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MainMenu" sheetId="1" state="visible" r:id="rId3"/>
    <sheet name="Lobby" sheetId="2" state="visible" r:id="rId4"/>
    <sheet name="Game" sheetId="3" state="visible" r:id="rId5"/>
    <sheet name="PopUpMessages" sheetId="4" state="visible" r:id="rId6"/>
    <sheet name="Global" sheetId="5" state="visible" r:id="rId7"/>
    <sheet name="Ejercicios" sheetId="6" state="visible" r:id="rId8"/>
    <sheet name="Interacciones" sheetId="7" state="visible" r:id="rId9"/>
  </sheets>
  <definedNames>
    <definedName function="false" hidden="true" localSheetId="6" name="_xlnm._FilterDatabase" vbProcedure="false">Interacciones!$A$1:$F$228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<sst xmlns="http://schemas.openxmlformats.org/spreadsheetml/2006/main" count="3232" uniqueCount="2868">
  <si>
    <t xml:space="preserve">Keys</t>
  </si>
  <si>
    <t xml:space="preserve">English</t>
  </si>
  <si>
    <t xml:space="preserve">Español [es]</t>
  </si>
  <si>
    <t xml:space="preserve">Euskera [eu]</t>
  </si>
  <si>
    <t xml:space="preserve">Catala</t>
  </si>
  <si>
    <t xml:space="preserve">Galego [gl]</t>
  </si>
  <si>
    <t xml:space="preserve">EnterFilter</t>
  </si>
  <si>
    <t xml:space="preserve">Enter name search filter</t>
  </si>
  <si>
    <t xml:space="preserve">Introduce un filtro de búsqueda</t>
  </si>
  <si>
    <t xml:space="preserve">Introduïu un filtre de cerca</t>
  </si>
  <si>
    <t xml:space="preserve">Introduza un filtro de busca</t>
  </si>
  <si>
    <t xml:space="preserve">EnterLobbyCode</t>
  </si>
  <si>
    <t xml:space="preserve">Enter lobby code</t>
  </si>
  <si>
    <t xml:space="preserve">Introduce el código del lobby</t>
  </si>
  <si>
    <t xml:space="preserve">Introduïu el codi del vestíbul</t>
  </si>
  <si>
    <t xml:space="preserve">Introduza o código do vestíbulo</t>
  </si>
  <si>
    <t xml:space="preserve">EnterLobbyname</t>
  </si>
  <si>
    <t xml:space="preserve">Enter lobby name</t>
  </si>
  <si>
    <t xml:space="preserve">Introduce un nombre para el lobby</t>
  </si>
  <si>
    <t xml:space="preserve">Idatzi Lobbyrako izen bat</t>
  </si>
  <si>
    <t xml:space="preserve">Introduïu un nom per al vestíbul</t>
  </si>
  <si>
    <t xml:space="preserve">Introduza un nome para o vestíbulo</t>
  </si>
  <si>
    <t xml:space="preserve">EnterPassword</t>
  </si>
  <si>
    <t xml:space="preserve">Enter your password </t>
  </si>
  <si>
    <t xml:space="preserve">Introduce tu contraseña</t>
  </si>
  <si>
    <t xml:space="preserve">Fica la teva contrasenya</t>
  </si>
  <si>
    <t xml:space="preserve">Introduza o seu contrasinal</t>
  </si>
  <si>
    <t xml:space="preserve">EnterPlayerName</t>
  </si>
  <si>
    <t xml:space="preserve">Enter player name</t>
  </si>
  <si>
    <t xml:space="preserve">Introduce un nombre de jugador</t>
  </si>
  <si>
    <t xml:space="preserve">Introduïu un nom de jugador</t>
  </si>
  <si>
    <t xml:space="preserve">Introduza un nome do xogador</t>
  </si>
  <si>
    <t xml:space="preserve">EnterUserCode</t>
  </si>
  <si>
    <t xml:space="preserve">Enter user code</t>
  </si>
  <si>
    <t xml:space="preserve">Introduce código de usuario</t>
  </si>
  <si>
    <t xml:space="preserve">Introduïu el codi d'usuari</t>
  </si>
  <si>
    <t xml:space="preserve">Introduza o código de usuario</t>
  </si>
  <si>
    <t xml:space="preserve">EnterUsername</t>
  </si>
  <si>
    <t xml:space="preserve">Enter your user name</t>
  </si>
  <si>
    <t xml:space="preserve">Introduce tu nombre de usuario</t>
  </si>
  <si>
    <t xml:space="preserve">Introdueix el teu nom d'usuari</t>
  </si>
  <si>
    <t xml:space="preserve">Introduza o seu nome de usuario</t>
  </si>
  <si>
    <t xml:space="preserve">Exercise</t>
  </si>
  <si>
    <t xml:space="preserve">Exercise:</t>
  </si>
  <si>
    <t xml:space="preserve">Ejercicio:</t>
  </si>
  <si>
    <t xml:space="preserve">Exercici:</t>
  </si>
  <si>
    <t xml:space="preserve">Exercicio:</t>
  </si>
  <si>
    <t xml:space="preserve">HostLobby</t>
  </si>
  <si>
    <t xml:space="preserve">Host a lobby</t>
  </si>
  <si>
    <t xml:space="preserve">Hostear un lobby</t>
  </si>
  <si>
    <t xml:space="preserve">Allotgeu un vestíbul</t>
  </si>
  <si>
    <t xml:space="preserve">Aloxa un vestíbulo</t>
  </si>
  <si>
    <t xml:space="preserve">Interactor</t>
  </si>
  <si>
    <t xml:space="preserve">Interacción</t>
  </si>
  <si>
    <t xml:space="preserve">Interakzioa</t>
  </si>
  <si>
    <t xml:space="preserve">Interacció</t>
  </si>
  <si>
    <t xml:space="preserve">IsPrivate</t>
  </si>
  <si>
    <t xml:space="preserve">Is private</t>
  </si>
  <si>
    <t xml:space="preserve">Es privado</t>
  </si>
  <si>
    <t xml:space="preserve">És privat</t>
  </si>
  <si>
    <t xml:space="preserve">É privado</t>
  </si>
  <si>
    <t xml:space="preserve">Join</t>
  </si>
  <si>
    <t xml:space="preserve">Unirse</t>
  </si>
  <si>
    <t xml:space="preserve">Unir-se</t>
  </si>
  <si>
    <t xml:space="preserve">Únete</t>
  </si>
  <si>
    <t xml:space="preserve">JoinLobby</t>
  </si>
  <si>
    <t xml:space="preserve">Join a lobby</t>
  </si>
  <si>
    <t xml:space="preserve">Unirse a un lobby</t>
  </si>
  <si>
    <t xml:space="preserve">Unir-vos a un vestíbul</t>
  </si>
  <si>
    <t xml:space="preserve">Únete a un vestíbulo</t>
  </si>
  <si>
    <t xml:space="preserve">JoinLobbyClient</t>
  </si>
  <si>
    <t xml:space="preserve">Join the lobby</t>
  </si>
  <si>
    <t xml:space="preserve">Unirse al un lobby</t>
  </si>
  <si>
    <t xml:space="preserve">Lobbies</t>
  </si>
  <si>
    <t xml:space="preserve">Search for lobbies</t>
  </si>
  <si>
    <t xml:space="preserve">Buscar lobbies</t>
  </si>
  <si>
    <t xml:space="preserve">Cerqueu vestíbuls</t>
  </si>
  <si>
    <t xml:space="preserve">Atopar lobbies</t>
  </si>
  <si>
    <t xml:space="preserve">LobbiesList</t>
  </si>
  <si>
    <t xml:space="preserve">Lobbies list</t>
  </si>
  <si>
    <t xml:space="preserve">Lista de lobbies</t>
  </si>
  <si>
    <t xml:space="preserve">Llista de vestíbuls</t>
  </si>
  <si>
    <t xml:space="preserve">Lista de vestíbulos</t>
  </si>
  <si>
    <t xml:space="preserve">LobbyCode</t>
  </si>
  <si>
    <t xml:space="preserve">Lobby code</t>
  </si>
  <si>
    <t xml:space="preserve">Código de lobby</t>
  </si>
  <si>
    <t xml:space="preserve">Codi del vestíbul</t>
  </si>
  <si>
    <t xml:space="preserve">Código do vestíbulo</t>
  </si>
  <si>
    <t xml:space="preserve">LobbyName</t>
  </si>
  <si>
    <t xml:space="preserve">Lobby name</t>
  </si>
  <si>
    <t xml:space="preserve">Nombre de lobby</t>
  </si>
  <si>
    <t xml:space="preserve">Lobby izena</t>
  </si>
  <si>
    <t xml:space="preserve">Nom del vestíbul</t>
  </si>
  <si>
    <t xml:space="preserve">Nome do vestíbulo</t>
  </si>
  <si>
    <t xml:space="preserve">LobbyStatusGameStarted</t>
  </si>
  <si>
    <t xml:space="preserve">Game started</t>
  </si>
  <si>
    <t xml:space="preserve">Juego en curso</t>
  </si>
  <si>
    <t xml:space="preserve">Joc en curs</t>
  </si>
  <si>
    <t xml:space="preserve">Xogo en curso</t>
  </si>
  <si>
    <t xml:space="preserve">LobbyStatusWaiting</t>
  </si>
  <si>
    <t xml:space="preserve">Waiting to start</t>
  </si>
  <si>
    <t xml:space="preserve">Esperando para empezar</t>
  </si>
  <si>
    <t xml:space="preserve">Esperant per començar</t>
  </si>
  <si>
    <t xml:space="preserve">Á espera de comezar</t>
  </si>
  <si>
    <t xml:space="preserve">LogOut</t>
  </si>
  <si>
    <t xml:space="preserve">Log out</t>
  </si>
  <si>
    <t xml:space="preserve">Cerrar sesión</t>
  </si>
  <si>
    <t xml:space="preserve">Inscripció</t>
  </si>
  <si>
    <t xml:space="preserve">Asinar</t>
  </si>
  <si>
    <t xml:space="preserve">Login</t>
  </si>
  <si>
    <t xml:space="preserve">Entrar</t>
  </si>
  <si>
    <t xml:space="preserve">Entra</t>
  </si>
  <si>
    <t xml:space="preserve">Name</t>
  </si>
  <si>
    <t xml:space="preserve">Nombre</t>
  </si>
  <si>
    <t xml:space="preserve">Nom</t>
  </si>
  <si>
    <t xml:space="preserve">Nome</t>
  </si>
  <si>
    <t xml:space="preserve">OfflineMode</t>
  </si>
  <si>
    <t xml:space="preserve">Offline mode</t>
  </si>
  <si>
    <t xml:space="preserve">Modo offline</t>
  </si>
  <si>
    <t xml:space="preserve">Mode fora de línia</t>
  </si>
  <si>
    <t xml:space="preserve">Modo sen conexión</t>
  </si>
  <si>
    <t xml:space="preserve">Password</t>
  </si>
  <si>
    <t xml:space="preserve">Contraseña</t>
  </si>
  <si>
    <t xml:space="preserve">Contrasenya</t>
  </si>
  <si>
    <t xml:space="preserve">Contrasinal</t>
  </si>
  <si>
    <t xml:space="preserve">PlayerName</t>
  </si>
  <si>
    <t xml:space="preserve">Player name</t>
  </si>
  <si>
    <t xml:space="preserve">Nombre de jugador</t>
  </si>
  <si>
    <t xml:space="preserve">Nom del jugador</t>
  </si>
  <si>
    <t xml:space="preserve">Nome do xogador</t>
  </si>
  <si>
    <t xml:space="preserve">Reconnect</t>
  </si>
  <si>
    <t xml:space="preserve">Reconectar</t>
  </si>
  <si>
    <t xml:space="preserve">Tornar a connectar</t>
  </si>
  <si>
    <t xml:space="preserve">Refresh</t>
  </si>
  <si>
    <t xml:space="preserve">Refrescar</t>
  </si>
  <si>
    <t xml:space="preserve">Actualització</t>
  </si>
  <si>
    <t xml:space="preserve">Actualizar</t>
  </si>
  <si>
    <t xml:space="preserve">Rol</t>
  </si>
  <si>
    <t xml:space="preserve">Papel</t>
  </si>
  <si>
    <t xml:space="preserve">Search</t>
  </si>
  <si>
    <t xml:space="preserve">Buscar</t>
  </si>
  <si>
    <t xml:space="preserve">Cercar</t>
  </si>
  <si>
    <t xml:space="preserve">StartLobbyHost</t>
  </si>
  <si>
    <t xml:space="preserve">Start lobby as host</t>
  </si>
  <si>
    <t xml:space="preserve">Iniciar hosting de lobby</t>
  </si>
  <si>
    <t xml:space="preserve">Comença el vestíbul allotjament</t>
  </si>
  <si>
    <t xml:space="preserve">Comece o aloxamento do vestíbulo</t>
  </si>
  <si>
    <t xml:space="preserve">StartOffline</t>
  </si>
  <si>
    <t xml:space="preserve">Start offline</t>
  </si>
  <si>
    <t xml:space="preserve">Empezar offline</t>
  </si>
  <si>
    <t xml:space="preserve">Comença fora de línia</t>
  </si>
  <si>
    <t xml:space="preserve">Comeza fóra de liña</t>
  </si>
  <si>
    <t xml:space="preserve">Status</t>
  </si>
  <si>
    <t xml:space="preserve">Estado</t>
  </si>
  <si>
    <t xml:space="preserve">Egoera</t>
  </si>
  <si>
    <t xml:space="preserve">Estat</t>
  </si>
  <si>
    <t xml:space="preserve">UserCode</t>
  </si>
  <si>
    <t xml:space="preserve">User code</t>
  </si>
  <si>
    <t xml:space="preserve">Código de usuario</t>
  </si>
  <si>
    <t xml:space="preserve">Codi d'usuari</t>
  </si>
  <si>
    <t xml:space="preserve">Username</t>
  </si>
  <si>
    <t xml:space="preserve">Usuario</t>
  </si>
  <si>
    <t xml:space="preserve">Usuari</t>
  </si>
  <si>
    <t xml:space="preserve">VRMode</t>
  </si>
  <si>
    <t xml:space="preserve">VR mode</t>
  </si>
  <si>
    <t xml:space="preserve">Modo VR</t>
  </si>
  <si>
    <t xml:space="preserve">Mode RV</t>
  </si>
  <si>
    <t xml:space="preserve">ChangeExercise</t>
  </si>
  <si>
    <t xml:space="preserve">Change exercise</t>
  </si>
  <si>
    <t xml:space="preserve">Cambiar ejercicio</t>
  </si>
  <si>
    <t xml:space="preserve">Canviar l'exercici</t>
  </si>
  <si>
    <t xml:space="preserve">Cambiar exercicio</t>
  </si>
  <si>
    <t xml:space="preserve">Connection</t>
  </si>
  <si>
    <t xml:space="preserve">Conexión</t>
  </si>
  <si>
    <t xml:space="preserve">Conexió</t>
  </si>
  <si>
    <t xml:space="preserve">Description</t>
  </si>
  <si>
    <t xml:space="preserve">Descripción</t>
  </si>
  <si>
    <t xml:space="preserve">Descripció</t>
  </si>
  <si>
    <t xml:space="preserve">Descrición</t>
  </si>
  <si>
    <t xml:space="preserve">Ejercicio</t>
  </si>
  <si>
    <t xml:space="preserve">Exercici</t>
  </si>
  <si>
    <t xml:space="preserve">Exercicio</t>
  </si>
  <si>
    <t xml:space="preserve">Interaction</t>
  </si>
  <si>
    <t xml:space="preserve">Kick</t>
  </si>
  <si>
    <t xml:space="preserve">Expel</t>
  </si>
  <si>
    <t xml:space="preserve">Expulsar</t>
  </si>
  <si>
    <t xml:space="preserve">Code</t>
  </si>
  <si>
    <t xml:space="preserve">Código</t>
  </si>
  <si>
    <t xml:space="preserve">Codi</t>
  </si>
  <si>
    <t xml:space="preserve">Nombre del lobby</t>
  </si>
  <si>
    <t xml:space="preserve">Private</t>
  </si>
  <si>
    <t xml:space="preserve">Privado</t>
  </si>
  <si>
    <t xml:space="preserve">Privat</t>
  </si>
  <si>
    <t xml:space="preserve">Public</t>
  </si>
  <si>
    <t xml:space="preserve">Público</t>
  </si>
  <si>
    <t xml:space="preserve">Públic</t>
  </si>
  <si>
    <t xml:space="preserve">Ready</t>
  </si>
  <si>
    <t xml:space="preserve">Listo</t>
  </si>
  <si>
    <t xml:space="preserve">Llest</t>
  </si>
  <si>
    <t xml:space="preserve">Role</t>
  </si>
  <si>
    <t xml:space="preserve">StarGame</t>
  </si>
  <si>
    <t xml:space="preserve">Start</t>
  </si>
  <si>
    <t xml:space="preserve">Iniciar</t>
  </si>
  <si>
    <t xml:space="preserve">Començar</t>
  </si>
  <si>
    <t xml:space="preserve">Comezar</t>
  </si>
  <si>
    <t xml:space="preserve">Mode VR</t>
  </si>
  <si>
    <t xml:space="preserve">Visibility</t>
  </si>
  <si>
    <t xml:space="preserve">Visibilidad</t>
  </si>
  <si>
    <t xml:space="preserve">Visibilitat</t>
  </si>
  <si>
    <t xml:space="preserve">Visibilidade</t>
  </si>
  <si>
    <t xml:space="preserve">Continue</t>
  </si>
  <si>
    <t xml:space="preserve">Continuar</t>
  </si>
  <si>
    <t xml:space="preserve">FinPuntuaciones</t>
  </si>
  <si>
    <t xml:space="preserve">Finish and see scores</t>
  </si>
  <si>
    <t xml:space="preserve">Finalizar y ver puntuaciones</t>
  </si>
  <si>
    <t xml:space="preserve">Acabar i veure puntuacions</t>
  </si>
  <si>
    <t xml:space="preserve">Remata e vexa as puntuacións</t>
  </si>
  <si>
    <t xml:space="preserve">GoBackToLobby</t>
  </si>
  <si>
    <t xml:space="preserve">Back to lobby</t>
  </si>
  <si>
    <t xml:space="preserve">Volver al lobby</t>
  </si>
  <si>
    <t xml:space="preserve">Tornar al vestíbul</t>
  </si>
  <si>
    <t xml:space="preserve">Volver ao vestíbulo</t>
  </si>
  <si>
    <t xml:space="preserve">GoBackToMainMenu</t>
  </si>
  <si>
    <t xml:space="preserve">Back to Main Menu</t>
  </si>
  <si>
    <t xml:space="preserve">Volver al menú principal</t>
  </si>
  <si>
    <t xml:space="preserve">Tornar al menú principal</t>
  </si>
  <si>
    <t xml:space="preserve">Volver ao menú principal</t>
  </si>
  <si>
    <t xml:space="preserve">Roles</t>
  </si>
  <si>
    <t xml:space="preserve">Roles:</t>
  </si>
  <si>
    <t xml:space="preserve">Rols:</t>
  </si>
  <si>
    <t xml:space="preserve">Papeis:</t>
  </si>
  <si>
    <t xml:space="preserve">SigPaso</t>
  </si>
  <si>
    <t xml:space="preserve">Next step</t>
  </si>
  <si>
    <t xml:space="preserve">Paso siguiente</t>
  </si>
  <si>
    <t xml:space="preserve">Següent passa</t>
  </si>
  <si>
    <t xml:space="preserve">Seguinte paso</t>
  </si>
  <si>
    <t xml:space="preserve">SureLeaveGame</t>
  </si>
  <si>
    <t xml:space="preserve">Are you sure you want to get out of the game?</t>
  </si>
  <si>
    <t xml:space="preserve">¿Estás seguro de que quieres salir de la partida?</t>
  </si>
  <si>
    <t xml:space="preserve">Esteu segur que voleu sortir del joc?</t>
  </si>
  <si>
    <t xml:space="preserve">¿Estás seguro de que queres saír do xogo?</t>
  </si>
  <si>
    <t xml:space="preserve">Test12-0</t>
  </si>
  <si>
    <t xml:space="preserve">Weigh the naked neonate without a diaper in weight, in the incubator weight  or in the thermal crib weight</t>
  </si>
  <si>
    <t xml:space="preserve">Pesar al neonato desnudo sin pañal en pesa, pesa de la incubadora o pesa de la cuna térmica</t>
  </si>
  <si>
    <t xml:space="preserve">Pesa el nounat nu sense bolquer a la bàscula, bàscula de la incubadora o bàscula del bressol tèrmic.</t>
  </si>
  <si>
    <t xml:space="preserve">Pesa o neonato espido sen cueiros en peso, pesa a incubadora ou pesa o berce térmico</t>
  </si>
  <si>
    <t xml:space="preserve">Test12-1</t>
  </si>
  <si>
    <t xml:space="preserve">Weigh the naked newbor</t>
  </si>
  <si>
    <t xml:space="preserve">Pesar al neonato desnudo con pañal en pesa, pesa de la incubadora o pesa de la cuna térmica</t>
  </si>
  <si>
    <t xml:space="preserve">Pesa el nounat nu amb bolquer a la bàscula, bàscula de la incubadora o bàscula del bressol tèrmic.</t>
  </si>
  <si>
    <t xml:space="preserve">Pesa o neonato espido</t>
  </si>
  <si>
    <t xml:space="preserve">Test12-2</t>
  </si>
  <si>
    <t xml:space="preserve">Weigh the neonate dressed in weight, in the incubator weight  or in the thermal crib weight weighing the thermal crib</t>
  </si>
  <si>
    <t xml:space="preserve">Pesar al neonato vestido con pañal en pesa, pesa de la incubadora o pesa de la cuna térmica</t>
  </si>
  <si>
    <t xml:space="preserve">Pesa el nounat vestit amb un bolquer a la bàscula, bàscula de la incubadora o bàscula del bressol tèrmic.</t>
  </si>
  <si>
    <t xml:space="preserve">Pesa o neonato vestido cun cueiro pesado, pesa a incubadora ou pesa o berce térmico</t>
  </si>
  <si>
    <t xml:space="preserve">Test12-Title</t>
  </si>
  <si>
    <t xml:space="preserve">Weight determination:</t>
  </si>
  <si>
    <t xml:space="preserve">Determinación del peso:</t>
  </si>
  <si>
    <t xml:space="preserve">Determinació del pes:</t>
  </si>
  <si>
    <t xml:space="preserve">Determinación do peso:</t>
  </si>
  <si>
    <t xml:space="preserve">Test129-0</t>
  </si>
  <si>
    <t xml:space="preserve">Two towels</t>
  </si>
  <si>
    <t xml:space="preserve">Dos toallas</t>
  </si>
  <si>
    <t xml:space="preserve">Dues tovalloles</t>
  </si>
  <si>
    <t xml:space="preserve">Dúas toallas</t>
  </si>
  <si>
    <t xml:space="preserve">Test129-1</t>
  </si>
  <si>
    <t xml:space="preserve">Sterilized bandages</t>
  </si>
  <si>
    <t xml:space="preserve">Vendas esterilizadas</t>
  </si>
  <si>
    <t xml:space="preserve">Benes esterilitzades</t>
  </si>
  <si>
    <t xml:space="preserve">Test129-2</t>
  </si>
  <si>
    <t xml:space="preserve">Three bed sheets</t>
  </si>
  <si>
    <t xml:space="preserve">Tres sábanas</t>
  </si>
  <si>
    <t xml:space="preserve">Tres llençols</t>
  </si>
  <si>
    <t xml:space="preserve">Tres follas</t>
  </si>
  <si>
    <t xml:space="preserve">Test129-3</t>
  </si>
  <si>
    <t xml:space="preserve">Espadrapo</t>
  </si>
  <si>
    <t xml:space="preserve">Espadadrapo</t>
  </si>
  <si>
    <t xml:space="preserve">Esparadrap</t>
  </si>
  <si>
    <t xml:space="preserve">Test129-4</t>
  </si>
  <si>
    <t xml:space="preserve">Tweezers</t>
  </si>
  <si>
    <t xml:space="preserve">Pinzas</t>
  </si>
  <si>
    <t xml:space="preserve">Pinces</t>
  </si>
  <si>
    <t xml:space="preserve">Test129-5</t>
  </si>
  <si>
    <t xml:space="preserve">Silicone gel pad</t>
  </si>
  <si>
    <t xml:space="preserve">Almohadilla de gel de silicona</t>
  </si>
  <si>
    <t xml:space="preserve">Coixinet de gel de silicona</t>
  </si>
  <si>
    <t xml:space="preserve">Pad de xel de silicona</t>
  </si>
  <si>
    <t xml:space="preserve">Test129-6</t>
  </si>
  <si>
    <t xml:space="preserve">Waterproof fabric</t>
  </si>
  <si>
    <t xml:space="preserve">Tela impermeable</t>
  </si>
  <si>
    <t xml:space="preserve">Tecido impermeable</t>
  </si>
  <si>
    <t xml:space="preserve">Test129-7</t>
  </si>
  <si>
    <t xml:space="preserve">Gauze</t>
  </si>
  <si>
    <t xml:space="preserve">Gasas</t>
  </si>
  <si>
    <t xml:space="preserve">Gases</t>
  </si>
  <si>
    <t xml:space="preserve">Gasa</t>
  </si>
  <si>
    <t xml:space="preserve">Test129-8</t>
  </si>
  <si>
    <t xml:space="preserve">Compresses</t>
  </si>
  <si>
    <t xml:space="preserve">Compresas</t>
  </si>
  <si>
    <t xml:space="preserve">Compreses</t>
  </si>
  <si>
    <t xml:space="preserve">Test129-Title</t>
  </si>
  <si>
    <t xml:space="preserve">What elements should you take to make the nest?</t>
  </si>
  <si>
    <t xml:space="preserve">¿Qué elementos debe coger para poder realizar el nido?</t>
  </si>
  <si>
    <t xml:space="preserve">Quins elements ha d’agafar per fer el niu?</t>
  </si>
  <si>
    <t xml:space="preserve">Que elementos deben levar para facer o niño?</t>
  </si>
  <si>
    <t xml:space="preserve">Test13-0</t>
  </si>
  <si>
    <t xml:space="preserve">Clean a bit of the dry caseoso during the first 24 hours</t>
  </si>
  <si>
    <t xml:space="preserve">Limpiar un poco el vernix caseoso en seco durante las primeras 24 horas</t>
  </si>
  <si>
    <t xml:space="preserve">Lehorrean garbitu pixkat vernix caseosa lehen 24 orduetan</t>
  </si>
  <si>
    <t xml:space="preserve">Netejar un poc la vèrnix caseosa en sec durant les primeres 24 hores.</t>
  </si>
  <si>
    <t xml:space="preserve">Limpa un pouco do caseoso seco durante as primeiras 24 horas</t>
  </si>
  <si>
    <t xml:space="preserve">Test13-1</t>
  </si>
  <si>
    <t xml:space="preserve">Do not wash.</t>
  </si>
  <si>
    <t xml:space="preserve">No lavar.</t>
  </si>
  <si>
    <t xml:space="preserve">No rentar.</t>
  </si>
  <si>
    <t xml:space="preserve">Non lave.</t>
  </si>
  <si>
    <t xml:space="preserve">Test13-2</t>
  </si>
  <si>
    <t xml:space="preserve">Clean all the caseoso vernix with water after 2 hours</t>
  </si>
  <si>
    <t xml:space="preserve">Limpiar todo el vernix caseoso con agua pasadas 2 horas</t>
  </si>
  <si>
    <t xml:space="preserve">Netejar tota la vèrnix caseosa amb aigua després de 2 hores.</t>
  </si>
  <si>
    <t xml:space="preserve">Limpa todo o Caseoso Vernix con auga despois de 2 horas</t>
  </si>
  <si>
    <t xml:space="preserve">Test13-Title</t>
  </si>
  <si>
    <t xml:space="preserve">Wash the neonate?</t>
  </si>
  <si>
    <t xml:space="preserve">¿Lavar al neonato?</t>
  </si>
  <si>
    <t xml:space="preserve">Rentar el nounat?</t>
  </si>
  <si>
    <t xml:space="preserve">Lavar o neonato?</t>
  </si>
  <si>
    <t xml:space="preserve">Test130-0</t>
  </si>
  <si>
    <t xml:space="preserve">We will use two or three bed sheets that we will place superimposed, we will roll them up without tensing and fixed with tape, then we can line them with a towel or place directly under another</t>
  </si>
  <si>
    <t xml:space="preserve">Utilizaremos dos o tres sábanas que colocaremos superpuestas, las enrollaremos sin tensar y fijaremos con esparadrapo, a continuación las podemos forrar con una toalla o colocar directamente bajo otra toalla.</t>
  </si>
  <si>
    <t xml:space="preserve">Utilitzarem dos o tres llençols que col·locarem superposats, els enrotllarem sense tensar-los i els fixarem amb esparadrap, i després els podem folrar amb una tovallola o col·locar-los directament sota una altra tovallola.</t>
  </si>
  <si>
    <t xml:space="preserve">Usaremos dúas ou tres follas que colocaremos superpostas, enrolámolas sen tensar e arranxar con cinta, entón poderemos aliñalas cunha toalla ou colocar directamente baixo outra toalla.</t>
  </si>
  <si>
    <t xml:space="preserve">Test130-1</t>
  </si>
  <si>
    <t xml:space="preserve">We will use two or three towels that we will place superimposed, we will roll them up as much as possible and fix with tape, then we can line them with a sheet or place directly under another bed sheet.</t>
  </si>
  <si>
    <t xml:space="preserve">Utilizaremos dos o tres toallas que colocaremos superpuestas, las enrollaremos tensandolas todo lo posible y fijaremos con esparadrapo, a continuación las podemos forrar con una sábana o colocar directamente bajo otra sábana.</t>
  </si>
  <si>
    <t xml:space="preserve">Utilitzarem dues o tres tovalloles que col·locarem superposades, les enrotllarem el màxim possible i les fixarem amb esparadrap, i després les podem folrar amb un altre llençol o col·locar-les directament sota un altre llençol.</t>
  </si>
  <si>
    <t xml:space="preserve">Usaremos dúas ou tres toallas que colocaremos superpostas, rollámolas tensas o máximo posible e configuremos con cinta, entón poderemos aliñalas cunha toalla ou colocar directamente baixo outra toalla.</t>
  </si>
  <si>
    <t xml:space="preserve">Test130-2</t>
  </si>
  <si>
    <t xml:space="preserve">We will use two or three towels that we will place superimposed, we will roll them without tensing and fix with tape, then we can line them with a sheet or place directly under another bed sheet.</t>
  </si>
  <si>
    <t xml:space="preserve">Utilizaremos dos o tres toallas que colocaremos superpuestas, las enrollaremos sin tensar y fijaremos con esparadrapo, a continuación las podemos forrar con una sábana o colocar directamente bajo otra sábana.</t>
  </si>
  <si>
    <t xml:space="preserve">Utilitzarem dues o tres tovalloles que col·locarem superposades, les enrotllarem sense tensar i les fixarem amb esparadrap, i després les podem folrar amb un altre llençol o col·locar-les directament sota un altre llençol.</t>
  </si>
  <si>
    <t xml:space="preserve">Usaremos dúas ou tres toallas que colocaremos superpostas, rollalos sen tensar e corrixir con cinta, entón podemos aliñalas cunha folla ou colocar directamente baixo outra folla.</t>
  </si>
  <si>
    <t xml:space="preserve">Test130-Title</t>
  </si>
  <si>
    <t xml:space="preserve">What is a nest assembly process?</t>
  </si>
  <si>
    <t xml:space="preserve">¿Cuál es proceso de montaje del nido?</t>
  </si>
  <si>
    <t xml:space="preserve">Quin és el procés de muntatge de niu?</t>
  </si>
  <si>
    <t xml:space="preserve">Que é o proceso de montaxe de niño?</t>
  </si>
  <si>
    <t xml:space="preserve">Test133-0</t>
  </si>
  <si>
    <t xml:space="preserve">Based on the size and space available in the incubator</t>
  </si>
  <si>
    <t xml:space="preserve">En base al tamaño y el espacio disponible en la incubadora</t>
  </si>
  <si>
    <t xml:space="preserve">En funció de la mida i l’espai disponible a la incubadora.</t>
  </si>
  <si>
    <t xml:space="preserve">Con base no tamaño e espazo dispoñible na incubadora</t>
  </si>
  <si>
    <t xml:space="preserve">Test133-1</t>
  </si>
  <si>
    <t xml:space="preserve">Based on the size and contour of the neonate body</t>
  </si>
  <si>
    <t xml:space="preserve">En base al tamaño y contorno del cuerpo del neonato</t>
  </si>
  <si>
    <t xml:space="preserve">En funció de la mida i el contorn del cos del nounat.</t>
  </si>
  <si>
    <t xml:space="preserve">En función do tamaño e do contorno do corpo neonado</t>
  </si>
  <si>
    <t xml:space="preserve">Test133-2</t>
  </si>
  <si>
    <t xml:space="preserve">Based on the length and size of the towels and bed sheets used</t>
  </si>
  <si>
    <t xml:space="preserve">En base a la longitud y el tamaño de las toallas y sábanas utilizadas</t>
  </si>
  <si>
    <t xml:space="preserve">En funció de la longitud i la mida de les tovalloles i els llençols utilitzats.</t>
  </si>
  <si>
    <t xml:space="preserve">Baseándose na lonxitude e o tamaño das toallas e as sabas utilizadas</t>
  </si>
  <si>
    <t xml:space="preserve">Test133-Title</t>
  </si>
  <si>
    <t xml:space="preserve">Based on the fact that the size of the nest must be adjusted?</t>
  </si>
  <si>
    <t xml:space="preserve">¿En base a qué hay que ajusta el tamaño del nido?</t>
  </si>
  <si>
    <t xml:space="preserve">En funció de quins paràmetres ajustem la mida del niu?</t>
  </si>
  <si>
    <t xml:space="preserve">En función de que axustar o tamaño do niño?</t>
  </si>
  <si>
    <t xml:space="preserve">Test134-0</t>
  </si>
  <si>
    <t xml:space="preserve">Supine position</t>
  </si>
  <si>
    <t xml:space="preserve">Posición supina</t>
  </si>
  <si>
    <t xml:space="preserve">Posició supina</t>
  </si>
  <si>
    <t xml:space="preserve">Test134-1</t>
  </si>
  <si>
    <t xml:space="preserve">Prona position</t>
  </si>
  <si>
    <t xml:space="preserve">Posición prona</t>
  </si>
  <si>
    <t xml:space="preserve">Posició prona</t>
  </si>
  <si>
    <t xml:space="preserve">Posición de Prono</t>
  </si>
  <si>
    <t xml:space="preserve">Test134-2</t>
  </si>
  <si>
    <t xml:space="preserve">Lateral position</t>
  </si>
  <si>
    <t xml:space="preserve">Posición lateral</t>
  </si>
  <si>
    <t xml:space="preserve">Posició lateral</t>
  </si>
  <si>
    <t xml:space="preserve">Test134-Title</t>
  </si>
  <si>
    <t xml:space="preserve">What position should you leave the newborn?</t>
  </si>
  <si>
    <t xml:space="preserve">¿En que posición deberías dejar al neonato?</t>
  </si>
  <si>
    <t xml:space="preserve">En quina posició heu de deixar el nounat?</t>
  </si>
  <si>
    <t xml:space="preserve">En que posición debes deixar o recentemente nado?</t>
  </si>
  <si>
    <t xml:space="preserve">Test137-0</t>
  </si>
  <si>
    <t xml:space="preserve">Make envelope containment with a band-shaped bed sheet</t>
  </si>
  <si>
    <t xml:space="preserve">Realizar contención envolvente con una sábana en forma de banda</t>
  </si>
  <si>
    <t xml:space="preserve">Fer una contenció envoltant-lo amb un llençol en forma de banda.</t>
  </si>
  <si>
    <t xml:space="preserve">Fai a contención do sobre cunha folla en forma de banda</t>
  </si>
  <si>
    <t xml:space="preserve">Test137-1</t>
  </si>
  <si>
    <t xml:space="preserve">Completely cover the nest with a bed sheet</t>
  </si>
  <si>
    <t xml:space="preserve">Cubrir completamente el nido con una sábana</t>
  </si>
  <si>
    <t xml:space="preserve">Cobrir completament el niu amb un llençol.</t>
  </si>
  <si>
    <t xml:space="preserve">Cubra completamente o niño cunha sabana</t>
  </si>
  <si>
    <t xml:space="preserve">Test137-2</t>
  </si>
  <si>
    <t xml:space="preserve">Place a baggy bed sheet on the nest</t>
  </si>
  <si>
    <t xml:space="preserve">Colocar una sábana holgada sobre el nido</t>
  </si>
  <si>
    <t xml:space="preserve">Col·locar un llençol folgat sobre el niu.</t>
  </si>
  <si>
    <t xml:space="preserve">Coloque unha sabana frouxa no niño</t>
  </si>
  <si>
    <t xml:space="preserve">Test137-Title</t>
  </si>
  <si>
    <t xml:space="preserve">What should you do once the newborn is already accommodated in the nest?</t>
  </si>
  <si>
    <t xml:space="preserve">¿Qué debes hacer una vez el neonato esta ya acomodado en el nido?</t>
  </si>
  <si>
    <t xml:space="preserve">Què heu de fer un cop el nounat ja estigui acomodat al niu?</t>
  </si>
  <si>
    <t xml:space="preserve">Que debes facer unha vez que o neonato xa estea aloxado no niño?</t>
  </si>
  <si>
    <t xml:space="preserve">Test138-0</t>
  </si>
  <si>
    <t xml:space="preserve">Remove the electrodes to the neonate</t>
  </si>
  <si>
    <t xml:space="preserve">Quitar los electrodos al neonato</t>
  </si>
  <si>
    <t xml:space="preserve">Treure els elèctrodes al nounat.</t>
  </si>
  <si>
    <t xml:space="preserve">Elimina os electrodos ao neonato</t>
  </si>
  <si>
    <t xml:space="preserve">Test138-1</t>
  </si>
  <si>
    <t xml:space="preserve">Clean the neonate</t>
  </si>
  <si>
    <t xml:space="preserve">Limpiar al neonato</t>
  </si>
  <si>
    <t xml:space="preserve">Fer la higiene al nounat.</t>
  </si>
  <si>
    <t xml:space="preserve">Limpar o neonato</t>
  </si>
  <si>
    <t xml:space="preserve">Test138-2</t>
  </si>
  <si>
    <t xml:space="preserve">Remove neonate temperature sensor</t>
  </si>
  <si>
    <t xml:space="preserve">Quitar sensor de temperatura al neonato</t>
  </si>
  <si>
    <t xml:space="preserve">Retirar el sensor de temperatura al nounat.</t>
  </si>
  <si>
    <t xml:space="preserve">Elimina o sensor de temperatura de neonato</t>
  </si>
  <si>
    <t xml:space="preserve">Test138-3</t>
  </si>
  <si>
    <t xml:space="preserve">Remove neonate tensiometer</t>
  </si>
  <si>
    <t xml:space="preserve">Quitar tensiómetro al neonato</t>
  </si>
  <si>
    <t xml:space="preserve">Retirar el tensiòmetre al nounat.</t>
  </si>
  <si>
    <t xml:space="preserve">Elimina o tensiómetro neonado</t>
  </si>
  <si>
    <t xml:space="preserve">Test138-4</t>
  </si>
  <si>
    <t xml:space="preserve">APGAR test</t>
  </si>
  <si>
    <t xml:space="preserve">Realizar test de Apgar</t>
  </si>
  <si>
    <t xml:space="preserve">Prova APGAR</t>
  </si>
  <si>
    <t xml:space="preserve">Proba de apgar</t>
  </si>
  <si>
    <t xml:space="preserve">Test138-5</t>
  </si>
  <si>
    <t xml:space="preserve">Remove neonate pulse</t>
  </si>
  <si>
    <t xml:space="preserve">Quitar pulsioxímetro al neonato</t>
  </si>
  <si>
    <t xml:space="preserve">Treure el pulsioxímetre al nounat.</t>
  </si>
  <si>
    <t xml:space="preserve">Elimina o pulso de neonato</t>
  </si>
  <si>
    <t xml:space="preserve">Test138-6</t>
  </si>
  <si>
    <t xml:space="preserve">Dress the neonate</t>
  </si>
  <si>
    <t xml:space="preserve">Vestir al neonato</t>
  </si>
  <si>
    <t xml:space="preserve">Vestir al nounat.</t>
  </si>
  <si>
    <t xml:space="preserve">Viste o neonato</t>
  </si>
  <si>
    <t xml:space="preserve">Test138-7</t>
  </si>
  <si>
    <t xml:space="preserve">Move neonate to the crib</t>
  </si>
  <si>
    <t xml:space="preserve">Trasladar neonato a la cuna</t>
  </si>
  <si>
    <t xml:space="preserve">Traslladar el nounat al bressol.</t>
  </si>
  <si>
    <t xml:space="preserve">Mover o neonado ao berce</t>
  </si>
  <si>
    <t xml:space="preserve">Test138-8</t>
  </si>
  <si>
    <t xml:space="preserve">Give intake of milk to the neonate</t>
  </si>
  <si>
    <t xml:space="preserve">Dar toma de leche a neonato</t>
  </si>
  <si>
    <t xml:space="preserve">Administrar presa de llet al nounat.</t>
  </si>
  <si>
    <t xml:space="preserve">Dar leite a novo</t>
  </si>
  <si>
    <t xml:space="preserve">Test138-9</t>
  </si>
  <si>
    <t xml:space="preserve">Remove blanket</t>
  </si>
  <si>
    <t xml:space="preserve">Quitar manta</t>
  </si>
  <si>
    <t xml:space="preserve">Retirar manta.</t>
  </si>
  <si>
    <t xml:space="preserve">Elimina a manta</t>
  </si>
  <si>
    <t xml:space="preserve">Test138-Title</t>
  </si>
  <si>
    <t xml:space="preserve">After 2-4h, if the newborn is well:</t>
  </si>
  <si>
    <t xml:space="preserve">Pasadas 2-4h, si el neonato se encuentra bien:</t>
  </si>
  <si>
    <t xml:space="preserve">Després de 2-4h., si el nounat es troba bé:</t>
  </si>
  <si>
    <t xml:space="preserve">Pases 2-4H, se o recentemente nado está ben:</t>
  </si>
  <si>
    <t xml:space="preserve">Test14-0</t>
  </si>
  <si>
    <t xml:space="preserve">Put the neonate identification bracelet with the data of the neonate and her mother.</t>
  </si>
  <si>
    <t xml:space="preserve">Poner pulsera identificativa al neonato con los datos del neonato y su madre. </t>
  </si>
  <si>
    <t xml:space="preserve">Posar polsera identificativa al nounat amb les seves dades i les de la seva mare. Prendre petjada del peu.</t>
  </si>
  <si>
    <t xml:space="preserve">Poña a pulseira de identificación de neonados cos datos do neonato e da súa nai.</t>
  </si>
  <si>
    <t xml:space="preserve">Test14-1</t>
  </si>
  <si>
    <t xml:space="preserve">Put the neonate identification bracelet with the data of the neonate and her mother. Take footprint.</t>
  </si>
  <si>
    <t xml:space="preserve">Poner pulsera identificativa al neonato con los datos del neonato y su madre. Tomar huella del pie.</t>
  </si>
  <si>
    <t xml:space="preserve">Poña a pulseira de identificación de neonados cos datos do neonato e da súa nai. Toma pegada.</t>
  </si>
  <si>
    <t xml:space="preserve">Test14-2</t>
  </si>
  <si>
    <t xml:space="preserve">Take footprint.</t>
  </si>
  <si>
    <t xml:space="preserve">Tomar huella del pie.</t>
  </si>
  <si>
    <t xml:space="preserve">Prendre la petjada del peu.</t>
  </si>
  <si>
    <t xml:space="preserve">Toma pegada.</t>
  </si>
  <si>
    <t xml:space="preserve">Test14-Title</t>
  </si>
  <si>
    <t xml:space="preserve">Choose action to perform:</t>
  </si>
  <si>
    <t xml:space="preserve">Elige acción a realizar:</t>
  </si>
  <si>
    <t xml:space="preserve">Tria acció a realitzar:</t>
  </si>
  <si>
    <t xml:space="preserve">Escolla Acción para realizar</t>
  </si>
  <si>
    <t xml:space="preserve">Test140-0</t>
  </si>
  <si>
    <t xml:space="preserve">If the newborn is well, give milk intake through a tube or bottle milk.</t>
  </si>
  <si>
    <t xml:space="preserve">Si el neonato se encuentra bien, dar toma de leche por sonda o biberón.</t>
  </si>
  <si>
    <t xml:space="preserve">Si el nounat es troba bé, administrar presa de llet per sonda o biberó.</t>
  </si>
  <si>
    <t xml:space="preserve">Se o recentemente nado está ben, dá leite tomado por sonda ou botella.</t>
  </si>
  <si>
    <t xml:space="preserve">Test140-1</t>
  </si>
  <si>
    <t xml:space="preserve">After 2-3h passes, if the newborn is well, give milk intake through a tube or bottle milk.</t>
  </si>
  <si>
    <t xml:space="preserve">Pasadas 2-3h, si el neonato se encuentra bien, dar toma de leche por sonda o biberón.</t>
  </si>
  <si>
    <t xml:space="preserve">Després de 2-3h, si el nounat està bé, administrar presa de llet per sonda o biberó.</t>
  </si>
  <si>
    <t xml:space="preserve">Pases 2-3H, se o recentemente nado está ben, dá leite ou botella.</t>
  </si>
  <si>
    <t xml:space="preserve">Test140-2</t>
  </si>
  <si>
    <t xml:space="preserve">After 4-6h, if the newborn is well, give milk intake or through a tube or bottle milk.</t>
  </si>
  <si>
    <t xml:space="preserve">Pasadas 4-6h, si el neonato se encuentra bien, dar toma de leche por sonda o biberón.</t>
  </si>
  <si>
    <t xml:space="preserve">Després de 4-6h, si el nounat està bé, administrar presa de llet per sonda o biberó.</t>
  </si>
  <si>
    <t xml:space="preserve">Pasado 4-6h, se o recentemente nado está ben, dá leite ou leite de botella.</t>
  </si>
  <si>
    <t xml:space="preserve">Test140-Title</t>
  </si>
  <si>
    <t xml:space="preserve">Value milk intake:</t>
  </si>
  <si>
    <t xml:space="preserve">Valorar toma de leche:</t>
  </si>
  <si>
    <t xml:space="preserve">Valoreu la presa de llet:</t>
  </si>
  <si>
    <t xml:space="preserve">Tiro de leite de valor:</t>
  </si>
  <si>
    <t xml:space="preserve">Test142-0</t>
  </si>
  <si>
    <t xml:space="preserve">Clean and disinfect the surface on which the food has been prepared, having previously removed the underpad.</t>
  </si>
  <si>
    <t xml:space="preserve">Limpiar y desinfectar la superficie sobre la cual se ha preparado el alimento, habiendo retirado previamente el empapador.</t>
  </si>
  <si>
    <t xml:space="preserve">Desinfectar la superfície sobre la qual s'ha preparat l'aliment, retirant prèviament el travesser.</t>
  </si>
  <si>
    <t xml:space="preserve">Limpar desinfecta a superficie sobre a que se preparou a comida, eliminando anteriormente a bolsa de empapado.</t>
  </si>
  <si>
    <t xml:space="preserve">Test142-1</t>
  </si>
  <si>
    <t xml:space="preserve">Exchange the underpad used by one clean so that it can be used in a next elaboration.</t>
  </si>
  <si>
    <t xml:space="preserve">Intercambiar el empapador utilizado por uno limpio para que pueda utilizarse en una próxima elaboración.</t>
  </si>
  <si>
    <t xml:space="preserve">Intercanviar el travesser utilitzat per un net perquè pugui utilitzar-se en una pròxima elaboració.</t>
  </si>
  <si>
    <t xml:space="preserve">Intercambia os empaquetadores usados ​​por un limpo para que se poida usar nunha próxima elaboración.</t>
  </si>
  <si>
    <t xml:space="preserve">Test142-2</t>
  </si>
  <si>
    <t xml:space="preserve">Collect and save the underpad so that it can be reused in the next elaboration.</t>
  </si>
  <si>
    <t xml:space="preserve">Recoger y guardar el empapador para que pueda ser reutilizado en la próxima elaboración.</t>
  </si>
  <si>
    <t xml:space="preserve">Recollir i guardar el travesser perquè pugui reutilitzar-se en una pròxima elaboració.</t>
  </si>
  <si>
    <t xml:space="preserve">Recoller e gardar o empapado para que poida ser reutilizado na próxima elaboración.</t>
  </si>
  <si>
    <t xml:space="preserve">Test142-Title</t>
  </si>
  <si>
    <t xml:space="preserve">What should be done once the food is prepared?</t>
  </si>
  <si>
    <t xml:space="preserve">¿Qué se debe hacer una vez preparado el alimento?</t>
  </si>
  <si>
    <t xml:space="preserve">Què s’ha de fer un cop preparat el menjar?</t>
  </si>
  <si>
    <t xml:space="preserve">Que se debe facer unha vez preparado a comida?</t>
  </si>
  <si>
    <t xml:space="preserve">Test145-0</t>
  </si>
  <si>
    <t xml:space="preserve">Cap</t>
  </si>
  <si>
    <t xml:space="preserve">Gorro</t>
  </si>
  <si>
    <t xml:space="preserve">Casquet</t>
  </si>
  <si>
    <t xml:space="preserve">Tapón</t>
  </si>
  <si>
    <t xml:space="preserve">Test145-1</t>
  </si>
  <si>
    <t xml:space="preserve">Coat</t>
  </si>
  <si>
    <t xml:space="preserve">Bata</t>
  </si>
  <si>
    <t xml:space="preserve">Abrigo</t>
  </si>
  <si>
    <t xml:space="preserve">Test145-2</t>
  </si>
  <si>
    <t xml:space="preserve">Gloves</t>
  </si>
  <si>
    <t xml:space="preserve">Guantes</t>
  </si>
  <si>
    <t xml:space="preserve">Guants</t>
  </si>
  <si>
    <t xml:space="preserve">Luvas</t>
  </si>
  <si>
    <t xml:space="preserve">Test145-3</t>
  </si>
  <si>
    <t xml:space="preserve">Shoe covers</t>
  </si>
  <si>
    <t xml:space="preserve">Calzas</t>
  </si>
  <si>
    <t xml:space="preserve">Polaines</t>
  </si>
  <si>
    <t xml:space="preserve">Mangueira</t>
  </si>
  <si>
    <t xml:space="preserve">Test145-4</t>
  </si>
  <si>
    <t xml:space="preserve">Face mask</t>
  </si>
  <si>
    <t xml:space="preserve">Mascarilla</t>
  </si>
  <si>
    <t xml:space="preserve">Mascareta</t>
  </si>
  <si>
    <t xml:space="preserve">Máscaras</t>
  </si>
  <si>
    <t xml:space="preserve">Test145-Title</t>
  </si>
  <si>
    <t xml:space="preserve">What are the elements of the personal protection equipment (PPE) that must be placed for the elaboration of the food?</t>
  </si>
  <si>
    <t xml:space="preserve">¿Cuáles son los elementos del equipo de proteccion individual (EPI) que debe colocarse para la elaboración del alimento?</t>
  </si>
  <si>
    <t xml:space="preserve">Quins són els elements de l’equip de protecció individual (EPI) necessaris per a l’elaboració del menjar?</t>
  </si>
  <si>
    <t xml:space="preserve">Cales son os elementos do equipo de protección individual (EPI) que hai que colocar para a elaboración da comida?</t>
  </si>
  <si>
    <t xml:space="preserve">Test15-0</t>
  </si>
  <si>
    <t xml:space="preserve">Legs, arms, torso, neck, head</t>
  </si>
  <si>
    <t xml:space="preserve">Piernas, brazos, torso, cuello, cabeza</t>
  </si>
  <si>
    <t xml:space="preserve">Cames, braços, tors, coll, cap</t>
  </si>
  <si>
    <t xml:space="preserve">Pernas, brazos, torso, pescozo, cabeza</t>
  </si>
  <si>
    <t xml:space="preserve">Test15-1</t>
  </si>
  <si>
    <t xml:space="preserve">The inspection order does not matter</t>
  </si>
  <si>
    <t xml:space="preserve">No importa el orden de inspección</t>
  </si>
  <si>
    <t xml:space="preserve">L’ordre d’inspecció no importa</t>
  </si>
  <si>
    <t xml:space="preserve">A orde de inspección non importa</t>
  </si>
  <si>
    <t xml:space="preserve">Test15-2</t>
  </si>
  <si>
    <t xml:space="preserve">Head, neck, torso, arms, legs</t>
  </si>
  <si>
    <t xml:space="preserve">Cabeza, cuello, torso, brazos, piernas</t>
  </si>
  <si>
    <t xml:space="preserve">Cap, coll, tors, braços, cames</t>
  </si>
  <si>
    <t xml:space="preserve">Cabeza, pescozo, torso, brazos, pernas</t>
  </si>
  <si>
    <t xml:space="preserve">Test15-Title</t>
  </si>
  <si>
    <t xml:space="preserve">Initial morphological inspection:</t>
  </si>
  <si>
    <t xml:space="preserve">Inspección morfológica inicial:</t>
  </si>
  <si>
    <t xml:space="preserve">Inspecció morfològica inicial:</t>
  </si>
  <si>
    <t xml:space="preserve">Inspección morfolóxica inicial:</t>
  </si>
  <si>
    <t xml:space="preserve">Test155-0</t>
  </si>
  <si>
    <t xml:space="preserve">It is not necessary to follow any specific order.</t>
  </si>
  <si>
    <t xml:space="preserve">No es necesario seguir ningún orden específico.</t>
  </si>
  <si>
    <t xml:space="preserve">No cal seguir cap ordre específic.</t>
  </si>
  <si>
    <t xml:space="preserve">Non é necesario seguir ningunha orde específica.</t>
  </si>
  <si>
    <t xml:space="preserve">Test155-1</t>
  </si>
  <si>
    <t xml:space="preserve">You have to feed the isolated neonates due to an infectious cause in the last place. </t>
  </si>
  <si>
    <t xml:space="preserve">Hay que alimentar en último lugar a los neonatos aislados por causa infectocontagiosa.</t>
  </si>
  <si>
    <t xml:space="preserve">Cal alimentar en darrer lloc als nounats aïllats per causa infectocontagiosa.</t>
  </si>
  <si>
    <t xml:space="preserve">Ten que alimentarse en neonatos illados nunha causa infecciosa.</t>
  </si>
  <si>
    <t xml:space="preserve">Test155-2</t>
  </si>
  <si>
    <t xml:space="preserve">It must be taken into account if any newborn cries or presents symptoms of being hungry to prioritize it.</t>
  </si>
  <si>
    <t xml:space="preserve">Hay que tener en cuenta si algún neonato llora o presenta síntomas de tener hambre para priorizarlo.</t>
  </si>
  <si>
    <t xml:space="preserve">Cal tenir en compte si algun nounat plora o presenta símptomes de tenir gana per a prioritzar-lo.</t>
  </si>
  <si>
    <t xml:space="preserve">Hai que ter en conta se algún recén nacido chora ou presenta síntomas de ter fame para priorizalo.</t>
  </si>
  <si>
    <t xml:space="preserve">Test155-Title</t>
  </si>
  <si>
    <t xml:space="preserve">What order should be followed when feed the neonates?</t>
  </si>
  <si>
    <t xml:space="preserve">¿Qué orden se debe seguir a la hora de dar las tomas a los neonatos?</t>
  </si>
  <si>
    <t xml:space="preserve">Quin ordre s'ha de seguir a l'hora de donar les preses als nounats?</t>
  </si>
  <si>
    <t xml:space="preserve">Que orde se debe seguir ao tomar os neonatos?</t>
  </si>
  <si>
    <t xml:space="preserve">Test16-0</t>
  </si>
  <si>
    <t xml:space="preserve">Inspect if there is a vein and two arteries</t>
  </si>
  <si>
    <t xml:space="preserve">Inspecciona si hay una vena y dos arterias</t>
  </si>
  <si>
    <t xml:space="preserve">Inspeccionar si hi ha una vena i dues artèries.</t>
  </si>
  <si>
    <t xml:space="preserve">Inspeccione se hai unha vea e dúas arterias</t>
  </si>
  <si>
    <t xml:space="preserve">Test16-1</t>
  </si>
  <si>
    <t xml:space="preserve">Inspect if the umbilical clamp is well-set</t>
  </si>
  <si>
    <t xml:space="preserve">Inspecciona si la pinza umbilical está bien puesta</t>
  </si>
  <si>
    <t xml:space="preserve">Inspeccionar si la pinça umbilical està ben posada</t>
  </si>
  <si>
    <t xml:space="preserve">Inspeccione se a abrazadeira umbilical está ben colocada</t>
  </si>
  <si>
    <t xml:space="preserve">Test16-2</t>
  </si>
  <si>
    <t xml:space="preserve">Inspect if the length is correct</t>
  </si>
  <si>
    <t xml:space="preserve">Inspecciona si la longitud es correcta</t>
  </si>
  <si>
    <t xml:space="preserve">Inspeccionar si la longitud és correcta</t>
  </si>
  <si>
    <t xml:space="preserve">Inspeccione se a lonxitude é correcta</t>
  </si>
  <si>
    <t xml:space="preserve">Test16-Title</t>
  </si>
  <si>
    <t xml:space="preserve">Umbilical Morphological Inspection:</t>
  </si>
  <si>
    <t xml:space="preserve">Inspección morfológica de cordón umbilical:</t>
  </si>
  <si>
    <t xml:space="preserve">Inspecció morfològica de cordó umbilical:</t>
  </si>
  <si>
    <t xml:space="preserve">Inspección morfolóxica umbilical:</t>
  </si>
  <si>
    <t xml:space="preserve">Test17-0</t>
  </si>
  <si>
    <t xml:space="preserve">To the first minute of life. Heart rate, respiratory effort, muscle tone and color is checked.</t>
  </si>
  <si>
    <t xml:space="preserve">Al primer minuto de vida. Se revisa frecuencia cardíaca, esfuerzo respiratorio, tono muscular y color. </t>
  </si>
  <si>
    <t xml:space="preserve">Al primer minut de vida. Es revisa FC, esforç respiratori, to muscular i color.</t>
  </si>
  <si>
    <t xml:space="preserve">Ao primeiro minuto da vida. FC, esforzo respiratorio, ton muscular e cor está comprobado.</t>
  </si>
  <si>
    <t xml:space="preserve">Test17-1</t>
  </si>
  <si>
    <t xml:space="preserve">At the first minute of life and then at 5 min. Heart rate is reviewed, respiratory effort, muscle tone, reflex response and color.</t>
  </si>
  <si>
    <t xml:space="preserve">Al primer minuto de vida y luego a los 5 min. Se revisa frecuencia cardíaca, esfuerzo respiratorio, tono muscular, respuesta reflejos y color. </t>
  </si>
  <si>
    <t xml:space="preserve">Al primer minut de vida i després als 5 min. Es revisa FC, esforç respiratori, to muscular, resposta reflexos i color.</t>
  </si>
  <si>
    <t xml:space="preserve">No primeiro minuto da vida e logo aos 5 minutos. FC é revisado, esforzo respiratorio, ton muscular, resposta reflexa e cor.</t>
  </si>
  <si>
    <t xml:space="preserve">Test17-2</t>
  </si>
  <si>
    <t xml:space="preserve">To the first minute of life. Heart rate, respiratory effort, arterial tension, temperature, muscle tone and color is reviewed.</t>
  </si>
  <si>
    <t xml:space="preserve">Al primer minuto de vida. Se revisa frecuencia cardíaca, esfuerzo respiratorio, tensión arterial, temperatura, tono muscular y color. </t>
  </si>
  <si>
    <t xml:space="preserve">Al primer minut de vida. Es revisa FC, esforç respiratori, tensió arterial, temperatura, to muscular i color.</t>
  </si>
  <si>
    <t xml:space="preserve">Ao primeiro minuto da vida. FC, esforzo respiratorio, presión arterial, temperatura, ton muscular e cor está comprobada.</t>
  </si>
  <si>
    <t xml:space="preserve">Test17-Title</t>
  </si>
  <si>
    <t xml:space="preserve">Apgar test:</t>
  </si>
  <si>
    <t xml:space="preserve">Realización del test de Apgar:</t>
  </si>
  <si>
    <t xml:space="preserve">Prova APGAR:</t>
  </si>
  <si>
    <t xml:space="preserve">Proba Apgar:</t>
  </si>
  <si>
    <t xml:space="preserve">Test176-0</t>
  </si>
  <si>
    <t xml:space="preserve">Erythromycin ophthalmic ointment</t>
  </si>
  <si>
    <t xml:space="preserve">Pomada oftálmica de eritromicina</t>
  </si>
  <si>
    <t xml:space="preserve">Pomada oftàlmica d'eritromicina</t>
  </si>
  <si>
    <t xml:space="preserve">Test176-1</t>
  </si>
  <si>
    <t xml:space="preserve">Umbilical cord clamp</t>
  </si>
  <si>
    <t xml:space="preserve">Pinza cordón umbilical</t>
  </si>
  <si>
    <t xml:space="preserve">Pinça cordó umbilical</t>
  </si>
  <si>
    <t xml:space="preserve">A pinza de cordón umbilical</t>
  </si>
  <si>
    <t xml:space="preserve">Test176-2</t>
  </si>
  <si>
    <t xml:space="preserve">Pediatric aspiration probe</t>
  </si>
  <si>
    <t xml:space="preserve">Sonda de aspiración pediátrica</t>
  </si>
  <si>
    <t xml:space="preserve">Sonda d’aspiració pediàtrica</t>
  </si>
  <si>
    <t xml:space="preserve">Test176-3</t>
  </si>
  <si>
    <t xml:space="preserve">Vitamin K pre-filled syringa </t>
  </si>
  <si>
    <t xml:space="preserve">Jeringa precargada con vitamina K</t>
  </si>
  <si>
    <t xml:space="preserve">Xeringa precarregada amb vitamina K</t>
  </si>
  <si>
    <t xml:space="preserve">Xiringa precargada con vitamina K</t>
  </si>
  <si>
    <t xml:space="preserve">Test176-4</t>
  </si>
  <si>
    <t xml:space="preserve">Physiological serum</t>
  </si>
  <si>
    <t xml:space="preserve">Suero fisiolófico</t>
  </si>
  <si>
    <t xml:space="preserve">Sèrum fisiològic</t>
  </si>
  <si>
    <t xml:space="preserve">Soro fisiolóxico</t>
  </si>
  <si>
    <t xml:space="preserve">Test176-5</t>
  </si>
  <si>
    <t xml:space="preserve">Black or white female probe</t>
  </si>
  <si>
    <t xml:space="preserve">Sonda femenima de color negro o blanca</t>
  </si>
  <si>
    <t xml:space="preserve">Sonda femenina negra o blanca</t>
  </si>
  <si>
    <t xml:space="preserve">Sonda feminina branca ou branca</t>
  </si>
  <si>
    <t xml:space="preserve">Test176-6</t>
  </si>
  <si>
    <t xml:space="preserve">Test176-Title</t>
  </si>
  <si>
    <t xml:space="preserve">Select the necessary material for the initial assessment of the neonate:</t>
  </si>
  <si>
    <t xml:space="preserve">Selecciona el material necesario para la valoración inicial del neonato:</t>
  </si>
  <si>
    <t xml:space="preserve">Seleccioneu el material necessari per a l'avaluació inicial del nounat:</t>
  </si>
  <si>
    <t xml:space="preserve">Seleccione o material necesario para a avaliación inicial do neonato:</t>
  </si>
  <si>
    <t xml:space="preserve">Test177-0</t>
  </si>
  <si>
    <t xml:space="preserve">Test177-1</t>
  </si>
  <si>
    <t xml:space="preserve">Height rod</t>
  </si>
  <si>
    <t xml:space="preserve">Tallímetro </t>
  </si>
  <si>
    <t xml:space="preserve">Tallímetre</t>
  </si>
  <si>
    <t xml:space="preserve">Tallímetro</t>
  </si>
  <si>
    <t xml:space="preserve">Test177-2</t>
  </si>
  <si>
    <t xml:space="preserve">Test177-3</t>
  </si>
  <si>
    <t xml:space="preserve">Measuring tape</t>
  </si>
  <si>
    <t xml:space="preserve">Cinta métrica</t>
  </si>
  <si>
    <t xml:space="preserve">Cinta mètrica</t>
  </si>
  <si>
    <t xml:space="preserve">Cinta de medición</t>
  </si>
  <si>
    <t xml:space="preserve">Test177-4</t>
  </si>
  <si>
    <t xml:space="preserve">Test177-5</t>
  </si>
  <si>
    <t xml:space="preserve">Test177-6</t>
  </si>
  <si>
    <t xml:space="preserve">Gasak</t>
  </si>
  <si>
    <t xml:space="preserve">Test177-Title</t>
  </si>
  <si>
    <t xml:space="preserve">Select the necessary material for the anthropometric measures of the neonate:</t>
  </si>
  <si>
    <t xml:space="preserve">Selecciona el material necesario para las medidas antropométricas del neonato:</t>
  </si>
  <si>
    <t xml:space="preserve">Seleccioneu el material necessari per a les mesures antropomètriques del nounat:</t>
  </si>
  <si>
    <t xml:space="preserve">Seleccione o material necesario para as medidas antropométricas do neonato:</t>
  </si>
  <si>
    <t xml:space="preserve">Test178-0</t>
  </si>
  <si>
    <t xml:space="preserve">You must measure the newborn.</t>
  </si>
  <si>
    <t xml:space="preserve">Debe medir al neonato.</t>
  </si>
  <si>
    <t xml:space="preserve">Ha de mesurar el nounat.</t>
  </si>
  <si>
    <t xml:space="preserve">Debe medir o recentemente nado.</t>
  </si>
  <si>
    <t xml:space="preserve">Test178-1</t>
  </si>
  <si>
    <t xml:space="preserve">You must hold the height rod.</t>
  </si>
  <si>
    <t xml:space="preserve">Debe sujetar el tallímetro.</t>
  </si>
  <si>
    <t xml:space="preserve">Ha de subjectar el tallímetre.</t>
  </si>
  <si>
    <t xml:space="preserve">Debe soster o alto.</t>
  </si>
  <si>
    <t xml:space="preserve">Test178-2</t>
  </si>
  <si>
    <t xml:space="preserve">You must hold the newborn.</t>
  </si>
  <si>
    <t xml:space="preserve">Debe sujetar al neonato.</t>
  </si>
  <si>
    <t xml:space="preserve">Ha de subjectar al nounat.</t>
  </si>
  <si>
    <t xml:space="preserve">Debes soster o recentemente nado.</t>
  </si>
  <si>
    <t xml:space="preserve">Test178-3</t>
  </si>
  <si>
    <t xml:space="preserve">You must hold the neonate and the upper part of the height rods.</t>
  </si>
  <si>
    <t xml:space="preserve">Debe sujetar al neonato y la parte superior del tallímetros</t>
  </si>
  <si>
    <t xml:space="preserve">Ha de subjectar al nounat i la part superior del tallímetre.</t>
  </si>
  <si>
    <t xml:space="preserve">Ten que manter o neonado e a parte superior dos tallimes</t>
  </si>
  <si>
    <t xml:space="preserve">Test178-Title</t>
  </si>
  <si>
    <t xml:space="preserve">During the anthropometric measures process, the nursing assistant:</t>
  </si>
  <si>
    <t xml:space="preserve">Durante el proceso de medidas antropométricas, el TCAE:</t>
  </si>
  <si>
    <t xml:space="preserve">Durant el procés de mesures antropomètriques, el TCAI:</t>
  </si>
  <si>
    <t xml:space="preserve">Durante o proceso de medidas antropométricas, o TCAE:</t>
  </si>
  <si>
    <t xml:space="preserve">Test179-10</t>
  </si>
  <si>
    <t xml:space="preserve">Lancet</t>
  </si>
  <si>
    <t xml:space="preserve">Lanceta</t>
  </si>
  <si>
    <t xml:space="preserve">Llanceta</t>
  </si>
  <si>
    <t xml:space="preserve">Test179-11</t>
  </si>
  <si>
    <t xml:space="preserve">Underpad</t>
  </si>
  <si>
    <t xml:space="preserve">Empapador</t>
  </si>
  <si>
    <t xml:space="preserve">Travesser</t>
  </si>
  <si>
    <t xml:space="preserve">Empapado</t>
  </si>
  <si>
    <t xml:space="preserve">Test179-12</t>
  </si>
  <si>
    <t xml:space="preserve">Lancet holder</t>
  </si>
  <si>
    <t xml:space="preserve">Portalanceta</t>
  </si>
  <si>
    <t xml:space="preserve">Portallancetes</t>
  </si>
  <si>
    <t xml:space="preserve">Portalaceta</t>
  </si>
  <si>
    <t xml:space="preserve">Test179-7</t>
  </si>
  <si>
    <t xml:space="preserve">Glucometer</t>
  </si>
  <si>
    <t xml:space="preserve">Glucómetro</t>
  </si>
  <si>
    <t xml:space="preserve">Glucòmetre</t>
  </si>
  <si>
    <t xml:space="preserve">Test179-8</t>
  </si>
  <si>
    <t xml:space="preserve">Thermometer</t>
  </si>
  <si>
    <t xml:space="preserve">Termómetro</t>
  </si>
  <si>
    <t xml:space="preserve">Termòmetre</t>
  </si>
  <si>
    <t xml:space="preserve">Test179-9</t>
  </si>
  <si>
    <t xml:space="preserve">Reactive pull</t>
  </si>
  <si>
    <t xml:space="preserve">Tira reactiva</t>
  </si>
  <si>
    <t xml:space="preserve">Tira erreaktiboa</t>
  </si>
  <si>
    <t xml:space="preserve">Pull reactivo</t>
  </si>
  <si>
    <t xml:space="preserve">Test179-Title</t>
  </si>
  <si>
    <t xml:space="preserve">Select the necessary material for the initial assessment of the overweight neonate:</t>
  </si>
  <si>
    <t xml:space="preserve">Seleccionar el material necesario para la valoración inicial del neonato con sobrepeso:</t>
  </si>
  <si>
    <t xml:space="preserve">Seleccioneu el material necessari per a l'avaluació inicial del nounat amb sobrepès:</t>
  </si>
  <si>
    <t xml:space="preserve">Seleccione o material necesario para a avaliación inicial do neonato de sobrepeso:</t>
  </si>
  <si>
    <t xml:space="preserve">Test195-0</t>
  </si>
  <si>
    <t xml:space="preserve">Clean and disinfect the surface on which the food will be prepared. Then place the gloves.</t>
  </si>
  <si>
    <t xml:space="preserve">Limpiar y desinfectar la superficie sobre la cual se va a preparar el alimento. Posteriormente colocarse los guantes.</t>
  </si>
  <si>
    <t xml:space="preserve">Netejar i desinfectar la superfície sobre la qual es prepararà l'aliment. Posteriorment col·locar-se els guants.</t>
  </si>
  <si>
    <t xml:space="preserve">Limpar e desinfectar a superficie sobre a que se preparará o alimento. Posteriormente coloque as luvas.</t>
  </si>
  <si>
    <t xml:space="preserve">Test195-1</t>
  </si>
  <si>
    <t xml:space="preserve">Place the gloves, clean and disinfect the surface on which the food will be prepared. Keep the gloves during the elaboration.</t>
  </si>
  <si>
    <t xml:space="preserve">Colocarse los guantes, limpiar y desinfectar la superficie sobre la cual se va a preparar el alimento. Mantener los guantes durante la elaboración.</t>
  </si>
  <si>
    <t xml:space="preserve">Col·locar-se els guants, netejar i desinfectar la superfície sobre la qual es prepararà l'aliment. Mantenir els guants durant l'elaboració.</t>
  </si>
  <si>
    <t xml:space="preserve">Coloque as luvas, limpa e desinfecta a superficie sobre a que se preparará o alimento. Manteña luvas durante a elaboración.</t>
  </si>
  <si>
    <t xml:space="preserve">Test195-2</t>
  </si>
  <si>
    <t xml:space="preserve">Place the gloves, clean and disinfect the surface on which the food will be prepared. Subsequently, undo the gloves.</t>
  </si>
  <si>
    <t xml:space="preserve">Colocarse los guantes, limpiar y desinfectar la superficie sobre la cual se va a preparar el alimento. Posteriormente, deshechar los guantes.</t>
  </si>
  <si>
    <t xml:space="preserve">Col·locar-se els guants, netejar i desinfectar la superfície sobre la qual es prepararà l'aliment. Posteriorment, rebutjar els guants.</t>
  </si>
  <si>
    <t xml:space="preserve">Coloque as luvas, limpa e desinfecta a superficie sobre a que se preparará o alimento. Posteriormente, desfacer as luvas.</t>
  </si>
  <si>
    <t xml:space="preserve">Test195-Title</t>
  </si>
  <si>
    <t xml:space="preserve">What is the procedure to be done before starting with the elaboration of neonates´ food?</t>
  </si>
  <si>
    <t xml:space="preserve">¿Cuál es el procedimiento que hay que realizar antes de comenzar con la elaboración del alimento de los neonatos?</t>
  </si>
  <si>
    <t xml:space="preserve">Quin és el procediment que cal realitzar abans de començar amb l'elaboració de l'aliment dels nounats?</t>
  </si>
  <si>
    <t xml:space="preserve">Cal é o procedemento a facer antes de comezar coa elaboración do alimento dos neonatos?</t>
  </si>
  <si>
    <t xml:space="preserve">Test20-0</t>
  </si>
  <si>
    <t xml:space="preserve">Turn out the constant monitor</t>
  </si>
  <si>
    <t xml:space="preserve">Apagar monitor de constantes</t>
  </si>
  <si>
    <t xml:space="preserve">Apagar monitor de constants.</t>
  </si>
  <si>
    <t xml:space="preserve">Resulta o monitor constante</t>
  </si>
  <si>
    <t xml:space="preserve">Test20-1</t>
  </si>
  <si>
    <t xml:space="preserve">Remove electrodes to the neonate</t>
  </si>
  <si>
    <t xml:space="preserve">Quitar electrodos al neonato</t>
  </si>
  <si>
    <t xml:space="preserve">Llevar elèctrodes al nounat.</t>
  </si>
  <si>
    <t xml:space="preserve">Test20-2</t>
  </si>
  <si>
    <t xml:space="preserve">Write down the neonate constants</t>
  </si>
  <si>
    <t xml:space="preserve">Anotar constantes del neonato</t>
  </si>
  <si>
    <t xml:space="preserve">Anotar constants del nounat.</t>
  </si>
  <si>
    <t xml:space="preserve">Escribe as constantes de neonados</t>
  </si>
  <si>
    <t xml:space="preserve">Test20-Title</t>
  </si>
  <si>
    <t xml:space="preserve">Choose action to be performed:</t>
  </si>
  <si>
    <t xml:space="preserve">Elixe a acción a realizar:</t>
  </si>
  <si>
    <t xml:space="preserve">Test200-0</t>
  </si>
  <si>
    <t xml:space="preserve">Name of patient</t>
  </si>
  <si>
    <t xml:space="preserve">Nombre del paciente</t>
  </si>
  <si>
    <t xml:space="preserve">Nom del pacient</t>
  </si>
  <si>
    <t xml:space="preserve">Nome do paciente</t>
  </si>
  <si>
    <t xml:space="preserve">Test200-1</t>
  </si>
  <si>
    <t xml:space="preserve">Date of the day and time</t>
  </si>
  <si>
    <t xml:space="preserve">Fecha del día y hora</t>
  </si>
  <si>
    <t xml:space="preserve">Data del dia i hora</t>
  </si>
  <si>
    <t xml:space="preserve">Data do día e hora</t>
  </si>
  <si>
    <t xml:space="preserve">Test200-2</t>
  </si>
  <si>
    <t xml:space="preserve">Bed number/cradle/baby incubator</t>
  </si>
  <si>
    <t xml:space="preserve">Número de cama/cuna/incubadora</t>
  </si>
  <si>
    <t xml:space="preserve">Número de llit/bressol/incubadora</t>
  </si>
  <si>
    <t xml:space="preserve">Cama/berce/incubadora</t>
  </si>
  <si>
    <t xml:space="preserve">Test200-3</t>
  </si>
  <si>
    <t xml:space="preserve">Type of milk</t>
  </si>
  <si>
    <t xml:space="preserve">Tipo de leche</t>
  </si>
  <si>
    <t xml:space="preserve">Tipus de llet</t>
  </si>
  <si>
    <t xml:space="preserve">Tipo de leite</t>
  </si>
  <si>
    <t xml:space="preserve">Test200-4</t>
  </si>
  <si>
    <t xml:space="preserve">Name of the person responsible for feeding the patient</t>
  </si>
  <si>
    <t xml:space="preserve">Nombre del responsable de alimentar al paciente</t>
  </si>
  <si>
    <t xml:space="preserve">Nom del responsable d'alimentar al pacient</t>
  </si>
  <si>
    <t xml:space="preserve">Nobre da persoa responsable de alimentar ao paciente</t>
  </si>
  <si>
    <t xml:space="preserve">Test200-5</t>
  </si>
  <si>
    <t xml:space="preserve">Amount in milliliters that the patient drinks</t>
  </si>
  <si>
    <t xml:space="preserve">Cantidad en mililitros que toma el paciente</t>
  </si>
  <si>
    <t xml:space="preserve">Quantitat en mil·lilitres que pren el pacient</t>
  </si>
  <si>
    <t xml:space="preserve">Cantidade en mililitros que leva o paciente</t>
  </si>
  <si>
    <t xml:space="preserve">Test200-Title</t>
  </si>
  <si>
    <t xml:space="preserve">What information should the food container identify?</t>
  </si>
  <si>
    <t xml:space="preserve">¿Con qué informacion se debe identificar el recipiente del alimento?</t>
  </si>
  <si>
    <t xml:space="preserve">Amb quina informació s'ha d'identificar el recipient de l'aliment?</t>
  </si>
  <si>
    <t xml:space="preserve">Con que información debe identificar o contedor de alimentos?</t>
  </si>
  <si>
    <t xml:space="preserve">Test201-0</t>
  </si>
  <si>
    <t xml:space="preserve">Syringes and bottles milk intakes can only be a maximum of 2 hours into the heaters.</t>
  </si>
  <si>
    <t xml:space="preserve">Las tomas sólo pueden estar un máximo de 2 horas en el calentador.</t>
  </si>
  <si>
    <t xml:space="preserve">Les preses només poden estar un màxim de 2 hores en l'escalfador.</t>
  </si>
  <si>
    <t xml:space="preserve">Tomas só pode ser un máximo de 2 horas no calefactor.</t>
  </si>
  <si>
    <t xml:space="preserve">Test201-1</t>
  </si>
  <si>
    <t xml:space="preserve">It must be monitored that the milk intakes (syringes and bottles) do not have any bubble.</t>
  </si>
  <si>
    <t xml:space="preserve">Hay que vigilar que la leche de las tomas no tenga ninguna burbuja.</t>
  </si>
  <si>
    <t xml:space="preserve">Cal vigilar que la llet de les preses no tingui cap bombolla.</t>
  </si>
  <si>
    <t xml:space="preserve">Debe controlarse que o leite dos disparos non ten ningunha burbulla.</t>
  </si>
  <si>
    <t xml:space="preserve">Test201-2</t>
  </si>
  <si>
    <t xml:space="preserve">Syringes and bottles milk intakes with more quantity must be placed closer to the heater corners.</t>
  </si>
  <si>
    <t xml:space="preserve">Las tomas con más cantidad deben ser colocadas más cercana a las esquinas del calentador.</t>
  </si>
  <si>
    <t xml:space="preserve">Les preses amb més quantitat han de ser col·locades més pròxima a les cantonades de l'escalfador.</t>
  </si>
  <si>
    <t xml:space="preserve">Tomas con máis cantidade debe situarse máis preto das esquinas do calefactor.</t>
  </si>
  <si>
    <t xml:space="preserve">Test201-3</t>
  </si>
  <si>
    <t xml:space="preserve">The temperature should not exceed 37ºC.</t>
  </si>
  <si>
    <t xml:space="preserve">La temperatura no debe superar los 37ºC.</t>
  </si>
  <si>
    <t xml:space="preserve">La temperatura no ha de superar els 37 ºC.</t>
  </si>
  <si>
    <t xml:space="preserve">A temperatura non debe exceder os 37ºC.</t>
  </si>
  <si>
    <t xml:space="preserve">Test201-4</t>
  </si>
  <si>
    <t xml:space="preserve">The milk intakes (syringes and bottles) must be covered with a clean cloth.</t>
  </si>
  <si>
    <t xml:space="preserve">Las tomas han de ser tapadas con un paño limpio.</t>
  </si>
  <si>
    <t xml:space="preserve">Les preses s’han de tapar amb un drap net.</t>
  </si>
  <si>
    <t xml:space="preserve">As tomas deben estar cubertos cun pano limpo.</t>
  </si>
  <si>
    <t xml:space="preserve">Test201-5</t>
  </si>
  <si>
    <t xml:space="preserve">All milk intakes (syringes and bottles) must be placed in the heater at the same time.</t>
  </si>
  <si>
    <t xml:space="preserve">Todas las tomas deben ser colocadas en el calentador a la vez.</t>
  </si>
  <si>
    <t xml:space="preserve">Totes les preses s’han de col·locar a l'escalfador alhora.</t>
  </si>
  <si>
    <t xml:space="preserve">Todas as tomas deben colocarse no calefactor ao mesmo tempo.</t>
  </si>
  <si>
    <t xml:space="preserve">Test201-Title</t>
  </si>
  <si>
    <t xml:space="preserve">What things must be taken into account when putting milk intakes (the syringes and bottles) in the heater?</t>
  </si>
  <si>
    <t xml:space="preserve">¿Qué cosas hay que tener en cuenta a la hora de poner las tomas de alimento en el calentador?</t>
  </si>
  <si>
    <t xml:space="preserve">Quines coses cal tenir en compte a l'hora de posar les preses d'aliment a l'escalfador?</t>
  </si>
  <si>
    <t xml:space="preserve">Que cousas hai que ter en conta á hora de poñer a toma de alimentos no calefactor?</t>
  </si>
  <si>
    <t xml:space="preserve">Test203-0</t>
  </si>
  <si>
    <t xml:space="preserve">A special rough ballet for bottle</t>
  </si>
  <si>
    <t xml:space="preserve">Una balleta rugosa especial para biberones</t>
  </si>
  <si>
    <t xml:space="preserve">Un drap rugós especial per a biberons</t>
  </si>
  <si>
    <t xml:space="preserve">Un pano rugoso especial para a botella</t>
  </si>
  <si>
    <t xml:space="preserve">Test203-1</t>
  </si>
  <si>
    <t xml:space="preserve">A special sponge for bottles</t>
  </si>
  <si>
    <t xml:space="preserve">Una esponja especial para biberones</t>
  </si>
  <si>
    <t xml:space="preserve">Una esponja especial per a biberons</t>
  </si>
  <si>
    <t xml:space="preserve">Unha esponxa especial para botellas</t>
  </si>
  <si>
    <t xml:space="preserve">Test203-2</t>
  </si>
  <si>
    <t xml:space="preserve">A special bottle brush</t>
  </si>
  <si>
    <t xml:space="preserve">Un cepillo especial para biberones</t>
  </si>
  <si>
    <t xml:space="preserve">Un raspall especial per a biberons</t>
  </si>
  <si>
    <t xml:space="preserve">Un cepillo de botella especial</t>
  </si>
  <si>
    <t xml:space="preserve">Test203-Title</t>
  </si>
  <si>
    <t xml:space="preserve">What specific utensil must be used in the cleaning process?</t>
  </si>
  <si>
    <t xml:space="preserve">¿Qué utensilio específico hay que utilizar en el proceso de limpieza?</t>
  </si>
  <si>
    <t xml:space="preserve">Quin utensili específic cal utilitzar en el procés de neteja?</t>
  </si>
  <si>
    <t xml:space="preserve">Que utensilio específico debe usarse no proceso de limpeza?</t>
  </si>
  <si>
    <t xml:space="preserve">Test204-0</t>
  </si>
  <si>
    <t xml:space="preserve">Rigorously clean the bottles milk containers.</t>
  </si>
  <si>
    <t xml:space="preserve">Limpiar rigurosamente los recipientes de las tomas con jabón.</t>
  </si>
  <si>
    <t xml:space="preserve">Netejar rigorosament els recipients de les preses amb sabó.</t>
  </si>
  <si>
    <t xml:space="preserve">Limpar rigorosamente os recipientes das tomas con xabón.</t>
  </si>
  <si>
    <t xml:space="preserve">Test204-1</t>
  </si>
  <si>
    <t xml:space="preserve">Leave to soak the bottles milk containers during 1 hour.</t>
  </si>
  <si>
    <t xml:space="preserve">Dejar los recipientes de las tomas en remojo 1 hora.</t>
  </si>
  <si>
    <t xml:space="preserve">Deixar els recipients de les preses en remull 1 hora.</t>
  </si>
  <si>
    <t xml:space="preserve">Deixa os recipientes das tomas empapados de 1 hora.</t>
  </si>
  <si>
    <t xml:space="preserve">Test204-2</t>
  </si>
  <si>
    <t xml:space="preserve">Throw away the bottles milk containers.</t>
  </si>
  <si>
    <t xml:space="preserve">Deshechar los recipientes de las tomas.</t>
  </si>
  <si>
    <t xml:space="preserve">Rebutjar els recipients de les preses.</t>
  </si>
  <si>
    <t xml:space="preserve">Desbotar os contedores dos disparos.</t>
  </si>
  <si>
    <t xml:space="preserve">Test204-Title</t>
  </si>
  <si>
    <t xml:space="preserve">What should be done below?</t>
  </si>
  <si>
    <t xml:space="preserve">¿Qué se debe hacer a continuación?</t>
  </si>
  <si>
    <t xml:space="preserve">Què s'ha de fer a continuació?</t>
  </si>
  <si>
    <t xml:space="preserve">Que se debe facer a continuación?</t>
  </si>
  <si>
    <t xml:space="preserve">Test206-0</t>
  </si>
  <si>
    <t xml:space="preserve">Closed form of "O" because the neonate requires more content</t>
  </si>
  <si>
    <t xml:space="preserve">Forma cerrada de "O" ya que el neonato precisa más contención</t>
  </si>
  <si>
    <t xml:space="preserve">Forma tancada de "O" ja que el nounat precisa més contenció.</t>
  </si>
  <si>
    <t xml:space="preserve">Forma pechada de "o" xa que o neonato require máis contención</t>
  </si>
  <si>
    <t xml:space="preserve">Test206-1</t>
  </si>
  <si>
    <t xml:space="preserve">Open form of "U"</t>
  </si>
  <si>
    <t xml:space="preserve">Forma abierta de "U" </t>
  </si>
  <si>
    <t xml:space="preserve">Forma oberta de "U"</t>
  </si>
  <si>
    <t xml:space="preserve">Forma aberta de "u"</t>
  </si>
  <si>
    <t xml:space="preserve">Test206-Title</t>
  </si>
  <si>
    <t xml:space="preserve">Given the condition of the neonate. What form should the nest have?</t>
  </si>
  <si>
    <t xml:space="preserve">Dada la condición del neonato. ¿Qué forma debe tener el nido?</t>
  </si>
  <si>
    <t xml:space="preserve">Donada la condició del nounat. Quina forma ha de tenir el niu?</t>
  </si>
  <si>
    <t xml:space="preserve">Dada a condición do neonato. Que xeito debe ter o niño?</t>
  </si>
  <si>
    <t xml:space="preserve">Test207-0</t>
  </si>
  <si>
    <t xml:space="preserve">Make a small size nest</t>
  </si>
  <si>
    <t xml:space="preserve">Montar un nido de tamaño pequeño</t>
  </si>
  <si>
    <t xml:space="preserve">Muntar un niu de mida petita.</t>
  </si>
  <si>
    <t xml:space="preserve">Montar un niño de pequeno tamaño</t>
  </si>
  <si>
    <t xml:space="preserve">Test207-1</t>
  </si>
  <si>
    <t xml:space="preserve">Make a medium size nest</t>
  </si>
  <si>
    <t xml:space="preserve">Montar un nido de tamaño mediano</t>
  </si>
  <si>
    <t xml:space="preserve">Muntar un niu de mida mitjana.</t>
  </si>
  <si>
    <t xml:space="preserve">Montar un niño de tamaño medio</t>
  </si>
  <si>
    <t xml:space="preserve">Test207-2</t>
  </si>
  <si>
    <t xml:space="preserve">Make a large size nest</t>
  </si>
  <si>
    <t xml:space="preserve">Montar un nido de tamaño grande</t>
  </si>
  <si>
    <t xml:space="preserve">Muntar un niu de mida gran.</t>
  </si>
  <si>
    <t xml:space="preserve">Montar un niño de gran tamaño</t>
  </si>
  <si>
    <t xml:space="preserve">Test207-Title</t>
  </si>
  <si>
    <t xml:space="preserve">Taking into account the weeks of gestation of the neonate. How should you proceed?</t>
  </si>
  <si>
    <t xml:space="preserve">Teniendo en cuenta las semanas de gestación del neonato. ¿Cómo deberías proceder?</t>
  </si>
  <si>
    <t xml:space="preserve">Tenint en compte les setmanes de gestació del nounat. Com hauries de procedir?</t>
  </si>
  <si>
    <t xml:space="preserve">Tendo en conta as semanas de xestación do neonato. Como debes proceder?</t>
  </si>
  <si>
    <t xml:space="preserve">Test21-0</t>
  </si>
  <si>
    <t xml:space="preserve">Preheat between 30-32º</t>
  </si>
  <si>
    <t xml:space="preserve">Precalentar entre 30-32º</t>
  </si>
  <si>
    <t xml:space="preserve">Preescalfar entre 30-32ºC.</t>
  </si>
  <si>
    <t xml:space="preserve">Test21-1</t>
  </si>
  <si>
    <t xml:space="preserve">Preheat between 32-34º</t>
  </si>
  <si>
    <t xml:space="preserve">Precalentar entre 32-34º</t>
  </si>
  <si>
    <t xml:space="preserve">Preescalfar entre 32-34ºC.</t>
  </si>
  <si>
    <t xml:space="preserve">Test21-2</t>
  </si>
  <si>
    <t xml:space="preserve">Preheat between 34-36º</t>
  </si>
  <si>
    <t xml:space="preserve">Precalentar entre 34-36º</t>
  </si>
  <si>
    <t xml:space="preserve">Preescalfar entre 34-36ºC.</t>
  </si>
  <si>
    <t xml:space="preserve">Test21-3</t>
  </si>
  <si>
    <t xml:space="preserve">Preheat between 36-38º</t>
  </si>
  <si>
    <t xml:space="preserve">Precalentar entre 36-38º</t>
  </si>
  <si>
    <t xml:space="preserve">Preescalfar entre 36-38ºC.</t>
  </si>
  <si>
    <t xml:space="preserve">Test21-Title</t>
  </si>
  <si>
    <t xml:space="preserve">Trieu l’acció a realitzar:</t>
  </si>
  <si>
    <t xml:space="preserve">Test213-0</t>
  </si>
  <si>
    <t xml:space="preserve">In the crib only with the diaper</t>
  </si>
  <si>
    <t xml:space="preserve">En la cuna sólo con el pañal</t>
  </si>
  <si>
    <t xml:space="preserve">Al bressol només amb el bolquer</t>
  </si>
  <si>
    <t xml:space="preserve">No berce só co cueiro</t>
  </si>
  <si>
    <t xml:space="preserve">Test213-1</t>
  </si>
  <si>
    <t xml:space="preserve">In the incubator and dressed in clothes</t>
  </si>
  <si>
    <t xml:space="preserve">En la cuna incubadora y vestido con ropa</t>
  </si>
  <si>
    <t xml:space="preserve">Al bressol incubador i vestit amb roba</t>
  </si>
  <si>
    <t xml:space="preserve">Na incubadora e no berce da roupa</t>
  </si>
  <si>
    <t xml:space="preserve">Test213-2</t>
  </si>
  <si>
    <t xml:space="preserve">In the crib and dressed in clothes</t>
  </si>
  <si>
    <t xml:space="preserve">En la cuna y vestido con ropa</t>
  </si>
  <si>
    <t xml:space="preserve">Al bressol i vestit amb roba</t>
  </si>
  <si>
    <t xml:space="preserve">No berce e vestido con roupa</t>
  </si>
  <si>
    <t xml:space="preserve">Test213-Title</t>
  </si>
  <si>
    <t xml:space="preserve">Where and how should you place the neonate below?</t>
  </si>
  <si>
    <t xml:space="preserve">¿Dónde y cómo deberías colocar al neonato a continuación?</t>
  </si>
  <si>
    <t xml:space="preserve">On i com hauries de col·locar al nounat a continuació?</t>
  </si>
  <si>
    <t xml:space="preserve">Onde e como debes colocar o neonado a continuación?</t>
  </si>
  <si>
    <t xml:space="preserve">Test26-0</t>
  </si>
  <si>
    <t xml:space="preserve">Do not bow</t>
  </si>
  <si>
    <t xml:space="preserve">No inclinar</t>
  </si>
  <si>
    <t xml:space="preserve">Non inclinar</t>
  </si>
  <si>
    <t xml:space="preserve">Test26-1</t>
  </si>
  <si>
    <t xml:space="preserve">Tilting a little</t>
  </si>
  <si>
    <t xml:space="preserve">Inclinar un poco</t>
  </si>
  <si>
    <t xml:space="preserve">Inclinant una mica</t>
  </si>
  <si>
    <t xml:space="preserve">Inclinando un pouco</t>
  </si>
  <si>
    <t xml:space="preserve">Test26-2</t>
  </si>
  <si>
    <t xml:space="preserve">Tilting a lot</t>
  </si>
  <si>
    <t xml:space="preserve">Inclinar mucho</t>
  </si>
  <si>
    <t xml:space="preserve">Inclinant molt</t>
  </si>
  <si>
    <t xml:space="preserve">Inclinando moito</t>
  </si>
  <si>
    <t xml:space="preserve">Test26-Title</t>
  </si>
  <si>
    <t xml:space="preserve">Tilt the mattress tray?</t>
  </si>
  <si>
    <t xml:space="preserve">¿Inclinar la bandeja del colchón?</t>
  </si>
  <si>
    <t xml:space="preserve">Inclina la safata del matalàs?</t>
  </si>
  <si>
    <t xml:space="preserve">Inclinar a bandexa do colchón?</t>
  </si>
  <si>
    <t xml:space="preserve">Test27-0</t>
  </si>
  <si>
    <t xml:space="preserve">Incubator external cleaning.</t>
  </si>
  <si>
    <t xml:space="preserve">Limpieza externa incubadora.</t>
  </si>
  <si>
    <t xml:space="preserve">Neteja externa incubadora</t>
  </si>
  <si>
    <t xml:space="preserve">Limpeza externa incubadora.</t>
  </si>
  <si>
    <t xml:space="preserve">Test27-1</t>
  </si>
  <si>
    <t xml:space="preserve">Internal Internal Cleaning.</t>
  </si>
  <si>
    <t xml:space="preserve">Limpieza interna incubadora.</t>
  </si>
  <si>
    <t xml:space="preserve">Neteja interna incubadora</t>
  </si>
  <si>
    <t xml:space="preserve">Limpeza interna interna.</t>
  </si>
  <si>
    <t xml:space="preserve">Test27-2</t>
  </si>
  <si>
    <t xml:space="preserve">Fungible incubator cleaning.</t>
  </si>
  <si>
    <t xml:space="preserve">Limpieza fungibles incubadora.</t>
  </si>
  <si>
    <t xml:space="preserve">Neteja fungibles incubadora</t>
  </si>
  <si>
    <t xml:space="preserve">Limpeza de incubadoras funxibles.</t>
  </si>
  <si>
    <t xml:space="preserve">Test27-Title</t>
  </si>
  <si>
    <t xml:space="preserve">Choose the action to perform</t>
  </si>
  <si>
    <t xml:space="preserve">Elige la acción a realizar: </t>
  </si>
  <si>
    <t xml:space="preserve">Test28-0</t>
  </si>
  <si>
    <t xml:space="preserve">Electrodes</t>
  </si>
  <si>
    <t xml:space="preserve">Electrodos</t>
  </si>
  <si>
    <t xml:space="preserve">Elèctrodes</t>
  </si>
  <si>
    <t xml:space="preserve">Test28-1</t>
  </si>
  <si>
    <t xml:space="preserve">Blood pressure</t>
  </si>
  <si>
    <t xml:space="preserve">Manguitos de tensión arterial</t>
  </si>
  <si>
    <t xml:space="preserve">Maniguet de tensió arterial</t>
  </si>
  <si>
    <t xml:space="preserve">Presión sanguínea</t>
  </si>
  <si>
    <t xml:space="preserve">Test28-10</t>
  </si>
  <si>
    <t xml:space="preserve">Pinça del cordó umbilical</t>
  </si>
  <si>
    <t xml:space="preserve">Test28-11</t>
  </si>
  <si>
    <t xml:space="preserve">Test28-12</t>
  </si>
  <si>
    <t xml:space="preserve">Diapers</t>
  </si>
  <si>
    <t xml:space="preserve">Pañales</t>
  </si>
  <si>
    <t xml:space="preserve">Bolquers</t>
  </si>
  <si>
    <t xml:space="preserve">Cueiros</t>
  </si>
  <si>
    <t xml:space="preserve">Test28-13</t>
  </si>
  <si>
    <t xml:space="preserve">Travessers</t>
  </si>
  <si>
    <t xml:space="preserve">Test28-14</t>
  </si>
  <si>
    <t xml:space="preserve">Temperature sensor</t>
  </si>
  <si>
    <t xml:space="preserve">Sensor de temperatura</t>
  </si>
  <si>
    <t xml:space="preserve">Test28-15</t>
  </si>
  <si>
    <t xml:space="preserve">Sonda femenina de color negro o blanca</t>
  </si>
  <si>
    <t xml:space="preserve">Test28-2</t>
  </si>
  <si>
    <t xml:space="preserve">Pulsioximetry sensors</t>
  </si>
  <si>
    <t xml:space="preserve">Sensores de pulsioximetría</t>
  </si>
  <si>
    <t xml:space="preserve">Sensors de pulsioximetria</t>
  </si>
  <si>
    <t xml:space="preserve">Test28-3</t>
  </si>
  <si>
    <t xml:space="preserve">Test28-4</t>
  </si>
  <si>
    <t xml:space="preserve">Jeringa vitamina K precargada</t>
  </si>
  <si>
    <t xml:space="preserve">Xeringa vitamina K precarregada</t>
  </si>
  <si>
    <t xml:space="preserve">Vitamina K xiringa pre -cargada</t>
  </si>
  <si>
    <t xml:space="preserve">Test28-5</t>
  </si>
  <si>
    <t xml:space="preserve">Test28-6</t>
  </si>
  <si>
    <t xml:space="preserve">Test28-7</t>
  </si>
  <si>
    <t xml:space="preserve">Test28-8</t>
  </si>
  <si>
    <t xml:space="preserve">Test28-9</t>
  </si>
  <si>
    <t xml:space="preserve">70º alcohol</t>
  </si>
  <si>
    <t xml:space="preserve">Alcohol 70º</t>
  </si>
  <si>
    <t xml:space="preserve">70º alcol</t>
  </si>
  <si>
    <t xml:space="preserve">Test28-Title</t>
  </si>
  <si>
    <t xml:space="preserve">What materials are missing in drawers?</t>
  </si>
  <si>
    <t xml:space="preserve">¿Qué materiales faltan en los cajones?</t>
  </si>
  <si>
    <t xml:space="preserve">Quins materials falten en els calaixos?</t>
  </si>
  <si>
    <t xml:space="preserve">Que materiais faltan nos caixóns?</t>
  </si>
  <si>
    <t xml:space="preserve">Test3-0</t>
  </si>
  <si>
    <t xml:space="preserve">Oxygen wall outlet and oxygen system</t>
  </si>
  <si>
    <t xml:space="preserve">Toma y sistema de oxígeno </t>
  </si>
  <si>
    <t xml:space="preserve">Presa d'oxigen</t>
  </si>
  <si>
    <t xml:space="preserve">Toma de osíxeno</t>
  </si>
  <si>
    <t xml:space="preserve">Test3-1</t>
  </si>
  <si>
    <t xml:space="preserve">Secretion aspiration system</t>
  </si>
  <si>
    <t xml:space="preserve">Sistema de aspiración de secreciones</t>
  </si>
  <si>
    <t xml:space="preserve">Sistema d'aspiració de secrecions</t>
  </si>
  <si>
    <t xml:space="preserve">Sistema de aspiración de secreción</t>
  </si>
  <si>
    <t xml:space="preserve">Test3-2</t>
  </si>
  <si>
    <t xml:space="preserve">Fungibles of the monitor</t>
  </si>
  <si>
    <t xml:space="preserve">Fungibles del monitor </t>
  </si>
  <si>
    <t xml:space="preserve">Fungibles del monitor</t>
  </si>
  <si>
    <t xml:space="preserve">Funxibles do monitor</t>
  </si>
  <si>
    <t xml:space="preserve">Test3-3</t>
  </si>
  <si>
    <t xml:space="preserve">Foneoscope</t>
  </si>
  <si>
    <t xml:space="preserve">Fonendoscopio</t>
  </si>
  <si>
    <t xml:space="preserve">Fonendoscopi</t>
  </si>
  <si>
    <t xml:space="preserve">Foneoscopio</t>
  </si>
  <si>
    <t xml:space="preserve">Test3-4</t>
  </si>
  <si>
    <t xml:space="preserve">Test3-5</t>
  </si>
  <si>
    <t xml:space="preserve">Volumetric pumps</t>
  </si>
  <si>
    <t xml:space="preserve">Bombas volumétricas</t>
  </si>
  <si>
    <t xml:space="preserve">Bombes volumètriques</t>
  </si>
  <si>
    <t xml:space="preserve">Test3-6</t>
  </si>
  <si>
    <t xml:space="preserve">Perfusors</t>
  </si>
  <si>
    <t xml:space="preserve">Perfusores</t>
  </si>
  <si>
    <t xml:space="preserve">Test3-Title</t>
  </si>
  <si>
    <t xml:space="preserve">Select the missing material in the box:</t>
  </si>
  <si>
    <t xml:space="preserve">Selecciona el material que falta en el box:</t>
  </si>
  <si>
    <t xml:space="preserve">Seleccione o material que falta na caixa:</t>
  </si>
  <si>
    <t xml:space="preserve">Test31-0</t>
  </si>
  <si>
    <t xml:space="preserve">Turn off the incubator</t>
  </si>
  <si>
    <t xml:space="preserve">Apagar la incubadora</t>
  </si>
  <si>
    <t xml:space="preserve">Apagar la incubadora.</t>
  </si>
  <si>
    <t xml:space="preserve">Apague a incubadora</t>
  </si>
  <si>
    <t xml:space="preserve">Test31-1</t>
  </si>
  <si>
    <t xml:space="preserve">Check internal cleaning of the incubator</t>
  </si>
  <si>
    <t xml:space="preserve">Comprobar limpieza interna de la incubadora</t>
  </si>
  <si>
    <t xml:space="preserve">Comprovar neteja interna de la incubadora.</t>
  </si>
  <si>
    <t xml:space="preserve">Comprobe a limpeza interna da incubadora</t>
  </si>
  <si>
    <t xml:space="preserve">Test31-2</t>
  </si>
  <si>
    <t xml:space="preserve">Check how the neonate is within the incubator</t>
  </si>
  <si>
    <t xml:space="preserve">Comprobar cómo está el neonato dentro de la incubadora</t>
  </si>
  <si>
    <t xml:space="preserve">Comprovar com està el nounat dins de la incubadora.</t>
  </si>
  <si>
    <t xml:space="preserve">Asegúrese de como está o neonato dentro da incubadora</t>
  </si>
  <si>
    <t xml:space="preserve">Test31-Title</t>
  </si>
  <si>
    <t xml:space="preserve">Choose the action to be performed:</t>
  </si>
  <si>
    <t xml:space="preserve">Elige la acción a realizar:</t>
  </si>
  <si>
    <t xml:space="preserve">Tria l’acció a realitzar:</t>
  </si>
  <si>
    <t xml:space="preserve">Test39-0</t>
  </si>
  <si>
    <t xml:space="preserve">Place the focus in its place and plug it in.</t>
  </si>
  <si>
    <t xml:space="preserve">Colocar en su sitio y enchufar el foco.</t>
  </si>
  <si>
    <t xml:space="preserve">Col·locar en el seu lloc i endollar el focus.</t>
  </si>
  <si>
    <t xml:space="preserve">Coloque no lugar e conecte o foco.</t>
  </si>
  <si>
    <t xml:space="preserve">Test39-1</t>
  </si>
  <si>
    <t xml:space="preserve">Place the fan in its place and plug it in.</t>
  </si>
  <si>
    <t xml:space="preserve">Colocar en su sitio y enchufar el ventilador.</t>
  </si>
  <si>
    <t xml:space="preserve">Col·locar en el seu lloc i endollar el ventilador.</t>
  </si>
  <si>
    <t xml:space="preserve">Coloque no lugar e conecte o ventilador.</t>
  </si>
  <si>
    <t xml:space="preserve">Test39-2</t>
  </si>
  <si>
    <t xml:space="preserve">Place the monitor in its place and plug it in.</t>
  </si>
  <si>
    <t xml:space="preserve">Colocar en su sitio y enchufar el monitor de constantes.</t>
  </si>
  <si>
    <t xml:space="preserve">Col·locar en el seu lloc i endollar el monitor de constants.</t>
  </si>
  <si>
    <t xml:space="preserve">Coloque no lugar e conecte o monitor constante.</t>
  </si>
  <si>
    <t xml:space="preserve">Test39-Title</t>
  </si>
  <si>
    <t xml:space="preserve">Test40-0</t>
  </si>
  <si>
    <t xml:space="preserve">Turn on the focus and place it on top of the crib for 20 minutes before the neonate arrives.</t>
  </si>
  <si>
    <t xml:space="preserve">Enciende el foco y lo coloca encima de la cuna durante 20 minutos antes de que llegue el neonato.</t>
  </si>
  <si>
    <t xml:space="preserve">Encén el focus i el col·loca damunt del bressol durant 20 minuts abans que arribi el nounat.</t>
  </si>
  <si>
    <t xml:space="preserve">Acenda o foco e colócao na parte superior do berce durante 20 minutos antes de que chegue o neonato.</t>
  </si>
  <si>
    <t xml:space="preserve">Test40-1</t>
  </si>
  <si>
    <t xml:space="preserve">Turn on the focus and place it on top of the crib for 40 minutes before the neonate arrives.</t>
  </si>
  <si>
    <t xml:space="preserve">Enciende el foco y lo coloca encima de la cuna durante 40 minutos antes de que llegue el neonato.</t>
  </si>
  <si>
    <t xml:space="preserve">Encén el focus i el col·loca damunt del bressol durant 40 minuts abans que arribi el nounat.</t>
  </si>
  <si>
    <t xml:space="preserve">Acenda o foco e colócao na parte superior do berce durante 40 minutos antes de que chegue o neonato.</t>
  </si>
  <si>
    <t xml:space="preserve">Test40-2</t>
  </si>
  <si>
    <t xml:space="preserve">Turn on the focus and place it on top of the crib for 60 minutes before the neonate arrives.</t>
  </si>
  <si>
    <t xml:space="preserve">Enciende el foco y lo coloca encima de la cuna durante 60 minutos antes de que llegue el neonato.</t>
  </si>
  <si>
    <t xml:space="preserve">Encén el focus i el col·loca damunt del bressol durant 60 minuts abans que arribi el nounat.</t>
  </si>
  <si>
    <t xml:space="preserve">Acenda o foco e colócao na parte superior do berce durante 60 minutos antes de que chegue o neonato.</t>
  </si>
  <si>
    <t xml:space="preserve">Test40-Title</t>
  </si>
  <si>
    <t xml:space="preserve">Test42-0</t>
  </si>
  <si>
    <t xml:space="preserve">20-30 cm from the crib</t>
  </si>
  <si>
    <t xml:space="preserve">A 20-30 cm de la cuna</t>
  </si>
  <si>
    <t xml:space="preserve">A 20-30 cm del bressol</t>
  </si>
  <si>
    <t xml:space="preserve">20-30 cm do berce</t>
  </si>
  <si>
    <t xml:space="preserve">Test42-1</t>
  </si>
  <si>
    <t xml:space="preserve">40-50 cm from the crib</t>
  </si>
  <si>
    <t xml:space="preserve">A 40-50 cm de la cuna</t>
  </si>
  <si>
    <t xml:space="preserve">A 40-50 cm del bressol</t>
  </si>
  <si>
    <t xml:space="preserve">40-50 cm do berce</t>
  </si>
  <si>
    <t xml:space="preserve">Test42-2</t>
  </si>
  <si>
    <t xml:space="preserve">80-90 cm from the crib</t>
  </si>
  <si>
    <t xml:space="preserve">A 80-90 cm de la cuna</t>
  </si>
  <si>
    <t xml:space="preserve">A 80-90 cm del bressol</t>
  </si>
  <si>
    <t xml:space="preserve">80-90 cm do berce</t>
  </si>
  <si>
    <t xml:space="preserve">Test42-Title</t>
  </si>
  <si>
    <t xml:space="preserve">Place the focus on the crib:</t>
  </si>
  <si>
    <t xml:space="preserve">Coloca el foco encima de la cuna:</t>
  </si>
  <si>
    <t xml:space="preserve">Col·loca el focus damunt del bressol:</t>
  </si>
  <si>
    <t xml:space="preserve">Coloque o foco no berce:</t>
  </si>
  <si>
    <t xml:space="preserve">Test44-0</t>
  </si>
  <si>
    <t xml:space="preserve">Remove the focus after 2h.</t>
  </si>
  <si>
    <t xml:space="preserve">Quita el foco a las 2h.</t>
  </si>
  <si>
    <t xml:space="preserve">Retirar el focus a les 2h.</t>
  </si>
  <si>
    <t xml:space="preserve">Elimina o foco ás 2h.</t>
  </si>
  <si>
    <t xml:space="preserve">Test44-1</t>
  </si>
  <si>
    <t xml:space="preserve">Remove the focus after 4h.</t>
  </si>
  <si>
    <t xml:space="preserve">Quita el foco a las 4h.</t>
  </si>
  <si>
    <t xml:space="preserve">Retirar el focus a les 4h.</t>
  </si>
  <si>
    <t xml:space="preserve">Elimina o foco ás 4h.</t>
  </si>
  <si>
    <t xml:space="preserve">Test44-2</t>
  </si>
  <si>
    <t xml:space="preserve">Remove the focus after 8h.</t>
  </si>
  <si>
    <t xml:space="preserve">Quita el foco a las 8h.</t>
  </si>
  <si>
    <t xml:space="preserve">Retirar el focus a les 8h.</t>
  </si>
  <si>
    <t xml:space="preserve">Elimina o foco ás 8h.</t>
  </si>
  <si>
    <t xml:space="preserve">Test44-Title</t>
  </si>
  <si>
    <t xml:space="preserve">When to remove the focus?</t>
  </si>
  <si>
    <t xml:space="preserve">¿Cuándo quitar el foco?</t>
  </si>
  <si>
    <t xml:space="preserve">Quan retirar el focus?</t>
  </si>
  <si>
    <t xml:space="preserve">Cando eliminar o foco?</t>
  </si>
  <si>
    <t xml:space="preserve">Test47-0</t>
  </si>
  <si>
    <t xml:space="preserve">Remove the newborn's pijama and diaper.</t>
  </si>
  <si>
    <t xml:space="preserve">Quitar el pijama y el pañal al neonato</t>
  </si>
  <si>
    <t xml:space="preserve">Treure el pijama i el bolquer al nounat.</t>
  </si>
  <si>
    <t xml:space="preserve">Elimina o pixama e o cueiro ao neonato</t>
  </si>
  <si>
    <t xml:space="preserve">Test47-1</t>
  </si>
  <si>
    <t xml:space="preserve">Remove the newborn's pijamas, but the diaper is below the belly button, without covering the belly.</t>
  </si>
  <si>
    <t xml:space="preserve">Quitar el pijama al neonato, pero se le deja el pañal por debajo del ombliogo, sin cubrir la barriguita</t>
  </si>
  <si>
    <t xml:space="preserve">Treure el pijama al nounat, però se li deixa el bolquer per sota del melic, sense cobrir el ventre.</t>
  </si>
  <si>
    <t xml:space="preserve">Elimina o pixama do neonato, pero o cueiro queda debaixo do ombliogo, sen cubrir o ventre</t>
  </si>
  <si>
    <t xml:space="preserve">Test47-2</t>
  </si>
  <si>
    <t xml:space="preserve">Remove the newborn's pijamas, but the diaper is covering the belly.</t>
  </si>
  <si>
    <t xml:space="preserve">Quitar el pijama al neonato, pero se le deja el pañal cubriendo la barriguita</t>
  </si>
  <si>
    <t xml:space="preserve">Treure el pijama al nounat, però se li deixa el bolquer cobrint el ventre.</t>
  </si>
  <si>
    <t xml:space="preserve">Elimina o pixama do neonato, pero o cueiro queda cubrindo o ventre</t>
  </si>
  <si>
    <t xml:space="preserve">Test47-Title</t>
  </si>
  <si>
    <t xml:space="preserve">Undress the neonate?</t>
  </si>
  <si>
    <t xml:space="preserve">¿Desvestir al neonato?</t>
  </si>
  <si>
    <t xml:space="preserve">Desvestir al nounat?</t>
  </si>
  <si>
    <t xml:space="preserve">Dar ao neonato?</t>
  </si>
  <si>
    <t xml:space="preserve">Test48-0</t>
  </si>
  <si>
    <t xml:space="preserve">Remove the newborn's diaper.</t>
  </si>
  <si>
    <t xml:space="preserve">Quitar el pañal al neonato.</t>
  </si>
  <si>
    <t xml:space="preserve">Treure el bolquer al nounat.</t>
  </si>
  <si>
    <t xml:space="preserve">Elimina o cueiro ao neonato.</t>
  </si>
  <si>
    <t xml:space="preserve">Test48-1</t>
  </si>
  <si>
    <t xml:space="preserve">Place the diaper, without covering the belly.</t>
  </si>
  <si>
    <t xml:space="preserve">Colocar el pañal, dejando la barriguita sin cubrir.</t>
  </si>
  <si>
    <t xml:space="preserve">Col·locar el bolquer, deixant el ventre sense cobrir.</t>
  </si>
  <si>
    <t xml:space="preserve">Coloque o cueiro, deixando o ventre sen cubrir.</t>
  </si>
  <si>
    <t xml:space="preserve">Test48-2</t>
  </si>
  <si>
    <t xml:space="preserve">Dress the neonate.</t>
  </si>
  <si>
    <t xml:space="preserve">Vestir al neonato.</t>
  </si>
  <si>
    <t xml:space="preserve">Viste o neonato.</t>
  </si>
  <si>
    <t xml:space="preserve">Test48-Title</t>
  </si>
  <si>
    <t xml:space="preserve">Test50-0</t>
  </si>
  <si>
    <t xml:space="preserve">Place on the crib between 5-8cm, plug and turn on the lamp.</t>
  </si>
  <si>
    <t xml:space="preserve">Colocar encima de la cuna entre 5-8cm, enchufar y encender la lámpara.</t>
  </si>
  <si>
    <t xml:space="preserve">Col·locar damunt del bressol entre 5-8cm, endollar i encendre el llum.</t>
  </si>
  <si>
    <t xml:space="preserve">Coloque no berce entre 5-8 cm, enchufe e acenda a lámpada.</t>
  </si>
  <si>
    <t xml:space="preserve">Test50-1</t>
  </si>
  <si>
    <t xml:space="preserve">Place on the crib between 30-35cm, plug and turn on the lamp.</t>
  </si>
  <si>
    <t xml:space="preserve">Colocar encima de la cuna entre 30-35cm, enchufar y encender la lámpara.</t>
  </si>
  <si>
    <t xml:space="preserve">Col·locar damunt del bressol entre 30-35cm, endollar i encendre el llum.</t>
  </si>
  <si>
    <t xml:space="preserve">Coloque no berce entre 30-35 cm, enchufa e acenda a lámpada.</t>
  </si>
  <si>
    <t xml:space="preserve">Test50-2</t>
  </si>
  <si>
    <t xml:space="preserve">Place on the crib between 40-50cm, plug and turn on the lamp.</t>
  </si>
  <si>
    <t xml:space="preserve">Colocar encima de la cuna entre 40-50cm, enchufar y encender la lámpara.</t>
  </si>
  <si>
    <t xml:space="preserve">Col·locar damunt del bressol entre 40-50cm, endollar i encendre el llum.</t>
  </si>
  <si>
    <t xml:space="preserve">Coloque no berce entre 40-50 cm, enchufa e acenda a lámpada.</t>
  </si>
  <si>
    <t xml:space="preserve">Test50-Title</t>
  </si>
  <si>
    <t xml:space="preserve">Choose the action to be performed on the phototherapy lamp:</t>
  </si>
  <si>
    <t xml:space="preserve">Elige la acción a realizar respecto a la lámpara de fototerapia:</t>
  </si>
  <si>
    <t xml:space="preserve">Tria l'acció a realitzar respecte al llum de fototeràpia:</t>
  </si>
  <si>
    <t xml:space="preserve">Escolla a acción a realizar na lámpada de fototerapia:</t>
  </si>
  <si>
    <t xml:space="preserve">Test52-0</t>
  </si>
  <si>
    <t xml:space="preserve">Do not change position</t>
  </si>
  <si>
    <t xml:space="preserve">No cambiar de posición</t>
  </si>
  <si>
    <t xml:space="preserve">No canviar la posició</t>
  </si>
  <si>
    <t xml:space="preserve">Non cambies a posición</t>
  </si>
  <si>
    <t xml:space="preserve">Test52-1</t>
  </si>
  <si>
    <t xml:space="preserve">Supine</t>
  </si>
  <si>
    <t xml:space="preserve">Supino</t>
  </si>
  <si>
    <t xml:space="preserve">Supina</t>
  </si>
  <si>
    <t xml:space="preserve">Test52-2</t>
  </si>
  <si>
    <t xml:space="preserve">Prone</t>
  </si>
  <si>
    <t xml:space="preserve">Prono</t>
  </si>
  <si>
    <t xml:space="preserve">Propenso</t>
  </si>
  <si>
    <t xml:space="preserve">Test52-3</t>
  </si>
  <si>
    <t xml:space="preserve">Right lateral decubitus </t>
  </si>
  <si>
    <t xml:space="preserve">Decúbito lateral derecho</t>
  </si>
  <si>
    <t xml:space="preserve">Decúbit lateral dret</t>
  </si>
  <si>
    <t xml:space="preserve">decúbito lateral dereito</t>
  </si>
  <si>
    <t xml:space="preserve">Test52-4</t>
  </si>
  <si>
    <t xml:space="preserve">Left lateral decubitus</t>
  </si>
  <si>
    <t xml:space="preserve">Decúbito lateral izquierdo</t>
  </si>
  <si>
    <t xml:space="preserve">Decúbit lateral esquerre</t>
  </si>
  <si>
    <t xml:space="preserve">decúbito lateral esquerdo</t>
  </si>
  <si>
    <t xml:space="preserve">Test52-Title</t>
  </si>
  <si>
    <t xml:space="preserve">Will you change neonate position?</t>
  </si>
  <si>
    <t xml:space="preserve">¿Cambiarías de posición del neonato?</t>
  </si>
  <si>
    <t xml:space="preserve">Canviaries de posició al nounat?</t>
  </si>
  <si>
    <t xml:space="preserve">¿Cambiarías a posición de neonato?</t>
  </si>
  <si>
    <t xml:space="preserve">Test66-0</t>
  </si>
  <si>
    <t xml:space="preserve">Check that the neonate has not creams/lotions in his/her body.</t>
  </si>
  <si>
    <t xml:space="preserve">Comprobar que el neonato no tiene cremas/lociones en su cuerpo.</t>
  </si>
  <si>
    <t xml:space="preserve">Comprovar que el nounat no té cremes/locions en el seu cos.</t>
  </si>
  <si>
    <t xml:space="preserve">Asegúrese de que o neonato non teña cremas/locións no teu corpo.</t>
  </si>
  <si>
    <t xml:space="preserve">Test66-1</t>
  </si>
  <si>
    <t xml:space="preserve">Check that the neonate has not vermix in his/her body.</t>
  </si>
  <si>
    <t xml:space="preserve">Comprobar que el neonato no tiene vermix en su cuerpo.</t>
  </si>
  <si>
    <t xml:space="preserve">Comprovar que el nounat no té la vèrnix caseosa en el seu cos.</t>
  </si>
  <si>
    <t xml:space="preserve">Asegúrese de que o neonato non teña vermix no seu corpo.</t>
  </si>
  <si>
    <t xml:space="preserve">Test66-2</t>
  </si>
  <si>
    <t xml:space="preserve">Check that the neonate has not moles in his/her body.</t>
  </si>
  <si>
    <t xml:space="preserve">Comprobar que el neonato no tiene lunares en su cuerpo.</t>
  </si>
  <si>
    <t xml:space="preserve">Comprovar que el nounat no té pigues en el seu cos.</t>
  </si>
  <si>
    <t xml:space="preserve">Asegúrese de que o neonato non ten talas no seu corpo.</t>
  </si>
  <si>
    <t xml:space="preserve">Test66-Title</t>
  </si>
  <si>
    <t xml:space="preserve">Test69-0</t>
  </si>
  <si>
    <t xml:space="preserve">Write down and record what is done on the board.</t>
  </si>
  <si>
    <t xml:space="preserve">Escribir y registrar lo hecho en la pizarra.</t>
  </si>
  <si>
    <t xml:space="preserve">Escriure i registrar el fet a la pissarra.</t>
  </si>
  <si>
    <t xml:space="preserve">Escribe e grava o que se fixo no taboleiro</t>
  </si>
  <si>
    <t xml:space="preserve">Test69-1</t>
  </si>
  <si>
    <t xml:space="preserve">Write down and record what is done in the nursing graphics.</t>
  </si>
  <si>
    <t xml:space="preserve">Escribir y registrar lo hecho en la gráfica de enfermería.</t>
  </si>
  <si>
    <t xml:space="preserve">Escriure i registrar el fet en la gràfica d'infermeria.</t>
  </si>
  <si>
    <t xml:space="preserve">Escribe e grava o que se fai nos gráficos de enfermaría</t>
  </si>
  <si>
    <t xml:space="preserve">Test69-2</t>
  </si>
  <si>
    <t xml:space="preserve">Write down and record what is done in the diaper.</t>
  </si>
  <si>
    <t xml:space="preserve">Escribir y registrar lo hecho en el pañal.</t>
  </si>
  <si>
    <t xml:space="preserve">Escriure i registrar el fet en el bolquer.</t>
  </si>
  <si>
    <t xml:space="preserve">Escribe e rexistra o que se fixo no cueiro</t>
  </si>
  <si>
    <t xml:space="preserve">Test69-Title</t>
  </si>
  <si>
    <t xml:space="preserve">Register the care made:</t>
  </si>
  <si>
    <t xml:space="preserve">Registrar los cuidados realizados:</t>
  </si>
  <si>
    <t xml:space="preserve">Registrar les cures realitzades:</t>
  </si>
  <si>
    <t xml:space="preserve">Rexistra o coidado realizado:</t>
  </si>
  <si>
    <t xml:space="preserve">Test70-0</t>
  </si>
  <si>
    <t xml:space="preserve">Check the correct lamp placement</t>
  </si>
  <si>
    <t xml:space="preserve">Comprueba colocación correcta de la lámpara</t>
  </si>
  <si>
    <t xml:space="preserve">Comprovar col·locació correcta del llum.</t>
  </si>
  <si>
    <t xml:space="preserve">Comprobe a colocación correcta da lámpada</t>
  </si>
  <si>
    <t xml:space="preserve">Test70-1</t>
  </si>
  <si>
    <t xml:space="preserve">Check the correct diaper placement</t>
  </si>
  <si>
    <t xml:space="preserve">Comprueba colocación correcta del pañal</t>
  </si>
  <si>
    <t xml:space="preserve">Comprovar col·locació correcta del bolquer.</t>
  </si>
  <si>
    <t xml:space="preserve">Comprobe a colocación correcta do cueiro</t>
  </si>
  <si>
    <t xml:space="preserve">Test70-2</t>
  </si>
  <si>
    <t xml:space="preserve">Check the correct ocular protection placement</t>
  </si>
  <si>
    <t xml:space="preserve">Comprueba colocación correcta de la protección ocular</t>
  </si>
  <si>
    <t xml:space="preserve">Comprovar col·locació correcta de la protecció ocular.</t>
  </si>
  <si>
    <t xml:space="preserve">Comprobe a colocación correcta da protección ocular</t>
  </si>
  <si>
    <t xml:space="preserve">Test70-Title</t>
  </si>
  <si>
    <t xml:space="preserve">Test71-0</t>
  </si>
  <si>
    <t xml:space="preserve">Check humidity level and distilled water from the incubator</t>
  </si>
  <si>
    <t xml:space="preserve">Comprueba nivel de humedad y agua destilada de la incubadora</t>
  </si>
  <si>
    <t xml:space="preserve">Comprovar el nivell d'humitat i aigua destil·lada de la incubadora.</t>
  </si>
  <si>
    <t xml:space="preserve">Comprobe o nivel de humidade e a auga destilada da incubadora</t>
  </si>
  <si>
    <t xml:space="preserve">Test71-1</t>
  </si>
  <si>
    <t xml:space="preserve">Check humidity level from the incubator</t>
  </si>
  <si>
    <t xml:space="preserve">Comprueba nivel de humedad</t>
  </si>
  <si>
    <t xml:space="preserve">Comprovar el nivell d'humitat.</t>
  </si>
  <si>
    <t xml:space="preserve">Comprobe o nivel de humidade</t>
  </si>
  <si>
    <t xml:space="preserve">Test71-2</t>
  </si>
  <si>
    <t xml:space="preserve">Check distilled water from the incubator</t>
  </si>
  <si>
    <t xml:space="preserve">Comprueba agua destilada de la incubadora</t>
  </si>
  <si>
    <t xml:space="preserve">Comprovar l’aigua destil·lada de la incubadora.</t>
  </si>
  <si>
    <t xml:space="preserve">Comprobe a auga destilada da incubadora</t>
  </si>
  <si>
    <t xml:space="preserve">Test71-Title</t>
  </si>
  <si>
    <t xml:space="preserve">Test94-0</t>
  </si>
  <si>
    <t xml:space="preserve">Check neonate skin</t>
  </si>
  <si>
    <t xml:space="preserve">Revisa la piel del neonato</t>
  </si>
  <si>
    <t xml:space="preserve">Revisa la pell del nounat.</t>
  </si>
  <si>
    <t xml:space="preserve">Comprobe a pel neonada</t>
  </si>
  <si>
    <t xml:space="preserve">Test94-1</t>
  </si>
  <si>
    <t xml:space="preserve">Check neonate eyes and take temperature</t>
  </si>
  <si>
    <t xml:space="preserve">Revisa los ojos del neonato y toma temperatura</t>
  </si>
  <si>
    <t xml:space="preserve">Revisa els ulls del nounat i pren la temperatura.</t>
  </si>
  <si>
    <t xml:space="preserve">Comprobe os ollos do recentemente nado e toma a temperatura</t>
  </si>
  <si>
    <t xml:space="preserve">Test94-2</t>
  </si>
  <si>
    <t xml:space="preserve">Check neonater umbilical cord</t>
  </si>
  <si>
    <t xml:space="preserve">Revisa el cordón ubilical del neonato</t>
  </si>
  <si>
    <t xml:space="preserve">Revisa el cordó umbilical del nounat.</t>
  </si>
  <si>
    <t xml:space="preserve">Comprobe o cordón ubilical del neonato</t>
  </si>
  <si>
    <t xml:space="preserve">Test94-Title</t>
  </si>
  <si>
    <t xml:space="preserve">Validate</t>
  </si>
  <si>
    <t xml:space="preserve">Validar</t>
  </si>
  <si>
    <t xml:space="preserve">Test214-Title</t>
  </si>
  <si>
    <t xml:space="preserve">¿Cómo prepararías el biberón para este caso?</t>
  </si>
  <si>
    <t xml:space="preserve">Com prepararíeu el biberó per a aquest cas?</t>
  </si>
  <si>
    <t xml:space="preserve">Como prepararías o biberón para este caso?</t>
  </si>
  <si>
    <t xml:space="preserve">Test214-0</t>
  </si>
  <si>
    <t xml:space="preserve">Mix 2 scoops of powdered milk and 60 ml of water.</t>
  </si>
  <si>
    <t xml:space="preserve">Mezclar 2 cacitos de leche en polvo y 60 ml de agua.</t>
  </si>
  <si>
    <t xml:space="preserve">Barrejar 2 mesures de llet en pols i 60 ml d'aigua.</t>
  </si>
  <si>
    <t xml:space="preserve">Mestura 2 caixas de leite en po e 60 ml de auga.</t>
  </si>
  <si>
    <t xml:space="preserve">Test214-1</t>
  </si>
  <si>
    <t xml:space="preserve">Mix 2 level scoops of powdered milk in the bottle of artificial milk and 60 ml of water. After you have made the formula, you discard 15 ml.</t>
  </si>
  <si>
    <t xml:space="preserve">Mezclar 2 cacitos de leche en polvo enrasado en el bote de leche artificial y 60 ml de agua. Después de tener hecha la leche de fórmula, desechas 15 ml.</t>
  </si>
  <si>
    <t xml:space="preserve">Barrejar 2 mesures de llet en pols enrasada en el pot de llet artificial i 60 ml d'aigua. Després de tenir feta la llet de fórmula, rebutjar 15 ml.</t>
  </si>
  <si>
    <t xml:space="preserve">Mestura 2 cacitos de leite en po enrasado no bote de leite artificial e 60 ml de auga. Logo de ter feita a leite de fórmula, elimina 15 ml</t>
  </si>
  <si>
    <t xml:space="preserve">Test214-2</t>
  </si>
  <si>
    <t xml:space="preserve">Mix 2 level scoops of powdered milk with a knife or trowel and 60 ml of water. After you have made the formula, you discard 15 ml.</t>
  </si>
  <si>
    <t xml:space="preserve">Mezclar 2 cacitos de leche en polvo enrasado con un cuchillo o paleta y 60 ml de agua. Después de tener hecha la leche de fórmula, desechas 15 ml.</t>
  </si>
  <si>
    <t xml:space="preserve">Barrejar 2 mesures de llet en pols enrasada amb un ganivet o taujana i 60 ml d'aigua. Després de tenir feta la llet de fórmula, rebutjar 15 ml.</t>
  </si>
  <si>
    <t xml:space="preserve">Mestura 2 cacitos de leite en po enrasado cun coitelo ou paleta e 60 ml de auga. Despois de facer a leite de fórmula, descarta 15 ml</t>
  </si>
  <si>
    <t xml:space="preserve">Test214-3</t>
  </si>
  <si>
    <t xml:space="preserve">Mix 2 scoops of powdered milk and 60 ml of water. Then you only give the newborn 45 ml or 60 ml if he/she is hungrier.</t>
  </si>
  <si>
    <t xml:space="preserve">Mezclar 2 cacitos de leche en polvo sin enrasar y 60 ml de agua. Después sólo le das al neonato 45 ml o los 60 ml si tiene más hambre.</t>
  </si>
  <si>
    <t xml:space="preserve">Barrejar 2 mesures de llet en pols sense enrasar i 60 ml d'aigua. Després només li dones al nounat 45 ml o els 60 ml si té més gana.</t>
  </si>
  <si>
    <t xml:space="preserve">Mestura 2 cacitos de leite en po sen enrasar e 60 ml de auga. Logo, dá só 45 ml ao recén nacido ou 60 ml se ten máis fame</t>
  </si>
  <si>
    <t xml:space="preserve">Test214-4</t>
  </si>
  <si>
    <t xml:space="preserve">Fill the bottle with 60 ml of breast milk. Then you only give the newborn 45 ml or 60 ml if he/she is hungrier.</t>
  </si>
  <si>
    <t xml:space="preserve">Rellenar el biberón con 60 ml de leche materna. Después sólo le das al neonato 45 ml o los 60 ml si tiene más hambre. </t>
  </si>
  <si>
    <t xml:space="preserve">Emplenar el biberó amb 60 ml de llet materna. Després només li dones al nounat 45 ml o els 60 ml si té més gana.</t>
  </si>
  <si>
    <t xml:space="preserve">Encher o biberón con 60 ml de leite materno. Despois, só dar ao recén nacido 45 ml ou os 60 ml se ten máis fame</t>
  </si>
  <si>
    <t xml:space="preserve">Test214-5</t>
  </si>
  <si>
    <t xml:space="preserve">Fill the bottle with 45 ml of breast milk.</t>
  </si>
  <si>
    <t xml:space="preserve">Rellenar el biberón con 45 ml de leche materna.</t>
  </si>
  <si>
    <t xml:space="preserve">Emplenar el biberó amb 45 ml de llet materna.</t>
  </si>
  <si>
    <t xml:space="preserve">Encher o biberón con 45 ml de leite materno</t>
  </si>
  <si>
    <t xml:space="preserve">Test216-Title</t>
  </si>
  <si>
    <t xml:space="preserve">¿Cómo prepararías la jeringa de alimentación para este caso?</t>
  </si>
  <si>
    <t xml:space="preserve">Com prepararies la xeringa d'alimentació per a aquest cas?</t>
  </si>
  <si>
    <t xml:space="preserve">Como prepararías a xeringa de alimentación para este caso?</t>
  </si>
  <si>
    <t xml:space="preserve">Test216-0</t>
  </si>
  <si>
    <t xml:space="preserve">Mix 2 level scoops of powdered milk with a knife or trowel and 30 ml of water. After you have made the formula, you discard 15 ml.</t>
  </si>
  <si>
    <t xml:space="preserve">Mezclar 2 cacitos de leche en polvo enrasado con un cuchillo o paleta y 30 ml de agua. Después de tener hecha la leche de fórmula, desechas 15 ml.</t>
  </si>
  <si>
    <t xml:space="preserve">Barrejar 2 mesures de llet en pols enrasada amb un ganivet o taujana i 30 ml d'aigua. Després de tenir feta la llet de fórmula, rebutjar 15 ml.</t>
  </si>
  <si>
    <t xml:space="preserve">Mixar 2 cacitos de leite en po enrasado cun coitelo ou paleta e 30 ml de auga. Despois de facer a leite de fórmula, elimina 15 ml.</t>
  </si>
  <si>
    <t xml:space="preserve">Test216-1</t>
  </si>
  <si>
    <t xml:space="preserve">Mix 1 level scoop of powdered milk in the bottle of artificial milk and 30 ml of water. After you have made the formula, you discard 15 ml.</t>
  </si>
  <si>
    <t xml:space="preserve">Mezclar 1 cacito de leche en polvo enrasado en el bote de leche artificial y 30 ml de agua. Después de tener hecha la leche de fórmula, desechas 15 ml.</t>
  </si>
  <si>
    <t xml:space="preserve">Barrejar 1 mesura de llet en pols enrasada en el pot de llet artificial i 30 ml d'aigua. Després de tenir feta la llet de fórmula, rebutjar 15 ml.</t>
  </si>
  <si>
    <t xml:space="preserve">Mixar 1 cacito de leite en po enrasado no bote de leite artificial e 30 ml de auga. Despois de facer a leite de fórmula, elimina 15 ml</t>
  </si>
  <si>
    <t xml:space="preserve">Test216-2</t>
  </si>
  <si>
    <t xml:space="preserve">Mix 1 level scoop of powdered milk with a knife or trowel and 30 ml of water. After you have made the formula, you discard 15 ml.</t>
  </si>
  <si>
    <t xml:space="preserve">Mezclar 1 cacito de leche en polvo enrasado con un cuchillo o paleta y 30 ml de agua. Después de tener hecha la leche de fórmula, desechas 15 ml.</t>
  </si>
  <si>
    <t xml:space="preserve">Barrejar 1 mesura de llet en pols enrasada amb un ganivet o taujana i 30 ml d'aigua. Després de tenir feta la llet de fórmula, rebutjar 15 ml.</t>
  </si>
  <si>
    <t xml:space="preserve">Mezclar 1 cacito de leite en po enrasado cun coitelo ou paleta e 30 ml de auga. Despois de ter feita a leite de fórmula, descarta 15 ml.</t>
  </si>
  <si>
    <t xml:space="preserve">Test216-3</t>
  </si>
  <si>
    <t xml:space="preserve">Mix 1 scoop of non-level powdered milk and 30 ml of water. Then you only give the newborn 15 ml or 30 ml if he/she is hungrier.</t>
  </si>
  <si>
    <t xml:space="preserve">Mezclar 1 cacito de leche en polvo sin enrasar y 30 ml de agua. Después sólo le das al neonato 15 ml o los 30 ml si tiene más hambre.</t>
  </si>
  <si>
    <t xml:space="preserve">Barrejar 1 mesura de llet en pols sense enrasar i 30 ml d'aigua. Després només li dones al nounat 15 ml o els 30 ml si té més gana.</t>
  </si>
  <si>
    <t xml:space="preserve">Mezclar 1 cacito de leite en po sen enrasar e 30 ml de auga. Despois, só dar ao recén nacido 15 ml ou os 30 ml se ten máis fame</t>
  </si>
  <si>
    <t xml:space="preserve">Test216-4</t>
  </si>
  <si>
    <t xml:space="preserve">Fill the syringe with 30 ml of breast milk. Then you only give the newborn 15 ml or 30 ml if he/she is hungrier.</t>
  </si>
  <si>
    <t xml:space="preserve">Rellenar la jeringa con 30 ml de leche materna. Después sólo le das al neonato 15 ml o los 30 ml si tiene más hambre. </t>
  </si>
  <si>
    <t xml:space="preserve">Emplenar la xeringa amb 30 ml de llet materna. Després només li dones al nounat 15 ml o els 30 ml si té més gana.</t>
  </si>
  <si>
    <t xml:space="preserve">Encher a xeringa con 30 ml de leite materno. Despois, só dar ao recén nacido 15 ml ou os 30 ml se ten máis fame</t>
  </si>
  <si>
    <t xml:space="preserve">Test216-5</t>
  </si>
  <si>
    <t xml:space="preserve">Fill the syringe with 15 ml of breast milk.</t>
  </si>
  <si>
    <t xml:space="preserve">Rellenar la jeringa con 15 ml de leche materna.</t>
  </si>
  <si>
    <t xml:space="preserve">Emplenar la xeringa amb 15 ml de llet materna.</t>
  </si>
  <si>
    <t xml:space="preserve">Encher a xeringa con 15 ml de leite materno</t>
  </si>
  <si>
    <t xml:space="preserve">Test215-Title</t>
  </si>
  <si>
    <t xml:space="preserve">Before preparing the shots, you must take into account:</t>
  </si>
  <si>
    <t xml:space="preserve">Antes de preparar las tomas, debes tener en cuenta:</t>
  </si>
  <si>
    <t xml:space="preserve">Abans de preparar les preses de llet, heu de tenir en compte:</t>
  </si>
  <si>
    <t xml:space="preserve">Antes de preparar as tomas, debes ter en conta:</t>
  </si>
  <si>
    <t xml:space="preserve">Test215-0</t>
  </si>
  <si>
    <t xml:space="preserve">Prepare all intakes of liquid or powdered breast milk/formula/artificial milk before giving them.</t>
  </si>
  <si>
    <t xml:space="preserve">Preparar todas las tomas de leche materna/fórmula/leche artificial líquidas o en polvo, antes de darlas.</t>
  </si>
  <si>
    <t xml:space="preserve">Preparar totes les preses de llet materna/fórmula/llet artificial líquides o en pols abans de donar-les.</t>
  </si>
  <si>
    <t xml:space="preserve">Prepare todas as tomas de leite materno líquido ou en po/fórmula/leite artificial antes de darlles.</t>
  </si>
  <si>
    <t xml:space="preserve">Test215-1</t>
  </si>
  <si>
    <t xml:space="preserve">An additional 3 ml must be added to the syringe intakes to purge the perfusion system.</t>
  </si>
  <si>
    <t xml:space="preserve">A las tomas de jeringa hay que añadir 3 ml más para la purga del sistema de perfusión.</t>
  </si>
  <si>
    <t xml:space="preserve">A les preses de xeringa cal afegir-hi 3 ml més per a la purga del sistema de perfusió.</t>
  </si>
  <si>
    <t xml:space="preserve">Débense engadir 3 ml adicionais ás tomas da xeringa para purgar o sistema de perfusión.</t>
  </si>
  <si>
    <t xml:space="preserve">Test215-2</t>
  </si>
  <si>
    <t xml:space="preserve">Nothing is required to be taken into account.</t>
  </si>
  <si>
    <t xml:space="preserve">No se requiere tener nada en cuenta.</t>
  </si>
  <si>
    <t xml:space="preserve">No cal tenir res en compte.</t>
  </si>
  <si>
    <t xml:space="preserve">Non é necesario ter en conta nada.</t>
  </si>
  <si>
    <t xml:space="preserve">Test215-3</t>
  </si>
  <si>
    <t xml:space="preserve">First, milk intakes (the syringes and bottles) are prepared and fed.</t>
  </si>
  <si>
    <t xml:space="preserve">Primero se preparan y se dan las tomas de leche materna.</t>
  </si>
  <si>
    <t xml:space="preserve">Primer es preparen i es donen les preses de llet materna.</t>
  </si>
  <si>
    <t xml:space="preserve">En primeiro lugar, prepárase e aliméntase o leite materno.</t>
  </si>
  <si>
    <t xml:space="preserve">Test215-4</t>
  </si>
  <si>
    <t xml:space="preserve">Secondly, liquid or powdered formula/artificial milk feedings are prepared and given.</t>
  </si>
  <si>
    <t xml:space="preserve">En segundo lugar se preparan y se dan las tomas de fórmula/leche artificial líquidas o en polvo.</t>
  </si>
  <si>
    <t xml:space="preserve">En segon lloc, es preparen i es donen les preses de fórmula/llet artificial líquides o en pols.</t>
  </si>
  <si>
    <t xml:space="preserve">En segundo lugar, prepáranse e dáse fórmulas líquidas ou en po/alimentos de leite artificial.</t>
  </si>
  <si>
    <t xml:space="preserve">Test217-Title</t>
  </si>
  <si>
    <t xml:space="preserve">What should you take into account when opening/closing the incubator doors?</t>
  </si>
  <si>
    <t xml:space="preserve">¿Qué debes tener en cuenta a la hora de abrir/cerrar las puerta de la incubadora?</t>
  </si>
  <si>
    <t xml:space="preserve">Què heu de tenir en compte a l'hora d'obrir/tancar les portes de la incubadora?</t>
  </si>
  <si>
    <t xml:space="preserve">Que debes ter en conta á hora de abrir/pechar as portas da incubadora?</t>
  </si>
  <si>
    <t xml:space="preserve">Test217-0</t>
  </si>
  <si>
    <t xml:space="preserve">The complete side panel will only be opened if it is necessary to introduce the neonate or a large volume material or to perform a general change/cleaning of the incubator.</t>
  </si>
  <si>
    <t xml:space="preserve">Sólo se abrirá el panel lateral completo en caso de necesitar introducir al neonato o un material de gran volumen o para realizar el cambio/limpieza general de incubadora. </t>
  </si>
  <si>
    <t xml:space="preserve">Només s'obrirà el panell lateral complet en cas de necessitar introduir el nounat o un material de gran volum o per fer el canvi/neteja general de la incubadora.</t>
  </si>
  <si>
    <t xml:space="preserve">Só se abrirá o panel lateral completo se é necesario introducir o neonato ou un material de gran volume ou realizar un cambio/limpeza xeral da incubadora.</t>
  </si>
  <si>
    <t xml:space="preserve">Test217-1</t>
  </si>
  <si>
    <t xml:space="preserve">Whenever possible, only small doors (hands) will be opened to manipulate the newborn.</t>
  </si>
  <si>
    <t xml:space="preserve">Siempre que se pueda, sólo se abrirán las puertas pequeñas(manos) para manipular al neonato.</t>
  </si>
  <si>
    <t xml:space="preserve">Sempre que es pugui, només s'obriran les portes petites per manipular el nounat.</t>
  </si>
  <si>
    <t xml:space="preserve">Sempre que sexa posible, só se abrirán pequenas portas (mans) para manipular o recén nacido.</t>
  </si>
  <si>
    <t xml:space="preserve">Test217-2</t>
  </si>
  <si>
    <t xml:space="preserve">The doors can only be open if we are handling the newborn or something in the incubator.</t>
  </si>
  <si>
    <t xml:space="preserve">Las puertas sólo pueden estar abiertas si estamos manipulando al neonato o algo de la incubadora.</t>
  </si>
  <si>
    <t xml:space="preserve">Les portes només poden estar obertes si estem manipulant el nounat o alguna cosa de la incubadora.</t>
  </si>
  <si>
    <t xml:space="preserve">As portas só poden estar abertas se estamos a manexar o recén nacido ou algo na incubadora.</t>
  </si>
  <si>
    <t xml:space="preserve">Test217-3</t>
  </si>
  <si>
    <t xml:space="preserve">I can open the small doors as well as the large side door.</t>
  </si>
  <si>
    <t xml:space="preserve">Puedo abrir indistintamente las puertas pequeñas como el lateral grande.</t>
  </si>
  <si>
    <t xml:space="preserve">Puc obrir indistintament les portes petites com el lateral gran.</t>
  </si>
  <si>
    <t xml:space="preserve">Podo abrir as portas pequenas, así como a porta lateral grande.</t>
  </si>
  <si>
    <t xml:space="preserve">Test217-4</t>
  </si>
  <si>
    <t xml:space="preserve">It's okay if you leave any of the incubator doors open without being next to it.</t>
  </si>
  <si>
    <t xml:space="preserve">No pasa nada porque deje abierta alguna de las puertas de la incubadora sin estar a su lado.</t>
  </si>
  <si>
    <t xml:space="preserve">No passa res perquè deixi oberta alguna de les portes de la incubadora sense estar al seu costat.</t>
  </si>
  <si>
    <t xml:space="preserve">Está ben se deixas aberta algunha das portas da incubadora sen estar ao lado.</t>
  </si>
  <si>
    <t xml:space="preserve">Test218-Title</t>
  </si>
  <si>
    <t xml:space="preserve">Self-assessment about opening/closing incubator doors:</t>
  </si>
  <si>
    <t xml:space="preserve">Autovaloración sobre la apertura/cierre de puertas de la incubadora:</t>
  </si>
  <si>
    <t xml:space="preserve">Autovaloració sobre l'obertura/tancament de portes de la incubadora:</t>
  </si>
  <si>
    <t xml:space="preserve">Autoavaliación sobre a apertura/pechadura de portas da incubadora:</t>
  </si>
  <si>
    <t xml:space="preserve">Test218-0</t>
  </si>
  <si>
    <t xml:space="preserve">I have closed the doors of the incubator whenever I have separated from it.</t>
  </si>
  <si>
    <t xml:space="preserve">He cerrado las puertas de la incubadora siempre que me he separado de ésta.</t>
  </si>
  <si>
    <t xml:space="preserve">He tancat les portes de la incubadora sempre que me n'he separat.</t>
  </si>
  <si>
    <t xml:space="preserve">Pechei as portas da incubadora sempre que me separei dela.</t>
  </si>
  <si>
    <t xml:space="preserve">Test218-1</t>
  </si>
  <si>
    <t xml:space="preserve">I have only opened the entire side panel to introduce the newborn or put the bottom sheet/nest material.</t>
  </si>
  <si>
    <t xml:space="preserve">Sólo he abierto el panel lateral completo para introducir al neonato o poner la sábana bajera/material nido. </t>
  </si>
  <si>
    <t xml:space="preserve">Només he obert el panell lateral complet per introduir el nounat o posar el llençol de sota/material pel niu.</t>
  </si>
  <si>
    <t xml:space="preserve">Só abrín todo o panel lateral para introducir o recén nacido ou poñer a folla inferior/material do niño.</t>
  </si>
  <si>
    <t xml:space="preserve">Test218-2</t>
  </si>
  <si>
    <t xml:space="preserve">Throughout the case, I have always opened the small doors (hands) to manipulate the newborn.</t>
  </si>
  <si>
    <t xml:space="preserve">Durante todo el caso, siempre he abierto las puertas pequeñas(manos) para manipular al neonato.</t>
  </si>
  <si>
    <t xml:space="preserve">Durant tot el cas, sempre he obert les portes petites (mans) per manipular el nounat.</t>
  </si>
  <si>
    <t xml:space="preserve">Durante todo o caso, sempre abrín as pequenas portas (mans) para manipular o recén nacido.</t>
  </si>
  <si>
    <t xml:space="preserve">Test218-3</t>
  </si>
  <si>
    <t xml:space="preserve">I have not respected the instructions for opening and closing the incubator door at any time during the case.</t>
  </si>
  <si>
    <t xml:space="preserve">No he respetado las indicaciones de apertura y cierre de puerta de la incubadora en ningún momento durante el caso.</t>
  </si>
  <si>
    <t xml:space="preserve">No he respectat les indicacions d'obertura i tancament de porta de la incubadora en cap moment durant el cas.</t>
  </si>
  <si>
    <t xml:space="preserve">Non respectei as instrucións para abrir e pechar a porta da incubadora en ningún momento do caso.</t>
  </si>
  <si>
    <t xml:space="preserve">Test218-4</t>
  </si>
  <si>
    <t xml:space="preserve">I have only respected the instructions for opening and closing the incubator door 25% of the times.</t>
  </si>
  <si>
    <t xml:space="preserve">Sólo he respetado las indicaciones de apertura y cierre de puerta de la incubadora en un 25% de veces del caso.</t>
  </si>
  <si>
    <t xml:space="preserve">Només he respectat les indicacions d'obertura i tancament de porta de la incubadora en un 25% de vegades del cas.</t>
  </si>
  <si>
    <t xml:space="preserve">Só respectei as instrucións para abrir e pechar a porta da incubadora o 25% das veces.</t>
  </si>
  <si>
    <t xml:space="preserve">Test218-5</t>
  </si>
  <si>
    <t xml:space="preserve">I have only respected the instructions for opening and closing the incubator door 50% of the times.</t>
  </si>
  <si>
    <t xml:space="preserve">Sólo he respetado las indicaciones de apertura y cierre de puerta de la incubadora en un 50% de veces del caso.</t>
  </si>
  <si>
    <t xml:space="preserve">Només he respectat les indicacions d'obertura i tancament de porta de la incubadora en un 50% de vegades del cas.</t>
  </si>
  <si>
    <t xml:space="preserve">Só respectei as instrucións para abrir e pechar a porta da incubadora o 50% das veces.</t>
  </si>
  <si>
    <t xml:space="preserve">Test218-6</t>
  </si>
  <si>
    <t xml:space="preserve">I have only respected the instructions for opening and closing the incubator door 75% of the times.</t>
  </si>
  <si>
    <t xml:space="preserve">Sólo he respetado las indicaciones de apertura y cierre de puerta de la incubadora en un 75% de veces del caso.</t>
  </si>
  <si>
    <t xml:space="preserve">Només he respectat les indicacions d'obertura i tancament de porta de la incubadora en un 75% de vegades del cas.</t>
  </si>
  <si>
    <t xml:space="preserve">Só respectei as instrucións para abrir e pechar a porta da incubadora o 75% das veces.</t>
  </si>
  <si>
    <t xml:space="preserve">Test219-Title</t>
  </si>
  <si>
    <t xml:space="preserve">What should you take into account when raising/lowering the barriers of the thermal crib?</t>
  </si>
  <si>
    <t xml:space="preserve">¿Qué debes tener en cuenta a la hora de subir/bajar las barreras de la cuna térmica?</t>
  </si>
  <si>
    <t xml:space="preserve">Què cal tenir en compte a l'hora de pujar/baixar les barreres del bressol tèrmic?</t>
  </si>
  <si>
    <t xml:space="preserve">Que hai que ter en conta á hora de subir/baixar as barreiras do berce térmico?</t>
  </si>
  <si>
    <t xml:space="preserve">Test219-0</t>
  </si>
  <si>
    <t xml:space="preserve">The barriers can only be lowered if we are handling the newborn or something in the thermal crib.</t>
  </si>
  <si>
    <t xml:space="preserve">Las barreras sólo pueden estar bajadas si estamos manipulando al neonato o algo de la cuna térmica.</t>
  </si>
  <si>
    <t xml:space="preserve">Les barreres només poden estar baixades si estem manipulant el nounat o alguna cosa del bressol tèrmic.</t>
  </si>
  <si>
    <t xml:space="preserve">As barreiras só se poden baixar se estamos a manipular o recén nacido ou algo no berce térmico.</t>
  </si>
  <si>
    <t xml:space="preserve">Test219-1</t>
  </si>
  <si>
    <t xml:space="preserve">It's okay if you leave any of the thermal crib's barriers down without being next to it.</t>
  </si>
  <si>
    <t xml:space="preserve">No pasa nada porque deje bajada alguna de las barreras de la cuna térmica sin estar a su lado.</t>
  </si>
  <si>
    <t xml:space="preserve">No passa res perquè deixi baixada alguna de les barreres del bressol tèrmic sense estar al seu costat.</t>
  </si>
  <si>
    <t xml:space="preserve">Está ben se deixas abaixo algunha das barreiras do berce térmico sen estar ao lado.</t>
  </si>
  <si>
    <t xml:space="preserve">Test219-2</t>
  </si>
  <si>
    <t xml:space="preserve">Test220-Title</t>
  </si>
  <si>
    <t xml:space="preserve">Self-assessment on the raising/lowering of the thermal crib barriers:</t>
  </si>
  <si>
    <t xml:space="preserve">Autovaloración sobre la subida/bajada de las barreras de la cuna térmica:</t>
  </si>
  <si>
    <t xml:space="preserve">Autovaloració sobre la pujada/baixada de les barreres del bressol tèrmic:</t>
  </si>
  <si>
    <t xml:space="preserve">Autoavaliación sobre a subida/baixa das barreiras térmicas do berce:</t>
  </si>
  <si>
    <t xml:space="preserve">Test220-0</t>
  </si>
  <si>
    <t xml:space="preserve">I have raised and lowered the barriers of the thermal crib whenever I have separated from it.</t>
  </si>
  <si>
    <t xml:space="preserve">He subido y bajado las barreras de la cuna térmica siempre que me he separado de ésta.</t>
  </si>
  <si>
    <t xml:space="preserve">He pujat i baixat les barreres del bressol tèrmic sempre que me n'he separat.</t>
  </si>
  <si>
    <t xml:space="preserve">Levantei e baixei as barreiras do berce térmico sempre que me separei del.</t>
  </si>
  <si>
    <t xml:space="preserve">Test220-1</t>
  </si>
  <si>
    <t xml:space="preserve">I have not followed the instructions for raising and lowering the thermal crib barrier at any time during the case.</t>
  </si>
  <si>
    <t xml:space="preserve">No he respetado las indicaciones de subida y bajada de la barrera de la cuna térmica en ningún momento durante el caso.</t>
  </si>
  <si>
    <t xml:space="preserve">No he respectat les indicacions de pujada i baixada de la barrera del bressol tèrmic en cap moment durant el cas.</t>
  </si>
  <si>
    <t xml:space="preserve">Non seguín as instrucións para subir e baixar a barreira térmica do berce en ningún momento durante o caso.</t>
  </si>
  <si>
    <t xml:space="preserve">Test220-2</t>
  </si>
  <si>
    <t xml:space="preserve">I have only respected the instructions for raising and lowering the thermal crib barrier 25% of the times.</t>
  </si>
  <si>
    <t xml:space="preserve">Sólo he respetado las indicaciones de de subida y bajada de la barrera de la cuna térmica en un 25% de veces del caso.</t>
  </si>
  <si>
    <t xml:space="preserve">Només he respectat les indicacions de pujada i baixada de la barrera del bressol tèrmic en un 25% de vegades del cas.</t>
  </si>
  <si>
    <t xml:space="preserve">Só respectei as instrucións para subir e baixar a barreira térmica do berce o 25% das veces.</t>
  </si>
  <si>
    <t xml:space="preserve">Test220-3</t>
  </si>
  <si>
    <t xml:space="preserve">I have only respected the instructions for raising and lowering the thermal crib barrier 50% of the times.</t>
  </si>
  <si>
    <t xml:space="preserve">Sólo he respetado las indicaciones de de subida y bajada de la barrera de la cuna térmica en un 50% de veces del caso.</t>
  </si>
  <si>
    <t xml:space="preserve">Només he respectat les indicacions de pujada i baixada de la barrera del bressol tèrmic en un 50% de vegades del cas.</t>
  </si>
  <si>
    <t xml:space="preserve">Só respectei as instrucións para subir e baixar a barreira térmica do berce o 50% das veces.</t>
  </si>
  <si>
    <t xml:space="preserve">Test220-4</t>
  </si>
  <si>
    <t xml:space="preserve">I have only respected the instructions for raising and lowering the thermal crib barrier 75% of the times.</t>
  </si>
  <si>
    <t xml:space="preserve">Sólo he respetado las indicaciones de de subida y bajada de la barrera de la cuna térmica en un 75% de veces del caso.</t>
  </si>
  <si>
    <t xml:space="preserve">Només he respectat les indicacions de pujada i baixada de la barrera del bressol tèrmic en un 75% de vegades del cas.</t>
  </si>
  <si>
    <t xml:space="preserve">Só respectei as instrucións para subir e baixar a barreira térmica do berce o 75% das veces.</t>
  </si>
  <si>
    <t xml:space="preserve">Test221-Title</t>
  </si>
  <si>
    <t xml:space="preserve">What should you do next?</t>
  </si>
  <si>
    <t xml:space="preserve">¿Qué debes hacer a continuación?</t>
  </si>
  <si>
    <t xml:space="preserve">Què cal fer a continuació?</t>
  </si>
  <si>
    <t xml:space="preserve">Que deberías facer despois?</t>
  </si>
  <si>
    <t xml:space="preserve">Test221-0</t>
  </si>
  <si>
    <t xml:space="preserve">Complete removal of all PPE</t>
  </si>
  <si>
    <t xml:space="preserve">Retirada completa de todos los EPI´s</t>
  </si>
  <si>
    <t xml:space="preserve">Retirada completa de tots els EPI's</t>
  </si>
  <si>
    <t xml:space="preserve">Eliminación completa de todos os EPI</t>
  </si>
  <si>
    <t xml:space="preserve">Test221-1</t>
  </si>
  <si>
    <t xml:space="preserve">Removal of gloves only</t>
  </si>
  <si>
    <t xml:space="preserve">Retirada sólo de guantes</t>
  </si>
  <si>
    <t xml:space="preserve">Retirada només dels guants</t>
  </si>
  <si>
    <t xml:space="preserve">Eliminación só das luvas</t>
  </si>
  <si>
    <t xml:space="preserve">Test221-2</t>
  </si>
  <si>
    <t xml:space="preserve">Removal of mask only</t>
  </si>
  <si>
    <t xml:space="preserve">Retirada sólo de mascarilla</t>
  </si>
  <si>
    <t xml:space="preserve">Retirada només de la mascareta</t>
  </si>
  <si>
    <t xml:space="preserve">Só eliminación da máscara</t>
  </si>
  <si>
    <t xml:space="preserve">Test221-3</t>
  </si>
  <si>
    <t xml:space="preserve">Removal of cap only</t>
  </si>
  <si>
    <t xml:space="preserve">Retirada sólo de gorro</t>
  </si>
  <si>
    <t xml:space="preserve">Retirada només del capell</t>
  </si>
  <si>
    <t xml:space="preserve">Só eliminación de tapa</t>
  </si>
  <si>
    <t xml:space="preserve">Test221-4</t>
  </si>
  <si>
    <t xml:space="preserve">Continue the next task with all PPE</t>
  </si>
  <si>
    <t xml:space="preserve">Continuar la siguiente tarea con todos los EPI´s</t>
  </si>
  <si>
    <t xml:space="preserve">Continuar la següent tasca amb tots els EPI's</t>
  </si>
  <si>
    <t xml:space="preserve">Continúa coa seguinte tarefa con todos os EPI</t>
  </si>
  <si>
    <t xml:space="preserve">AllPlayersMustReady</t>
  </si>
  <si>
    <t xml:space="preserve">All players must be ready before game starts</t>
  </si>
  <si>
    <t xml:space="preserve">Todos los jugadores deben estar listos antes de empezar.</t>
  </si>
  <si>
    <t xml:space="preserve">Tots els jugadors han d’estar a punt abans de començar.</t>
  </si>
  <si>
    <t xml:space="preserve">Todos os xogadores deben estar listos antes de comezar.</t>
  </si>
  <si>
    <t xml:space="preserve">CancelConfirmation</t>
  </si>
  <si>
    <t xml:space="preserve">Cancel</t>
  </si>
  <si>
    <t xml:space="preserve">Cancelar</t>
  </si>
  <si>
    <t xml:space="preserve">Cancel·lar</t>
  </si>
  <si>
    <t xml:space="preserve">ChangingLobbyExercise</t>
  </si>
  <si>
    <t xml:space="preserve">Changing game exercise</t>
  </si>
  <si>
    <t xml:space="preserve">Cambiando el ejercicio activo</t>
  </si>
  <si>
    <t xml:space="preserve">Ariketa aktiboa aldatzen</t>
  </si>
  <si>
    <t xml:space="preserve">Canvi d'exercici actiu</t>
  </si>
  <si>
    <t xml:space="preserve">Cambio de exercicio activo</t>
  </si>
  <si>
    <t xml:space="preserve">Close</t>
  </si>
  <si>
    <t xml:space="preserve">Cerrar</t>
  </si>
  <si>
    <t xml:space="preserve">Tancar</t>
  </si>
  <si>
    <t xml:space="preserve">Pechar</t>
  </si>
  <si>
    <t xml:space="preserve">Confirm</t>
  </si>
  <si>
    <t xml:space="preserve">Confirmar</t>
  </si>
  <si>
    <t xml:space="preserve">Confirme</t>
  </si>
  <si>
    <t xml:space="preserve">ExitingGame</t>
  </si>
  <si>
    <t xml:space="preserve">Leaving game</t>
  </si>
  <si>
    <t xml:space="preserve">Saliendo de la sesión</t>
  </si>
  <si>
    <t xml:space="preserve">Saioa uzten</t>
  </si>
  <si>
    <t xml:space="preserve">Sortint de la sessió</t>
  </si>
  <si>
    <t xml:space="preserve">Deixando a sesión</t>
  </si>
  <si>
    <t xml:space="preserve">FillAllFields</t>
  </si>
  <si>
    <t xml:space="preserve">All fields must be filled</t>
  </si>
  <si>
    <t xml:space="preserve">Los campos no pueden quedar vacíos</t>
  </si>
  <si>
    <t xml:space="preserve">Els camps no poden estar buits</t>
  </si>
  <si>
    <t xml:space="preserve">Os campos non poden estar baleiros</t>
  </si>
  <si>
    <t xml:space="preserve">GettingPlayerReady</t>
  </si>
  <si>
    <t xml:space="preserve">Getting player ready</t>
  </si>
  <si>
    <t xml:space="preserve">Preparando jugador</t>
  </si>
  <si>
    <t xml:space="preserve">Preparant jugador</t>
  </si>
  <si>
    <t xml:space="preserve">Preparando xogador</t>
  </si>
  <si>
    <t xml:space="preserve">GoingBackToLobby</t>
  </si>
  <si>
    <t xml:space="preserve">Going back to lobby</t>
  </si>
  <si>
    <t xml:space="preserve">Volviendo al lobby</t>
  </si>
  <si>
    <t xml:space="preserve">Tornant al vestíbul</t>
  </si>
  <si>
    <t xml:space="preserve">Volvendo ao vestíbulo</t>
  </si>
  <si>
    <t xml:space="preserve">HostingLobby</t>
  </si>
  <si>
    <t xml:space="preserve">Hosting lobby</t>
  </si>
  <si>
    <t xml:space="preserve">Creando lobby</t>
  </si>
  <si>
    <t xml:space="preserve">Creació del vestíbul</t>
  </si>
  <si>
    <t xml:space="preserve">Creación do vestíbulo</t>
  </si>
  <si>
    <t xml:space="preserve">InitializatingGame</t>
  </si>
  <si>
    <t xml:space="preserve">Initializating game</t>
  </si>
  <si>
    <t xml:space="preserve">Iniciando el juego</t>
  </si>
  <si>
    <t xml:space="preserve">Inicialitzant el joc</t>
  </si>
  <si>
    <t xml:space="preserve">Inicializando o xogo</t>
  </si>
  <si>
    <t xml:space="preserve">JoiningSelectedLobby</t>
  </si>
  <si>
    <t xml:space="preserve">Joining selected lobby</t>
  </si>
  <si>
    <t xml:space="preserve">Uniéndose al lobby seleccionado</t>
  </si>
  <si>
    <t xml:space="preserve">Hautatutako lobby-ra sartzen</t>
  </si>
  <si>
    <t xml:space="preserve">Unint-se al vestíbul seleccionat</t>
  </si>
  <si>
    <t xml:space="preserve">Únete ao vestíbulo seleccionado</t>
  </si>
  <si>
    <t xml:space="preserve">JoinningLobby</t>
  </si>
  <si>
    <t xml:space="preserve">Joining lobby</t>
  </si>
  <si>
    <t xml:space="preserve">Uniéndose a lobby</t>
  </si>
  <si>
    <t xml:space="preserve">Lobbyan sartzen</t>
  </si>
  <si>
    <t xml:space="preserve">Unint-se al vestíbul</t>
  </si>
  <si>
    <t xml:space="preserve">Únete ao vestíbulo</t>
  </si>
  <si>
    <t xml:space="preserve">Loading</t>
  </si>
  <si>
    <t xml:space="preserve">Cargando</t>
  </si>
  <si>
    <t xml:space="preserve">Carregant</t>
  </si>
  <si>
    <t xml:space="preserve">Cargamento</t>
  </si>
  <si>
    <t xml:space="preserve">LoginFailed</t>
  </si>
  <si>
    <t xml:space="preserve">The authorization has failed, maybe the user is incorrect or the communication with the service has failed.</t>
  </si>
  <si>
    <t xml:space="preserve">La autorización ha fallado, puede que el usuario sea incorrecto o que la comunicación con el servicio no se haya podido realizar.</t>
  </si>
  <si>
    <t xml:space="preserve">La connexió amb el vestíbul ha fallat. L’acció no s’ha dut a terme.</t>
  </si>
  <si>
    <t xml:space="preserve">A conexión co vestíbulo fallou. A acción non se realizou.</t>
  </si>
  <si>
    <t xml:space="preserve">LogginngIn</t>
  </si>
  <si>
    <t xml:space="preserve">Logging in</t>
  </si>
  <si>
    <t xml:space="preserve">Entrando</t>
  </si>
  <si>
    <t xml:space="preserve">Entrant</t>
  </si>
  <si>
    <t xml:space="preserve">SearchingLobbies</t>
  </si>
  <si>
    <t xml:space="preserve">Searching for lobbies</t>
  </si>
  <si>
    <t xml:space="preserve">Buscando lobbies públicos</t>
  </si>
  <si>
    <t xml:space="preserve">Buscant vestíbuls públics</t>
  </si>
  <si>
    <t xml:space="preserve">Buscando vestíbulos públicos</t>
  </si>
  <si>
    <t xml:space="preserve">SureCloseLobby</t>
  </si>
  <si>
    <t xml:space="preserve">Are you sure you want to leave the lobby? this action will close it</t>
  </si>
  <si>
    <t xml:space="preserve">¿Estás seguro de que quieres dejar el lobby? Esta acción además lo cerrará.</t>
  </si>
  <si>
    <t xml:space="preserve">Esteu segur que voleu sortir del vestíbul? Aquesta acció també el tancarà.</t>
  </si>
  <si>
    <t xml:space="preserve">¿Estás seguro de que queres deixar o vestíbulo? Esta acción tamén a pechará.</t>
  </si>
  <si>
    <t xml:space="preserve">SureLeaveLobby</t>
  </si>
  <si>
    <t xml:space="preserve">SureCloseApp</t>
  </si>
  <si>
    <t xml:space="preserve">¿Estás seguro de que quieres salir de la App?</t>
  </si>
  <si>
    <t xml:space="preserve">Segur que vols sortir de l'App?</t>
  </si>
  <si>
    <t xml:space="preserve">Estás seguro de que queres saír da aplicación?</t>
  </si>
  <si>
    <t xml:space="preserve">SendingPuntuation</t>
  </si>
  <si>
    <t xml:space="preserve">Sending your puntuation</t>
  </si>
  <si>
    <t xml:space="preserve">Enviando tu puntuación</t>
  </si>
  <si>
    <t xml:space="preserve">Enviant la teva puntuació</t>
  </si>
  <si>
    <t xml:space="preserve">Enviando a súa puntuación</t>
  </si>
  <si>
    <t xml:space="preserve">ErrorSendingPuntuation</t>
  </si>
  <si>
    <t xml:space="preserve">Error sending puntuation</t>
  </si>
  <si>
    <t xml:space="preserve">Error al enviar tu puntuación</t>
  </si>
  <si>
    <t xml:space="preserve">Error en enviar la teva puntuació</t>
  </si>
  <si>
    <t xml:space="preserve">Produciuse un erro ao enviar a túa puntuación</t>
  </si>
  <si>
    <t xml:space="preserve">SpectatorPlayerCantAlone</t>
  </si>
  <si>
    <t xml:space="preserve">A spectator player can't start a game alone</t>
  </si>
  <si>
    <t xml:space="preserve">Un jugador espectador no puede iniciar un juego en solitario</t>
  </si>
  <si>
    <t xml:space="preserve">Un/a jugador/a espectador/a no pot iniciar un joc en solitari</t>
  </si>
  <si>
    <t xml:space="preserve">Un xogador espectador non pode comezar un xogo en solitario</t>
  </si>
  <si>
    <t xml:space="preserve">UnauthorizedUser</t>
  </si>
  <si>
    <t xml:space="preserve">Incorrect usercode</t>
  </si>
  <si>
    <t xml:space="preserve">El código de usuario no es correcto</t>
  </si>
  <si>
    <t xml:space="preserve">ExerciseNotAssignedToUser</t>
  </si>
  <si>
    <t xml:space="preserve">The exercise has not been assigned to this user</t>
  </si>
  <si>
    <t xml:space="preserve">El ejercicio realizado con esta asignado a este usuario usuario</t>
  </si>
  <si>
    <t xml:space="preserve">LobbyConnectionFailed</t>
  </si>
  <si>
    <t xml:space="preserve">The connection to the lobby has failed</t>
  </si>
  <si>
    <t xml:space="preserve">La conexion con el lobby ha fallado</t>
  </si>
  <si>
    <t xml:space="preserve">Fallou a conexión co lobby</t>
  </si>
  <si>
    <t xml:space="preserve">PuntuationsSended</t>
  </si>
  <si>
    <t xml:space="preserve">Scores have been sent correctly</t>
  </si>
  <si>
    <t xml:space="preserve">Las puntuaciones se han enviados correctamente</t>
  </si>
  <si>
    <t xml:space="preserve">PuntuationConnectionError</t>
  </si>
  <si>
    <t xml:space="preserve">Score sending has failed due to connection error</t>
  </si>
  <si>
    <t xml:space="preserve">El envío de puntuaciones ha fallado debido a un problema de conexión</t>
  </si>
  <si>
    <t xml:space="preserve">Assistant</t>
  </si>
  <si>
    <t xml:space="preserve">Técnico cuidados auxiliar de enfermería</t>
  </si>
  <si>
    <t xml:space="preserve">Tècnic en cures auxiliars d'infermeria</t>
  </si>
  <si>
    <t xml:space="preserve">Técnico en coidados auxiliares de enfermaría</t>
  </si>
  <si>
    <t xml:space="preserve">Client</t>
  </si>
  <si>
    <t xml:space="preserve">Cliente</t>
  </si>
  <si>
    <t xml:space="preserve">Host</t>
  </si>
  <si>
    <t xml:space="preserve">Allotjament</t>
  </si>
  <si>
    <t xml:space="preserve">Anfitrión</t>
  </si>
  <si>
    <t xml:space="preserve">Participante</t>
  </si>
  <si>
    <t xml:space="preserve">Participant</t>
  </si>
  <si>
    <t xml:space="preserve">Competidor</t>
  </si>
  <si>
    <t xml:space="preserve">Medic</t>
  </si>
  <si>
    <t xml:space="preserve">Médico</t>
  </si>
  <si>
    <t xml:space="preserve">Metge</t>
  </si>
  <si>
    <t xml:space="preserve">Doutor</t>
  </si>
  <si>
    <t xml:space="preserve">NoVR</t>
  </si>
  <si>
    <t xml:space="preserve">No VR</t>
  </si>
  <si>
    <t xml:space="preserve">Sense RV</t>
  </si>
  <si>
    <t xml:space="preserve">Sen VR</t>
  </si>
  <si>
    <t xml:space="preserve">Nurse</t>
  </si>
  <si>
    <t xml:space="preserve">Enfermera/o</t>
  </si>
  <si>
    <t xml:space="preserve">Infermera</t>
  </si>
  <si>
    <t xml:space="preserve">Enfermeira</t>
  </si>
  <si>
    <t xml:space="preserve">Spectator</t>
  </si>
  <si>
    <t xml:space="preserve">Espectador</t>
  </si>
  <si>
    <t xml:space="preserve">Ikuslea</t>
  </si>
  <si>
    <t xml:space="preserve">VR</t>
  </si>
  <si>
    <t xml:space="preserve">RV</t>
  </si>
  <si>
    <t xml:space="preserve">Spanish</t>
  </si>
  <si>
    <t xml:space="preserve">Initial valuation of a low weight and location in incubator</t>
  </si>
  <si>
    <t xml:space="preserve">Valoración inicial de un neonato de bajo peso y ubicación en incubadora</t>
  </si>
  <si>
    <t xml:space="preserve">Valoració inicial d'un nounat de baix pes i ubicació en incubadora</t>
  </si>
  <si>
    <t xml:space="preserve">Valoración inicial dun baixo peso e localización na incubadora</t>
  </si>
  <si>
    <t xml:space="preserve">Initial assessment of a neonate with normal weight and cradle location</t>
  </si>
  <si>
    <t xml:space="preserve">Valoración inicial de un neonato con peso normal y ubicación en cuna</t>
  </si>
  <si>
    <t xml:space="preserve">Valoració inicial d'un nounat amb pes normal i ubicació en bressol</t>
  </si>
  <si>
    <t xml:space="preserve">Avaliación inicial dun neonato con peso normal e localización do berce</t>
  </si>
  <si>
    <t xml:space="preserve">Incubator preparation (after neonate).</t>
  </si>
  <si>
    <t xml:space="preserve">Preparación de incubadora (DESPUÉS de llegar neonato). </t>
  </si>
  <si>
    <t xml:space="preserve">Preparació d'incubadora (DESPRÉS d'arribar nounat).</t>
  </si>
  <si>
    <t xml:space="preserve">Preparación da incubadora (despois do neonato).</t>
  </si>
  <si>
    <t xml:space="preserve">Case Case 1: You are in maternity and several neonates arrive at the same time. You do not have enough thermal cribs so that the neonates are two hours after their birth. You decide to prepare a crib with thermal focus before arriving neonate.</t>
  </si>
  <si>
    <t xml:space="preserve">Caso cuna 1: Estás en maternidad y llegan varios neonatos a la vez. No tienes suficientes cunas térmicas para que los neonatos estén dos horas tras su nacimiento. Decides preparar una cuna con foco térmico antes de llegar neonato.</t>
  </si>
  <si>
    <t xml:space="preserve">Caso bressol 1: Estàs en maternitat i arriben diversos nounats alhora. No tens suficients bressols tèrmics perquè els nounats estiguin dues hores després del seu naixement. Decideixes preparar un bressol amb focus tèrmic abans d'arribar nounat.</t>
  </si>
  <si>
    <t xml:space="preserve">Caso 1: estás en maternidade e varios neonatos chegan ao mesmo tempo. Non tes suficientes cunetas térmicas para que os neonatos sexan dúas horas despois do seu nacemento. Vostede decide preparar un berce con foco térmico antes de chegar ao neonato.</t>
  </si>
  <si>
    <t xml:space="preserve">Case Caso 2: You are in maternity and several neonates arrive at the same time. You do not have enough thermal cribs so that the neonates are two hours after their birth. The neonate arrives and you decide to put it in a crib with thermal focus after its assessment.</t>
  </si>
  <si>
    <t xml:space="preserve">Caso cuna 2: Estás en maternidad y llegan varios neonatos a la vez. No tienes suficientes cunas térmicas para que los neonatos estén dos horas tras su nacimiento. Llega el neonato y decides ponerlo en una cuna con foco térmico tras su valoración.</t>
  </si>
  <si>
    <t xml:space="preserve">Caso bressol 2: Estàs en maternitat i arriben diversos nounats alhora. No tens suficients bressols tèrmics perquè els nounats estiguin dues hores després del seu naixement. Arriba el nounat i decideixes posar-lo en un bressol amb focus tèrmic després de la seva valoració.</t>
  </si>
  <si>
    <t xml:space="preserve">Caso 2: estás en maternidade e varios neonatos chegan ao mesmo tempo. Non tes suficientes cunetas térmicas para que os neonatos sexan dúas horas despois do seu nacemento. Chega o neonato e decides poñelo nun berce con foco térmico despois da súa avaliación.</t>
  </si>
  <si>
    <t xml:space="preserve">Neonate preparation with normal weight (yellow by high bilirubin + Place ocular protection + wake + diaper) and cradle with phototherapy lamp</t>
  </si>
  <si>
    <t xml:space="preserve">Preparación de neonato con peso normal (color amarillo por bilirrubina alta + colocar protección ocular+ desvestir + pañal) y cuna con lámpara de fototerapia</t>
  </si>
  <si>
    <t xml:space="preserve">Preparació de nounat amb pes normal (color groc per bilirubina alta + col·locar protecció ocular+ desvestir + bolquer) i bressol amb llum de fototeràpia</t>
  </si>
  <si>
    <t xml:space="preserve">Preparación de neonados con peso normal (amarelo por bilirrubina alta + colocar protección ocular + desvestir + panal) e berce con lámpada de fototerapia</t>
  </si>
  <si>
    <t xml:space="preserve"> Low weight neonate preparation (yellow by high bilirubin + Place ocular protection + wake + diaper) and incubator with phototherapy lamp</t>
  </si>
  <si>
    <t xml:space="preserve">Preparación de neonato de bajo peso (color amarillo por bilirrubina alta + colocar protección ocular + desvestir + pañal) e incubadora con lámpara de fototerapia</t>
  </si>
  <si>
    <t xml:space="preserve">Preparació de nounat de baix pes (color groc per bilirubina alta + col·locar protecció ocular + desvestir + bolquer) i incubadora amb llum de fototeràpia</t>
  </si>
  <si>
    <t xml:space="preserve">Preparación de neonados de baixo peso (amarelo por bilirrubina alta + protección ocular lugar + panal) e incubadora con lámpada de fototerapia</t>
  </si>
  <si>
    <t xml:space="preserve">Prepare a 45ml breast milk bottle for Matthew.</t>
  </si>
  <si>
    <t xml:space="preserve">Prepara un biberón de leche materna de 45ml para Mateo.</t>
  </si>
  <si>
    <t xml:space="preserve">Prepara un biberó de llet materna de *45ml per a Mateo.</t>
  </si>
  <si>
    <t xml:space="preserve">Prepare unha botella de leite materno de 45 ml para Mateo.</t>
  </si>
  <si>
    <t xml:space="preserve">Prepare a 45ml artificial milk bottle for Marta.</t>
  </si>
  <si>
    <t xml:space="preserve">Prepara un biberón de leche artificial de 45 ml para Marta.</t>
  </si>
  <si>
    <t xml:space="preserve">Prepara un biberó de llet artificial de 45 ml per a Marta.</t>
  </si>
  <si>
    <t xml:space="preserve">Prepare unha botella de leite artificial de 45 ml para Marta.</t>
  </si>
  <si>
    <t xml:space="preserve">Prepare a 15 ml artificial milk syringe for Carlos.</t>
  </si>
  <si>
    <t xml:space="preserve">Prepara una jeringa de leche artificial de 15 ml para Carlos.</t>
  </si>
  <si>
    <t xml:space="preserve">Prepara una xeringa de llet artificial de 15 ml per a Carlos.</t>
  </si>
  <si>
    <t xml:space="preserve">Prepare unha xeringa de leite artificial de 15 ml para Carlos.</t>
  </si>
  <si>
    <t xml:space="preserve">Initial assessment of a premature neonate and incubator location</t>
  </si>
  <si>
    <t xml:space="preserve">Valoración inicial de un neonato prematuro y ubicación en incubadora</t>
  </si>
  <si>
    <t xml:space="preserve">Valoració inicial d'un nounat prematur i ubicació en incubadora</t>
  </si>
  <si>
    <t xml:space="preserve">Avaliación inicial dunha localización prematura de neonato e incubadora</t>
  </si>
  <si>
    <t xml:space="preserve">RESPIRATORY CASE 1: After the Alta del Neonato Javier, you have to mount a neonatal respirator Fabián</t>
  </si>
  <si>
    <t xml:space="preserve">Caso respiratorio 1A: Tras el alta del neonato Javier, hay que montar un RESPIRADOR Neonatal Fabián</t>
  </si>
  <si>
    <t xml:space="preserve">Cas respiratori 1A: Després de l'alta del nounat Javier, cal muntar un RESPIRADOR Neonatal Fabián</t>
  </si>
  <si>
    <t xml:space="preserve">Caso respiratorio 1A: Despois do alta del neonato Javier, tes que montar un respirador neonatal Fabián</t>
  </si>
  <si>
    <t xml:space="preserve">1B respiratory case: there is an income in the unit and you need to prepare a neonatal respirator Fabián</t>
  </si>
  <si>
    <t xml:space="preserve">Caso respiratorio 1B: Hay un ingreso en la unidad y se necesita preparar un RESPIRADOR Neonatal Fabián</t>
  </si>
  <si>
    <t xml:space="preserve">Cas respiratori 1B: Hi ha un ingrés en la unitat i es necessita preparar un RESPIRADOR Neonatal Fabián</t>
  </si>
  <si>
    <t xml:space="preserve">Caso respiratorio 1B: hai ingresos na unidade e necesitas preparar un respirador neonatal Fabián</t>
  </si>
  <si>
    <t xml:space="preserve">RESPIRATORY CASE 2nd: After the Alta del Neonato Javier, you have to set up a Babylog 8000 CPAP</t>
  </si>
  <si>
    <t xml:space="preserve">Caso respiratorio 2A: Tras el alta del neonato Javier, hay que montar un CPAP Babylog 8000</t>
  </si>
  <si>
    <t xml:space="preserve">Cas respiratori 2A: Després de l'alta del nounat Javier, cal muntar un CPAP Babylog 8000</t>
  </si>
  <si>
    <t xml:space="preserve">Caso respiratorio 2A: Despois do alta do neonato Javier, tes que configurar un CPAP BABYLOG 8000</t>
  </si>
  <si>
    <t xml:space="preserve">2B respiratory case: there is an income in the unit and you need to prepare CPAP Babylog 8000</t>
  </si>
  <si>
    <t xml:space="preserve">Caso respiratorio 2B: Hay un ingreso en la unidad y se necesita preparar CPAP Babylog 8000</t>
  </si>
  <si>
    <t xml:space="preserve">Cas respiratori 2B: Hi ha un ingrés en la unitat i es necessita preparar CPAP Babylog 8000</t>
  </si>
  <si>
    <t xml:space="preserve">Caso respiratorio 2B: hai ingresos na unidade e necesitas preparar CPAP BABYLOG 8000</t>
  </si>
  <si>
    <t xml:space="preserve">Respiratory Case 3A: After Alta del Neonato Javier, you have to mount a Ballylog VN500 respirator</t>
  </si>
  <si>
    <t xml:space="preserve">Caso respiratorio 3A: Tras el alta del neonato Javier, hay que montar un RESPIRADOR Balylog VN500</t>
  </si>
  <si>
    <t xml:space="preserve">Cas respiratori 3A: Després de l'alta del nounat Javier, cal muntar un RESPIRADOR Balylog VN500</t>
  </si>
  <si>
    <t xml:space="preserve">Caso respiratorio 3A: Despois de Alta del Neonato Javier, tes que montar un respirador Ballylog VN500</t>
  </si>
  <si>
    <t xml:space="preserve">3B respiratory case: there is an income in the unit and you need to prepare respirator BALYLOG VN500</t>
  </si>
  <si>
    <t xml:space="preserve">Caso respiratorio 3B: Hay un ingreso en la unidad y se necesita preparar RESPIRADOR Balylog VN500</t>
  </si>
  <si>
    <t xml:space="preserve">Cas respiratori 3B: Hi ha un ingrés en la unitat i es necessita preparar RESPIRADOR Balylog VN500</t>
  </si>
  <si>
    <t xml:space="preserve">Caso respiratorio 3B: hai ingresos na unidade e necesitas preparar o respirador Balilog VN500</t>
  </si>
  <si>
    <t xml:space="preserve">Respiratory Case 4A: After the Alta del Neonato Javier, you have to mount a high flow with Fabián</t>
  </si>
  <si>
    <t xml:space="preserve">Caso respiratorio 4A: Tras el alta del neonato Javier, hay que montar un ALTO FLUJO con Fabián</t>
  </si>
  <si>
    <t xml:space="preserve">Cas respiratori 4A: Després de l'alta del nounat Javier, cal muntar un ALT FLUX amb Fabián</t>
  </si>
  <si>
    <t xml:space="preserve">Caso respiratorio 4A: Despois do Alta del Neonato Javier, tes que montar un fluxo alto con Fabián</t>
  </si>
  <si>
    <t xml:space="preserve">4B respiratory case: there is an income in the unit and you need to prepare high flow with fabián</t>
  </si>
  <si>
    <t xml:space="preserve">Caso respiratorio 4B: Hay un ingreso en la unidad y se necesita preparar ALTO FLUJO con Fabián</t>
  </si>
  <si>
    <t xml:space="preserve">Cas respiratori 4B: Hi ha un ingrés en la unitat i es necessita preparar ALT FLUX amb Fabián</t>
  </si>
  <si>
    <t xml:space="preserve">Caso respiratorio 4B: hai un ingreso na unidade e necesitas preparar un alto fluxo con Fabián</t>
  </si>
  <si>
    <t xml:space="preserve">Initial assessment of an overweight neonate and cradle location</t>
  </si>
  <si>
    <t xml:space="preserve">Valoración inicial de un neonato con sobrepeso y ubicación en cuna</t>
  </si>
  <si>
    <t xml:space="preserve">Valoració inicial d'un nounat amb sobrepès i ubicació en bressol</t>
  </si>
  <si>
    <t xml:space="preserve">Avaliación inicial dunha situación de neonato e berce con sobrepeso</t>
  </si>
  <si>
    <t xml:space="preserve">A 30 -week premature has arrived at the unit. You must make a "nest" to put the newborn in the supine position in the incubator.</t>
  </si>
  <si>
    <t xml:space="preserve">Ha llegado a la unidad un prematuro de 30 semanas. Debes realizar un "nido" para poner al neonato en decúbito supino en la incubadora.</t>
  </si>
  <si>
    <t xml:space="preserve">Ha arribat a la unitat un prematur de 30 setmanes. Has de realitzar un "niu" per a posar al nounat en decúbit supí en la incubadora.</t>
  </si>
  <si>
    <t xml:space="preserve">Chegou á unidade un prematuro de 30 semanas. Debe facer un "niño" para poñer ao recentemente nado na posición supina na incubadora.</t>
  </si>
  <si>
    <t xml:space="preserve">A premature 34 weeks has arrived at the unit. You must make a "nest" to put the newborn in the lateral recumbency in the incubator.</t>
  </si>
  <si>
    <t xml:space="preserve">Ha llegado a la unidad un prematuro de 34 semanas. Debes realizar un "nido" para poner al neonato en decúbito lateral en la incubadora.</t>
  </si>
  <si>
    <t xml:space="preserve">Ha arribat a la unitat un prematur de 34 setmanes. Has de realitzar un "niu" per a posar al nounat en decúbit lateral en la incubadora.</t>
  </si>
  <si>
    <t xml:space="preserve">Chegou á unidade unha prematura 34 semanas. Debe facer un "niño" para colocar ao recentemente nado na recolección lateral na incubadora.</t>
  </si>
  <si>
    <t xml:space="preserve">A neonate at a critical condition has arrived at the unit. You must make a "nest" to put the newborn in the prone in the incubator.</t>
  </si>
  <si>
    <t xml:space="preserve">Ha llegado a la unidad un neonato a término en estado crítico. Debes realizar un "nido" para poner al neonato en decúbito prono en la incubadora.</t>
  </si>
  <si>
    <t xml:space="preserve">Ha arribat a la unitat un nounat a terme en estat crític. Has de realitzar un "niu" per a posar al nounat en decúbit pron en la incubadora.</t>
  </si>
  <si>
    <t xml:space="preserve">Chegou á unidade un neonato a un estado crítico. Debe facer un "niño" para poñer ao recentemente nado no propenso na incubadora.</t>
  </si>
  <si>
    <t xml:space="preserve">Thermal crib preparation (before arriving neonate).</t>
  </si>
  <si>
    <t xml:space="preserve">Preparación de cuna térmica (ANTES de llegar neonato). </t>
  </si>
  <si>
    <t xml:space="preserve">Preparació de bressol tèrmic (ABANS d'arribar nounat).</t>
  </si>
  <si>
    <t xml:space="preserve">Preparación do berce térmico (antes de chegar ao neonato).</t>
  </si>
  <si>
    <t xml:space="preserve">Thermal crib preparation (after neonato arrives).</t>
  </si>
  <si>
    <t xml:space="preserve">Preparación de cuna térmica (DESPUES de llegar neonato). </t>
  </si>
  <si>
    <t xml:space="preserve">Preparació de bressol tèrmic (DESPRÉS d'arribar nounat).</t>
  </si>
  <si>
    <t xml:space="preserve">Preparación do berce térmico (despois de que chegue neonato).</t>
  </si>
  <si>
    <t xml:space="preserve">Preparation of an incubator (before arriving neonate).</t>
  </si>
  <si>
    <t xml:space="preserve">Preparación de una incubadora (ANTES de llegar neonato). </t>
  </si>
  <si>
    <t xml:space="preserve">Preparació d'una incubadora (ABANS d'arribar nounat).</t>
  </si>
  <si>
    <t xml:space="preserve">Preparación dunha incubadora (antes de chegar ao neonato).</t>
  </si>
  <si>
    <t xml:space="preserve">int0</t>
  </si>
  <si>
    <t xml:space="preserve">Check the thermal crib is plugged in.</t>
  </si>
  <si>
    <t xml:space="preserve">Comprobar que la cuna térmica está enchufada. </t>
  </si>
  <si>
    <t xml:space="preserve">Comproveu que el bressol tèrmic estigui connectat.</t>
  </si>
  <si>
    <t xml:space="preserve">Asegúrese de que o berce térmico estea conectado.</t>
  </si>
  <si>
    <t xml:space="preserve">int1</t>
  </si>
  <si>
    <t xml:space="preserve">Switch on thermal crib</t>
  </si>
  <si>
    <t xml:space="preserve">Encender cuna térmica</t>
  </si>
  <si>
    <t xml:space="preserve">Encendre bressol tèrmic</t>
  </si>
  <si>
    <t xml:space="preserve">Acender berce térmico</t>
  </si>
  <si>
    <t xml:space="preserve">int10</t>
  </si>
  <si>
    <t xml:space="preserve">Umbilical cord cares</t>
  </si>
  <si>
    <t xml:space="preserve">Cuidados del cordón umbilical</t>
  </si>
  <si>
    <t xml:space="preserve">Cures del cordó umbilical</t>
  </si>
  <si>
    <t xml:space="preserve">Coidado de cordón umbilical</t>
  </si>
  <si>
    <t xml:space="preserve">int100</t>
  </si>
  <si>
    <t xml:space="preserve">Assemble the respiratory support device2:</t>
  </si>
  <si>
    <t xml:space="preserve">Monta el aparato de soporte respiratorio 2</t>
  </si>
  <si>
    <t xml:space="preserve">Munta l'aparell de suport respiratori 2:</t>
  </si>
  <si>
    <t xml:space="preserve">Monta o dispositivo de soporte respiratorio2:</t>
  </si>
  <si>
    <t xml:space="preserve">int101</t>
  </si>
  <si>
    <t xml:space="preserve">Select Respiratory Support Safe Material3:</t>
  </si>
  <si>
    <t xml:space="preserve">Selecciona material del aparataje del soporte respiratorio 3:</t>
  </si>
  <si>
    <t xml:space="preserve">Selecciona material dels aparells del suport respiratori 3:</t>
  </si>
  <si>
    <t xml:space="preserve">Seleccione material del aparataje de soporte respiratorio 3:</t>
  </si>
  <si>
    <t xml:space="preserve">int102</t>
  </si>
  <si>
    <t xml:space="preserve">Select the respiratory support device3: Babylog VN500 respirator</t>
  </si>
  <si>
    <t xml:space="preserve">Selecciona el aparato de soporte respiratorio 3: RESPIRADOR Babylog VN500</t>
  </si>
  <si>
    <t xml:space="preserve">Selecciona l'aparell de suport respiratori 3: RESPIRADOR Babylog VN500</t>
  </si>
  <si>
    <t xml:space="preserve">Seleccione o dispositivo de soporte respiratorio3: respirador Babylog VN500</t>
  </si>
  <si>
    <t xml:space="preserve">int103</t>
  </si>
  <si>
    <t xml:space="preserve">Assemble the respiratory support device3:</t>
  </si>
  <si>
    <t xml:space="preserve">Monta el aparato de soporte respiratorio 3</t>
  </si>
  <si>
    <t xml:space="preserve">Munta l'aparell de suport respiratori 3:</t>
  </si>
  <si>
    <t xml:space="preserve">Monta o dispositivo de soporte respiratorio3:</t>
  </si>
  <si>
    <t xml:space="preserve">int104</t>
  </si>
  <si>
    <t xml:space="preserve">Select Respiratory Support Sapport Material4:</t>
  </si>
  <si>
    <t xml:space="preserve">Selecciona material del aparataje del soporte respiratorio4: </t>
  </si>
  <si>
    <t xml:space="preserve">Selecciona material dels aparells del suport respiratori 4:</t>
  </si>
  <si>
    <t xml:space="preserve">Seleccione material del aparataje del soporte respiratorio4:</t>
  </si>
  <si>
    <t xml:space="preserve">int105</t>
  </si>
  <si>
    <t xml:space="preserve">Select the respiratory support device4: High flow with Fabián</t>
  </si>
  <si>
    <t xml:space="preserve">Selecciona el aparato de soporte respiratorio4: ALTO FLUJO con Fabián</t>
  </si>
  <si>
    <t xml:space="preserve">Selecciona l'aparell de suport respiratori 4: ALT FLUX amb Fabián</t>
  </si>
  <si>
    <t xml:space="preserve">Seleccione o dispositivo de soporte respiratorio4: alto fluxo con Fabián</t>
  </si>
  <si>
    <t xml:space="preserve">int106</t>
  </si>
  <si>
    <t xml:space="preserve">Assemblethe respiratory support device4:</t>
  </si>
  <si>
    <t xml:space="preserve">Monta el aparato de soporte respiratorio4:</t>
  </si>
  <si>
    <t xml:space="preserve">Munta l'aparell de suport respiratori 4:</t>
  </si>
  <si>
    <t xml:space="preserve">Monta o dispositivo de soporte respiratorio4:</t>
  </si>
  <si>
    <t xml:space="preserve">int107</t>
  </si>
  <si>
    <t xml:space="preserve">Low transparent plastic side barriers</t>
  </si>
  <si>
    <t xml:space="preserve">Baja barreras de plástico transparente laterales </t>
  </si>
  <si>
    <t xml:space="preserve">Baixa barreres de plàstic transparent laterals</t>
  </si>
  <si>
    <t xml:space="preserve">Baixa barreiras plásticas transparentes laterais</t>
  </si>
  <si>
    <t xml:space="preserve">int108</t>
  </si>
  <si>
    <t xml:space="preserve">Raise side ransparent plastic barriers</t>
  </si>
  <si>
    <t xml:space="preserve">Sube barreras de plástico transparente laterales </t>
  </si>
  <si>
    <t xml:space="preserve">Puja barreres de plàstic transparent laterals</t>
  </si>
  <si>
    <t xml:space="preserve">Sube as barreiras plásticas transparentes laterais</t>
  </si>
  <si>
    <t xml:space="preserve">int109</t>
  </si>
  <si>
    <t xml:space="preserve">External cleaning thermal cradle.</t>
  </si>
  <si>
    <t xml:space="preserve">Limpieza externa cuna térmica</t>
  </si>
  <si>
    <t xml:space="preserve">Neteja externa bressol tèrmic.</t>
  </si>
  <si>
    <t xml:space="preserve">Limpeza externa do berce térmico.</t>
  </si>
  <si>
    <t xml:space="preserve">int11</t>
  </si>
  <si>
    <t xml:space="preserve">Ocular prophylaxis (Erythromycin)</t>
  </si>
  <si>
    <t xml:space="preserve">Profilaxis ocular (Eritromicina)</t>
  </si>
  <si>
    <t xml:space="preserve">Profilaxi ocular (Eritromicina)</t>
  </si>
  <si>
    <t xml:space="preserve">Profilaxis ocular (eritromicina)</t>
  </si>
  <si>
    <t xml:space="preserve">int110</t>
  </si>
  <si>
    <t xml:space="preserve">Check that all the necessary material is in the thermal cradle drawers</t>
  </si>
  <si>
    <t xml:space="preserve">Revisar que está todo el material necesario en los cajones CUNA TÉRMICA</t>
  </si>
  <si>
    <t xml:space="preserve">Revisar que està tot el material necessari en els calaixos BRESSOL TÈRMIC</t>
  </si>
  <si>
    <t xml:space="preserve">Asegúrese de que todo o material necesario está nos caixóns do berce térmico</t>
  </si>
  <si>
    <t xml:space="preserve">int111</t>
  </si>
  <si>
    <t xml:space="preserve">Save the respiratory support device in the corresponding warehouse.</t>
  </si>
  <si>
    <t xml:space="preserve">Guarda el aparato de soporte respiratorio en el almacén correspondiente.</t>
  </si>
  <si>
    <t xml:space="preserve">Guarda l'aparell de suport respiratori en el magatzem corresponent.</t>
  </si>
  <si>
    <t xml:space="preserve">Garda o dispositivo de soporte respiratorio no almacén correspondente.</t>
  </si>
  <si>
    <t xml:space="preserve">int112</t>
  </si>
  <si>
    <t xml:space="preserve">Take the respiratory support device to the cubicle/neonate position where it is needed.</t>
  </si>
  <si>
    <t xml:space="preserve">Lleva el aparato de soporte respiratorio al cubículo/puesto de neonato donde se necesita.</t>
  </si>
  <si>
    <t xml:space="preserve">Porta l'aparell de suport respiratori al cubiculum/posat de nounat on es necessita.</t>
  </si>
  <si>
    <t xml:space="preserve">Leva o dispositivo de soporte respiratorio á posición do cubículo/posto onde sexa necesario.</t>
  </si>
  <si>
    <t xml:space="preserve">int113</t>
  </si>
  <si>
    <t xml:space="preserve">External Cleaning of the respirator 1</t>
  </si>
  <si>
    <t xml:space="preserve">Limpieza externa del respirador 1</t>
  </si>
  <si>
    <t xml:space="preserve">Neteja externa del respirador 1</t>
  </si>
  <si>
    <t xml:space="preserve">Limpeza externa do respirador 1</t>
  </si>
  <si>
    <t xml:space="preserve">int114</t>
  </si>
  <si>
    <t xml:space="preserve">External Cleaning of the respirator 2</t>
  </si>
  <si>
    <t xml:space="preserve">Limpieza externa del respirador 2</t>
  </si>
  <si>
    <t xml:space="preserve">Neteja externa del respirador 2</t>
  </si>
  <si>
    <t xml:space="preserve">Limpeza externa do respirador 2</t>
  </si>
  <si>
    <t xml:space="preserve">int115</t>
  </si>
  <si>
    <t xml:space="preserve">External Cleaning of the respirator 3</t>
  </si>
  <si>
    <t xml:space="preserve">Limpieza externa del respirador 3</t>
  </si>
  <si>
    <t xml:space="preserve">Neteja externa del respirador 3</t>
  </si>
  <si>
    <t xml:space="preserve">Limpeza externa do respirador 3</t>
  </si>
  <si>
    <t xml:space="preserve">int116</t>
  </si>
  <si>
    <t xml:space="preserve">External Cleaning of the respirator 4</t>
  </si>
  <si>
    <t xml:space="preserve">Limpieza externa del respirador 4</t>
  </si>
  <si>
    <t xml:space="preserve">Neteja externa del respirador 4</t>
  </si>
  <si>
    <t xml:space="preserve">Limpeza externa do respirador 4</t>
  </si>
  <si>
    <t xml:space="preserve">int117</t>
  </si>
  <si>
    <t xml:space="preserve">Switch on incubator</t>
  </si>
  <si>
    <t xml:space="preserve">Encender incubadora</t>
  </si>
  <si>
    <t xml:space="preserve">Encendre incubadora</t>
  </si>
  <si>
    <t xml:space="preserve">Incubadora de luz</t>
  </si>
  <si>
    <t xml:space="preserve">int118</t>
  </si>
  <si>
    <t xml:space="preserve">Check how the neonate is in the thermal crib</t>
  </si>
  <si>
    <t xml:space="preserve">Comprobar cómo está el neonato en la cuna térmica</t>
  </si>
  <si>
    <t xml:space="preserve">Comprovar com està el nounat en el bressol tèrmic</t>
  </si>
  <si>
    <t xml:space="preserve">Comprobe como está o neonato no berce térmico</t>
  </si>
  <si>
    <t xml:space="preserve">int119</t>
  </si>
  <si>
    <t xml:space="preserve">Remove the incubator cover</t>
  </si>
  <si>
    <t xml:space="preserve">Quitar cobertor a la incubadora</t>
  </si>
  <si>
    <t xml:space="preserve">Llevar cobertor a la incubadora</t>
  </si>
  <si>
    <t xml:space="preserve">Elimina a cobertura da incubadora</t>
  </si>
  <si>
    <t xml:space="preserve">int12</t>
  </si>
  <si>
    <t xml:space="preserve">Weight determination</t>
  </si>
  <si>
    <t xml:space="preserve">Determinación del peso</t>
  </si>
  <si>
    <t xml:space="preserve">Determinació del pes</t>
  </si>
  <si>
    <t xml:space="preserve">Determinación do peso</t>
  </si>
  <si>
    <t xml:space="preserve">int120</t>
  </si>
  <si>
    <t xml:space="preserve">Prepare waste collection bag</t>
  </si>
  <si>
    <t xml:space="preserve">Preparar bolsa de recogida de desechos</t>
  </si>
  <si>
    <t xml:space="preserve">Preparar bossa de recollida de deixalles</t>
  </si>
  <si>
    <t xml:space="preserve">Prepara a bolsa de recollida de residuos</t>
  </si>
  <si>
    <t xml:space="preserve">int121</t>
  </si>
  <si>
    <t xml:space="preserve">Place clean material (clean clothes, medication, nutrition, ..)</t>
  </si>
  <si>
    <t xml:space="preserve">Colocar material limpio (ropa limpia, medicación, nutrición,..)</t>
  </si>
  <si>
    <t xml:space="preserve">Col·locar material net (roba neta, medicació, nutrició,..)</t>
  </si>
  <si>
    <t xml:space="preserve">Coloque material limpo (roupa limpa, medicación, nutrición, ..)</t>
  </si>
  <si>
    <t xml:space="preserve">int122</t>
  </si>
  <si>
    <t xml:space="preserve">Place bag, dirty clothes and waste material</t>
  </si>
  <si>
    <t xml:space="preserve">Colocar bolsa, ropa sucia y material de desecho</t>
  </si>
  <si>
    <t xml:space="preserve">Col·locar bossa, roba bruta i material de rebuig</t>
  </si>
  <si>
    <t xml:space="preserve">Coloque a bolsa, a roupa sucia e o material de residuos</t>
  </si>
  <si>
    <t xml:space="preserve">int123</t>
  </si>
  <si>
    <t xml:space="preserve">Introduce clean material (clean clothes, medication, nutrition, ..)</t>
  </si>
  <si>
    <t xml:space="preserve">Introducir el material limpio (ropa limpia, medicación, nutrición,..)</t>
  </si>
  <si>
    <t xml:space="preserve">Introduir el material net (roba neta, medicació, nutrició,..)</t>
  </si>
  <si>
    <t xml:space="preserve">Introducir material limpo (roupa limpa, medicamentos, nutrición, ..)</t>
  </si>
  <si>
    <t xml:space="preserve">int124</t>
  </si>
  <si>
    <t xml:space="preserve">Extract the bag, dirty clothes and waste material</t>
  </si>
  <si>
    <t xml:space="preserve">Extraer la bolsa, ropa sucia y material de desecho</t>
  </si>
  <si>
    <t xml:space="preserve">Extreu la bossa, la roba bruta i el material de residus</t>
  </si>
  <si>
    <t xml:space="preserve">Extraia a bolsa, roupa sucia e material de residuos</t>
  </si>
  <si>
    <t xml:space="preserve">int125</t>
  </si>
  <si>
    <t xml:space="preserve">Remove the neonate´s diaper</t>
  </si>
  <si>
    <t xml:space="preserve">Quitar pañal al neonato</t>
  </si>
  <si>
    <t xml:space="preserve">Llevar bolquer al nounat</t>
  </si>
  <si>
    <t xml:space="preserve">Elimina o cueiro neonado</t>
  </si>
  <si>
    <t xml:space="preserve">int126</t>
  </si>
  <si>
    <t xml:space="preserve">Put on the incubator coverage</t>
  </si>
  <si>
    <t xml:space="preserve">Colocar cobertor a la incubadora</t>
  </si>
  <si>
    <t xml:space="preserve">Col·locar cobertor a la incubadora</t>
  </si>
  <si>
    <t xml:space="preserve">Coloque a cobertura da incubadora</t>
  </si>
  <si>
    <t xml:space="preserve">int127</t>
  </si>
  <si>
    <t xml:space="preserve">Take linen to make cradle or incubator 1</t>
  </si>
  <si>
    <t xml:space="preserve">Coge lencería para hacer cuna o incubadora 1</t>
  </si>
  <si>
    <t xml:space="preserve">Agafa llenceria per a fer bressol o incubadora 1</t>
  </si>
  <si>
    <t xml:space="preserve">Colle lencería para facer o berce ou a incubadora 1</t>
  </si>
  <si>
    <t xml:space="preserve">int128</t>
  </si>
  <si>
    <t xml:space="preserve">Take linen to make cradle or incubator r 2</t>
  </si>
  <si>
    <t xml:space="preserve">Coge lencería para hacer cuna o incubadora 2</t>
  </si>
  <si>
    <t xml:space="preserve">Agafa llenceria per a fer bressol o incubadora 2</t>
  </si>
  <si>
    <t xml:space="preserve">Colle lencería para facer o berce ou a incubadora 2</t>
  </si>
  <si>
    <t xml:space="preserve">int129</t>
  </si>
  <si>
    <t xml:space="preserve">Take linen to make nest</t>
  </si>
  <si>
    <t xml:space="preserve">Coge lencería para hacer nido</t>
  </si>
  <si>
    <t xml:space="preserve">Agafa llenceria per a fer niu</t>
  </si>
  <si>
    <t xml:space="preserve">Colle lencería para facer niño</t>
  </si>
  <si>
    <t xml:space="preserve">int13</t>
  </si>
  <si>
    <t xml:space="preserve">Clean a little the dry caseous vernix (do not wash the newborn until past 24h)</t>
  </si>
  <si>
    <t xml:space="preserve">Limpiar un poco el vernix caseoso en seco (NO LAVAR AL NEONATO HASTA PASADAS 24H)</t>
  </si>
  <si>
    <t xml:space="preserve">Garbitu piska bat vernix caseosa lehorrean (EZ GARBITU HAUR HAURRA 24 ORDU ARTE)</t>
  </si>
  <si>
    <t xml:space="preserve">Netejar una mica la vèrnix caseosa en sec (NO RENTAR AL NOUNAT FINS A PASSADES 24H)</t>
  </si>
  <si>
    <t xml:space="preserve">Limpar un pouco o vernix caseoso en seco (non lave o recentemente nado ata as 24 horas pasadas)</t>
  </si>
  <si>
    <t xml:space="preserve">int130</t>
  </si>
  <si>
    <t xml:space="preserve">Make nest: We will use two or three towels that we will place overlapping, we will roll them without tensing and fix with tape, then we can line them with a sheet or place directly under another.</t>
  </si>
  <si>
    <t xml:space="preserve">Realizar nido: Utilizaremos dos o tres toallas que colocaremos superpuestas, las enrollaremos sin tensar y fijaremos con esparadrapo, a continuación las podemos forrar con una sábana o colocar directamente bajo otra. </t>
  </si>
  <si>
    <t xml:space="preserve">Fer niu: Utilitzarem dues o tres tovalloles que col·locarem superposades, les enrotllarem sense tibar i fixarem amb esparadrap, a continuació les podem folrar amb un llençol o col·locar directament sota una altra.</t>
  </si>
  <si>
    <t xml:space="preserve">Refacer niño: Usaremos dúas ou tres toallas que colocaremos solapamentos, rollalos sen tensar e corrixir con cinta, entón poderemos aliñalas cunha folla ou colocar directamente baixo outra.</t>
  </si>
  <si>
    <t xml:space="preserve">int131</t>
  </si>
  <si>
    <t xml:space="preserve">Choose a type of a nest according to form</t>
  </si>
  <si>
    <t xml:space="preserve">Elegir el tipo de nido según forma</t>
  </si>
  <si>
    <t xml:space="preserve">Triar tipus de niu segons forma</t>
  </si>
  <si>
    <t xml:space="preserve">Escolla o tipo de niño segundo o formulario</t>
  </si>
  <si>
    <t xml:space="preserve">int132</t>
  </si>
  <si>
    <t xml:space="preserve">Choose a type of a nest according to size</t>
  </si>
  <si>
    <t xml:space="preserve">Elegir el tipo de un nido según tamaño</t>
  </si>
  <si>
    <t xml:space="preserve">Triar tipus d'un niu segons grandària</t>
  </si>
  <si>
    <t xml:space="preserve">Escolla tipo de niño segundo o tamaño</t>
  </si>
  <si>
    <t xml:space="preserve">int133</t>
  </si>
  <si>
    <t xml:space="preserve">Adjust the neonate nest</t>
  </si>
  <si>
    <t xml:space="preserve">Ajustar el nido al neonato </t>
  </si>
  <si>
    <t xml:space="preserve">Ajustar el niu al nounat</t>
  </si>
  <si>
    <t xml:space="preserve">Axuste o niño de neonados</t>
  </si>
  <si>
    <t xml:space="preserve">int134</t>
  </si>
  <si>
    <t xml:space="preserve">Place the newborn in the correct Position Supine</t>
  </si>
  <si>
    <t xml:space="preserve">Colocar el neonato en la posición correcta Decúbito Supino</t>
  </si>
  <si>
    <t xml:space="preserve">Col·locar el nounat en la posició correcta Decúbit Supí</t>
  </si>
  <si>
    <t xml:space="preserve">Coloque ao recentemente nado na posición correcta decúbito supino</t>
  </si>
  <si>
    <t xml:space="preserve">int135</t>
  </si>
  <si>
    <t xml:space="preserve">Place the newborn in the correct Position Lateral Decubit</t>
  </si>
  <si>
    <t xml:space="preserve">Colocar el neonato en la posición correcta Decúbito Lateral</t>
  </si>
  <si>
    <t xml:space="preserve">Col·loqueu el nounat a la posició correcta Recurrència lateral</t>
  </si>
  <si>
    <t xml:space="preserve">Coloque ao recentemente nado na posición correcta decúbito lateral</t>
  </si>
  <si>
    <t xml:space="preserve">int136</t>
  </si>
  <si>
    <t xml:space="preserve">Place the newborn in the correct Position Prone.</t>
  </si>
  <si>
    <t xml:space="preserve">Colocar el neonato en la posición correcta Decúbito Prono. </t>
  </si>
  <si>
    <t xml:space="preserve">Col·locar el nounat en la posició correcta Decúbit Prono.</t>
  </si>
  <si>
    <t xml:space="preserve">Coloque o recentemente nado na posición correcta decúbito prono</t>
  </si>
  <si>
    <t xml:space="preserve">int137</t>
  </si>
  <si>
    <t xml:space="preserve">Make envelope containment with a band-shaped sheet.</t>
  </si>
  <si>
    <t xml:space="preserve">Realizar contención envolvente con una sábana en forma de banda.</t>
  </si>
  <si>
    <t xml:space="preserve">Fer contenció envolupant amb un llençol en forma de banda.</t>
  </si>
  <si>
    <t xml:space="preserve">Fai a contención envolvente cunha sábana en forma de banda.</t>
  </si>
  <si>
    <t xml:space="preserve">int138</t>
  </si>
  <si>
    <t xml:space="preserve">After 2-4h, if the newborn is well, transfer he/she to a crib.</t>
  </si>
  <si>
    <t xml:space="preserve">Pasadas 2-4h, si el neonato se encuentra bien, trasladarlo a una cuna.</t>
  </si>
  <si>
    <t xml:space="preserve">Passades 2-*4h, si el nounat es troba bé, traslladar-lo a un bressol.</t>
  </si>
  <si>
    <t xml:space="preserve">Pasa 2-4 h, se o recentemente nado está ben, transfírao a un berce.</t>
  </si>
  <si>
    <t xml:space="preserve">int139</t>
  </si>
  <si>
    <t xml:space="preserve">Glycaemia control.</t>
  </si>
  <si>
    <t xml:space="preserve">Control de glucemias.</t>
  </si>
  <si>
    <t xml:space="preserve">Col·locació de guants</t>
  </si>
  <si>
    <t xml:space="preserve">Control de glicemia.</t>
  </si>
  <si>
    <t xml:space="preserve">int14</t>
  </si>
  <si>
    <t xml:space="preserve">Identification and footprints of the feet</t>
  </si>
  <si>
    <t xml:space="preserve">Identificación y toma de huellas de los pies</t>
  </si>
  <si>
    <t xml:space="preserve">Identificació i presa de petjades dels peus</t>
  </si>
  <si>
    <t xml:space="preserve">Identificación e toma de pegadas dos pés</t>
  </si>
  <si>
    <t xml:space="preserve">int140</t>
  </si>
  <si>
    <t xml:space="preserve">After 2-3h, if the newborn is well, assess breast/bottle/tube feeding.</t>
  </si>
  <si>
    <t xml:space="preserve">Pasadas 2-3h, si el neonato se encuentra bien, valorar toma lecha materna/biberón/alimentación por sonda.</t>
  </si>
  <si>
    <t xml:space="preserve">Passades 2-3h, si el nounat es troba bé, valorar pren llet materna/biberó/alimentació per sonda.</t>
  </si>
  <si>
    <t xml:space="preserve">Pases 2-3H, se o recentemente nado está ben, avalía a lonxitude materna/biberón/alimentación por sonda.</t>
  </si>
  <si>
    <t xml:space="preserve">int141</t>
  </si>
  <si>
    <t xml:space="preserve">Putting on gloves</t>
  </si>
  <si>
    <t xml:space="preserve">Colocación de guantes</t>
  </si>
  <si>
    <t xml:space="preserve">Colocando luvas</t>
  </si>
  <si>
    <t xml:space="preserve">int142</t>
  </si>
  <si>
    <t xml:space="preserve">Clean and disinfect the surface on which the food will be prepared or prepared.</t>
  </si>
  <si>
    <t xml:space="preserve">Limpiar y desinfectar la superficie sobre la cual se va a preparar o se ha preparado el alimento.</t>
  </si>
  <si>
    <t xml:space="preserve">Netejar i desinfectar la superfície sobre la qual es prepararà o s'ha preparat l'aliment.</t>
  </si>
  <si>
    <t xml:space="preserve">Limpar e desinfectar a superficie sobre a que se vai preparar ou preparará o alimento.</t>
  </si>
  <si>
    <t xml:space="preserve">int143</t>
  </si>
  <si>
    <t xml:space="preserve">Gloves removal</t>
  </si>
  <si>
    <t xml:space="preserve">Retirada de guantes</t>
  </si>
  <si>
    <t xml:space="preserve">Retirada de guants</t>
  </si>
  <si>
    <t xml:space="preserve">Retirada de luvas</t>
  </si>
  <si>
    <t xml:space="preserve">int144</t>
  </si>
  <si>
    <t xml:space="preserve">Handwashing</t>
  </si>
  <si>
    <t xml:space="preserve">Lavado de manos</t>
  </si>
  <si>
    <t xml:space="preserve">Rentat de mans</t>
  </si>
  <si>
    <t xml:space="preserve">Lavado de mans</t>
  </si>
  <si>
    <t xml:space="preserve">int145</t>
  </si>
  <si>
    <t xml:space="preserve">Gorro, gloves and mask for the manipulation of children's formulas and breast milks will be placed.</t>
  </si>
  <si>
    <t xml:space="preserve">Se colocará gorro, guantes y mascarilla para la manipulación de las fórmulas infantiles y leches maternas.</t>
  </si>
  <si>
    <t xml:space="preserve">Es col·locarà capell, guants i màscara per a la manipulació de les fórmules infantils i llets maternes.</t>
  </si>
  <si>
    <t xml:space="preserve">Colocaranse gorro, luvas e máscara para a manipulación de fórmulas infantís e leitos maternos.</t>
  </si>
  <si>
    <t xml:space="preserve">int146</t>
  </si>
  <si>
    <t xml:space="preserve">Cover the work surface with a underpad, to prepare the sterilized bottles.</t>
  </si>
  <si>
    <t xml:space="preserve">Cubrir la superficie de trabajo con un empapador, para preparar los biberones previamente esterilizados .</t>
  </si>
  <si>
    <t xml:space="preserve">Cobrir la superfície de treball amb un travesser, per a preparar els biberons prèviament esterilitzats .</t>
  </si>
  <si>
    <t xml:space="preserve">Cubra a superficie de traballo cun empapado, para preparar a botella de botella.</t>
  </si>
  <si>
    <t xml:space="preserve">int147</t>
  </si>
  <si>
    <t xml:space="preserve">Identify the bottles (glass) with the patient's name, bed number and type of milk (Breast milk with or without fortifier or powered milk) and we will mark the amount in ml that the patient takes.</t>
  </si>
  <si>
    <t xml:space="preserve">Identificar los biberones (cristal) con el nombre del paciente, número de cama y tipo de leche (LM con o sin fortificante o artificial) y marcaremos la cantidad en ml que toma el paciente.</t>
  </si>
  <si>
    <t xml:space="preserve">Identificar els biberons (cristall) amb el nom del pacient, número de llit i tipus de llet (LM amb o sense fortificant o artificial) i marcarem la quantitat en ml que pren el pacient.</t>
  </si>
  <si>
    <t xml:space="preserve">Identifique os biberones (vidro) co nome do paciente, o número de cama e o tipo de leite (LM con ou sen fortificador ou artificial) e marcaremos a cantidade en ML que leva o paciente.</t>
  </si>
  <si>
    <t xml:space="preserve">int148</t>
  </si>
  <si>
    <t xml:space="preserve">Identify the syringes with the name of the patient, bed and type of milk (Breast milk with or without fortifier or powered milk)  and we will mark the amount in ml that the patient takes. (Patients who feed by nasogastric probe (SNG)).</t>
  </si>
  <si>
    <t xml:space="preserve">Identificar las jeringas con el nombre del paciente, número de cama y tipo de leche (LM con o sin fortificante o artificial) y marcaremos la cantidad en ml que toma el paciente. (pacientes que se alimenten por sonda nasogástrica (SNG)). </t>
  </si>
  <si>
    <t xml:space="preserve">Identificar les xeringues amb el nom del pacient, número de llit i tipus de llet (*LM amb o sense *fortificante o artificial) i marcarem la quantitat en ml que pren el pacient. (pacients que s'alimentin per sonda nasogàstrica (*SNG)).</t>
  </si>
  <si>
    <t xml:space="preserve">Identifique as xeringas co nome do paciente, a cama e o tipo de leite (LM con ou sen fortificador ou artificial) e marcaremos a cantidade en ML que leva o paciente. (Pacientes que se alimentan por sonda nasogástrica (SNG)).</t>
  </si>
  <si>
    <t xml:space="preserve">int149</t>
  </si>
  <si>
    <t xml:space="preserve">Prepare all breast milk  bottles.</t>
  </si>
  <si>
    <t xml:space="preserve">Preparar todas las tomas de biberones de LM.</t>
  </si>
  <si>
    <t xml:space="preserve">Preparar totes les preses de biberons de LM.</t>
  </si>
  <si>
    <t xml:space="preserve">Prepare todas as botellas LM.</t>
  </si>
  <si>
    <t xml:space="preserve">int15</t>
  </si>
  <si>
    <t xml:space="preserve">Initial morphological inspection (head, neck, torso, arms, legs, ..)</t>
  </si>
  <si>
    <t xml:space="preserve">Inspección morfológica inicial (cabeza, cuello, torso, brazos, piernas,..)</t>
  </si>
  <si>
    <t xml:space="preserve">Inspecció morfològica inicial (cap, coll, tors, braços, cames, ..)</t>
  </si>
  <si>
    <t xml:space="preserve">Inspección morfolóxica inicial (cabeza, pescozo, torso, brazos, pernas, ..)</t>
  </si>
  <si>
    <t xml:space="preserve">int150</t>
  </si>
  <si>
    <t xml:space="preserve">Prepare all breast milk syringes intakes. </t>
  </si>
  <si>
    <t xml:space="preserve">Preparar todas las tomas de jeringas de LM. </t>
  </si>
  <si>
    <t xml:space="preserve">Preparar totes les preses de xeringues de *LM.</t>
  </si>
  <si>
    <t xml:space="preserve">Prepare todas as tomas de xeringas LM.</t>
  </si>
  <si>
    <t xml:space="preserve">int151</t>
  </si>
  <si>
    <t xml:space="preserve">Prepare all liquid or powdered formula milk bottles intakes.</t>
  </si>
  <si>
    <t xml:space="preserve">Preparar todas las tomas de biberones de fórmula/leche artificial líquidas o en polvo.</t>
  </si>
  <si>
    <t xml:space="preserve">Preparar totes les preses de biberons de fórmula/llet artificial líquides o en pols.</t>
  </si>
  <si>
    <t xml:space="preserve">Prepare todas as tomas de fórmula líquida ou en po/botellas de leite artificial.</t>
  </si>
  <si>
    <t xml:space="preserve">int152</t>
  </si>
  <si>
    <t xml:space="preserve">Prepare all liquid or powdered formula milk syringes intakes.</t>
  </si>
  <si>
    <t xml:space="preserve">Preparar todas las tomas de jeringas de fórmula/leche artificial líquidas o en polvo.</t>
  </si>
  <si>
    <t xml:space="preserve">Preparar totes les preses de xeringues de fórmula/llet artificial líquides o en pols.</t>
  </si>
  <si>
    <t xml:space="preserve">Prepare todas as tomas de fórmulas líquidas ou en po/xeringas de leite artificial.</t>
  </si>
  <si>
    <t xml:space="preserve">int153</t>
  </si>
  <si>
    <t xml:space="preserve">Once the bottles have been prepared, covered with a tetine before introducing them into the bottle.</t>
  </si>
  <si>
    <t xml:space="preserve">Una vez preparados los biberones, tapados con una tetina antes de introducirlos en la biberonera.</t>
  </si>
  <si>
    <t xml:space="preserve">Una vegada preparats els biberons, tapats amb una tetina abans d'introduir-los en la biberonera.</t>
  </si>
  <si>
    <t xml:space="preserve">Unha vez preparados os bineróns cubertas cunha tetina antes de introducilas na botella.</t>
  </si>
  <si>
    <t xml:space="preserve">int154</t>
  </si>
  <si>
    <t xml:space="preserve">Once the milk intakes are prepared (both bottles and syringes), will be placed in the bottle rack always a maximum of two hours before will be given, at a temperature not exceeding 37 °, and covered with a clean cloth.</t>
  </si>
  <si>
    <t xml:space="preserve">Una vez preparadas las tomas (tanto biberones como perfusores), se colocarán en la rejilla de la biberonera siempre un máximo de dos horas antes de las tomas, a una temperatura no superior a 37°, y se tapara con un paño limpio.</t>
  </si>
  <si>
    <t xml:space="preserve">Una vegada preparades les preses (tant
 biberons com perfusors), es col·locaran en la reixeta de la biberonera sempre un màxim de dues hores abans de les preses, a una temperatura no superior a 37°, i es tapés amb un drap net.</t>
  </si>
  <si>
    <t xml:space="preserve">Unha vez preparados as tomas (ambos
 As biberonas como os perfusores) colocaranse no estante de botellas sempre un máximo de dúas horas antes das tomas a unha temperatura que non superior a 37 °, e cuberta cun pano limpo.</t>
  </si>
  <si>
    <t xml:space="preserve">int155</t>
  </si>
  <si>
    <t xml:space="preserve">The milk intakes given leaving isolated children for the last place.</t>
  </si>
  <si>
    <t xml:space="preserve">Se dan las tomas dejando para el último lugar los niños aislados.</t>
  </si>
  <si>
    <t xml:space="preserve">Es donen les preses deixant per a l'últim lloc els nens aïllats.</t>
  </si>
  <si>
    <t xml:space="preserve">As tomas danse deixando aos nenos illados para o último lugar.</t>
  </si>
  <si>
    <t xml:space="preserve">int156</t>
  </si>
  <si>
    <t xml:space="preserve">Remove all the leftovers intakes from the heater.</t>
  </si>
  <si>
    <t xml:space="preserve">Retirar todas las tomas sobrantes de la biberonera.</t>
  </si>
  <si>
    <t xml:space="preserve">Retirar totes les preses sobrants de la *biberonera.</t>
  </si>
  <si>
    <t xml:space="preserve">Elimina todas as sobras do biberón</t>
  </si>
  <si>
    <t xml:space="preserve">int157</t>
  </si>
  <si>
    <t xml:space="preserve">Biberons are washed manually. 1</t>
  </si>
  <si>
    <t xml:space="preserve">Los biberones se lavan manualmente. 1</t>
  </si>
  <si>
    <t xml:space="preserve">Els biberons es renten manualment. 1</t>
  </si>
  <si>
    <t xml:space="preserve">Lavan as bieróns manualmente. 1</t>
  </si>
  <si>
    <t xml:space="preserve">int158</t>
  </si>
  <si>
    <t xml:space="preserve">Biberons are washed manually. 2</t>
  </si>
  <si>
    <t xml:space="preserve">Los biberones se lavan manualmente. 2</t>
  </si>
  <si>
    <t xml:space="preserve">Els biberons es renten manualment. 2</t>
  </si>
  <si>
    <t xml:space="preserve">Lavan as bieróns manualmente. 2</t>
  </si>
  <si>
    <t xml:space="preserve">int159</t>
  </si>
  <si>
    <t xml:space="preserve">Biberons are washed manually. 3</t>
  </si>
  <si>
    <t xml:space="preserve">Los biberones se lavan manualmente. 3</t>
  </si>
  <si>
    <t xml:space="preserve">Els biberons es renten manualment. 3</t>
  </si>
  <si>
    <t xml:space="preserve">Lavan as bieróns manualmente. 3</t>
  </si>
  <si>
    <t xml:space="preserve">int16</t>
  </si>
  <si>
    <t xml:space="preserve">Morphological inspection: umbilical cord.</t>
  </si>
  <si>
    <t xml:space="preserve">Inspección morfológica: cordón umbilical.</t>
  </si>
  <si>
    <t xml:space="preserve">Inspecció morfològica: cordó umbilical.</t>
  </si>
  <si>
    <t xml:space="preserve">Inspección morfolóxica: cordón umbilical.</t>
  </si>
  <si>
    <t xml:space="preserve">int160</t>
  </si>
  <si>
    <t xml:space="preserve">Biberons are washed manually. 4</t>
  </si>
  <si>
    <t xml:space="preserve">Los biberones se lavan manualmente. 4</t>
  </si>
  <si>
    <t xml:space="preserve">Els biberons es renten manualment. 4</t>
  </si>
  <si>
    <t xml:space="preserve">Lavan as bieróns manualmente. 4</t>
  </si>
  <si>
    <t xml:space="preserve">int161</t>
  </si>
  <si>
    <t xml:space="preserve">The bottles will be pocketed and will take sterilization.</t>
  </si>
  <si>
    <t xml:space="preserve">Los biberones se embolsarán y se llevarán a esterilización.</t>
  </si>
  <si>
    <t xml:space="preserve">Els biberons s'embutxacaran i s'emportaran a esterilització.</t>
  </si>
  <si>
    <t xml:space="preserve">As botellas serán bolsadas e tomarán esterilización.</t>
  </si>
  <si>
    <t xml:space="preserve">int162</t>
  </si>
  <si>
    <t xml:space="preserve">The bottle will take to sterilisation.</t>
  </si>
  <si>
    <t xml:space="preserve">Los biberones se llevarán a esterilización.</t>
  </si>
  <si>
    <t xml:space="preserve">Els biberons s'emportaran a esterilització.</t>
  </si>
  <si>
    <t xml:space="preserve">A botella tomará esterilización.</t>
  </si>
  <si>
    <t xml:space="preserve">int163</t>
  </si>
  <si>
    <t xml:space="preserve">Respiratory care - Hemorrhage prevention (vitamin K)</t>
  </si>
  <si>
    <t xml:space="preserve">Cuidados respiratorios - Prevención de hemorragias (Vitamina K)</t>
  </si>
  <si>
    <t xml:space="preserve">Cures respiratòries - Prevenció d'hemorràgies (Vitamina K)</t>
  </si>
  <si>
    <t xml:space="preserve">Coidado respiratorio: prevención da hemorragia (vitamina K)</t>
  </si>
  <si>
    <t xml:space="preserve">int164</t>
  </si>
  <si>
    <t xml:space="preserve">Respiratory care - Nasal permeability and aspiration secretions</t>
  </si>
  <si>
    <t xml:space="preserve">Cuidados respiratorios - permeabilidad nasal y aspiración secreciones</t>
  </si>
  <si>
    <t xml:space="preserve">Cures respiratòries - permeabilitat nasal i aspiració secrecions</t>
  </si>
  <si>
    <t xml:space="preserve">Coidados respiratorios: secrecións de permeabilidade nasal e aspiración</t>
  </si>
  <si>
    <t xml:space="preserve">int165</t>
  </si>
  <si>
    <t xml:space="preserve">Ocular prophylaxis (erythromycin)</t>
  </si>
  <si>
    <t xml:space="preserve">int166</t>
  </si>
  <si>
    <t xml:space="preserve">Measure height</t>
  </si>
  <si>
    <t xml:space="preserve">Medir altura</t>
  </si>
  <si>
    <t xml:space="preserve">Mesurar altura</t>
  </si>
  <si>
    <t xml:space="preserve">Mide a altura</t>
  </si>
  <si>
    <t xml:space="preserve">int167</t>
  </si>
  <si>
    <t xml:space="preserve">Measure cephalic perimeter</t>
  </si>
  <si>
    <t xml:space="preserve">Medir perímetro cefálico</t>
  </si>
  <si>
    <t xml:space="preserve">Mesurar perímetre cefàlic</t>
  </si>
  <si>
    <t xml:space="preserve">Mide o perímetro cefálico</t>
  </si>
  <si>
    <t xml:space="preserve">int168</t>
  </si>
  <si>
    <t xml:space="preserve">Measure chest perimeter</t>
  </si>
  <si>
    <t xml:space="preserve">Medir perímetro torácico</t>
  </si>
  <si>
    <t xml:space="preserve">Mesurar perímetre toràcic</t>
  </si>
  <si>
    <t xml:space="preserve">Mide o perímetro do peito</t>
  </si>
  <si>
    <t xml:space="preserve">int169</t>
  </si>
  <si>
    <t xml:space="preserve">Measure abdominal perimeter</t>
  </si>
  <si>
    <t xml:space="preserve">Medir perímetro abdominal</t>
  </si>
  <si>
    <t xml:space="preserve">Mesurar perímetre abdominal</t>
  </si>
  <si>
    <t xml:space="preserve">Mide o perímetro abdominal</t>
  </si>
  <si>
    <t xml:space="preserve">int17</t>
  </si>
  <si>
    <t xml:space="preserve">Apgar test determination</t>
  </si>
  <si>
    <t xml:space="preserve">Determinación del test de Apgar</t>
  </si>
  <si>
    <t xml:space="preserve">Determinació del test d'Apgar</t>
  </si>
  <si>
    <t xml:space="preserve">Determinación da proba de Apgar</t>
  </si>
  <si>
    <t xml:space="preserve">int170</t>
  </si>
  <si>
    <t xml:space="preserve">int171</t>
  </si>
  <si>
    <t xml:space="preserve">Control de glucemias. </t>
  </si>
  <si>
    <t xml:space="preserve">Control de glucèmies.</t>
  </si>
  <si>
    <t xml:space="preserve">int172</t>
  </si>
  <si>
    <t xml:space="preserve">Check that the cubicle or box has all the material
 necessary. (INCUBATOR)</t>
  </si>
  <si>
    <t xml:space="preserve">Revisar que el cubículo o puesto tiene todo el material
 necesario. (INCUBADORA)</t>
  </si>
  <si>
    <t xml:space="preserve">Revisar que el cubiculum o lloc té tot el material necessari. (INCUBADORA)</t>
  </si>
  <si>
    <t xml:space="preserve">Asegúrese de que o cubículo ou a posición ten todo o material
  necesario. (Incubadora)</t>
  </si>
  <si>
    <t xml:space="preserve">int173</t>
  </si>
  <si>
    <t xml:space="preserve">Check that the cubicle or box has all the material
 necessary. (CRADLE)</t>
  </si>
  <si>
    <t xml:space="preserve">Revisar que el cubículo o puesto tiene todo el material
 necesario. (CUNA)</t>
  </si>
  <si>
    <t xml:space="preserve">Revisar que el cubiculum o lloc té tot el material necessari. (BRESSOL)</t>
  </si>
  <si>
    <t xml:space="preserve">Asegúrese de que o cubículo ou a posición ten todo o material
  necesario. (Cradle)</t>
  </si>
  <si>
    <t xml:space="preserve">int174</t>
  </si>
  <si>
    <t xml:space="preserve">Switch on constants monitor (incubator)</t>
  </si>
  <si>
    <t xml:space="preserve">Encender monitor de constantes (INCUBADORA)</t>
  </si>
  <si>
    <t xml:space="preserve">Encendre monitor de constants (INCUBADORA)</t>
  </si>
  <si>
    <t xml:space="preserve">Acender monitor constante de luz (incubadora)</t>
  </si>
  <si>
    <t xml:space="preserve">int175</t>
  </si>
  <si>
    <t xml:space="preserve">Switch on constants monitor (cradle)</t>
  </si>
  <si>
    <t xml:space="preserve">Encender monitor de constantes (CUNA)</t>
  </si>
  <si>
    <t xml:space="preserve">Encendre monitor de constants (BRESSOL)</t>
  </si>
  <si>
    <t xml:space="preserve">Acender monitor constante de luz (Cradle)</t>
  </si>
  <si>
    <t xml:space="preserve">int176</t>
  </si>
  <si>
    <t xml:space="preserve">Take the necessary material  for the initial assessment of the neonate</t>
  </si>
  <si>
    <t xml:space="preserve">Coger el material necesario para la valoración inicial del neonato</t>
  </si>
  <si>
    <t xml:space="preserve">Agafar material necessari per a la valoració inicial del nounat</t>
  </si>
  <si>
    <t xml:space="preserve">Toma o material necesario para a avaliación inicial do neonato</t>
  </si>
  <si>
    <t xml:space="preserve">int177</t>
  </si>
  <si>
    <t xml:space="preserve">Take the necessary material for the anthropometric measures of the neonate</t>
  </si>
  <si>
    <t xml:space="preserve">Coger el material necesario para las medidas antropométricas del neonato</t>
  </si>
  <si>
    <t xml:space="preserve">Agafar material necessari per a les mesures antropomètriques del nounat</t>
  </si>
  <si>
    <t xml:space="preserve">Tome material necesario para as medidas antropométricas do neonato</t>
  </si>
  <si>
    <t xml:space="preserve">int178</t>
  </si>
  <si>
    <t xml:space="preserve">During the anthropometric measures process, the nursing assistant must hold the neonate.</t>
  </si>
  <si>
    <t xml:space="preserve">Durante el proceso de medidas antropométricas, el TCAE debe sujetar al neonato.</t>
  </si>
  <si>
    <t xml:space="preserve">Durant el procés de mesures antropomètriques, la TCAI ha de subjectar al nounat.</t>
  </si>
  <si>
    <t xml:space="preserve">Durante o proceso de medidas antropométricas, o TCAE debe manter o neonato.</t>
  </si>
  <si>
    <t xml:space="preserve">int179</t>
  </si>
  <si>
    <t xml:space="preserve">Take the necessary material for the initial assessment of the neonate are overweight</t>
  </si>
  <si>
    <t xml:space="preserve">Coger el material necesario para la valoración inicial del neonato son sobrepeso</t>
  </si>
  <si>
    <t xml:space="preserve">Agafar material necessari per a la valoració inicial del nounat són sobrepès</t>
  </si>
  <si>
    <t xml:space="preserve">Tomar o material necesario para a avaliación inicial do neonato ten sobrepeso</t>
  </si>
  <si>
    <t xml:space="preserve">int18</t>
  </si>
  <si>
    <t xml:space="preserve">Choice of incubator</t>
  </si>
  <si>
    <t xml:space="preserve">Elección de la Incubadora</t>
  </si>
  <si>
    <t xml:space="preserve">Elecció de la incubadora</t>
  </si>
  <si>
    <t xml:space="preserve">Elección da incubadora</t>
  </si>
  <si>
    <t xml:space="preserve">int180</t>
  </si>
  <si>
    <t xml:space="preserve">Red patch placement</t>
  </si>
  <si>
    <t xml:space="preserve">Colocación de parche Rojo</t>
  </si>
  <si>
    <t xml:space="preserve">Col·locació de pegat vermell</t>
  </si>
  <si>
    <t xml:space="preserve">Colocación de parche vermello</t>
  </si>
  <si>
    <t xml:space="preserve">int181</t>
  </si>
  <si>
    <t xml:space="preserve">Yellow patch placement</t>
  </si>
  <si>
    <t xml:space="preserve">Colocación de parche Amarillo</t>
  </si>
  <si>
    <t xml:space="preserve">Col·locació de pegat groc</t>
  </si>
  <si>
    <t xml:space="preserve">Colocación de parche amarelo</t>
  </si>
  <si>
    <t xml:space="preserve">int182</t>
  </si>
  <si>
    <t xml:space="preserve">Green patch placement</t>
  </si>
  <si>
    <t xml:space="preserve">Colocación de parche Verde</t>
  </si>
  <si>
    <t xml:space="preserve">Col·locació de pegat verd</t>
  </si>
  <si>
    <t xml:space="preserve">Colocación de parche verde</t>
  </si>
  <si>
    <t xml:space="preserve">int183</t>
  </si>
  <si>
    <t xml:space="preserve">White patch placement</t>
  </si>
  <si>
    <t xml:space="preserve">Colocación de parche Blanco</t>
  </si>
  <si>
    <t xml:space="preserve">Col·locació de pegat blanc</t>
  </si>
  <si>
    <t xml:space="preserve">Colocación de parche branco</t>
  </si>
  <si>
    <t xml:space="preserve">int184</t>
  </si>
  <si>
    <t xml:space="preserve">Pulse oximeter placement on hand</t>
  </si>
  <si>
    <t xml:space="preserve">Colocación de pulsioxímetro en la mano</t>
  </si>
  <si>
    <t xml:space="preserve">Col·locació de pulsioximetre a la mà</t>
  </si>
  <si>
    <t xml:space="preserve">Colocación de pulseioximetro na man</t>
  </si>
  <si>
    <t xml:space="preserve">int185</t>
  </si>
  <si>
    <t xml:space="preserve">Tension sleeve placement on the leg</t>
  </si>
  <si>
    <t xml:space="preserve">Colocación de manguito de tensión en la pierna</t>
  </si>
  <si>
    <t xml:space="preserve">Col·locació de maniguet de tensió a la cama</t>
  </si>
  <si>
    <t xml:space="preserve">Colocación de manguito de tensión na perna</t>
  </si>
  <si>
    <t xml:space="preserve">int186</t>
  </si>
  <si>
    <t xml:space="preserve">Thermal crib, put down bottom sheet</t>
  </si>
  <si>
    <t xml:space="preserve">Cuna Térmica, poner sábana bajera</t>
  </si>
  <si>
    <t xml:space="preserve">Bressol Tèrmic, posar baixera</t>
  </si>
  <si>
    <t xml:space="preserve">Berce térmico, poñer saba de abaixo</t>
  </si>
  <si>
    <t xml:space="preserve">int187</t>
  </si>
  <si>
    <t xml:space="preserve">Incubator side door opening (left)</t>
  </si>
  <si>
    <t xml:space="preserve">Apertura puerta lateral incubadora (izquierda)</t>
  </si>
  <si>
    <t xml:space="preserve">Obertura porta lateral incubadora (esquerra)</t>
  </si>
  <si>
    <t xml:space="preserve">Apertura da porta lateral da incubadora (esquerda)</t>
  </si>
  <si>
    <t xml:space="preserve">int188</t>
  </si>
  <si>
    <t xml:space="preserve">Incubator doors opening iwith elbows (left)</t>
  </si>
  <si>
    <t xml:space="preserve">Apertura puertas de incubadora con codos (izquierda)</t>
  </si>
  <si>
    <t xml:space="preserve">Obertura portes d'incubadora amb colzes (esquerra)</t>
  </si>
  <si>
    <t xml:space="preserve">Apertura de portas da incubadora con cóbados (esquerda)</t>
  </si>
  <si>
    <t xml:space="preserve">int189</t>
  </si>
  <si>
    <t xml:space="preserve">Incubator side door lock (right)</t>
  </si>
  <si>
    <t xml:space="preserve">Cierre puerta lateral incubadora (derecha)</t>
  </si>
  <si>
    <t xml:space="preserve">Tancament de la porta lateral de la incubadora (dreta)</t>
  </si>
  <si>
    <t xml:space="preserve">Peche da porta lateral da incubadora (dereita)</t>
  </si>
  <si>
    <t xml:space="preserve">int19</t>
  </si>
  <si>
    <t xml:space="preserve">Incubator, put down sheet</t>
  </si>
  <si>
    <t xml:space="preserve">Incubadora, poner sábana bajera</t>
  </si>
  <si>
    <t xml:space="preserve">Incubadora, fulls de fixació</t>
  </si>
  <si>
    <t xml:space="preserve">Incubadora, poñer saba baixeira</t>
  </si>
  <si>
    <t xml:space="preserve">int190</t>
  </si>
  <si>
    <t xml:space="preserve">Incubator side door lock (left)</t>
  </si>
  <si>
    <t xml:space="preserve">Cierre puerta lateral incubadora (izquierda)</t>
  </si>
  <si>
    <t xml:space="preserve">Tancament de la porta lateral de la incubadora (a l'esquerra)</t>
  </si>
  <si>
    <t xml:space="preserve">Peche porta lateral da incubadora (esquerda)</t>
  </si>
  <si>
    <t xml:space="preserve">int191</t>
  </si>
  <si>
    <t xml:space="preserve">Incubator doors lock with elbows (right)</t>
  </si>
  <si>
    <t xml:space="preserve">Cierre puertas de incubadora con codos (derecha)</t>
  </si>
  <si>
    <t xml:space="preserve">Tancar porta d'incubadora amb els colzes (dreta)</t>
  </si>
  <si>
    <t xml:space="preserve">Peche portas de incubadora con cóbados (á dereita)</t>
  </si>
  <si>
    <t xml:space="preserve">int192</t>
  </si>
  <si>
    <t xml:space="preserve">Incubator doors lock with elbows (left)</t>
  </si>
  <si>
    <t xml:space="preserve">Cierre puertas de incubadora con codos (izquierda)</t>
  </si>
  <si>
    <t xml:space="preserve">Tancar porta d'incubadora amb els colzes (esquerra)</t>
  </si>
  <si>
    <t xml:space="preserve">Peche portas de incubadora cos cóbados (esquerda)</t>
  </si>
  <si>
    <t xml:space="preserve">int193</t>
  </si>
  <si>
    <t xml:space="preserve">Check neonate temperature.</t>
  </si>
  <si>
    <t xml:space="preserve">Comprueba temperatura del neonato. </t>
  </si>
  <si>
    <t xml:space="preserve">Comprova temperatura del nounat.</t>
  </si>
  <si>
    <t xml:space="preserve">Comprobe a temperatura do neonato.</t>
  </si>
  <si>
    <t xml:space="preserve">int194</t>
  </si>
  <si>
    <t xml:space="preserve">Take away the neonate´s pijama and the diaper without covering belly is left.</t>
  </si>
  <si>
    <t xml:space="preserve">Quitar el pijama al neonato, pero se le deja el pañal sin cubrir barriguita.</t>
  </si>
  <si>
    <t xml:space="preserve">Li lleva el pijama al nounat, però se li deixa el bolquer sense cobrir abdomen.</t>
  </si>
  <si>
    <t xml:space="preserve">Quitaselle o pixama ao neonato, pero queda o cueiro sen cubrir o ventre.</t>
  </si>
  <si>
    <t xml:space="preserve">int195</t>
  </si>
  <si>
    <t xml:space="preserve">Put on the gloves, clean and disinfect the elaboration zone, then undo the gloves.</t>
  </si>
  <si>
    <t xml:space="preserve">Colocarse los guantes, limpiar y desinfectar la zona de elaboracion, posteriormente deshechar los guantes.</t>
  </si>
  <si>
    <t xml:space="preserve">Col·locar-se els guants, netejar i desinfectar la zona d'elaboració, posteriorment rebutjar els guants.</t>
  </si>
  <si>
    <t xml:space="preserve">Colocarse as luvas, limpar e desinfectar a zona de elaboración e logo desbotar as luvas.</t>
  </si>
  <si>
    <t xml:space="preserve">int196</t>
  </si>
  <si>
    <t xml:space="preserve">Wetting hands at the tap</t>
  </si>
  <si>
    <t xml:space="preserve">Mojarse las manos en el grifo</t>
  </si>
  <si>
    <t xml:space="preserve">Mullar-se les mans en l'aixeta</t>
  </si>
  <si>
    <t xml:space="preserve">Mollar as mans na billa</t>
  </si>
  <si>
    <t xml:space="preserve">int197</t>
  </si>
  <si>
    <t xml:space="preserve">Take soap in the kitchen dispenser</t>
  </si>
  <si>
    <t xml:space="preserve">Echarse jabón en el dispensador de la cocina</t>
  </si>
  <si>
    <t xml:space="preserve">Tirar-se sabó en el dispensador de la cuina</t>
  </si>
  <si>
    <t xml:space="preserve">Botarse xabón no dispensador da cociña</t>
  </si>
  <si>
    <t xml:space="preserve">int198</t>
  </si>
  <si>
    <t xml:space="preserve">Aclararse las manos enjabonadas en el grifo</t>
  </si>
  <si>
    <t xml:space="preserve">Aclarir-se les mans ensabonades en l'aixeta</t>
  </si>
  <si>
    <t xml:space="preserve">Aclara as mans enxabonadas na billa</t>
  </si>
  <si>
    <t xml:space="preserve">int199</t>
  </si>
  <si>
    <t xml:space="preserve">Preparing bottles on the worktop</t>
  </si>
  <si>
    <t xml:space="preserve">Preparar biberón sobre la encimera</t>
  </si>
  <si>
    <t xml:space="preserve">Preparar biberó sobre el taulell de la cuina</t>
  </si>
  <si>
    <t xml:space="preserve">Prepare o biberón na encimera</t>
  </si>
  <si>
    <t xml:space="preserve">int2</t>
  </si>
  <si>
    <t xml:space="preserve">Switch on constants monitor</t>
  </si>
  <si>
    <t xml:space="preserve">Encender monitor de constantes</t>
  </si>
  <si>
    <t xml:space="preserve">Encendre monitor de constants</t>
  </si>
  <si>
    <t xml:space="preserve">Acender o monitor de constantes</t>
  </si>
  <si>
    <t xml:space="preserve">int20</t>
  </si>
  <si>
    <t xml:space="preserve">Write down the neonate in the graph/nursing history</t>
  </si>
  <si>
    <t xml:space="preserve">Anotar constantes del neonato en la gráfica/historia de enfermería</t>
  </si>
  <si>
    <t xml:space="preserve">Anotar constants del nounat en la gràfica/història d'infermeria</t>
  </si>
  <si>
    <t xml:space="preserve">Anota as constantes do neonato no historial gráfico/enfermaría</t>
  </si>
  <si>
    <t xml:space="preserve">int200</t>
  </si>
  <si>
    <t xml:space="preserve">Identify container with the necessary data</t>
  </si>
  <si>
    <t xml:space="preserve">Identificar recipiente con los datos necesarios</t>
  </si>
  <si>
    <t xml:space="preserve">Identificar recipient amb les dades necessàries</t>
  </si>
  <si>
    <t xml:space="preserve">Identificar o recipiente cos datos necesarios</t>
  </si>
  <si>
    <t xml:space="preserve">int201</t>
  </si>
  <si>
    <t xml:space="preserve">Take into account the following before putting the containers in the heater: the containers can only be a maximum of 2 hours, the temperature should not exceed 37ºC, the containers must be covered with a cloth, all the intakes must be placed at the same time.</t>
  </si>
  <si>
    <t xml:space="preserve">Tener en cuenta lo siguiente antes de poner los recipientes en el calentador: Los recipientes sólo pueden estar un máximo de 2 horas, la temperatura no debe superar los 37ºc, hay que tapar los recipientes con un paño, todas las tomas deben ser colocadas a la vez.</t>
  </si>
  <si>
    <t xml:space="preserve">Tenir en compte el següent abans de posar els recipients en l'escalfador: Els recipients només poden estar un màxim de 2 hores, la temperatura no ha de superar els 37ºC, cal tapar els recipients amb un drap, totes les preses han de ser col·locades alhora.</t>
  </si>
  <si>
    <t xml:space="preserve">Teña en conta o seguinte antes de colocar os envases no calefactor: os envases só poden ser un máximo de 2 horas, a temperatura non debe exceder os 37 ºC, os envases deben estar cubertos cun pano, todas as tomas deben colocarse ata o tempo.</t>
  </si>
  <si>
    <t xml:space="preserve">int202</t>
  </si>
  <si>
    <t xml:space="preserve">Put on a bottle in the heater.</t>
  </si>
  <si>
    <t xml:space="preserve">Colocar biberón en el calentador.</t>
  </si>
  <si>
    <t xml:space="preserve">Col·locar biberó en l'escalfador.</t>
  </si>
  <si>
    <t xml:space="preserve">Colocar biberón no calefactor.</t>
  </si>
  <si>
    <t xml:space="preserve">int203</t>
  </si>
  <si>
    <t xml:space="preserve">Choose the special bottle brush for cleaning.</t>
  </si>
  <si>
    <t xml:space="preserve">Elegir el cepillo especial de biberones para la limpieza.</t>
  </si>
  <si>
    <t xml:space="preserve">Triar el raspall especial de biberons per a la neteja.</t>
  </si>
  <si>
    <t xml:space="preserve">Escolla un cepillo especial de biberones para a súa limpeza</t>
  </si>
  <si>
    <t xml:space="preserve">int204</t>
  </si>
  <si>
    <t xml:space="preserve">Rigorously clean the containers.</t>
  </si>
  <si>
    <t xml:space="preserve">Limpiar rigurosamente los recipientes.</t>
  </si>
  <si>
    <t xml:space="preserve">Netejar rigorosament els recipients.</t>
  </si>
  <si>
    <t xml:space="preserve">Limpar rigorosamente os envases.</t>
  </si>
  <si>
    <t xml:space="preserve">int205</t>
  </si>
  <si>
    <t xml:space="preserve">Choose nest form</t>
  </si>
  <si>
    <t xml:space="preserve">Elegir forma de nido</t>
  </si>
  <si>
    <t xml:space="preserve">Triar forma de niu</t>
  </si>
  <si>
    <t xml:space="preserve">Escolla a fomra de niño</t>
  </si>
  <si>
    <t xml:space="preserve">int206</t>
  </si>
  <si>
    <t xml:space="preserve">Escolla a forma de niño</t>
  </si>
  <si>
    <t xml:space="preserve">int207</t>
  </si>
  <si>
    <t xml:space="preserve">Choose nest size</t>
  </si>
  <si>
    <t xml:space="preserve">Elegir tamaño de nido</t>
  </si>
  <si>
    <t xml:space="preserve">Triar grandària de niu</t>
  </si>
  <si>
    <t xml:space="preserve">Escolla o tamaño do niño</t>
  </si>
  <si>
    <t xml:space="preserve">int208</t>
  </si>
  <si>
    <t xml:space="preserve">int209</t>
  </si>
  <si>
    <t xml:space="preserve">int21</t>
  </si>
  <si>
    <t xml:space="preserve">Preheat incubator to have temperature between 34-36º</t>
  </si>
  <si>
    <t xml:space="preserve">Precalentar incubadora para tener temperatura entre 34-36º</t>
  </si>
  <si>
    <t xml:space="preserve">Precalfar incubadora per a tenir temperatura entre 34-36°</t>
  </si>
  <si>
    <t xml:space="preserve">Precalentar a incubadora para ter temperatura entre 34-36º</t>
  </si>
  <si>
    <t xml:space="preserve">int213</t>
  </si>
  <si>
    <t xml:space="preserve">Place the neonate in the crib (dressed in clothes)</t>
  </si>
  <si>
    <t xml:space="preserve">Coloca al neonato en la cuna (vestido con ropa)</t>
  </si>
  <si>
    <t xml:space="preserve">Col·loca al nounat en el bressol (vestit amb roba)</t>
  </si>
  <si>
    <t xml:space="preserve">Coloque o neonato no berce (vestido con roupa)</t>
  </si>
  <si>
    <t xml:space="preserve">int22</t>
  </si>
  <si>
    <t xml:space="preserve">Incubator, put a sign with the name of the newborn and the mother</t>
  </si>
  <si>
    <t xml:space="preserve">Incubadora, poner cartel con nombre del neonato y de la madre</t>
  </si>
  <si>
    <t xml:space="preserve">Incubadora, posar cartell amb nom del nounat i de la mare</t>
  </si>
  <si>
    <t xml:space="preserve">Incubadora, pon un cartel co nome do recentemente nado e da nai</t>
  </si>
  <si>
    <t xml:space="preserve">int23</t>
  </si>
  <si>
    <t xml:space="preserve">Check that the incubator is plugged in.</t>
  </si>
  <si>
    <t xml:space="preserve">Comprobar que la incubadora está enchufada. </t>
  </si>
  <si>
    <t xml:space="preserve">Comprovar que la incubadora està endollada.</t>
  </si>
  <si>
    <t xml:space="preserve">Asegúrese de que a incubadora estea conectada.</t>
  </si>
  <si>
    <t xml:space="preserve">int24</t>
  </si>
  <si>
    <t xml:space="preserve">Connect incubator to oxygen taking if necessary.</t>
  </si>
  <si>
    <t xml:space="preserve">Conectarla incubadora a la toma de oxígeno en caso necesario.</t>
  </si>
  <si>
    <t xml:space="preserve">Connectar la incubadora a la presa d'oxígen en cas necessari.</t>
  </si>
  <si>
    <t xml:space="preserve">Conecte a incubadora á toma de osíxeno, se é necesario.</t>
  </si>
  <si>
    <t xml:space="preserve">int25</t>
  </si>
  <si>
    <t xml:space="preserve">Put distilled water in the reservoir for the incubator's humidity supply and set it according to the weight of the newborn.</t>
  </si>
  <si>
    <t xml:space="preserve">Poner agua destilada en el depósito para el suministro de humedad de la incubadora y programarla según el peso del neonato.</t>
  </si>
  <si>
    <t xml:space="preserve">Posar aigua destil·lada en el dipòsit per al subministrament d'humitat de la incubadora i programar-la segons el pes del nounat.</t>
  </si>
  <si>
    <t xml:space="preserve">Poña auga destilada no tanque para o subministro de humidade da incubadora e programádea segundo o peso do neonato.</t>
  </si>
  <si>
    <t xml:space="preserve">int26</t>
  </si>
  <si>
    <t xml:space="preserve">Raise the mattress tray with the inclination indicated according to the newborn.</t>
  </si>
  <si>
    <t xml:space="preserve">Elevar la bandeja del colchón con la inclinación indicada según el neonato.</t>
  </si>
  <si>
    <t xml:space="preserve">Elevar la safata del matalàs amb la inclinació indicada segons el nounat.</t>
  </si>
  <si>
    <t xml:space="preserve">Levante a bandexa do colchón coa inclinación indicada segundo o recentemente nado.</t>
  </si>
  <si>
    <t xml:space="preserve">int27</t>
  </si>
  <si>
    <t xml:space="preserve">Neteja externa incubadora.</t>
  </si>
  <si>
    <t xml:space="preserve">int28</t>
  </si>
  <si>
    <t xml:space="preserve">Check that all the necessary material is in incubator drawers</t>
  </si>
  <si>
    <t xml:space="preserve">Revisar que está todo el material necesario en los cajones INCUBADORA</t>
  </si>
  <si>
    <t xml:space="preserve">Revisar que està tot el material necessari en els calaixos INCUBADORA</t>
  </si>
  <si>
    <t xml:space="preserve">Asegúrese de que todo o material necesario está nos caixóns de incubadoras</t>
  </si>
  <si>
    <t xml:space="preserve">int29</t>
  </si>
  <si>
    <t xml:space="preserve">Incubator side door opening</t>
  </si>
  <si>
    <t xml:space="preserve">Apertura puerta lateral incubadora </t>
  </si>
  <si>
    <t xml:space="preserve">Obertura porta lateral incubadora</t>
  </si>
  <si>
    <t xml:space="preserve">Apertura da porta lateral da incubadora</t>
  </si>
  <si>
    <t xml:space="preserve">int3</t>
  </si>
  <si>
    <t xml:space="preserve">Check that the cubicle or box has all the material necessary.</t>
  </si>
  <si>
    <t xml:space="preserve">Revisar que el cubículo o puesto tiene todo el material necesario.</t>
  </si>
  <si>
    <t xml:space="preserve">Revisar que el cubiculum o lloc té tot el material necessari.</t>
  </si>
  <si>
    <t xml:space="preserve">Asegúrese de que o cubículo ou o posto ten todo o material
  necesario.</t>
  </si>
  <si>
    <t xml:space="preserve">int30</t>
  </si>
  <si>
    <t xml:space="preserve">Place neonate inside the incubator</t>
  </si>
  <si>
    <t xml:space="preserve">Colocar neonato dentro de la incubadora</t>
  </si>
  <si>
    <t xml:space="preserve">Col·locar nounat dins de la incubadora</t>
  </si>
  <si>
    <t xml:space="preserve">Coloque o neonato dentro da incubadora</t>
  </si>
  <si>
    <t xml:space="preserve">int31</t>
  </si>
  <si>
    <t xml:space="preserve">Comprovar com està el nounat dins de la incubadora</t>
  </si>
  <si>
    <t xml:space="preserve">int32</t>
  </si>
  <si>
    <t xml:space="preserve">Placement of the neonate's vital signs monitor.</t>
  </si>
  <si>
    <t xml:space="preserve">Colocación de monitor de constantes al neonato.</t>
  </si>
  <si>
    <t xml:space="preserve">Col·locació de monitor de constants al nounat.</t>
  </si>
  <si>
    <t xml:space="preserve">Colocación do monitor constante ao neonato.</t>
  </si>
  <si>
    <t xml:space="preserve">int33</t>
  </si>
  <si>
    <t xml:space="preserve">Check the neonate constants monitor is well placed (precordial electrodes, tensiometer and pulsi oximeter in different arms, such as in the UT6, there will be correct and wrong situations)</t>
  </si>
  <si>
    <t xml:space="preserve">Comprobar que el monitor de constantes del neonato está bien puesto (electrodos precordiales, tensiómetro y pulsioxímetro en brazos diferentes, como en la UT6, habrá situaciones correctas y erróneas),</t>
  </si>
  <si>
    <t xml:space="preserve">Comprovar que el monitor de constants del nounat està ben posat (elèctrodes precordials, tensiòmetre i pulsioxímetre en braços diferents, com en la UT6, hi haurà situacions correctes i errònies),</t>
  </si>
  <si>
    <t xml:space="preserve">Asegúrese de que o monitor constante de neonatos estea ben situado (electrodos precordiais, tensiómetro e pulsioxímetro en diferentes brazos, como no UT6, haberá situacións correctas e incorrectas),</t>
  </si>
  <si>
    <t xml:space="preserve">int35</t>
  </si>
  <si>
    <t xml:space="preserve">Crib, put on down sheet</t>
  </si>
  <si>
    <t xml:space="preserve">Cuna, poner sábana bajera</t>
  </si>
  <si>
    <t xml:space="preserve">Bressol, posar baixera</t>
  </si>
  <si>
    <t xml:space="preserve">Berce, poner saba baixeira</t>
  </si>
  <si>
    <t xml:space="preserve">int36</t>
  </si>
  <si>
    <t xml:space="preserve">Crib, put on top sheet</t>
  </si>
  <si>
    <t xml:space="preserve">Cuna, poner sábana encimera</t>
  </si>
  <si>
    <t xml:space="preserve">Bressol, posar llençol</t>
  </si>
  <si>
    <t xml:space="preserve">Berce, poner saba encimeira</t>
  </si>
  <si>
    <t xml:space="preserve">int37</t>
  </si>
  <si>
    <t xml:space="preserve">Crib, put on blanket</t>
  </si>
  <si>
    <t xml:space="preserve">Cuna, poner manta</t>
  </si>
  <si>
    <t xml:space="preserve">Bressol posar manta</t>
  </si>
  <si>
    <t xml:space="preserve">Berce, poñer manta</t>
  </si>
  <si>
    <t xml:space="preserve">int38</t>
  </si>
  <si>
    <t xml:space="preserve">Crib, put on a sign with the name of the neonate and the mother</t>
  </si>
  <si>
    <t xml:space="preserve">Cuna, poner cartel con nombre del neonato y de la madre</t>
  </si>
  <si>
    <t xml:space="preserve">Bressol, posar cartell amb nom del nounat i de la mare</t>
  </si>
  <si>
    <t xml:space="preserve">Berce, pon un cartel co nome do neonato e da nai</t>
  </si>
  <si>
    <t xml:space="preserve">int39</t>
  </si>
  <si>
    <t xml:space="preserve">Take and plug in the focus.</t>
  </si>
  <si>
    <t xml:space="preserve">Coger y enchufar el foco.</t>
  </si>
  <si>
    <t xml:space="preserve">Agafar i endollar el focus.</t>
  </si>
  <si>
    <t xml:space="preserve">Toma e conecte o foco.</t>
  </si>
  <si>
    <t xml:space="preserve">int4</t>
  </si>
  <si>
    <t xml:space="preserve">Place the neonate in the thermal crib</t>
  </si>
  <si>
    <t xml:space="preserve">Colocar al neonato en la cuna térmica</t>
  </si>
  <si>
    <t xml:space="preserve">Col·locar al nounat en el bressol tèrmic</t>
  </si>
  <si>
    <t xml:space="preserve">Coloque o neonato no berce térmico</t>
  </si>
  <si>
    <t xml:space="preserve">int40</t>
  </si>
  <si>
    <t xml:space="preserve">Encén el focus i el col·loca damunt del bressol durant 20 minutos abans que arribi el nounat.</t>
  </si>
  <si>
    <t xml:space="preserve">int41</t>
  </si>
  <si>
    <t xml:space="preserve">int42</t>
  </si>
  <si>
    <t xml:space="preserve">Place the focus on the crib</t>
  </si>
  <si>
    <t xml:space="preserve">Coloca el foco encima de la cuna</t>
  </si>
  <si>
    <t xml:space="preserve">Col·loca el focus damunt del bressol</t>
  </si>
  <si>
    <t xml:space="preserve">Coloque o foco sobre o berce</t>
  </si>
  <si>
    <t xml:space="preserve">int43</t>
  </si>
  <si>
    <t xml:space="preserve">Check neonate temperature with the thermometer.</t>
  </si>
  <si>
    <t xml:space="preserve">Comprueba temperatura del neonato con el termómetro. </t>
  </si>
  <si>
    <t xml:space="preserve">Comprova temperatura del nounat amb el termòmetre.</t>
  </si>
  <si>
    <t xml:space="preserve">Comprobe a temperatura do neonato co termómetro.</t>
  </si>
  <si>
    <t xml:space="preserve">int44</t>
  </si>
  <si>
    <t xml:space="preserve">Llevar el focus a les 4h.</t>
  </si>
  <si>
    <t xml:space="preserve">int45</t>
  </si>
  <si>
    <t xml:space="preserve">Plug in the phototherapy lamp.</t>
  </si>
  <si>
    <t xml:space="preserve">Enchufa la lámpara de fototerapia.</t>
  </si>
  <si>
    <t xml:space="preserve">Endolla el llum de fototeràpia.</t>
  </si>
  <si>
    <t xml:space="preserve">Conecte a lámpada de fototerapia.</t>
  </si>
  <si>
    <t xml:space="preserve">int46</t>
  </si>
  <si>
    <t xml:space="preserve">Place the neonate in the crib.</t>
  </si>
  <si>
    <t xml:space="preserve">Coloca al neonato en la cuna.</t>
  </si>
  <si>
    <t xml:space="preserve">Col·loca al nounat en el bressol.</t>
  </si>
  <si>
    <t xml:space="preserve">Coloque o neonato no berce.</t>
  </si>
  <si>
    <t xml:space="preserve">int47</t>
  </si>
  <si>
    <t xml:space="preserve">Undress the neonate</t>
  </si>
  <si>
    <t xml:space="preserve">Desvestir al neonato</t>
  </si>
  <si>
    <t xml:space="preserve">Despullar al nounat</t>
  </si>
  <si>
    <t xml:space="preserve">Desvista ao neonato</t>
  </si>
  <si>
    <t xml:space="preserve">int48</t>
  </si>
  <si>
    <t xml:space="preserve">Placement of the diaper, leaving the belly without covering.</t>
  </si>
  <si>
    <t xml:space="preserve">Colocación del pañal, dejando la barriguita sin cubrir.</t>
  </si>
  <si>
    <t xml:space="preserve">Col·locació del bolquer, deixant l'abdomen sense cobrir.</t>
  </si>
  <si>
    <t xml:space="preserve">Colocación do cueiro, deixando o ventre sen cubrir.</t>
  </si>
  <si>
    <t xml:space="preserve">int49</t>
  </si>
  <si>
    <t xml:space="preserve">Cover eyes with "eye protection"</t>
  </si>
  <si>
    <t xml:space="preserve">Tapar ojos con "protección ocular"</t>
  </si>
  <si>
    <t xml:space="preserve">Cobrir ulls amb "protecció ocular"</t>
  </si>
  <si>
    <t xml:space="preserve">Cubra os ollos con "protección ocular"</t>
  </si>
  <si>
    <t xml:space="preserve">int5</t>
  </si>
  <si>
    <t xml:space="preserve">Start cares</t>
  </si>
  <si>
    <t xml:space="preserve">Iniciar los cuidados </t>
  </si>
  <si>
    <t xml:space="preserve">Iniciar les cures</t>
  </si>
  <si>
    <t xml:space="preserve">Iniciar os coidados</t>
  </si>
  <si>
    <t xml:space="preserve">int50</t>
  </si>
  <si>
    <t xml:space="preserve">Take and place the lamp on top of the crib</t>
  </si>
  <si>
    <t xml:space="preserve">Coge y coloca la lámpara encima de la cuna</t>
  </si>
  <si>
    <t xml:space="preserve">Agafa i col·loca el llum damunt del bressol</t>
  </si>
  <si>
    <t xml:space="preserve">Toma e coloque a lámpada encima do berce</t>
  </si>
  <si>
    <t xml:space="preserve">int51</t>
  </si>
  <si>
    <t xml:space="preserve">Take and place the lamp on top of the incubator at a distance between 5-8cm from the incubator ceiling.</t>
  </si>
  <si>
    <t xml:space="preserve">Coge y coloca la lámpara encima de la incubadora a una distancia de  entre 5-8cm del techo de la incubadora.</t>
  </si>
  <si>
    <t xml:space="preserve">Agafa i col·loca el llum damunt de la incubadora a una distància d'entre 5-8cm del sostre de la incubadora.</t>
  </si>
  <si>
    <t xml:space="preserve">Tome e coloca a lámpada encima da incubadora a unha distancia entre 5-8 cm do teito da incubadora.</t>
  </si>
  <si>
    <t xml:space="preserve">int52</t>
  </si>
  <si>
    <t xml:space="preserve">Change the neonate position.</t>
  </si>
  <si>
    <t xml:space="preserve">Cambia posición del neonato. </t>
  </si>
  <si>
    <t xml:space="preserve">Canvia posició del nounat.</t>
  </si>
  <si>
    <t xml:space="preserve">Cambia a posición de neonato.</t>
  </si>
  <si>
    <t xml:space="preserve">int53</t>
  </si>
  <si>
    <t xml:space="preserve">Prepare washbasin with warm water</t>
  </si>
  <si>
    <t xml:space="preserve">Preparar palanga con agua tibia</t>
  </si>
  <si>
    <t xml:space="preserve">Preparar palangana amb aigua tèbia</t>
  </si>
  <si>
    <t xml:space="preserve">Prepare a pía con auga morna</t>
  </si>
  <si>
    <t xml:space="preserve">int54</t>
  </si>
  <si>
    <t xml:space="preserve">Prepare soap</t>
  </si>
  <si>
    <t xml:space="preserve">Preparar jabón</t>
  </si>
  <si>
    <t xml:space="preserve">Preparar sabó</t>
  </si>
  <si>
    <t xml:space="preserve">Prepare o xabón</t>
  </si>
  <si>
    <t xml:space="preserve">int55</t>
  </si>
  <si>
    <t xml:space="preserve">Prepare sponge</t>
  </si>
  <si>
    <t xml:space="preserve">Preparar esponja</t>
  </si>
  <si>
    <t xml:space="preserve">Prepare a esponxa</t>
  </si>
  <si>
    <t xml:space="preserve">int56</t>
  </si>
  <si>
    <t xml:space="preserve">Washing the newborn from head to toe, first the front side (last genitalia) and then the back side (last buttocks).</t>
  </si>
  <si>
    <t xml:space="preserve">Aseo del neonato de cabeza a pies, primero cara anterior (último genitales) y después cara posterior (úlitmo culete)</t>
  </si>
  <si>
    <t xml:space="preserve">Fer higiene al nounat de cap a peus, primer cara anterior (últim genitals) i després cara posterior (*úlitmo *culete)</t>
  </si>
  <si>
    <t xml:space="preserve">Aseo do neonato de cabeza a pés, primeiro a cara anterior (último os xenitais) e despois a cara posterior (último o cuiño)</t>
  </si>
  <si>
    <t xml:space="preserve">int57</t>
  </si>
  <si>
    <t xml:space="preserve">Remove dirty sheets</t>
  </si>
  <si>
    <t xml:space="preserve">Quitar sábanas sucias</t>
  </si>
  <si>
    <t xml:space="preserve">Llevar llençols bruts</t>
  </si>
  <si>
    <t xml:space="preserve">Elimina as sabas sucias</t>
  </si>
  <si>
    <t xml:space="preserve">int58</t>
  </si>
  <si>
    <t xml:space="preserve">Close incubator</t>
  </si>
  <si>
    <t xml:space="preserve">Cerrar Incubadora</t>
  </si>
  <si>
    <t xml:space="preserve">Tancar la incubadora</t>
  </si>
  <si>
    <t xml:space="preserve">Pechar a incubadora</t>
  </si>
  <si>
    <t xml:space="preserve">int59</t>
  </si>
  <si>
    <t xml:space="preserve">Save washbasin</t>
  </si>
  <si>
    <t xml:space="preserve">Guardar palangana</t>
  </si>
  <si>
    <t xml:space="preserve">Gardas a pia</t>
  </si>
  <si>
    <t xml:space="preserve">int6</t>
  </si>
  <si>
    <t xml:space="preserve">Anal permeability</t>
  </si>
  <si>
    <t xml:space="preserve">Permeabilidad anal</t>
  </si>
  <si>
    <t xml:space="preserve">Permeabilitat anal</t>
  </si>
  <si>
    <t xml:space="preserve">Permeabilidade anal</t>
  </si>
  <si>
    <t xml:space="preserve">int60</t>
  </si>
  <si>
    <t xml:space="preserve">Save soap</t>
  </si>
  <si>
    <t xml:space="preserve">Guardar jabón</t>
  </si>
  <si>
    <t xml:space="preserve">Guardar sabó</t>
  </si>
  <si>
    <t xml:space="preserve">Gardar xabón</t>
  </si>
  <si>
    <t xml:space="preserve">int61</t>
  </si>
  <si>
    <t xml:space="preserve">Throw sponge</t>
  </si>
  <si>
    <t xml:space="preserve">Tirar esponja</t>
  </si>
  <si>
    <t xml:space="preserve">Rebutjar esponja</t>
  </si>
  <si>
    <t xml:space="preserve">Botar esponxa</t>
  </si>
  <si>
    <t xml:space="preserve">int62</t>
  </si>
  <si>
    <t xml:space="preserve">int63</t>
  </si>
  <si>
    <t xml:space="preserve">int64</t>
  </si>
  <si>
    <t xml:space="preserve">int65</t>
  </si>
  <si>
    <t xml:space="preserve">int66</t>
  </si>
  <si>
    <t xml:space="preserve">Check that the neonate has no creams/lotions in his/her body.</t>
  </si>
  <si>
    <t xml:space="preserve">int67</t>
  </si>
  <si>
    <t xml:space="preserve">Hand hygiene</t>
  </si>
  <si>
    <t xml:space="preserve">Higiene de manos</t>
  </si>
  <si>
    <t xml:space="preserve">Higiene de mans</t>
  </si>
  <si>
    <t xml:space="preserve">Hixiene das mans</t>
  </si>
  <si>
    <t xml:space="preserve">int68</t>
  </si>
  <si>
    <t xml:space="preserve">Incubator doors opening with elbows</t>
  </si>
  <si>
    <t xml:space="preserve">Apertura puertas de incubadora con codos</t>
  </si>
  <si>
    <t xml:space="preserve">Obertura portes d'incubadora amb colzes</t>
  </si>
  <si>
    <t xml:space="preserve">Apertura de portas de incubadora con cóbados</t>
  </si>
  <si>
    <t xml:space="preserve">int69</t>
  </si>
  <si>
    <t xml:space="preserve">Records the care made in the graph/Nursing history</t>
  </si>
  <si>
    <t xml:space="preserve">Registra los cuidados realizados en la gráfica/historia de enfermería</t>
  </si>
  <si>
    <t xml:space="preserve">Registra les cures realitzades en la gràfica/història d'infermeria</t>
  </si>
  <si>
    <t xml:space="preserve">Rexistra a atención feita no historial de gráficos/enfermaría</t>
  </si>
  <si>
    <t xml:space="preserve">int7</t>
  </si>
  <si>
    <t xml:space="preserve">Respiratory care - nasal permeability and aspiration secretions</t>
  </si>
  <si>
    <t xml:space="preserve">int70</t>
  </si>
  <si>
    <t xml:space="preserve">Check the correct placement of ocular protection</t>
  </si>
  <si>
    <t xml:space="preserve">Comprova col·locació correcta de la protecció ocular</t>
  </si>
  <si>
    <t xml:space="preserve">int71</t>
  </si>
  <si>
    <t xml:space="preserve">Prepare all intakes of liquid or powdered breast milk/formula/artificial milk before giving them. An additional 3 ml must be added to the syringe intakes to purge the perfusion system.</t>
  </si>
  <si>
    <t xml:space="preserve">Comprova nivell d'humitat i aigua destil·lada de la incubadora</t>
  </si>
  <si>
    <t xml:space="preserve">int72</t>
  </si>
  <si>
    <t xml:space="preserve">Switch on phototherapy lamp</t>
  </si>
  <si>
    <t xml:space="preserve">Encender lámpara de fototerapia</t>
  </si>
  <si>
    <t xml:space="preserve">Encendre llum de fototeràpia</t>
  </si>
  <si>
    <t xml:space="preserve">Acender a lámpada de fototerapia</t>
  </si>
  <si>
    <t xml:space="preserve">int73</t>
  </si>
  <si>
    <t xml:space="preserve">Prepare towel</t>
  </si>
  <si>
    <t xml:space="preserve">Preparar toalla</t>
  </si>
  <si>
    <t xml:space="preserve">Preparar tovallola</t>
  </si>
  <si>
    <t xml:space="preserve">Prepare a toalla</t>
  </si>
  <si>
    <t xml:space="preserve">int74</t>
  </si>
  <si>
    <t xml:space="preserve">Prepare gauze</t>
  </si>
  <si>
    <t xml:space="preserve">Preparar gasas</t>
  </si>
  <si>
    <t xml:space="preserve">Preparar gases</t>
  </si>
  <si>
    <t xml:space="preserve">Prepare a gasa</t>
  </si>
  <si>
    <t xml:space="preserve">int75</t>
  </si>
  <si>
    <t xml:space="preserve">Prepare physiological serum</t>
  </si>
  <si>
    <t xml:space="preserve">Preparar suero fisiológico</t>
  </si>
  <si>
    <t xml:space="preserve">Preparar sèrum fisiològic</t>
  </si>
  <si>
    <t xml:space="preserve">Prepare o soro fisiolóxico</t>
  </si>
  <si>
    <t xml:space="preserve">int76</t>
  </si>
  <si>
    <t xml:space="preserve">Prepare 70º alcohol</t>
  </si>
  <si>
    <t xml:space="preserve">Preparar alcohol de 70º</t>
  </si>
  <si>
    <t xml:space="preserve">Prepare 70º alcol</t>
  </si>
  <si>
    <t xml:space="preserve">int77</t>
  </si>
  <si>
    <t xml:space="preserve">Prepare diaper</t>
  </si>
  <si>
    <t xml:space="preserve">Preparar pañal</t>
  </si>
  <si>
    <t xml:space="preserve">Preparar el bolquer</t>
  </si>
  <si>
    <t xml:space="preserve">Prepare o cueiro</t>
  </si>
  <si>
    <t xml:space="preserve">int78</t>
  </si>
  <si>
    <t xml:space="preserve">Prepare electrodes in case they were necessary to change them</t>
  </si>
  <si>
    <t xml:space="preserve">Preparar electrodos por si fueran necesario cambiarlos</t>
  </si>
  <si>
    <t xml:space="preserve">Preparar elèctrodes per si fossin necessari canviar-los</t>
  </si>
  <si>
    <t xml:space="preserve">Preparar electrodos no caso de que fosen necesarios para cambialos</t>
  </si>
  <si>
    <t xml:space="preserve">int79</t>
  </si>
  <si>
    <t xml:space="preserve">Diaper placement covering the belly.</t>
  </si>
  <si>
    <t xml:space="preserve">Colocación del pañal cubriendo la barriguita.</t>
  </si>
  <si>
    <t xml:space="preserve">Col·locació del bolquer cobrint l'abdomen.</t>
  </si>
  <si>
    <t xml:space="preserve">Colocación de cueiros cubrindo o ventre.</t>
  </si>
  <si>
    <t xml:space="preserve">int8</t>
  </si>
  <si>
    <t xml:space="preserve">Respiratory care - suscultation</t>
  </si>
  <si>
    <t xml:space="preserve">Cuidados respiratorios - auscultación</t>
  </si>
  <si>
    <t xml:space="preserve">Cures respiratòries - auscultació</t>
  </si>
  <si>
    <t xml:space="preserve">Coidados respiratorios: auscultación</t>
  </si>
  <si>
    <t xml:space="preserve">int80</t>
  </si>
  <si>
    <t xml:space="preserve">Check the electrodes and sleeves of the constants monitor are well placed in the neonate.</t>
  </si>
  <si>
    <t xml:space="preserve">Revisa que los electrodos y manguitos del monitor de constantes están bien puestos en el neonato.</t>
  </si>
  <si>
    <t xml:space="preserve">Revisa que els elèctrodes i maniguets del monitor de constants estan ben posats en el nounat.</t>
  </si>
  <si>
    <t xml:space="preserve">Asegúrese de que os electrodos e as mangas do monitor constante están ben colocados no neonato.</t>
  </si>
  <si>
    <t xml:space="preserve">int81</t>
  </si>
  <si>
    <t xml:space="preserve">Put the towel and dirty sheets be washed.</t>
  </si>
  <si>
    <t xml:space="preserve">Echar a lavar la toalla y las sábanas sucias.</t>
  </si>
  <si>
    <t xml:space="preserve">Posar a rentar la tovallola i els llençols bruts.</t>
  </si>
  <si>
    <t xml:space="preserve">Botar a lavar a toalla e as sabas sucias.</t>
  </si>
  <si>
    <t xml:space="preserve">int82</t>
  </si>
  <si>
    <t xml:space="preserve">Throw gauze, dirty diaper and other remains of disposable material.</t>
  </si>
  <si>
    <t xml:space="preserve">Tirar a la basura las gasas, el pañal sucio y otros restos de material desechables.</t>
  </si>
  <si>
    <t xml:space="preserve">Tirar a les escombraries les gases, el bolquer brut i altres restes de material d'un sol ús.</t>
  </si>
  <si>
    <t xml:space="preserve">Bota a gasa, o cueiro sucio e outros restos de material desbotable.</t>
  </si>
  <si>
    <t xml:space="preserve">int83</t>
  </si>
  <si>
    <t xml:space="preserve">Save physiological serum</t>
  </si>
  <si>
    <t xml:space="preserve">Guardar suero fisiológico</t>
  </si>
  <si>
    <t xml:space="preserve">Guardar sèrum fisiològic</t>
  </si>
  <si>
    <t xml:space="preserve">Gardar o soro fisiolóxico</t>
  </si>
  <si>
    <t xml:space="preserve">int84</t>
  </si>
  <si>
    <t xml:space="preserve">Save 70º alcohol</t>
  </si>
  <si>
    <t xml:space="preserve">Guardar alcohol de 70º</t>
  </si>
  <si>
    <t xml:space="preserve">Guardar 70º alcohol</t>
  </si>
  <si>
    <t xml:space="preserve">Gardar o 70º alcol</t>
  </si>
  <si>
    <t xml:space="preserve">int85</t>
  </si>
  <si>
    <t xml:space="preserve">Check water temperature.</t>
  </si>
  <si>
    <t xml:space="preserve">Comprobar temperatura de agua.</t>
  </si>
  <si>
    <t xml:space="preserve">Comprovar temperatura d'aigua.</t>
  </si>
  <si>
    <t xml:space="preserve">Comprobe a temperatura da auga.</t>
  </si>
  <si>
    <t xml:space="preserve">int86</t>
  </si>
  <si>
    <t xml:space="preserve">Neonate care: head</t>
  </si>
  <si>
    <t xml:space="preserve">Aseo del neonato: Cabeza </t>
  </si>
  <si>
    <t xml:space="preserve">Higiene del nounat: Cap</t>
  </si>
  <si>
    <t xml:space="preserve">Aseo do neonato: cabeza</t>
  </si>
  <si>
    <t xml:space="preserve">int87</t>
  </si>
  <si>
    <t xml:space="preserve">Neonate care: torso (anterior face)</t>
  </si>
  <si>
    <t xml:space="preserve">Aseo del neonato: Torso (cara anterior) </t>
  </si>
  <si>
    <t xml:space="preserve">Higiene del nounat: Tors (cara anterior)</t>
  </si>
  <si>
    <t xml:space="preserve">Aseo do neonado: torso (cara anterior)</t>
  </si>
  <si>
    <t xml:space="preserve">int88</t>
  </si>
  <si>
    <t xml:space="preserve">Neonate care: arms (complete)</t>
  </si>
  <si>
    <t xml:space="preserve">Aseo del neonato: Brazos (completos)</t>
  </si>
  <si>
    <t xml:space="preserve">Higiene del nounat: Braços (complets)</t>
  </si>
  <si>
    <t xml:space="preserve">Aseo de neonato: brazos (completo)</t>
  </si>
  <si>
    <t xml:space="preserve">int89</t>
  </si>
  <si>
    <t xml:space="preserve">Neonate care: legs (complete)</t>
  </si>
  <si>
    <t xml:space="preserve">Aseo del neonato: Piernas (completas)</t>
  </si>
  <si>
    <t xml:space="preserve">Higiene nounat: Cames (completes)</t>
  </si>
  <si>
    <t xml:space="preserve">Limpeza de neonados: pernas (completa)</t>
  </si>
  <si>
    <t xml:space="preserve">int9</t>
  </si>
  <si>
    <t xml:space="preserve">Respiratory cares - Hemorrhage prevention (vitamin K)</t>
  </si>
  <si>
    <t xml:space="preserve">int90</t>
  </si>
  <si>
    <t xml:space="preserve">Neonate care: genitals</t>
  </si>
  <si>
    <t xml:space="preserve">Aseo del neonato: Genitales</t>
  </si>
  <si>
    <t xml:space="preserve">Higiene neonat: Genitals</t>
  </si>
  <si>
    <t xml:space="preserve">Aseo de neonados: xenitais</t>
  </si>
  <si>
    <t xml:space="preserve">int91</t>
  </si>
  <si>
    <t xml:space="preserve">Neonate care: back and ass</t>
  </si>
  <si>
    <t xml:space="preserve">Aseo del neonato: Espalda y culo</t>
  </si>
  <si>
    <t xml:space="preserve">Higiene del nounat: Esquena i cul</t>
  </si>
  <si>
    <t xml:space="preserve">Aseo de neonato: costas e cu</t>
  </si>
  <si>
    <t xml:space="preserve">int92</t>
  </si>
  <si>
    <t xml:space="preserve">Umbilical cord cleaning with physiological serum</t>
  </si>
  <si>
    <t xml:space="preserve">Limpieza cordón umbilical con suero fisiológico</t>
  </si>
  <si>
    <t xml:space="preserve">Neteja cordó umbilical amb sèrum fisiològic</t>
  </si>
  <si>
    <t xml:space="preserve">Limpeza de cordón umbilical con soro fisiolóxico</t>
  </si>
  <si>
    <t xml:space="preserve">int93</t>
  </si>
  <si>
    <t xml:space="preserve">Cover umbilical cord with gauze</t>
  </si>
  <si>
    <t xml:space="preserve">Cubrir cordón umbilical con gasa</t>
  </si>
  <si>
    <t xml:space="preserve">Cobrir cordó umbilical amb gasa</t>
  </si>
  <si>
    <t xml:space="preserve">Cubra o cordón umbilical con gasa</t>
  </si>
  <si>
    <t xml:space="preserve">int94</t>
  </si>
  <si>
    <t xml:space="preserve">Revisa piel del neonato</t>
  </si>
  <si>
    <t xml:space="preserve">Revisa pell del nounat</t>
  </si>
  <si>
    <t xml:space="preserve">Comprobe a pel do neonato</t>
  </si>
  <si>
    <t xml:space="preserve">int95</t>
  </si>
  <si>
    <t xml:space="preserve">Select Respiratory Support Safe Material1:</t>
  </si>
  <si>
    <t xml:space="preserve">Selecciona material del aparataje del soporte respiratorio1: </t>
  </si>
  <si>
    <t xml:space="preserve">Selecciona material dels aparells del suport respiratori 1:</t>
  </si>
  <si>
    <t xml:space="preserve">Selecciona material de aparataxe de soporte respiratorio1:</t>
  </si>
  <si>
    <t xml:space="preserve">int96</t>
  </si>
  <si>
    <t xml:space="preserve">Select the respiratory support apparatus1: Neonatal Fabián respirator</t>
  </si>
  <si>
    <t xml:space="preserve">Selecciona el aparato de soporte respiratorio1: RESPIRADOR Neonatal Fabián</t>
  </si>
  <si>
    <t xml:space="preserve">Selecciona l'aparell de suport respiratori 1: RESPIRADOR Neonatal *Fabián</t>
  </si>
  <si>
    <t xml:space="preserve">Seleccione o aparello de soporte respiratorio1: respirador neonatal Fabián</t>
  </si>
  <si>
    <t xml:space="preserve">int97</t>
  </si>
  <si>
    <t xml:space="preserve">Monta the respiratory support device1</t>
  </si>
  <si>
    <t xml:space="preserve">Monta el aparato de soporte respiratorio1</t>
  </si>
  <si>
    <t xml:space="preserve">Munta l'aparell de suport respiratori 1</t>
  </si>
  <si>
    <t xml:space="preserve">Monta o dispositivo de soporte respiratorio1</t>
  </si>
  <si>
    <t xml:space="preserve">int98</t>
  </si>
  <si>
    <t xml:space="preserve">Select Respiratory Support Safe Material2:</t>
  </si>
  <si>
    <t xml:space="preserve">Selecciona material del aparataje del soporte respiratorio2: </t>
  </si>
  <si>
    <t xml:space="preserve">Selecciona material dels aparells del suport respiratori 2:</t>
  </si>
  <si>
    <t xml:space="preserve">Seleccione material del aparataje do soporte respiratorio2:</t>
  </si>
  <si>
    <t xml:space="preserve">int99</t>
  </si>
  <si>
    <t xml:space="preserve">Selecciona el aparato de soporte respiratorio2: CPAP Babylog8000</t>
  </si>
  <si>
    <t xml:space="preserve">Selecciona l'aparell de suport respiratori 2: CPAP Babylog8000</t>
  </si>
  <si>
    <t xml:space="preserve">Seleccione o dispositivo de soporte respiratorio2: CPAP BABYLOG8000</t>
  </si>
  <si>
    <t xml:space="preserve">int215</t>
  </si>
  <si>
    <t xml:space="preserve">Preparar las tomas teniendo detalles en cuenta:</t>
  </si>
  <si>
    <t xml:space="preserve">Preparar les preses tenint en compte:</t>
  </si>
  <si>
    <t xml:space="preserve">Prepara as tomas tendo en conta os detalles:</t>
  </si>
  <si>
    <t xml:space="preserve">int217</t>
  </si>
  <si>
    <t xml:space="preserve">Decidir que tener en cuenta a la hora de abrir/cerrar las puerta de la incubadora</t>
  </si>
  <si>
    <t xml:space="preserve">Decidir què cal tenir en compte a l'hora d'obrir/tancar les porta de la incubadora</t>
  </si>
  <si>
    <t xml:space="preserve">Decide o que tes en conta á hora de abrir/pechar as portas da incubadora</t>
  </si>
  <si>
    <t xml:space="preserve">int218</t>
  </si>
  <si>
    <t xml:space="preserve">Auto valoración sobre la apertura/cierre de puertas de la incubadora</t>
  </si>
  <si>
    <t xml:space="preserve">Autovaloració sobre l'obertura/tancament de portes de la incubadora</t>
  </si>
  <si>
    <t xml:space="preserve">Autoavaliación da apertura/peche das portas das incubadoras</t>
  </si>
  <si>
    <t xml:space="preserve">int219</t>
  </si>
  <si>
    <t xml:space="preserve">Decidir qué tener en cuenta a la hora de subir/bajar las barreras de la cuna térmica</t>
  </si>
  <si>
    <t xml:space="preserve">Decidir què cal tenir en compte a l'hora de pujar/baixar les barreres del bressol tèrmic</t>
  </si>
  <si>
    <t xml:space="preserve">Decide o que tes en conta á hora de subir/baixe as barreiras do berce de quecemento</t>
  </si>
  <si>
    <t xml:space="preserve">int220</t>
  </si>
  <si>
    <t xml:space="preserve">int210</t>
  </si>
  <si>
    <t xml:space="preserve">Preparar jeringa leche</t>
  </si>
  <si>
    <t xml:space="preserve">Preparar xeringa de llet</t>
  </si>
  <si>
    <t xml:space="preserve">Prepare a xeringa de leite</t>
  </si>
  <si>
    <t xml:space="preserve">int211</t>
  </si>
  <si>
    <t xml:space="preserve">Discard leftover milk syringe from the heater</t>
  </si>
  <si>
    <t xml:space="preserve">Desechar jeringa de leche sobrante de la biberonera</t>
  </si>
  <si>
    <t xml:space="preserve">Rebutjar xeringa de llet sobrant de la biberonera</t>
  </si>
  <si>
    <t xml:space="preserve">Desbotar a xeringa de leite sobrante da botella</t>
  </si>
  <si>
    <t xml:space="preserve">int212</t>
  </si>
  <si>
    <t xml:space="preserve">Place milk syringe on the heather</t>
  </si>
  <si>
    <t xml:space="preserve">Colocar jeringa de leche en el calentador</t>
  </si>
  <si>
    <t xml:space="preserve">Col·locar xeringa de llet a l'escalfador</t>
  </si>
  <si>
    <t xml:space="preserve">Coloque a xeringa de leite no quente</t>
  </si>
  <si>
    <t xml:space="preserve">int214</t>
  </si>
  <si>
    <t xml:space="preserve">Omplir el biberó amb 45ml de llet materna.</t>
  </si>
  <si>
    <t xml:space="preserve">Enche o biberón con 45 ml de leite materna.</t>
  </si>
  <si>
    <t xml:space="preserve">Preparar todas las tomas de leche materna/fórmula/leche artificial líquidas o en polvo, antes de darlas. A las tomas de jeringa hay que añadir 3 ml más para la purga del sistema de perfusión.</t>
  </si>
  <si>
    <t xml:space="preserve">Preparar totes les preses de llet materna/fórmula/llet artificial líquides o en pols abans de donar-les. A les preses de xeringa cal afegir-hi 3 ml més per a la purga del sistema de perfusió.</t>
  </si>
  <si>
    <t xml:space="preserve">Prepare todas as tomas de leite materno líquido ou en po/fórmula/leite artificial antes de darlles. Débense engadir 3 ml adicionais ás tomas da xeringa para purgar o sistema de perfusión.</t>
  </si>
  <si>
    <t xml:space="preserve">int216</t>
  </si>
  <si>
    <t xml:space="preserve">Mix 1 level scoop of powdered milk with a knife or trowel and 30 ml of water. After you have made the formula milk, you discard 15 ml.
</t>
  </si>
  <si>
    <t xml:space="preserve">Barrejar 1 cacet de llet en pols enrasat amb un ganivet o una paleta i 30 ml d'aigua. Després de tenir feta la llet de fórmula, rebutgi 15 ml.</t>
  </si>
  <si>
    <t xml:space="preserve">Mestura 1 cullerada rasa de leite en po cun coitelo ou espátula e 30 ml de auga. Despois de facer a fórmula, descarta 15 ml.</t>
  </si>
  <si>
    <t xml:space="preserve">The complete side panel will only be opened if it is necessary to introduce the neonate or a large volume material or to perform a general change/cleaning of the incubator. Whenever possible, only small doors (hands) will be opened to manipulate the newborn. The doors can only be open if we are handling the newborn or something in the incubator.</t>
  </si>
  <si>
    <t xml:space="preserve">Sólo se abrirá el panel lateral completo en caso de necesitar introducir al neonato o un material de gran volumen o para realizar el cambio/limpieza general de incubadora. 
Siempre que se pueda, sólo se abrirán las puertas pequeñas(manos) para manipular al neonato.
Las puertas sólo pueden estar abiertas si estamos manipulando al neonato o algo de la incubadora.</t>
  </si>
  <si>
    <t xml:space="preserve">Només s'obrirà el panell lateral complet en cas de necessitar introduir el nounat o un material de gran volum o per fer el canvi/neteja general d'incubadora.
 Sempre que es pugui, només s'obriran les portes petites per manipular el nounat.
 Les portes només poden estar obertes si estem manipulant el nounat o alguna cosa de la incubadora.</t>
  </si>
  <si>
    <t xml:space="preserve">Só se abrirá o panel lateral completo se é necesario introducir o neonato ou un material de gran volume ou realizar un cambio/limpeza xeral da incubadora.
 Sempre que sexa posible, só se abrirán pequenas portas (mans) para manipular o recén nado.
 As portas só poden estar abertas se estamos a manexar o recén nado ou algo na incubadora.</t>
  </si>
  <si>
    <t xml:space="preserve">As barreiras só se poden baixar se estamos a manipular o recén nado ou algo no berce térmico.</t>
  </si>
  <si>
    <t xml:space="preserve">int221</t>
  </si>
  <si>
    <t xml:space="preserve">Removal of PPE</t>
  </si>
  <si>
    <t xml:space="preserve">Retirada de EPI´S</t>
  </si>
  <si>
    <t xml:space="preserve">PPEak kendu</t>
  </si>
  <si>
    <t xml:space="preserve">Retirada d´EPI´S</t>
  </si>
  <si>
    <t xml:space="preserve">Retirada de EPI</t>
  </si>
</sst>
</file>

<file path=xl/styles.xml><?xml version="1.0" encoding="utf-8"?>
<styleSheet xmlns="http://schemas.openxmlformats.org/spreadsheetml/2006/main">
  <numFmts count="2">
    <numFmt numFmtId="164" formatCode="General"/>
    <numFmt numFmtId="165" formatCode="General"/>
  </numFmts>
  <fonts count="9">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sz val="11"/>
      <color rgb="FF000000"/>
      <name val="Arial"/>
      <family val="0"/>
      <charset val="1"/>
    </font>
    <font>
      <sz val="10"/>
      <color theme="1"/>
      <name val="Arial"/>
      <family val="0"/>
      <charset val="1"/>
    </font>
    <font>
      <sz val="9"/>
      <color rgb="FF000000"/>
      <name val="&quot;Google Sans Mono&quot;"/>
      <family val="0"/>
      <charset val="1"/>
    </font>
    <font>
      <sz val="9"/>
      <color theme="1"/>
      <name val="&quot;Google Sans Mono&quot;"/>
      <family val="0"/>
      <charset val="1"/>
    </font>
  </fonts>
  <fills count="7">
    <fill>
      <patternFill patternType="none"/>
    </fill>
    <fill>
      <patternFill patternType="gray125"/>
    </fill>
    <fill>
      <patternFill patternType="solid">
        <fgColor rgb="FFE6B8AF"/>
        <bgColor rgb="FFFF99CC"/>
      </patternFill>
    </fill>
    <fill>
      <patternFill patternType="solid">
        <fgColor rgb="FFC9DAF8"/>
        <bgColor rgb="FFB6D7A8"/>
      </patternFill>
    </fill>
    <fill>
      <patternFill patternType="solid">
        <fgColor rgb="FFFFFFFF"/>
        <bgColor rgb="FFFFF2CC"/>
      </patternFill>
    </fill>
    <fill>
      <patternFill patternType="solid">
        <fgColor rgb="FFFFF2CC"/>
        <bgColor rgb="FFFFFFFF"/>
      </patternFill>
    </fill>
    <fill>
      <patternFill patternType="solid">
        <fgColor rgb="FFB6D7A8"/>
        <bgColor rgb="FFC9DAF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5" fontId="7"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8"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5" fontId="7" fillId="4"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4" fillId="6"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B6D7A8"/>
          <bgColor rgb="FF000000"/>
        </patternFill>
      </fill>
    </dxf>
    <dxf>
      <fill>
        <patternFill patternType="solid">
          <fgColor rgb="FFE6B8AF"/>
          <bgColor rgb="FF000000"/>
        </patternFill>
      </fill>
    </dxf>
    <dxf>
      <fill>
        <patternFill patternType="solid">
          <fgColor rgb="FFFFFFFF"/>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2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25.38"/>
    <col collapsed="false" customWidth="true" hidden="false" outlineLevel="0" max="2" min="2" style="1" width="24.63"/>
    <col collapsed="false" customWidth="true" hidden="false" outlineLevel="0" max="3" min="3" style="1" width="25.12"/>
    <col collapsed="false" customWidth="true" hidden="false" outlineLevel="0" max="4" min="4" style="1" width="32.75"/>
    <col collapsed="false" customWidth="true" hidden="false" outlineLevel="0" max="5" min="5" style="1" width="25"/>
    <col collapsed="false" customWidth="true" hidden="false" outlineLevel="0" max="6" min="6" style="1" width="30.51"/>
  </cols>
  <sheetData>
    <row r="1" customFormat="false" ht="15.75" hidden="false" customHeight="false" outlineLevel="0" collapsed="false">
      <c r="A1" s="2" t="s">
        <v>0</v>
      </c>
      <c r="B1" s="2" t="s">
        <v>1</v>
      </c>
      <c r="C1" s="2" t="s">
        <v>2</v>
      </c>
      <c r="D1" s="2" t="s">
        <v>3</v>
      </c>
      <c r="E1" s="3" t="s">
        <v>4</v>
      </c>
      <c r="F1" s="3" t="s">
        <v>5</v>
      </c>
    </row>
    <row r="2" customFormat="false" ht="15.75" hidden="false" customHeight="false" outlineLevel="0" collapsed="false">
      <c r="A2" s="4" t="s">
        <v>6</v>
      </c>
      <c r="B2" s="5" t="s">
        <v>7</v>
      </c>
      <c r="C2" s="5" t="s">
        <v>8</v>
      </c>
      <c r="D2" s="5" t="str">
        <f aca="false">IFERROR(__xludf.dummyfunction("GOOGLETRANSLATE(C2,""es"",""eu"")"),"Sartu bilaketa-iragazkia")</f>
        <v>Sartu bilaketa-iragazkia</v>
      </c>
      <c r="E2" s="6" t="s">
        <v>9</v>
      </c>
      <c r="F2" s="6" t="s">
        <v>10</v>
      </c>
    </row>
    <row r="3" customFormat="false" ht="15.75" hidden="false" customHeight="false" outlineLevel="0" collapsed="false">
      <c r="A3" s="4" t="s">
        <v>11</v>
      </c>
      <c r="B3" s="5" t="s">
        <v>12</v>
      </c>
      <c r="C3" s="5" t="s">
        <v>13</v>
      </c>
      <c r="D3" s="5" t="str">
        <f aca="false">IFERROR(__xludf.dummyfunction("GOOGLETRANSLATE(C3,""es"",""eu"")"),"Sartu lobby kodea")</f>
        <v>Sartu lobby kodea</v>
      </c>
      <c r="E3" s="6" t="s">
        <v>14</v>
      </c>
      <c r="F3" s="6" t="s">
        <v>15</v>
      </c>
    </row>
    <row r="4" customFormat="false" ht="15.75" hidden="false" customHeight="false" outlineLevel="0" collapsed="false">
      <c r="A4" s="4" t="s">
        <v>16</v>
      </c>
      <c r="B4" s="5" t="s">
        <v>17</v>
      </c>
      <c r="C4" s="5" t="s">
        <v>18</v>
      </c>
      <c r="D4" s="5" t="s">
        <v>19</v>
      </c>
      <c r="E4" s="6" t="s">
        <v>20</v>
      </c>
      <c r="F4" s="6" t="s">
        <v>21</v>
      </c>
    </row>
    <row r="5" customFormat="false" ht="15.75" hidden="false" customHeight="false" outlineLevel="0" collapsed="false">
      <c r="A5" s="4" t="s">
        <v>22</v>
      </c>
      <c r="B5" s="5" t="s">
        <v>23</v>
      </c>
      <c r="C5" s="5" t="s">
        <v>24</v>
      </c>
      <c r="D5" s="5" t="str">
        <f aca="false">IFERROR(__xludf.dummyfunction("GOOGLETRANSLATE(C5,""es"",""eu"")"),"Sartu zure pasahitza")</f>
        <v>Sartu zure pasahitza</v>
      </c>
      <c r="E5" s="6" t="s">
        <v>25</v>
      </c>
      <c r="F5" s="6" t="s">
        <v>26</v>
      </c>
    </row>
    <row r="6" customFormat="false" ht="15.75" hidden="false" customHeight="false" outlineLevel="0" collapsed="false">
      <c r="A6" s="4" t="s">
        <v>27</v>
      </c>
      <c r="B6" s="5" t="s">
        <v>28</v>
      </c>
      <c r="C6" s="5" t="s">
        <v>29</v>
      </c>
      <c r="D6" s="5" t="str">
        <f aca="false">IFERROR(__xludf.dummyfunction("GOOGLETRANSLATE(C6,""es"",""eu"")"),"Sartu jokalari baten izena")</f>
        <v>Sartu jokalari baten izena</v>
      </c>
      <c r="E6" s="6" t="s">
        <v>30</v>
      </c>
      <c r="F6" s="6" t="s">
        <v>31</v>
      </c>
    </row>
    <row r="7" customFormat="false" ht="15.75" hidden="false" customHeight="false" outlineLevel="0" collapsed="false">
      <c r="A7" s="4" t="s">
        <v>32</v>
      </c>
      <c r="B7" s="5" t="s">
        <v>33</v>
      </c>
      <c r="C7" s="5" t="s">
        <v>34</v>
      </c>
      <c r="D7" s="5" t="str">
        <f aca="false">IFERROR(__xludf.dummyfunction("GOOGLETRANSLATE(C7,""es"",""eu"")"),"Sartu erabiltzailearen kodea")</f>
        <v>Sartu erabiltzailearen kodea</v>
      </c>
      <c r="E7" s="6" t="s">
        <v>35</v>
      </c>
      <c r="F7" s="6" t="s">
        <v>36</v>
      </c>
    </row>
    <row r="8" customFormat="false" ht="15.75" hidden="false" customHeight="false" outlineLevel="0" collapsed="false">
      <c r="A8" s="4" t="s">
        <v>37</v>
      </c>
      <c r="B8" s="5" t="s">
        <v>38</v>
      </c>
      <c r="C8" s="5" t="s">
        <v>39</v>
      </c>
      <c r="D8" s="5" t="str">
        <f aca="false">IFERROR(__xludf.dummyfunction("GOOGLETRANSLATE(C8,""es"",""eu"")"),"Sartu zure erabiltzaile-izena")</f>
        <v>Sartu zure erabiltzaile-izena</v>
      </c>
      <c r="E8" s="6" t="s">
        <v>40</v>
      </c>
      <c r="F8" s="6" t="s">
        <v>41</v>
      </c>
    </row>
    <row r="9" customFormat="false" ht="15.75" hidden="false" customHeight="false" outlineLevel="0" collapsed="false">
      <c r="A9" s="4" t="s">
        <v>42</v>
      </c>
      <c r="B9" s="5" t="s">
        <v>43</v>
      </c>
      <c r="C9" s="5" t="s">
        <v>44</v>
      </c>
      <c r="D9" s="5" t="str">
        <f aca="false">IFERROR(__xludf.dummyfunction("GOOGLETRANSLATE(C9,""es"",""eu"")"),"Ariketa:")</f>
        <v>Ariketa:</v>
      </c>
      <c r="E9" s="6" t="s">
        <v>45</v>
      </c>
      <c r="F9" s="6" t="s">
        <v>46</v>
      </c>
    </row>
    <row r="10" customFormat="false" ht="15.75" hidden="false" customHeight="false" outlineLevel="0" collapsed="false">
      <c r="A10" s="4" t="s">
        <v>47</v>
      </c>
      <c r="B10" s="5" t="s">
        <v>48</v>
      </c>
      <c r="C10" s="5" t="s">
        <v>49</v>
      </c>
      <c r="D10" s="5" t="str">
        <f aca="false">IFERROR(__xludf.dummyfunction("GOOGLETRANSLATE(C10,""es"",""eu"")"),"Lobby bat antolatu")</f>
        <v>Lobby bat antolatu</v>
      </c>
      <c r="E10" s="6" t="s">
        <v>50</v>
      </c>
      <c r="F10" s="6" t="s">
        <v>51</v>
      </c>
    </row>
    <row r="11" customFormat="false" ht="15.75" hidden="false" customHeight="false" outlineLevel="0" collapsed="false">
      <c r="A11" s="4" t="s">
        <v>52</v>
      </c>
      <c r="B11" s="5" t="s">
        <v>52</v>
      </c>
      <c r="C11" s="5" t="s">
        <v>53</v>
      </c>
      <c r="D11" s="5" t="s">
        <v>54</v>
      </c>
      <c r="E11" s="6" t="s">
        <v>55</v>
      </c>
      <c r="F11" s="6" t="s">
        <v>53</v>
      </c>
    </row>
    <row r="12" customFormat="false" ht="15.75" hidden="false" customHeight="false" outlineLevel="0" collapsed="false">
      <c r="A12" s="4" t="s">
        <v>56</v>
      </c>
      <c r="B12" s="5" t="s">
        <v>57</v>
      </c>
      <c r="C12" s="5" t="s">
        <v>58</v>
      </c>
      <c r="D12" s="5" t="str">
        <f aca="false">IFERROR(__xludf.dummyfunction("GOOGLETRANSLATE(C12,""es"",""eu"")"),"Pribatua da")</f>
        <v>Pribatua da</v>
      </c>
      <c r="E12" s="6" t="s">
        <v>59</v>
      </c>
      <c r="F12" s="6" t="s">
        <v>60</v>
      </c>
    </row>
    <row r="13" customFormat="false" ht="15.75" hidden="false" customHeight="false" outlineLevel="0" collapsed="false">
      <c r="A13" s="4" t="s">
        <v>61</v>
      </c>
      <c r="B13" s="5" t="s">
        <v>61</v>
      </c>
      <c r="C13" s="5" t="s">
        <v>62</v>
      </c>
      <c r="D13" s="5" t="str">
        <f aca="false">IFERROR(__xludf.dummyfunction("GOOGLETRANSLATE(C13,""es"",""eu"")"),"Sartu")</f>
        <v>Sartu</v>
      </c>
      <c r="E13" s="6" t="s">
        <v>63</v>
      </c>
      <c r="F13" s="6" t="s">
        <v>64</v>
      </c>
    </row>
    <row r="14" customFormat="false" ht="15.75" hidden="false" customHeight="false" outlineLevel="0" collapsed="false">
      <c r="A14" s="4" t="s">
        <v>65</v>
      </c>
      <c r="B14" s="5" t="s">
        <v>66</v>
      </c>
      <c r="C14" s="5" t="s">
        <v>67</v>
      </c>
      <c r="D14" s="5" t="str">
        <f aca="false">IFERROR(__xludf.dummyfunction("GOOGLETRANSLATE(C14,""es"",""eu"")"),"Sartu lobby batean")</f>
        <v>Sartu lobby batean</v>
      </c>
      <c r="E14" s="6" t="s">
        <v>68</v>
      </c>
      <c r="F14" s="6" t="s">
        <v>69</v>
      </c>
    </row>
    <row r="15" customFormat="false" ht="15.75" hidden="false" customHeight="false" outlineLevel="0" collapsed="false">
      <c r="A15" s="4" t="s">
        <v>70</v>
      </c>
      <c r="B15" s="5" t="s">
        <v>71</v>
      </c>
      <c r="C15" s="5" t="s">
        <v>72</v>
      </c>
      <c r="D15" s="5" t="str">
        <f aca="false">IFERROR(__xludf.dummyfunction("GOOGLETRANSLATE(C15,""es"",""eu"")"),"Sartu lobby batean")</f>
        <v>Sartu lobby batean</v>
      </c>
      <c r="E15" s="6" t="s">
        <v>68</v>
      </c>
      <c r="F15" s="6" t="s">
        <v>69</v>
      </c>
    </row>
    <row r="16" customFormat="false" ht="15.75" hidden="false" customHeight="false" outlineLevel="0" collapsed="false">
      <c r="A16" s="4" t="s">
        <v>73</v>
      </c>
      <c r="B16" s="5" t="s">
        <v>74</v>
      </c>
      <c r="C16" s="5" t="s">
        <v>75</v>
      </c>
      <c r="D16" s="5" t="str">
        <f aca="false">IFERROR(__xludf.dummyfunction("GOOGLETRANSLATE(C16,""es"",""eu"")"),"Bilatu lobby-ak")</f>
        <v>Bilatu lobby-ak</v>
      </c>
      <c r="E16" s="6" t="s">
        <v>76</v>
      </c>
      <c r="F16" s="6" t="s">
        <v>77</v>
      </c>
    </row>
    <row r="17" customFormat="false" ht="15.75" hidden="false" customHeight="false" outlineLevel="0" collapsed="false">
      <c r="A17" s="4" t="s">
        <v>78</v>
      </c>
      <c r="B17" s="5" t="s">
        <v>79</v>
      </c>
      <c r="C17" s="5" t="s">
        <v>80</v>
      </c>
      <c r="D17" s="5" t="str">
        <f aca="false">IFERROR(__xludf.dummyfunction("GOOGLETRANSLATE(C17,""es"",""eu"")"),"Lobbyen zerrenda")</f>
        <v>Lobbyen zerrenda</v>
      </c>
      <c r="E17" s="6" t="s">
        <v>81</v>
      </c>
      <c r="F17" s="6" t="s">
        <v>82</v>
      </c>
    </row>
    <row r="18" customFormat="false" ht="15.75" hidden="false" customHeight="false" outlineLevel="0" collapsed="false">
      <c r="A18" s="4" t="s">
        <v>83</v>
      </c>
      <c r="B18" s="5" t="s">
        <v>84</v>
      </c>
      <c r="C18" s="5" t="s">
        <v>85</v>
      </c>
      <c r="D18" s="5" t="str">
        <f aca="false">IFERROR(__xludf.dummyfunction("GOOGLETRANSLATE(C18,""es"",""eu"")"),"lobby kodea")</f>
        <v>lobby kodea</v>
      </c>
      <c r="E18" s="6" t="s">
        <v>86</v>
      </c>
      <c r="F18" s="6" t="s">
        <v>87</v>
      </c>
    </row>
    <row r="19" customFormat="false" ht="15.75" hidden="false" customHeight="false" outlineLevel="0" collapsed="false">
      <c r="A19" s="4" t="s">
        <v>88</v>
      </c>
      <c r="B19" s="5" t="s">
        <v>89</v>
      </c>
      <c r="C19" s="5" t="s">
        <v>90</v>
      </c>
      <c r="D19" s="5" t="s">
        <v>91</v>
      </c>
      <c r="E19" s="6" t="s">
        <v>92</v>
      </c>
      <c r="F19" s="6" t="s">
        <v>93</v>
      </c>
    </row>
    <row r="20" customFormat="false" ht="15.75" hidden="false" customHeight="false" outlineLevel="0" collapsed="false">
      <c r="A20" s="4" t="s">
        <v>94</v>
      </c>
      <c r="B20" s="5" t="s">
        <v>95</v>
      </c>
      <c r="C20" s="5" t="s">
        <v>96</v>
      </c>
      <c r="D20" s="5" t="str">
        <f aca="false">IFERROR(__xludf.dummyfunction("GOOGLETRANSLATE(C20,""es"",""eu"")"),"Jokoa martxan")</f>
        <v>Jokoa martxan</v>
      </c>
      <c r="E20" s="6" t="s">
        <v>97</v>
      </c>
      <c r="F20" s="6" t="s">
        <v>98</v>
      </c>
    </row>
    <row r="21" customFormat="false" ht="15.75" hidden="false" customHeight="false" outlineLevel="0" collapsed="false">
      <c r="A21" s="4" t="s">
        <v>99</v>
      </c>
      <c r="B21" s="5" t="s">
        <v>100</v>
      </c>
      <c r="C21" s="5" t="s">
        <v>101</v>
      </c>
      <c r="D21" s="5" t="str">
        <f aca="false">IFERROR(__xludf.dummyfunction("GOOGLETRANSLATE(C21,""es"",""eu"")"),"Hasteko zain")</f>
        <v>Hasteko zain</v>
      </c>
      <c r="E21" s="6" t="s">
        <v>102</v>
      </c>
      <c r="F21" s="6" t="s">
        <v>103</v>
      </c>
    </row>
    <row r="22" customFormat="false" ht="15.75" hidden="false" customHeight="false" outlineLevel="0" collapsed="false">
      <c r="A22" s="4" t="s">
        <v>104</v>
      </c>
      <c r="B22" s="5" t="s">
        <v>105</v>
      </c>
      <c r="C22" s="5" t="s">
        <v>106</v>
      </c>
      <c r="D22" s="5" t="str">
        <f aca="false">IFERROR(__xludf.dummyfunction("GOOGLETRANSLATE(C22,""es"",""eu"")"),"Saioa itxi")</f>
        <v>Saioa itxi</v>
      </c>
      <c r="E22" s="6" t="s">
        <v>107</v>
      </c>
      <c r="F22" s="6" t="s">
        <v>108</v>
      </c>
    </row>
    <row r="23" customFormat="false" ht="15.75" hidden="false" customHeight="false" outlineLevel="0" collapsed="false">
      <c r="A23" s="4" t="s">
        <v>109</v>
      </c>
      <c r="B23" s="5" t="s">
        <v>109</v>
      </c>
      <c r="C23" s="5" t="s">
        <v>110</v>
      </c>
      <c r="D23" s="5" t="str">
        <f aca="false">IFERROR(__xludf.dummyfunction("GOOGLETRANSLATE(C23,""es"",""eu"")"),"Sartu")</f>
        <v>Sartu</v>
      </c>
      <c r="E23" s="6" t="s">
        <v>110</v>
      </c>
      <c r="F23" s="6" t="s">
        <v>111</v>
      </c>
    </row>
    <row r="24" customFormat="false" ht="15.75" hidden="false" customHeight="false" outlineLevel="0" collapsed="false">
      <c r="A24" s="4" t="s">
        <v>112</v>
      </c>
      <c r="B24" s="5" t="s">
        <v>112</v>
      </c>
      <c r="C24" s="5" t="s">
        <v>113</v>
      </c>
      <c r="D24" s="5" t="str">
        <f aca="false">IFERROR(__xludf.dummyfunction("GOOGLETRANSLATE(C24,""es"",""eu"")"),"Izena")</f>
        <v>Izena</v>
      </c>
      <c r="E24" s="6" t="s">
        <v>114</v>
      </c>
      <c r="F24" s="6" t="s">
        <v>115</v>
      </c>
    </row>
    <row r="25" customFormat="false" ht="15.75" hidden="false" customHeight="false" outlineLevel="0" collapsed="false">
      <c r="A25" s="4" t="s">
        <v>116</v>
      </c>
      <c r="B25" s="5" t="s">
        <v>117</v>
      </c>
      <c r="C25" s="5" t="s">
        <v>118</v>
      </c>
      <c r="D25" s="5" t="str">
        <f aca="false">IFERROR(__xludf.dummyfunction("GOOGLETRANSLATE(C25,""es"",""eu"")"),"Lineaz kanpoko modua")</f>
        <v>Lineaz kanpoko modua</v>
      </c>
      <c r="E25" s="6" t="s">
        <v>119</v>
      </c>
      <c r="F25" s="6" t="s">
        <v>120</v>
      </c>
    </row>
    <row r="26" customFormat="false" ht="15.75" hidden="false" customHeight="false" outlineLevel="0" collapsed="false">
      <c r="A26" s="4" t="s">
        <v>121</v>
      </c>
      <c r="B26" s="5" t="s">
        <v>121</v>
      </c>
      <c r="C26" s="5" t="s">
        <v>122</v>
      </c>
      <c r="D26" s="5" t="str">
        <f aca="false">IFERROR(__xludf.dummyfunction("GOOGLETRANSLATE(C26,""es"",""eu"")"),"Pasahitza")</f>
        <v>Pasahitza</v>
      </c>
      <c r="E26" s="6" t="s">
        <v>123</v>
      </c>
      <c r="F26" s="6" t="s">
        <v>124</v>
      </c>
    </row>
    <row r="27" customFormat="false" ht="15.75" hidden="false" customHeight="false" outlineLevel="0" collapsed="false">
      <c r="A27" s="4" t="s">
        <v>125</v>
      </c>
      <c r="B27" s="5" t="s">
        <v>126</v>
      </c>
      <c r="C27" s="5" t="s">
        <v>127</v>
      </c>
      <c r="D27" s="5" t="str">
        <f aca="false">IFERROR(__xludf.dummyfunction("GOOGLETRANSLATE(C27,""es"",""eu"")"),"Jokalariaren izena")</f>
        <v>Jokalariaren izena</v>
      </c>
      <c r="E27" s="6" t="s">
        <v>128</v>
      </c>
      <c r="F27" s="6" t="s">
        <v>129</v>
      </c>
    </row>
    <row r="28" customFormat="false" ht="15.75" hidden="false" customHeight="false" outlineLevel="0" collapsed="false">
      <c r="A28" s="4" t="s">
        <v>130</v>
      </c>
      <c r="B28" s="5" t="s">
        <v>130</v>
      </c>
      <c r="C28" s="5" t="s">
        <v>131</v>
      </c>
      <c r="D28" s="5" t="str">
        <f aca="false">IFERROR(__xludf.dummyfunction("GOOGLETRANSLATE(C28,""es"",""eu"")"),"Berriro konektatu")</f>
        <v>Berriro konektatu</v>
      </c>
      <c r="E28" s="6" t="s">
        <v>132</v>
      </c>
      <c r="F28" s="6" t="s">
        <v>131</v>
      </c>
    </row>
    <row r="29" customFormat="false" ht="15.75" hidden="false" customHeight="false" outlineLevel="0" collapsed="false">
      <c r="A29" s="4" t="s">
        <v>133</v>
      </c>
      <c r="B29" s="5" t="s">
        <v>133</v>
      </c>
      <c r="C29" s="5" t="s">
        <v>134</v>
      </c>
      <c r="D29" s="5" t="str">
        <f aca="false">IFERROR(__xludf.dummyfunction("GOOGLETRANSLATE(C29,""es"",""eu"")"),"Freskatu")</f>
        <v>Freskatu</v>
      </c>
      <c r="E29" s="6" t="s">
        <v>135</v>
      </c>
      <c r="F29" s="6" t="s">
        <v>136</v>
      </c>
    </row>
    <row r="30" customFormat="false" ht="15.75" hidden="false" customHeight="false" outlineLevel="0" collapsed="false">
      <c r="A30" s="4" t="s">
        <v>137</v>
      </c>
      <c r="B30" s="5" t="s">
        <v>137</v>
      </c>
      <c r="C30" s="5" t="s">
        <v>137</v>
      </c>
      <c r="D30" s="5" t="str">
        <f aca="false">IFERROR(__xludf.dummyfunction("GOOGLETRANSLATE(C30,""es"",""eu"")"),"Rola")</f>
        <v>Rola</v>
      </c>
      <c r="E30" s="6" t="s">
        <v>137</v>
      </c>
      <c r="F30" s="6" t="s">
        <v>138</v>
      </c>
    </row>
    <row r="31" customFormat="false" ht="15.75" hidden="false" customHeight="false" outlineLevel="0" collapsed="false">
      <c r="A31" s="4" t="s">
        <v>139</v>
      </c>
      <c r="B31" s="5" t="s">
        <v>139</v>
      </c>
      <c r="C31" s="5" t="s">
        <v>140</v>
      </c>
      <c r="D31" s="5" t="str">
        <f aca="false">IFERROR(__xludf.dummyfunction("GOOGLETRANSLATE(C31,""es"",""eu"")"),"Bilatu")</f>
        <v>Bilatu</v>
      </c>
      <c r="E31" s="6" t="s">
        <v>141</v>
      </c>
      <c r="F31" s="6" t="s">
        <v>140</v>
      </c>
    </row>
    <row r="32" customFormat="false" ht="15.75" hidden="false" customHeight="false" outlineLevel="0" collapsed="false">
      <c r="A32" s="4" t="s">
        <v>142</v>
      </c>
      <c r="B32" s="5" t="s">
        <v>143</v>
      </c>
      <c r="C32" s="5" t="s">
        <v>144</v>
      </c>
      <c r="D32" s="5" t="str">
        <f aca="false">IFERROR(__xludf.dummyfunction("GOOGLETRANSLATE(C32,""es"",""eu"")"),"Hasi lobby-aren hostinga")</f>
        <v>Hasi lobby-aren hostinga</v>
      </c>
      <c r="E32" s="6" t="s">
        <v>145</v>
      </c>
      <c r="F32" s="6" t="s">
        <v>146</v>
      </c>
    </row>
    <row r="33" customFormat="false" ht="15.75" hidden="false" customHeight="false" outlineLevel="0" collapsed="false">
      <c r="A33" s="4" t="s">
        <v>147</v>
      </c>
      <c r="B33" s="5" t="s">
        <v>148</v>
      </c>
      <c r="C33" s="5" t="s">
        <v>149</v>
      </c>
      <c r="D33" s="5" t="str">
        <f aca="false">IFERROR(__xludf.dummyfunction("GOOGLETRANSLATE(C33,""es"",""eu"")"),"Hasi lineaz kanpo")</f>
        <v>Hasi lineaz kanpo</v>
      </c>
      <c r="E33" s="6" t="s">
        <v>150</v>
      </c>
      <c r="F33" s="6" t="s">
        <v>151</v>
      </c>
    </row>
    <row r="34" customFormat="false" ht="15.75" hidden="false" customHeight="false" outlineLevel="0" collapsed="false">
      <c r="A34" s="4" t="s">
        <v>152</v>
      </c>
      <c r="B34" s="5" t="s">
        <v>152</v>
      </c>
      <c r="C34" s="5" t="s">
        <v>153</v>
      </c>
      <c r="D34" s="5" t="s">
        <v>154</v>
      </c>
      <c r="E34" s="6" t="s">
        <v>155</v>
      </c>
      <c r="F34" s="6" t="s">
        <v>153</v>
      </c>
    </row>
    <row r="35" customFormat="false" ht="15.75" hidden="false" customHeight="false" outlineLevel="0" collapsed="false">
      <c r="A35" s="4" t="s">
        <v>156</v>
      </c>
      <c r="B35" s="5" t="s">
        <v>157</v>
      </c>
      <c r="C35" s="5" t="s">
        <v>158</v>
      </c>
      <c r="D35" s="5" t="str">
        <f aca="false">IFERROR(__xludf.dummyfunction("GOOGLETRANSLATE(C35,""es"",""eu"")"),"Erabiltzaile kodea")</f>
        <v>Erabiltzaile kodea</v>
      </c>
      <c r="E35" s="6" t="s">
        <v>159</v>
      </c>
      <c r="F35" s="6" t="s">
        <v>158</v>
      </c>
    </row>
    <row r="36" customFormat="false" ht="15.75" hidden="false" customHeight="false" outlineLevel="0" collapsed="false">
      <c r="A36" s="4" t="s">
        <v>160</v>
      </c>
      <c r="B36" s="5" t="s">
        <v>160</v>
      </c>
      <c r="C36" s="5" t="s">
        <v>161</v>
      </c>
      <c r="D36" s="5" t="str">
        <f aca="false">IFERROR(__xludf.dummyfunction("GOOGLETRANSLATE(C36,""es"",""eu"")"),"Erabiltzailea")</f>
        <v>Erabiltzailea</v>
      </c>
      <c r="E36" s="6" t="s">
        <v>162</v>
      </c>
      <c r="F36" s="6" t="s">
        <v>161</v>
      </c>
    </row>
    <row r="37" customFormat="false" ht="15.75" hidden="false" customHeight="false" outlineLevel="0" collapsed="false">
      <c r="A37" s="4" t="s">
        <v>163</v>
      </c>
      <c r="B37" s="5" t="s">
        <v>164</v>
      </c>
      <c r="C37" s="5" t="s">
        <v>165</v>
      </c>
      <c r="D37" s="5" t="str">
        <f aca="false">IFERROR(__xludf.dummyfunction("GOOGLETRANSLATE(C37,""es"",""eu"")"),"VR modua")</f>
        <v>VR modua</v>
      </c>
      <c r="E37" s="6" t="s">
        <v>166</v>
      </c>
      <c r="F37" s="6" t="s">
        <v>165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2" min="2" style="1" width="18.75"/>
    <col collapsed="false" customWidth="true" hidden="false" outlineLevel="0" max="6" min="3" style="1" width="17.38"/>
  </cols>
  <sheetData>
    <row r="1" customFormat="false" ht="15.75" hidden="false" customHeight="false" outlineLevel="0" collapsed="false">
      <c r="A1" s="2" t="s">
        <v>0</v>
      </c>
      <c r="B1" s="2" t="s">
        <v>1</v>
      </c>
      <c r="C1" s="2" t="s">
        <v>2</v>
      </c>
      <c r="D1" s="2" t="s">
        <v>3</v>
      </c>
      <c r="E1" s="3" t="s">
        <v>4</v>
      </c>
      <c r="F1" s="3" t="s">
        <v>5</v>
      </c>
    </row>
    <row r="2" customFormat="false" ht="15.75" hidden="false" customHeight="false" outlineLevel="0" collapsed="false">
      <c r="A2" s="4" t="s">
        <v>167</v>
      </c>
      <c r="B2" s="5" t="s">
        <v>168</v>
      </c>
      <c r="C2" s="5" t="s">
        <v>169</v>
      </c>
      <c r="D2" s="5" t="str">
        <f aca="false">IFERROR(__xludf.dummyfunction("GOOGLETRANSLATE($C2,""es"",""eu"")"),"Ariketa aldatu")</f>
        <v>Ariketa aldatu</v>
      </c>
      <c r="E2" s="6" t="s">
        <v>170</v>
      </c>
      <c r="F2" s="6" t="s">
        <v>171</v>
      </c>
    </row>
    <row r="3" customFormat="false" ht="15.75" hidden="false" customHeight="false" outlineLevel="0" collapsed="false">
      <c r="A3" s="4" t="s">
        <v>172</v>
      </c>
      <c r="B3" s="5" t="s">
        <v>172</v>
      </c>
      <c r="C3" s="5" t="s">
        <v>173</v>
      </c>
      <c r="D3" s="5" t="str">
        <f aca="false">IFERROR(__xludf.dummyfunction("GOOGLETRANSLATE($C3,""es"",""eu"")"),"Konexioa")</f>
        <v>Konexioa</v>
      </c>
      <c r="E3" s="6" t="s">
        <v>174</v>
      </c>
      <c r="F3" s="6" t="s">
        <v>173</v>
      </c>
    </row>
    <row r="4" customFormat="false" ht="15.75" hidden="false" customHeight="false" outlineLevel="0" collapsed="false">
      <c r="A4" s="4" t="s">
        <v>175</v>
      </c>
      <c r="B4" s="5" t="s">
        <v>175</v>
      </c>
      <c r="C4" s="5" t="s">
        <v>176</v>
      </c>
      <c r="D4" s="5" t="str">
        <f aca="false">IFERROR(__xludf.dummyfunction("GOOGLETRANSLATE($C4,""es"",""eu"")"),"Deskribapena")</f>
        <v>Deskribapena</v>
      </c>
      <c r="E4" s="6" t="s">
        <v>177</v>
      </c>
      <c r="F4" s="6" t="s">
        <v>178</v>
      </c>
    </row>
    <row r="5" customFormat="false" ht="15.75" hidden="false" customHeight="false" outlineLevel="0" collapsed="false">
      <c r="A5" s="4" t="s">
        <v>42</v>
      </c>
      <c r="B5" s="5" t="s">
        <v>42</v>
      </c>
      <c r="C5" s="5" t="s">
        <v>179</v>
      </c>
      <c r="D5" s="5" t="str">
        <f aca="false">IFERROR(__xludf.dummyfunction("GOOGLETRANSLATE($C5,""es"",""eu"")"),"Ariketa")</f>
        <v>Ariketa</v>
      </c>
      <c r="E5" s="6" t="s">
        <v>180</v>
      </c>
      <c r="F5" s="6" t="s">
        <v>181</v>
      </c>
    </row>
    <row r="6" customFormat="false" ht="15.75" hidden="false" customHeight="false" outlineLevel="0" collapsed="false">
      <c r="A6" s="4" t="s">
        <v>52</v>
      </c>
      <c r="B6" s="5" t="s">
        <v>182</v>
      </c>
      <c r="C6" s="5" t="s">
        <v>53</v>
      </c>
      <c r="D6" s="5" t="s">
        <v>54</v>
      </c>
      <c r="E6" s="6" t="s">
        <v>55</v>
      </c>
      <c r="F6" s="6" t="s">
        <v>53</v>
      </c>
    </row>
    <row r="7" customFormat="false" ht="15.75" hidden="false" customHeight="false" outlineLevel="0" collapsed="false">
      <c r="A7" s="4" t="s">
        <v>183</v>
      </c>
      <c r="B7" s="5" t="s">
        <v>184</v>
      </c>
      <c r="C7" s="5" t="s">
        <v>185</v>
      </c>
      <c r="D7" s="5" t="str">
        <f aca="false">IFERROR(__xludf.dummyfunction("GOOGLETRANSLATE($C7,""es"",""eu"")"),"Kanporatu")</f>
        <v>Kanporatu</v>
      </c>
      <c r="E7" s="6" t="s">
        <v>185</v>
      </c>
      <c r="F7" s="6" t="s">
        <v>185</v>
      </c>
    </row>
    <row r="8" customFormat="false" ht="15.75" hidden="false" customHeight="false" outlineLevel="0" collapsed="false">
      <c r="A8" s="4" t="s">
        <v>83</v>
      </c>
      <c r="B8" s="5" t="s">
        <v>186</v>
      </c>
      <c r="C8" s="5" t="s">
        <v>187</v>
      </c>
      <c r="D8" s="5" t="str">
        <f aca="false">IFERROR(__xludf.dummyfunction("GOOGLETRANSLATE($C8,""es"",""eu"")"),"Kodea")</f>
        <v>Kodea</v>
      </c>
      <c r="E8" s="6" t="s">
        <v>188</v>
      </c>
      <c r="F8" s="6" t="s">
        <v>187</v>
      </c>
    </row>
    <row r="9" customFormat="false" ht="15.75" hidden="false" customHeight="false" outlineLevel="0" collapsed="false">
      <c r="A9" s="4" t="s">
        <v>88</v>
      </c>
      <c r="B9" s="5" t="s">
        <v>89</v>
      </c>
      <c r="C9" s="5" t="s">
        <v>189</v>
      </c>
      <c r="D9" s="5" t="s">
        <v>91</v>
      </c>
      <c r="E9" s="6" t="s">
        <v>92</v>
      </c>
      <c r="F9" s="6" t="s">
        <v>93</v>
      </c>
    </row>
    <row r="10" customFormat="false" ht="15.75" hidden="false" customHeight="false" outlineLevel="0" collapsed="false">
      <c r="A10" s="4" t="s">
        <v>112</v>
      </c>
      <c r="B10" s="5" t="s">
        <v>112</v>
      </c>
      <c r="C10" s="5" t="s">
        <v>113</v>
      </c>
      <c r="D10" s="5" t="str">
        <f aca="false">IFERROR(__xludf.dummyfunction("GOOGLETRANSLATE($C10,""es"",""eu"")"),"Izena")</f>
        <v>Izena</v>
      </c>
      <c r="E10" s="6" t="s">
        <v>114</v>
      </c>
      <c r="F10" s="6" t="s">
        <v>115</v>
      </c>
    </row>
    <row r="11" customFormat="false" ht="15.75" hidden="false" customHeight="false" outlineLevel="0" collapsed="false">
      <c r="A11" s="4" t="s">
        <v>190</v>
      </c>
      <c r="B11" s="5" t="s">
        <v>190</v>
      </c>
      <c r="C11" s="5" t="s">
        <v>191</v>
      </c>
      <c r="D11" s="5" t="str">
        <f aca="false">IFERROR(__xludf.dummyfunction("GOOGLETRANSLATE($C11,""es"",""eu"")"),"Pribatua")</f>
        <v>Pribatua</v>
      </c>
      <c r="E11" s="6" t="s">
        <v>192</v>
      </c>
      <c r="F11" s="6" t="s">
        <v>191</v>
      </c>
    </row>
    <row r="12" customFormat="false" ht="15.75" hidden="false" customHeight="false" outlineLevel="0" collapsed="false">
      <c r="A12" s="4" t="s">
        <v>193</v>
      </c>
      <c r="B12" s="5" t="s">
        <v>193</v>
      </c>
      <c r="C12" s="5" t="s">
        <v>194</v>
      </c>
      <c r="D12" s="5" t="str">
        <f aca="false">IFERROR(__xludf.dummyfunction("GOOGLETRANSLATE($C12,""es"",""eu"")"),"Publiko")</f>
        <v>Publiko</v>
      </c>
      <c r="E12" s="6" t="s">
        <v>195</v>
      </c>
      <c r="F12" s="6" t="s">
        <v>194</v>
      </c>
    </row>
    <row r="13" customFormat="false" ht="15.75" hidden="false" customHeight="false" outlineLevel="0" collapsed="false">
      <c r="A13" s="4" t="s">
        <v>196</v>
      </c>
      <c r="B13" s="5" t="s">
        <v>196</v>
      </c>
      <c r="C13" s="5" t="s">
        <v>197</v>
      </c>
      <c r="D13" s="5" t="str">
        <f aca="false">IFERROR(__xludf.dummyfunction("GOOGLETRANSLATE($C13,""es"",""eu"")"),"Prest")</f>
        <v>Prest</v>
      </c>
      <c r="E13" s="6" t="s">
        <v>198</v>
      </c>
      <c r="F13" s="6" t="s">
        <v>197</v>
      </c>
    </row>
    <row r="14" customFormat="false" ht="15.75" hidden="false" customHeight="false" outlineLevel="0" collapsed="false">
      <c r="A14" s="4" t="s">
        <v>137</v>
      </c>
      <c r="B14" s="5" t="s">
        <v>199</v>
      </c>
      <c r="C14" s="5" t="s">
        <v>137</v>
      </c>
      <c r="D14" s="5" t="str">
        <f aca="false">IFERROR(__xludf.dummyfunction("GOOGLETRANSLATE($C14,""es"",""eu"")"),"Rola")</f>
        <v>Rola</v>
      </c>
      <c r="E14" s="6" t="s">
        <v>137</v>
      </c>
      <c r="F14" s="6" t="s">
        <v>138</v>
      </c>
    </row>
    <row r="15" customFormat="false" ht="15.75" hidden="false" customHeight="false" outlineLevel="0" collapsed="false">
      <c r="A15" s="4" t="s">
        <v>200</v>
      </c>
      <c r="B15" s="5" t="s">
        <v>201</v>
      </c>
      <c r="C15" s="5" t="s">
        <v>202</v>
      </c>
      <c r="D15" s="5" t="str">
        <f aca="false">IFERROR(__xludf.dummyfunction("GOOGLETRANSLATE($C15,""es"",""eu"")"),"Hasi")</f>
        <v>Hasi</v>
      </c>
      <c r="E15" s="6" t="s">
        <v>203</v>
      </c>
      <c r="F15" s="6" t="s">
        <v>204</v>
      </c>
    </row>
    <row r="16" customFormat="false" ht="15.75" hidden="false" customHeight="false" outlineLevel="0" collapsed="false">
      <c r="A16" s="4" t="s">
        <v>163</v>
      </c>
      <c r="B16" s="5" t="s">
        <v>164</v>
      </c>
      <c r="C16" s="5" t="s">
        <v>165</v>
      </c>
      <c r="D16" s="5" t="str">
        <f aca="false">IFERROR(__xludf.dummyfunction("GOOGLETRANSLATE($C16,""es"",""eu"")"),"VR modua")</f>
        <v>VR modua</v>
      </c>
      <c r="E16" s="6" t="s">
        <v>205</v>
      </c>
      <c r="F16" s="6" t="s">
        <v>165</v>
      </c>
    </row>
    <row r="17" customFormat="false" ht="15.75" hidden="false" customHeight="false" outlineLevel="0" collapsed="false">
      <c r="A17" s="4" t="s">
        <v>206</v>
      </c>
      <c r="B17" s="5" t="s">
        <v>206</v>
      </c>
      <c r="C17" s="5" t="s">
        <v>207</v>
      </c>
      <c r="D17" s="5" t="str">
        <f aca="false">IFERROR(__xludf.dummyfunction("GOOGLETRANSLATE($C17,""es"",""eu"")"),"Ikusgarritasuna")</f>
        <v>Ikusgarritasuna</v>
      </c>
      <c r="E17" s="6" t="s">
        <v>208</v>
      </c>
      <c r="F17" s="6" t="s">
        <v>209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15.63"/>
    <col collapsed="false" customWidth="true" hidden="false" outlineLevel="0" max="2" min="2" style="1" width="39.25"/>
    <col collapsed="false" customWidth="true" hidden="false" outlineLevel="0" max="3" min="3" style="1" width="37.63"/>
    <col collapsed="false" customWidth="true" hidden="false" outlineLevel="0" max="4" min="4" style="1" width="110.38"/>
    <col collapsed="false" customWidth="true" hidden="false" outlineLevel="0" max="5" min="5" style="1" width="30.88"/>
    <col collapsed="false" customWidth="true" hidden="false" outlineLevel="0" max="6" min="6" style="1" width="20.13"/>
  </cols>
  <sheetData>
    <row r="1" customFormat="false" ht="15.75" hidden="false" customHeight="false" outlineLevel="0" collapsed="false">
      <c r="A1" s="2" t="s">
        <v>0</v>
      </c>
      <c r="B1" s="7" t="s">
        <v>1</v>
      </c>
      <c r="C1" s="2" t="s">
        <v>2</v>
      </c>
      <c r="D1" s="2" t="s">
        <v>3</v>
      </c>
      <c r="E1" s="7" t="s">
        <v>4</v>
      </c>
      <c r="F1" s="8" t="s">
        <v>5</v>
      </c>
    </row>
    <row r="2" customFormat="false" ht="15.75" hidden="false" customHeight="false" outlineLevel="0" collapsed="false">
      <c r="A2" s="5" t="s">
        <v>210</v>
      </c>
      <c r="B2" s="9" t="s">
        <v>210</v>
      </c>
      <c r="C2" s="5" t="s">
        <v>211</v>
      </c>
      <c r="D2" s="10" t="str">
        <f aca="false">IFERROR(__xludf.dummyfunction("GOOGLETRANSLATE($C2,""es"",""eu"")"),"Jarraitu")</f>
        <v>Jarraitu</v>
      </c>
      <c r="E2" s="11" t="s">
        <v>211</v>
      </c>
      <c r="F2" s="11" t="s">
        <v>211</v>
      </c>
    </row>
    <row r="3" customFormat="false" ht="15.75" hidden="false" customHeight="false" outlineLevel="0" collapsed="false">
      <c r="A3" s="5" t="s">
        <v>212</v>
      </c>
      <c r="B3" s="9" t="s">
        <v>213</v>
      </c>
      <c r="C3" s="5" t="s">
        <v>214</v>
      </c>
      <c r="D3" s="10" t="str">
        <f aca="false">IFERROR(__xludf.dummyfunction("GOOGLETRANSLATE($C3,""es"",""eu"")"),"Amaitu eta ikusi partiturak")</f>
        <v>Amaitu eta ikusi partiturak</v>
      </c>
      <c r="E3" s="11" t="s">
        <v>215</v>
      </c>
      <c r="F3" s="11" t="s">
        <v>216</v>
      </c>
    </row>
    <row r="4" customFormat="false" ht="15.75" hidden="false" customHeight="false" outlineLevel="0" collapsed="false">
      <c r="A4" s="5" t="s">
        <v>217</v>
      </c>
      <c r="B4" s="9" t="s">
        <v>218</v>
      </c>
      <c r="C4" s="5" t="s">
        <v>219</v>
      </c>
      <c r="D4" s="10" t="str">
        <f aca="false">IFERROR(__xludf.dummyfunction("GOOGLETRANSLATE($C4,""es"",""eu"")"),"Itzuli lobbyra")</f>
        <v>Itzuli lobbyra</v>
      </c>
      <c r="E4" s="11" t="s">
        <v>220</v>
      </c>
      <c r="F4" s="11" t="s">
        <v>221</v>
      </c>
    </row>
    <row r="5" customFormat="false" ht="15.75" hidden="false" customHeight="false" outlineLevel="0" collapsed="false">
      <c r="A5" s="5" t="s">
        <v>222</v>
      </c>
      <c r="B5" s="9" t="s">
        <v>223</v>
      </c>
      <c r="C5" s="5" t="s">
        <v>224</v>
      </c>
      <c r="D5" s="10" t="str">
        <f aca="false">IFERROR(__xludf.dummyfunction("GOOGLETRANSLATE($C5,""es"",""eu"")"),"Itzuli menu nagusira")</f>
        <v>Itzuli menu nagusira</v>
      </c>
      <c r="E5" s="11" t="s">
        <v>225</v>
      </c>
      <c r="F5" s="11" t="s">
        <v>226</v>
      </c>
    </row>
    <row r="6" customFormat="false" ht="15.75" hidden="false" customHeight="false" outlineLevel="0" collapsed="false">
      <c r="A6" s="5" t="s">
        <v>227</v>
      </c>
      <c r="B6" s="9" t="s">
        <v>228</v>
      </c>
      <c r="C6" s="5" t="s">
        <v>228</v>
      </c>
      <c r="D6" s="10" t="str">
        <f aca="false">IFERROR(__xludf.dummyfunction("GOOGLETRANSLATE($C6,""es"",""eu"")"),"Rolak:")</f>
        <v>Rolak:</v>
      </c>
      <c r="E6" s="11" t="s">
        <v>229</v>
      </c>
      <c r="F6" s="11" t="s">
        <v>230</v>
      </c>
    </row>
    <row r="7" customFormat="false" ht="15.75" hidden="false" customHeight="false" outlineLevel="0" collapsed="false">
      <c r="A7" s="5" t="s">
        <v>231</v>
      </c>
      <c r="B7" s="9" t="s">
        <v>232</v>
      </c>
      <c r="C7" s="5" t="s">
        <v>233</v>
      </c>
      <c r="D7" s="10" t="str">
        <f aca="false">IFERROR(__xludf.dummyfunction("GOOGLETRANSLATE($C7,""es"",""eu"")"),"Hurrengo urratsa")</f>
        <v>Hurrengo urratsa</v>
      </c>
      <c r="E7" s="11" t="s">
        <v>234</v>
      </c>
      <c r="F7" s="11" t="s">
        <v>235</v>
      </c>
    </row>
    <row r="8" customFormat="false" ht="15.75" hidden="false" customHeight="false" outlineLevel="0" collapsed="false">
      <c r="A8" s="5" t="s">
        <v>236</v>
      </c>
      <c r="B8" s="9" t="s">
        <v>237</v>
      </c>
      <c r="C8" s="5" t="s">
        <v>238</v>
      </c>
      <c r="D8" s="10" t="str">
        <f aca="false">IFERROR(__xludf.dummyfunction("GOOGLETRANSLATE($C8,""es"",""eu"")"),"Ziur jokotik irten nahi duzula?")</f>
        <v>Ziur jokotik irten nahi duzula?</v>
      </c>
      <c r="E8" s="11" t="s">
        <v>239</v>
      </c>
      <c r="F8" s="11" t="s">
        <v>240</v>
      </c>
    </row>
    <row r="9" customFormat="false" ht="15.75" hidden="false" customHeight="false" outlineLevel="0" collapsed="false">
      <c r="A9" s="5" t="s">
        <v>241</v>
      </c>
      <c r="B9" s="9" t="s">
        <v>242</v>
      </c>
      <c r="C9" s="5" t="s">
        <v>243</v>
      </c>
      <c r="D9" s="10" t="str">
        <f aca="false">IFERROR(__xludf.dummyfunction("GOOGLETRANSLATE($C9,""es"",""eu"")"),"Pisatu biluzik jaioberria pixoihalik gabe, balantza, inkubagailua edo sehaska termikoko balantza erabiliz.")</f>
        <v>Pisatu biluzik jaioberria pixoihalik gabe, balantza, inkubagailua edo sehaska termikoko balantza erabiliz.</v>
      </c>
      <c r="E9" s="11" t="s">
        <v>244</v>
      </c>
      <c r="F9" s="11" t="s">
        <v>245</v>
      </c>
    </row>
    <row r="10" customFormat="false" ht="15.75" hidden="false" customHeight="false" outlineLevel="0" collapsed="false">
      <c r="A10" s="5" t="s">
        <v>246</v>
      </c>
      <c r="B10" s="9" t="s">
        <v>247</v>
      </c>
      <c r="C10" s="5" t="s">
        <v>248</v>
      </c>
      <c r="D10" s="10" t="str">
        <f aca="false">IFERROR(__xludf.dummyfunction("GOOGLETRANSLATE($C10,""es"",""eu"")"),"Pisatu biluzik jaioberria pixoihal batekin baskula batean, inkubagailuan edo sehaska termikoko baskulan.")</f>
        <v>Pisatu biluzik jaioberria pixoihal batekin baskula batean, inkubagailuan edo sehaska termikoko baskulan.</v>
      </c>
      <c r="E10" s="11" t="s">
        <v>249</v>
      </c>
      <c r="F10" s="11" t="s">
        <v>250</v>
      </c>
    </row>
    <row r="11" customFormat="false" ht="15.75" hidden="false" customHeight="false" outlineLevel="0" collapsed="false">
      <c r="A11" s="5" t="s">
        <v>251</v>
      </c>
      <c r="B11" s="9" t="s">
        <v>252</v>
      </c>
      <c r="C11" s="5" t="s">
        <v>253</v>
      </c>
      <c r="D11" s="10" t="str">
        <f aca="false">IFERROR(__xludf.dummyfunction("GOOGLETRANSLATE($C11,""es"",""eu"")"),"Pixoihalez jantzitako jaioberria pisatu balantza, inkubagailua edo sehaska termikoko balantza erabiliz.")</f>
        <v>Pixoihalez jantzitako jaioberria pisatu balantza, inkubagailua edo sehaska termikoko balantza erabiliz.</v>
      </c>
      <c r="E11" s="11" t="s">
        <v>254</v>
      </c>
      <c r="F11" s="11" t="s">
        <v>255</v>
      </c>
    </row>
    <row r="12" customFormat="false" ht="15.75" hidden="false" customHeight="false" outlineLevel="0" collapsed="false">
      <c r="A12" s="12" t="s">
        <v>256</v>
      </c>
      <c r="B12" s="13" t="s">
        <v>257</v>
      </c>
      <c r="C12" s="12" t="s">
        <v>258</v>
      </c>
      <c r="D12" s="14" t="str">
        <f aca="false">IFERROR(__xludf.dummyfunction("GOOGLETRANSLATE($C12,""es"",""eu"")"),"Pisuaren zehaztapena:")</f>
        <v>Pisuaren zehaztapena:</v>
      </c>
      <c r="E12" s="15" t="s">
        <v>259</v>
      </c>
      <c r="F12" s="15" t="s">
        <v>260</v>
      </c>
      <c r="G12" s="12"/>
      <c r="H12" s="12"/>
      <c r="I12" s="12"/>
      <c r="J12" s="12"/>
      <c r="K12" s="12"/>
      <c r="L12" s="12"/>
      <c r="M12" s="12"/>
      <c r="N12" s="12"/>
      <c r="O12" s="12"/>
      <c r="P12" s="12"/>
      <c r="Q12" s="12"/>
      <c r="R12" s="12"/>
      <c r="S12" s="12"/>
      <c r="T12" s="12"/>
      <c r="U12" s="12"/>
      <c r="V12" s="12"/>
      <c r="W12" s="12"/>
      <c r="X12" s="12"/>
    </row>
    <row r="13" customFormat="false" ht="15.75" hidden="false" customHeight="false" outlineLevel="0" collapsed="false">
      <c r="A13" s="5" t="s">
        <v>261</v>
      </c>
      <c r="B13" s="9" t="s">
        <v>262</v>
      </c>
      <c r="C13" s="5" t="s">
        <v>263</v>
      </c>
      <c r="D13" s="10" t="str">
        <f aca="false">IFERROR(__xludf.dummyfunction("GOOGLETRANSLATE($C13,""es"",""eu"")"),"bi eskuoihal")</f>
        <v>bi eskuoihal</v>
      </c>
      <c r="E13" s="11" t="s">
        <v>264</v>
      </c>
      <c r="F13" s="11" t="s">
        <v>265</v>
      </c>
    </row>
    <row r="14" customFormat="false" ht="15.75" hidden="false" customHeight="false" outlineLevel="0" collapsed="false">
      <c r="A14" s="5" t="s">
        <v>266</v>
      </c>
      <c r="B14" s="9" t="s">
        <v>267</v>
      </c>
      <c r="C14" s="5" t="s">
        <v>268</v>
      </c>
      <c r="D14" s="10" t="str">
        <f aca="false">IFERROR(__xludf.dummyfunction("GOOGLETRANSLATE($C14,""es"",""eu"")"),"Benda esterilizatuak")</f>
        <v>Benda esterilizatuak</v>
      </c>
      <c r="E14" s="11" t="s">
        <v>269</v>
      </c>
      <c r="F14" s="11" t="s">
        <v>268</v>
      </c>
    </row>
    <row r="15" customFormat="false" ht="15.75" hidden="false" customHeight="false" outlineLevel="0" collapsed="false">
      <c r="A15" s="5" t="s">
        <v>270</v>
      </c>
      <c r="B15" s="9" t="s">
        <v>271</v>
      </c>
      <c r="C15" s="5" t="s">
        <v>272</v>
      </c>
      <c r="D15" s="10" t="str">
        <f aca="false">IFERROR(__xludf.dummyfunction("GOOGLETRANSLATE($C15,""es"",""eu"")"),"hiru orri")</f>
        <v>hiru orri</v>
      </c>
      <c r="E15" s="11" t="s">
        <v>273</v>
      </c>
      <c r="F15" s="11" t="s">
        <v>274</v>
      </c>
    </row>
    <row r="16" customFormat="false" ht="15.75" hidden="false" customHeight="false" outlineLevel="0" collapsed="false">
      <c r="A16" s="5" t="s">
        <v>275</v>
      </c>
      <c r="B16" s="9" t="s">
        <v>276</v>
      </c>
      <c r="C16" s="5" t="s">
        <v>277</v>
      </c>
      <c r="D16" s="10" t="str">
        <f aca="false">IFERROR(__xludf.dummyfunction("GOOGLETRANSLATE($C16,""es"",""eu"")"),"Sworddrape")</f>
        <v>Sworddrape</v>
      </c>
      <c r="E16" s="11" t="s">
        <v>278</v>
      </c>
      <c r="F16" s="11" t="s">
        <v>276</v>
      </c>
    </row>
    <row r="17" customFormat="false" ht="15.75" hidden="false" customHeight="false" outlineLevel="0" collapsed="false">
      <c r="A17" s="5" t="s">
        <v>279</v>
      </c>
      <c r="B17" s="9" t="s">
        <v>280</v>
      </c>
      <c r="C17" s="5" t="s">
        <v>281</v>
      </c>
      <c r="D17" s="10" t="str">
        <f aca="false">IFERROR(__xludf.dummyfunction("GOOGLETRANSLATE($C17,""es"",""eu"")"),"Pintzak")</f>
        <v>Pintzak</v>
      </c>
      <c r="E17" s="11" t="s">
        <v>282</v>
      </c>
      <c r="F17" s="11" t="s">
        <v>281</v>
      </c>
    </row>
    <row r="18" customFormat="false" ht="15.75" hidden="false" customHeight="false" outlineLevel="0" collapsed="false">
      <c r="A18" s="5" t="s">
        <v>283</v>
      </c>
      <c r="B18" s="9" t="s">
        <v>284</v>
      </c>
      <c r="C18" s="5" t="s">
        <v>285</v>
      </c>
      <c r="D18" s="10" t="str">
        <f aca="false">IFERROR(__xludf.dummyfunction("GOOGLETRANSLATE($C18,""es"",""eu"")"),"Silikonazko gel-kutxa")</f>
        <v>Silikonazko gel-kutxa</v>
      </c>
      <c r="E18" s="11" t="s">
        <v>286</v>
      </c>
      <c r="F18" s="11" t="s">
        <v>287</v>
      </c>
    </row>
    <row r="19" customFormat="false" ht="15.75" hidden="false" customHeight="false" outlineLevel="0" collapsed="false">
      <c r="A19" s="5" t="s">
        <v>288</v>
      </c>
      <c r="B19" s="9" t="s">
        <v>289</v>
      </c>
      <c r="C19" s="5" t="s">
        <v>290</v>
      </c>
      <c r="D19" s="10" t="str">
        <f aca="false">IFERROR(__xludf.dummyfunction("GOOGLETRANSLATE($C19,""es"",""eu"")"),"Ehun iragazgaitza")</f>
        <v>Ehun iragazgaitza</v>
      </c>
      <c r="E19" s="11" t="s">
        <v>290</v>
      </c>
      <c r="F19" s="11" t="s">
        <v>291</v>
      </c>
    </row>
    <row r="20" customFormat="false" ht="15.75" hidden="false" customHeight="false" outlineLevel="0" collapsed="false">
      <c r="A20" s="5" t="s">
        <v>292</v>
      </c>
      <c r="B20" s="9" t="s">
        <v>293</v>
      </c>
      <c r="C20" s="5" t="s">
        <v>294</v>
      </c>
      <c r="D20" s="10" t="str">
        <f aca="false">IFERROR(__xludf.dummyfunction("GOOGLETRANSLATE($C20,""es"",""eu"")"),"Gaza")</f>
        <v>Gaza</v>
      </c>
      <c r="E20" s="11" t="s">
        <v>295</v>
      </c>
      <c r="F20" s="11" t="s">
        <v>296</v>
      </c>
    </row>
    <row r="21" customFormat="false" ht="15.75" hidden="false" customHeight="false" outlineLevel="0" collapsed="false">
      <c r="A21" s="5" t="s">
        <v>297</v>
      </c>
      <c r="B21" s="9" t="s">
        <v>298</v>
      </c>
      <c r="C21" s="5" t="s">
        <v>299</v>
      </c>
      <c r="D21" s="10" t="str">
        <f aca="false">IFERROR(__xludf.dummyfunction("GOOGLETRANSLATE($C21,""es"",""eu"")"),"Konpresak")</f>
        <v>Konpresak</v>
      </c>
      <c r="E21" s="11" t="s">
        <v>300</v>
      </c>
      <c r="F21" s="11" t="s">
        <v>299</v>
      </c>
    </row>
    <row r="22" customFormat="false" ht="15.75" hidden="false" customHeight="false" outlineLevel="0" collapsed="false">
      <c r="A22" s="12" t="s">
        <v>301</v>
      </c>
      <c r="B22" s="13" t="s">
        <v>302</v>
      </c>
      <c r="C22" s="12" t="s">
        <v>303</v>
      </c>
      <c r="D22" s="14" t="str">
        <f aca="false">IFERROR(__xludf.dummyfunction("GOOGLETRANSLATE($C22,""es"",""eu"")"),"Zein elementu hartu behar dituzu habia egiteko?")</f>
        <v>Zein elementu hartu behar dituzu habia egiteko?</v>
      </c>
      <c r="E22" s="15" t="s">
        <v>304</v>
      </c>
      <c r="F22" s="15" t="s">
        <v>305</v>
      </c>
      <c r="G22" s="12"/>
      <c r="H22" s="12"/>
      <c r="I22" s="12"/>
      <c r="J22" s="12"/>
      <c r="K22" s="12"/>
      <c r="L22" s="12"/>
      <c r="M22" s="12"/>
      <c r="N22" s="12"/>
      <c r="O22" s="12"/>
      <c r="P22" s="12"/>
      <c r="Q22" s="12"/>
      <c r="R22" s="12"/>
      <c r="S22" s="12"/>
      <c r="T22" s="12"/>
      <c r="U22" s="12"/>
      <c r="V22" s="12"/>
      <c r="W22" s="12"/>
      <c r="X22" s="12"/>
    </row>
    <row r="23" customFormat="false" ht="15.75" hidden="false" customHeight="false" outlineLevel="0" collapsed="false">
      <c r="A23" s="5" t="s">
        <v>306</v>
      </c>
      <c r="B23" s="9" t="s">
        <v>307</v>
      </c>
      <c r="C23" s="5" t="s">
        <v>308</v>
      </c>
      <c r="D23" s="10" t="s">
        <v>309</v>
      </c>
      <c r="E23" s="11" t="s">
        <v>310</v>
      </c>
      <c r="F23" s="11" t="s">
        <v>311</v>
      </c>
    </row>
    <row r="24" customFormat="false" ht="15.75" hidden="false" customHeight="false" outlineLevel="0" collapsed="false">
      <c r="A24" s="5" t="s">
        <v>312</v>
      </c>
      <c r="B24" s="9" t="s">
        <v>313</v>
      </c>
      <c r="C24" s="5" t="s">
        <v>314</v>
      </c>
      <c r="D24" s="10" t="str">
        <f aca="false">IFERROR(__xludf.dummyfunction("GOOGLETRANSLATE($C24,""es"",""eu"")"),"Ez garbitu.")</f>
        <v>Ez garbitu.</v>
      </c>
      <c r="E24" s="11" t="s">
        <v>315</v>
      </c>
      <c r="F24" s="11" t="s">
        <v>316</v>
      </c>
    </row>
    <row r="25" customFormat="false" ht="15.75" hidden="false" customHeight="false" outlineLevel="0" collapsed="false">
      <c r="A25" s="5" t="s">
        <v>317</v>
      </c>
      <c r="B25" s="9" t="s">
        <v>318</v>
      </c>
      <c r="C25" s="5" t="s">
        <v>319</v>
      </c>
      <c r="D25" s="10" t="str">
        <f aca="false">IFERROR(__xludf.dummyfunction("GOOGLETRANSLATE($C25,""es"",""eu"")"),"Garbitu vernix caseosa guztia urarekin 2 ordu igaro ondoren")</f>
        <v>Garbitu vernix caseosa guztia urarekin 2 ordu igaro ondoren</v>
      </c>
      <c r="E25" s="11" t="s">
        <v>320</v>
      </c>
      <c r="F25" s="11" t="s">
        <v>321</v>
      </c>
    </row>
    <row r="26" customFormat="false" ht="15.75" hidden="false" customHeight="false" outlineLevel="0" collapsed="false">
      <c r="A26" s="12" t="s">
        <v>322</v>
      </c>
      <c r="B26" s="13" t="s">
        <v>323</v>
      </c>
      <c r="C26" s="12" t="s">
        <v>324</v>
      </c>
      <c r="D26" s="14" t="str">
        <f aca="false">IFERROR(__xludf.dummyfunction("GOOGLETRANSLATE($C26,""es"",""eu"")"),"Jaioberria garbitu?")</f>
        <v>Jaioberria garbitu?</v>
      </c>
      <c r="E26" s="15" t="s">
        <v>325</v>
      </c>
      <c r="F26" s="15" t="s">
        <v>326</v>
      </c>
      <c r="G26" s="12"/>
      <c r="H26" s="12"/>
      <c r="I26" s="12"/>
      <c r="J26" s="12"/>
      <c r="K26" s="12"/>
      <c r="L26" s="12"/>
      <c r="M26" s="12"/>
      <c r="N26" s="12"/>
      <c r="O26" s="12"/>
      <c r="P26" s="12"/>
      <c r="Q26" s="12"/>
      <c r="R26" s="12"/>
      <c r="S26" s="12"/>
      <c r="T26" s="12"/>
      <c r="U26" s="12"/>
      <c r="V26" s="12"/>
      <c r="W26" s="12"/>
      <c r="X26" s="12"/>
    </row>
    <row r="27" customFormat="false" ht="15.75" hidden="false" customHeight="false" outlineLevel="0" collapsed="false">
      <c r="A27" s="5" t="s">
        <v>327</v>
      </c>
      <c r="B27" s="9" t="s">
        <v>328</v>
      </c>
      <c r="C27" s="5" t="s">
        <v>329</v>
      </c>
      <c r="D27" s="10" t="str">
        <f aca="false">IFERROR(__xludf.dummyfunction("GOOGLETRANSLATE($C27,""es"",""eu"")"),"Gainjarriz jarriko ditugun bizpahiru xafla erabiliko ditugu, tentsiorik gabe biribilduko ditugu eta zinta batekin finkatuko ditugu, gero eskuoihal batekin estali edo zuzenean beste eskuoihal baten azpian jarri.")</f>
        <v>Gainjarriz jarriko ditugun bizpahiru xafla erabiliko ditugu, tentsiorik gabe biribilduko ditugu eta zinta batekin finkatuko ditugu, gero eskuoihal batekin estali edo zuzenean beste eskuoihal baten azpian jarri.</v>
      </c>
      <c r="E27" s="11" t="s">
        <v>330</v>
      </c>
      <c r="F27" s="11" t="s">
        <v>331</v>
      </c>
      <c r="G27" s="5"/>
      <c r="H27" s="5"/>
      <c r="I27" s="5"/>
      <c r="J27" s="5"/>
      <c r="K27" s="5"/>
      <c r="L27" s="5"/>
      <c r="M27" s="5"/>
      <c r="N27" s="5"/>
      <c r="O27" s="5"/>
      <c r="P27" s="5"/>
      <c r="Q27" s="5"/>
      <c r="R27" s="5"/>
      <c r="S27" s="5"/>
      <c r="T27" s="5"/>
      <c r="U27" s="5"/>
      <c r="V27" s="5"/>
      <c r="W27" s="5"/>
      <c r="X27" s="5"/>
    </row>
    <row r="28" customFormat="false" ht="15.75" hidden="false" customHeight="false" outlineLevel="0" collapsed="false">
      <c r="A28" s="5" t="s">
        <v>332</v>
      </c>
      <c r="B28" s="9" t="s">
        <v>333</v>
      </c>
      <c r="C28" s="5" t="s">
        <v>334</v>
      </c>
      <c r="D28" s="10" t="str">
        <f aca="false">IFERROR(__xludf.dummyfunction("GOOGLETRANSLATE($C28,""es"",""eu"")"),"Bata bestearen gainean jarriko ditugun bizpahiru eskuoihal erabiliko ditugu, biribilduko ditugu, ahal den neurrian estutuz eta zinta batekin estali ditzakegu .")</f>
        <v>Bata bestearen gainean jarriko ditugun bizpahiru eskuoihal erabiliko ditugu, biribilduko ditugu, ahal den neurrian estutuz eta zinta batekin estali ditzakegu .</v>
      </c>
      <c r="E28" s="11" t="s">
        <v>335</v>
      </c>
      <c r="F28" s="11" t="s">
        <v>336</v>
      </c>
      <c r="G28" s="5"/>
      <c r="H28" s="5"/>
      <c r="I28" s="5"/>
      <c r="J28" s="5"/>
      <c r="K28" s="5"/>
      <c r="L28" s="5"/>
      <c r="M28" s="5"/>
      <c r="N28" s="5"/>
      <c r="O28" s="5"/>
      <c r="P28" s="5"/>
      <c r="Q28" s="5"/>
      <c r="R28" s="5"/>
      <c r="S28" s="5"/>
      <c r="T28" s="5"/>
      <c r="U28" s="5"/>
      <c r="V28" s="5"/>
      <c r="W28" s="5"/>
      <c r="X28" s="5"/>
    </row>
    <row r="29" customFormat="false" ht="15.75" hidden="false" customHeight="false" outlineLevel="0" collapsed="false">
      <c r="A29" s="5" t="s">
        <v>337</v>
      </c>
      <c r="B29" s="9" t="s">
        <v>338</v>
      </c>
      <c r="C29" s="5" t="s">
        <v>339</v>
      </c>
      <c r="D29" s="10" t="str">
        <f aca="false">IFERROR(__xludf.dummyfunction("GOOGLETRANSLATE($C29,""es"",""eu"")"),"Gainjarriz jarriko ditugun bizpahiru eskuoihal erabiliko ditugu, tentsiorik gabe biribilduko ditugu eta zinta batekin finkatuko ditugu, gero xafla batekin estali edo zuzenean beste xafla baten azpian jarri.")</f>
        <v>Gainjarriz jarriko ditugun bizpahiru eskuoihal erabiliko ditugu, tentsiorik gabe biribilduko ditugu eta zinta batekin finkatuko ditugu, gero xafla batekin estali edo zuzenean beste xafla baten azpian jarri.</v>
      </c>
      <c r="E29" s="11" t="s">
        <v>340</v>
      </c>
      <c r="F29" s="11" t="s">
        <v>341</v>
      </c>
      <c r="G29" s="5"/>
      <c r="H29" s="5"/>
      <c r="I29" s="5"/>
      <c r="J29" s="5"/>
      <c r="K29" s="5"/>
      <c r="L29" s="5"/>
      <c r="M29" s="5"/>
      <c r="N29" s="5"/>
      <c r="O29" s="5"/>
      <c r="P29" s="5"/>
      <c r="Q29" s="5"/>
      <c r="R29" s="5"/>
      <c r="S29" s="5"/>
      <c r="T29" s="5"/>
      <c r="U29" s="5"/>
      <c r="V29" s="5"/>
      <c r="W29" s="5"/>
      <c r="X29" s="5"/>
    </row>
    <row r="30" customFormat="false" ht="15.75" hidden="false" customHeight="false" outlineLevel="0" collapsed="false">
      <c r="A30" s="12" t="s">
        <v>342</v>
      </c>
      <c r="B30" s="13" t="s">
        <v>343</v>
      </c>
      <c r="C30" s="12" t="s">
        <v>344</v>
      </c>
      <c r="D30" s="14" t="str">
        <f aca="false">IFERROR(__xludf.dummyfunction("GOOGLETRANSLATE($C30,""es"",""eu"")"),"Zein da habia muntatzeko prozesua?")</f>
        <v>Zein da habia muntatzeko prozesua?</v>
      </c>
      <c r="E30" s="15" t="s">
        <v>345</v>
      </c>
      <c r="F30" s="15" t="s">
        <v>346</v>
      </c>
      <c r="G30" s="12"/>
      <c r="H30" s="12"/>
      <c r="I30" s="12"/>
      <c r="J30" s="12"/>
      <c r="K30" s="12"/>
      <c r="L30" s="12"/>
      <c r="M30" s="12"/>
      <c r="N30" s="12"/>
      <c r="O30" s="12"/>
      <c r="P30" s="12"/>
      <c r="Q30" s="12"/>
      <c r="R30" s="12"/>
      <c r="S30" s="12"/>
      <c r="T30" s="12"/>
      <c r="U30" s="12"/>
      <c r="V30" s="12"/>
      <c r="W30" s="12"/>
      <c r="X30" s="12"/>
    </row>
    <row r="31" customFormat="false" ht="15.75" hidden="false" customHeight="false" outlineLevel="0" collapsed="false">
      <c r="A31" s="5" t="s">
        <v>347</v>
      </c>
      <c r="B31" s="9" t="s">
        <v>348</v>
      </c>
      <c r="C31" s="5" t="s">
        <v>349</v>
      </c>
      <c r="D31" s="10" t="str">
        <f aca="false">IFERROR(__xludf.dummyfunction("GOOGLETRANSLATE($C31,""es"",""eu"")"),"Inkubagailuan dagoen tamainan eta espazioan oinarrituta")</f>
        <v>Inkubagailuan dagoen tamainan eta espazioan oinarrituta</v>
      </c>
      <c r="E31" s="11" t="s">
        <v>350</v>
      </c>
      <c r="F31" s="11" t="s">
        <v>351</v>
      </c>
    </row>
    <row r="32" customFormat="false" ht="15.75" hidden="false" customHeight="false" outlineLevel="0" collapsed="false">
      <c r="A32" s="5" t="s">
        <v>352</v>
      </c>
      <c r="B32" s="9" t="s">
        <v>353</v>
      </c>
      <c r="C32" s="5" t="s">
        <v>354</v>
      </c>
      <c r="D32" s="10" t="str">
        <f aca="false">IFERROR(__xludf.dummyfunction("GOOGLETRANSLATE($C32,""es"",""eu"")"),"Jaioberriaren gorputzaren tamaina eta sestraren arabera")</f>
        <v>Jaioberriaren gorputzaren tamaina eta sestraren arabera</v>
      </c>
      <c r="E32" s="11" t="s">
        <v>355</v>
      </c>
      <c r="F32" s="11" t="s">
        <v>356</v>
      </c>
    </row>
    <row r="33" customFormat="false" ht="15.75" hidden="false" customHeight="false" outlineLevel="0" collapsed="false">
      <c r="A33" s="5" t="s">
        <v>357</v>
      </c>
      <c r="B33" s="9" t="s">
        <v>358</v>
      </c>
      <c r="C33" s="5" t="s">
        <v>359</v>
      </c>
      <c r="D33" s="10" t="str">
        <f aca="false">IFERROR(__xludf.dummyfunction("GOOGLETRANSLATE($C33,""es"",""eu"")"),"Erabilitako eskuoihal eta maindireen luzera eta tamainaren arabera")</f>
        <v>Erabilitako eskuoihal eta maindireen luzera eta tamainaren arabera</v>
      </c>
      <c r="E33" s="11" t="s">
        <v>360</v>
      </c>
      <c r="F33" s="11" t="s">
        <v>361</v>
      </c>
    </row>
    <row r="34" customFormat="false" ht="15.75" hidden="false" customHeight="false" outlineLevel="0" collapsed="false">
      <c r="A34" s="12" t="s">
        <v>362</v>
      </c>
      <c r="B34" s="13" t="s">
        <v>363</v>
      </c>
      <c r="C34" s="12" t="s">
        <v>364</v>
      </c>
      <c r="D34" s="14" t="str">
        <f aca="false">IFERROR(__xludf.dummyfunction("GOOGLETRANSLATE($C34,""es"",""eu"")"),"Zertan oinarrituta egokitu beharko zenuke habiaren tamaina?")</f>
        <v>Zertan oinarrituta egokitu beharko zenuke habiaren tamaina?</v>
      </c>
      <c r="E34" s="15" t="s">
        <v>365</v>
      </c>
      <c r="F34" s="15" t="s">
        <v>366</v>
      </c>
      <c r="G34" s="12"/>
      <c r="H34" s="12"/>
      <c r="I34" s="12"/>
      <c r="J34" s="12"/>
      <c r="K34" s="12"/>
      <c r="L34" s="12"/>
      <c r="M34" s="12"/>
      <c r="N34" s="12"/>
      <c r="O34" s="12"/>
      <c r="P34" s="12"/>
      <c r="Q34" s="12"/>
      <c r="R34" s="12"/>
      <c r="S34" s="12"/>
      <c r="T34" s="12"/>
      <c r="U34" s="12"/>
      <c r="V34" s="12"/>
      <c r="W34" s="12"/>
      <c r="X34" s="12"/>
    </row>
    <row r="35" customFormat="false" ht="15.75" hidden="false" customHeight="false" outlineLevel="0" collapsed="false">
      <c r="A35" s="5" t="s">
        <v>367</v>
      </c>
      <c r="B35" s="9" t="s">
        <v>368</v>
      </c>
      <c r="C35" s="5" t="s">
        <v>369</v>
      </c>
      <c r="D35" s="10" t="str">
        <f aca="false">IFERROR(__xludf.dummyfunction("GOOGLETRANSLATE($C35,""es"",""eu"")"),"bizkarreko posizioa")</f>
        <v>bizkarreko posizioa</v>
      </c>
      <c r="E35" s="11" t="s">
        <v>370</v>
      </c>
      <c r="F35" s="11" t="s">
        <v>369</v>
      </c>
    </row>
    <row r="36" customFormat="false" ht="15.75" hidden="false" customHeight="false" outlineLevel="0" collapsed="false">
      <c r="A36" s="5" t="s">
        <v>371</v>
      </c>
      <c r="B36" s="9" t="s">
        <v>372</v>
      </c>
      <c r="C36" s="5" t="s">
        <v>373</v>
      </c>
      <c r="D36" s="10" t="str">
        <f aca="false">IFERROR(__xludf.dummyfunction("GOOGLETRANSLATE($C36,""es"",""eu"")"),"proze posizioa")</f>
        <v>proze posizioa</v>
      </c>
      <c r="E36" s="11" t="s">
        <v>374</v>
      </c>
      <c r="F36" s="11" t="s">
        <v>375</v>
      </c>
    </row>
    <row r="37" customFormat="false" ht="15.75" hidden="false" customHeight="false" outlineLevel="0" collapsed="false">
      <c r="A37" s="5" t="s">
        <v>376</v>
      </c>
      <c r="B37" s="9" t="s">
        <v>377</v>
      </c>
      <c r="C37" s="5" t="s">
        <v>378</v>
      </c>
      <c r="D37" s="10" t="str">
        <f aca="false">IFERROR(__xludf.dummyfunction("GOOGLETRANSLATE($C37,""es"",""eu"")"),"Alboko posizioa")</f>
        <v>Alboko posizioa</v>
      </c>
      <c r="E37" s="11" t="s">
        <v>379</v>
      </c>
      <c r="F37" s="11" t="s">
        <v>378</v>
      </c>
    </row>
    <row r="38" customFormat="false" ht="15.75" hidden="false" customHeight="false" outlineLevel="0" collapsed="false">
      <c r="A38" s="12" t="s">
        <v>380</v>
      </c>
      <c r="B38" s="13" t="s">
        <v>381</v>
      </c>
      <c r="C38" s="12" t="s">
        <v>382</v>
      </c>
      <c r="D38" s="14" t="str">
        <f aca="false">IFERROR(__xludf.dummyfunction("GOOGLETRANSLATE($C38,""es"",""eu"")"),"Zein postutan utzi behar duzu jaioberria?")</f>
        <v>Zein postutan utzi behar duzu jaioberria?</v>
      </c>
      <c r="E38" s="15" t="s">
        <v>383</v>
      </c>
      <c r="F38" s="15" t="s">
        <v>384</v>
      </c>
      <c r="G38" s="12"/>
      <c r="H38" s="12"/>
      <c r="I38" s="12"/>
      <c r="J38" s="12"/>
      <c r="K38" s="12"/>
      <c r="L38" s="12"/>
      <c r="M38" s="12"/>
      <c r="N38" s="12"/>
      <c r="O38" s="12"/>
      <c r="P38" s="12"/>
      <c r="Q38" s="12"/>
      <c r="R38" s="12"/>
      <c r="S38" s="12"/>
      <c r="T38" s="12"/>
      <c r="U38" s="12"/>
      <c r="V38" s="12"/>
      <c r="W38" s="12"/>
      <c r="X38" s="12"/>
    </row>
    <row r="39" customFormat="false" ht="15.75" hidden="false" customHeight="false" outlineLevel="0" collapsed="false">
      <c r="A39" s="5" t="s">
        <v>385</v>
      </c>
      <c r="B39" s="9" t="s">
        <v>386</v>
      </c>
      <c r="C39" s="5" t="s">
        <v>387</v>
      </c>
      <c r="D39" s="10" t="str">
        <f aca="false">IFERROR(__xludf.dummyfunction("GOOGLETRANSLATE($C39,""es"",""eu"")"),"Egin inguratzeko euspena banda-formako xafla batekin")</f>
        <v>Egin inguratzeko euspena banda-formako xafla batekin</v>
      </c>
      <c r="E39" s="11" t="s">
        <v>388</v>
      </c>
      <c r="F39" s="11" t="s">
        <v>389</v>
      </c>
    </row>
    <row r="40" customFormat="false" ht="15.75" hidden="false" customHeight="false" outlineLevel="0" collapsed="false">
      <c r="A40" s="5" t="s">
        <v>390</v>
      </c>
      <c r="B40" s="9" t="s">
        <v>391</v>
      </c>
      <c r="C40" s="5" t="s">
        <v>392</v>
      </c>
      <c r="D40" s="10" t="str">
        <f aca="false">IFERROR(__xludf.dummyfunction("GOOGLETRANSLATE($C40,""es"",""eu"")"),"Estali habia guztiz izara batekin")</f>
        <v>Estali habia guztiz izara batekin</v>
      </c>
      <c r="E40" s="11" t="s">
        <v>393</v>
      </c>
      <c r="F40" s="11" t="s">
        <v>394</v>
      </c>
    </row>
    <row r="41" customFormat="false" ht="15.75" hidden="false" customHeight="false" outlineLevel="0" collapsed="false">
      <c r="A41" s="5" t="s">
        <v>395</v>
      </c>
      <c r="B41" s="9" t="s">
        <v>396</v>
      </c>
      <c r="C41" s="5" t="s">
        <v>397</v>
      </c>
      <c r="D41" s="10" t="str">
        <f aca="false">IFERROR(__xludf.dummyfunction("GOOGLETRANSLATE($C41,""es"",""eu"")"),"Jarri izara solte bat habiaren gainean")</f>
        <v>Jarri izara solte bat habiaren gainean</v>
      </c>
      <c r="E41" s="11" t="s">
        <v>398</v>
      </c>
      <c r="F41" s="11" t="s">
        <v>399</v>
      </c>
    </row>
    <row r="42" customFormat="false" ht="15.75" hidden="false" customHeight="false" outlineLevel="0" collapsed="false">
      <c r="A42" s="12" t="s">
        <v>400</v>
      </c>
      <c r="B42" s="13" t="s">
        <v>401</v>
      </c>
      <c r="C42" s="12" t="s">
        <v>402</v>
      </c>
      <c r="D42" s="14" t="str">
        <f aca="false">IFERROR(__xludf.dummyfunction("GOOGLETRANSLATE($C42,""es"",""eu"")"),"Zer egin behar duzu jaioberria habian finkatu ondoren?")</f>
        <v>Zer egin behar duzu jaioberria habian finkatu ondoren?</v>
      </c>
      <c r="E42" s="15" t="s">
        <v>403</v>
      </c>
      <c r="F42" s="15" t="s">
        <v>404</v>
      </c>
      <c r="G42" s="12"/>
      <c r="H42" s="12"/>
      <c r="I42" s="12"/>
      <c r="J42" s="12"/>
      <c r="K42" s="12"/>
      <c r="L42" s="12"/>
      <c r="M42" s="12"/>
      <c r="N42" s="12"/>
      <c r="O42" s="12"/>
      <c r="P42" s="12"/>
      <c r="Q42" s="12"/>
      <c r="R42" s="12"/>
      <c r="S42" s="12"/>
      <c r="T42" s="12"/>
      <c r="U42" s="12"/>
      <c r="V42" s="12"/>
      <c r="W42" s="12"/>
      <c r="X42" s="12"/>
    </row>
    <row r="43" customFormat="false" ht="15.75" hidden="false" customHeight="false" outlineLevel="0" collapsed="false">
      <c r="A43" s="5" t="s">
        <v>405</v>
      </c>
      <c r="B43" s="9" t="s">
        <v>406</v>
      </c>
      <c r="C43" s="5" t="s">
        <v>407</v>
      </c>
      <c r="D43" s="10" t="str">
        <f aca="false">IFERROR(__xludf.dummyfunction("GOOGLETRANSLATE($C43,""es"",""eu"")"),"Kendu elektrodoak jaioberriari")</f>
        <v>Kendu elektrodoak jaioberriari</v>
      </c>
      <c r="E43" s="11" t="s">
        <v>408</v>
      </c>
      <c r="F43" s="11" t="s">
        <v>409</v>
      </c>
    </row>
    <row r="44" customFormat="false" ht="15.75" hidden="false" customHeight="false" outlineLevel="0" collapsed="false">
      <c r="A44" s="5" t="s">
        <v>410</v>
      </c>
      <c r="B44" s="9" t="s">
        <v>411</v>
      </c>
      <c r="C44" s="5" t="s">
        <v>412</v>
      </c>
      <c r="D44" s="10" t="str">
        <f aca="false">IFERROR(__xludf.dummyfunction("GOOGLETRANSLATE($C44,""es"",""eu"")"),"Garbitu jaioberria")</f>
        <v>Garbitu jaioberria</v>
      </c>
      <c r="E44" s="11" t="s">
        <v>413</v>
      </c>
      <c r="F44" s="11" t="s">
        <v>414</v>
      </c>
    </row>
    <row r="45" customFormat="false" ht="15.75" hidden="false" customHeight="false" outlineLevel="0" collapsed="false">
      <c r="A45" s="5" t="s">
        <v>415</v>
      </c>
      <c r="B45" s="9" t="s">
        <v>416</v>
      </c>
      <c r="C45" s="5" t="s">
        <v>417</v>
      </c>
      <c r="D45" s="10" t="str">
        <f aca="false">IFERROR(__xludf.dummyfunction("GOOGLETRANSLATE($C45,""es"",""eu"")"),"Kendu tenperatura sentsorea jaioberriari")</f>
        <v>Kendu tenperatura sentsorea jaioberriari</v>
      </c>
      <c r="E45" s="11" t="s">
        <v>418</v>
      </c>
      <c r="F45" s="11" t="s">
        <v>419</v>
      </c>
    </row>
    <row r="46" customFormat="false" ht="15.75" hidden="false" customHeight="false" outlineLevel="0" collapsed="false">
      <c r="A46" s="5" t="s">
        <v>420</v>
      </c>
      <c r="B46" s="9" t="s">
        <v>421</v>
      </c>
      <c r="C46" s="5" t="s">
        <v>422</v>
      </c>
      <c r="D46" s="10" t="str">
        <f aca="false">IFERROR(__xludf.dummyfunction("GOOGLETRANSLATE($C46,""es"",""eu"")"),"Kendu odol-presioa monitorea jaioberriari")</f>
        <v>Kendu odol-presioa monitorea jaioberriari</v>
      </c>
      <c r="E46" s="11" t="s">
        <v>423</v>
      </c>
      <c r="F46" s="11" t="s">
        <v>424</v>
      </c>
    </row>
    <row r="47" customFormat="false" ht="15.75" hidden="false" customHeight="false" outlineLevel="0" collapsed="false">
      <c r="A47" s="5" t="s">
        <v>425</v>
      </c>
      <c r="B47" s="9" t="s">
        <v>426</v>
      </c>
      <c r="C47" s="5" t="s">
        <v>427</v>
      </c>
      <c r="D47" s="10" t="str">
        <f aca="false">IFERROR(__xludf.dummyfunction("GOOGLETRANSLATE($C47,""es"",""eu"")"),"Egin Apgar proba")</f>
        <v>Egin Apgar proba</v>
      </c>
      <c r="E47" s="11" t="s">
        <v>428</v>
      </c>
      <c r="F47" s="11" t="s">
        <v>429</v>
      </c>
    </row>
    <row r="48" customFormat="false" ht="15.75" hidden="false" customHeight="false" outlineLevel="0" collapsed="false">
      <c r="A48" s="5" t="s">
        <v>430</v>
      </c>
      <c r="B48" s="9" t="s">
        <v>431</v>
      </c>
      <c r="C48" s="5" t="s">
        <v>432</v>
      </c>
      <c r="D48" s="10" t="str">
        <f aca="false">IFERROR(__xludf.dummyfunction("GOOGLETRANSLATE($C48,""es"",""eu"")"),"Kendu pulsioximetroa jaioberriari")</f>
        <v>Kendu pulsioximetroa jaioberriari</v>
      </c>
      <c r="E48" s="11" t="s">
        <v>433</v>
      </c>
      <c r="F48" s="11" t="s">
        <v>434</v>
      </c>
    </row>
    <row r="49" customFormat="false" ht="15.75" hidden="false" customHeight="false" outlineLevel="0" collapsed="false">
      <c r="A49" s="5" t="s">
        <v>435</v>
      </c>
      <c r="B49" s="9" t="s">
        <v>436</v>
      </c>
      <c r="C49" s="5" t="s">
        <v>437</v>
      </c>
      <c r="D49" s="10" t="str">
        <f aca="false">IFERROR(__xludf.dummyfunction("GOOGLETRANSLATE($C49,""es"",""eu"")"),"Jaioberria janztea")</f>
        <v>Jaioberria janztea</v>
      </c>
      <c r="E49" s="11" t="s">
        <v>438</v>
      </c>
      <c r="F49" s="11" t="s">
        <v>439</v>
      </c>
    </row>
    <row r="50" customFormat="false" ht="15.75" hidden="false" customHeight="false" outlineLevel="0" collapsed="false">
      <c r="A50" s="5" t="s">
        <v>440</v>
      </c>
      <c r="B50" s="9" t="s">
        <v>441</v>
      </c>
      <c r="C50" s="5" t="s">
        <v>442</v>
      </c>
      <c r="D50" s="10" t="str">
        <f aca="false">IFERROR(__xludf.dummyfunction("GOOGLETRANSLATE($C50,""es"",""eu"")"),"Jaioberria sehaskara eraman")</f>
        <v>Jaioberria sehaskara eraman</v>
      </c>
      <c r="E50" s="11" t="s">
        <v>443</v>
      </c>
      <c r="F50" s="11" t="s">
        <v>444</v>
      </c>
    </row>
    <row r="51" customFormat="false" ht="15.75" hidden="false" customHeight="false" outlineLevel="0" collapsed="false">
      <c r="A51" s="5" t="s">
        <v>445</v>
      </c>
      <c r="B51" s="9" t="s">
        <v>446</v>
      </c>
      <c r="C51" s="5" t="s">
        <v>447</v>
      </c>
      <c r="D51" s="10" t="str">
        <f aca="false">IFERROR(__xludf.dummyfunction("GOOGLETRANSLATE($C51,""es"",""eu"")"),"Eman esnea jaioberriari")</f>
        <v>Eman esnea jaioberriari</v>
      </c>
      <c r="E51" s="11" t="s">
        <v>448</v>
      </c>
      <c r="F51" s="11" t="s">
        <v>449</v>
      </c>
    </row>
    <row r="52" customFormat="false" ht="15.75" hidden="false" customHeight="false" outlineLevel="0" collapsed="false">
      <c r="A52" s="5" t="s">
        <v>450</v>
      </c>
      <c r="B52" s="9" t="s">
        <v>451</v>
      </c>
      <c r="C52" s="5" t="s">
        <v>452</v>
      </c>
      <c r="D52" s="10" t="str">
        <f aca="false">IFERROR(__xludf.dummyfunction("GOOGLETRANSLATE($C52,""es"",""eu"")"),"kendu manta")</f>
        <v>kendu manta</v>
      </c>
      <c r="E52" s="11" t="s">
        <v>453</v>
      </c>
      <c r="F52" s="11" t="s">
        <v>454</v>
      </c>
    </row>
    <row r="53" customFormat="false" ht="15.75" hidden="false" customHeight="false" outlineLevel="0" collapsed="false">
      <c r="A53" s="12" t="s">
        <v>455</v>
      </c>
      <c r="B53" s="13" t="s">
        <v>456</v>
      </c>
      <c r="C53" s="12" t="s">
        <v>457</v>
      </c>
      <c r="D53" s="14" t="str">
        <f aca="false">IFERROR(__xludf.dummyfunction("GOOGLETRANSLATE($C53,""es"",""eu"")"),"2-4 ordu igaro ondoren, jaioberria ondo sentitzen bada:")</f>
        <v>2-4 ordu igaro ondoren, jaioberria ondo sentitzen bada:</v>
      </c>
      <c r="E53" s="15" t="s">
        <v>458</v>
      </c>
      <c r="F53" s="15" t="s">
        <v>459</v>
      </c>
      <c r="G53" s="12"/>
      <c r="H53" s="12"/>
      <c r="I53" s="12"/>
      <c r="J53" s="12"/>
      <c r="K53" s="12"/>
      <c r="L53" s="12"/>
      <c r="M53" s="12"/>
      <c r="N53" s="12"/>
      <c r="O53" s="12"/>
      <c r="P53" s="12"/>
      <c r="Q53" s="12"/>
      <c r="R53" s="12"/>
      <c r="S53" s="12"/>
      <c r="T53" s="12"/>
      <c r="U53" s="12"/>
      <c r="V53" s="12"/>
      <c r="W53" s="12"/>
      <c r="X53" s="12"/>
    </row>
    <row r="54" customFormat="false" ht="15.75" hidden="false" customHeight="false" outlineLevel="0" collapsed="false">
      <c r="A54" s="5" t="s">
        <v>460</v>
      </c>
      <c r="B54" s="9" t="s">
        <v>461</v>
      </c>
      <c r="C54" s="5" t="s">
        <v>462</v>
      </c>
      <c r="D54" s="10" t="str">
        <f aca="false">IFERROR(__xludf.dummyfunction("GOOGLETRANSLATE($C54,""es"",""eu"")"),"Jarri identifikazio eskumuturreko bat jaioberriari jaioberriaren eta bere amaren informazioarekin.")</f>
        <v>Jarri identifikazio eskumuturreko bat jaioberriari jaioberriaren eta bere amaren informazioarekin.</v>
      </c>
      <c r="E54" s="11" t="s">
        <v>463</v>
      </c>
      <c r="F54" s="11" t="s">
        <v>464</v>
      </c>
    </row>
    <row r="55" customFormat="false" ht="15.75" hidden="false" customHeight="false" outlineLevel="0" collapsed="false">
      <c r="A55" s="5" t="s">
        <v>465</v>
      </c>
      <c r="B55" s="9" t="s">
        <v>466</v>
      </c>
      <c r="C55" s="5" t="s">
        <v>467</v>
      </c>
      <c r="D55" s="10" t="str">
        <f aca="false">IFERROR(__xludf.dummyfunction("GOOGLETRANSLATE($C55,""es"",""eu"")"),"Jarri identifikazio eskumuturreko bat jaioberriari jaioberriaren eta bere amaren informazioarekin. Hartu oinaren aztarna.")</f>
        <v>Jarri identifikazio eskumuturreko bat jaioberriari jaioberriaren eta bere amaren informazioarekin. Hartu oinaren aztarna.</v>
      </c>
      <c r="E55" s="11" t="s">
        <v>463</v>
      </c>
      <c r="F55" s="11" t="s">
        <v>468</v>
      </c>
    </row>
    <row r="56" customFormat="false" ht="15.75" hidden="false" customHeight="false" outlineLevel="0" collapsed="false">
      <c r="A56" s="5" t="s">
        <v>469</v>
      </c>
      <c r="B56" s="9" t="s">
        <v>470</v>
      </c>
      <c r="C56" s="5" t="s">
        <v>471</v>
      </c>
      <c r="D56" s="10" t="str">
        <f aca="false">IFERROR(__xludf.dummyfunction("GOOGLETRANSLATE($C56,""es"",""eu"")"),"Hartu oinaren aztarna.")</f>
        <v>Hartu oinaren aztarna.</v>
      </c>
      <c r="E56" s="11" t="s">
        <v>472</v>
      </c>
      <c r="F56" s="11" t="s">
        <v>473</v>
      </c>
    </row>
    <row r="57" customFormat="false" ht="15.75" hidden="false" customHeight="false" outlineLevel="0" collapsed="false">
      <c r="A57" s="12" t="s">
        <v>474</v>
      </c>
      <c r="B57" s="13" t="s">
        <v>475</v>
      </c>
      <c r="C57" s="12" t="s">
        <v>476</v>
      </c>
      <c r="D57" s="14" t="str">
        <f aca="false">IFERROR(__xludf.dummyfunction("GOOGLETRANSLATE($C57,""es"",""eu"")"),"Aukeratu egin beharreko ekintza:")</f>
        <v>Aukeratu egin beharreko ekintza:</v>
      </c>
      <c r="E57" s="15" t="s">
        <v>477</v>
      </c>
      <c r="F57" s="15" t="s">
        <v>478</v>
      </c>
      <c r="G57" s="12"/>
      <c r="H57" s="12"/>
      <c r="I57" s="12"/>
      <c r="J57" s="12"/>
      <c r="K57" s="12"/>
      <c r="L57" s="12"/>
      <c r="M57" s="12"/>
      <c r="N57" s="12"/>
      <c r="O57" s="12"/>
      <c r="P57" s="12"/>
      <c r="Q57" s="12"/>
      <c r="R57" s="12"/>
      <c r="S57" s="12"/>
      <c r="T57" s="12"/>
      <c r="U57" s="12"/>
      <c r="V57" s="12"/>
      <c r="W57" s="12"/>
      <c r="X57" s="12"/>
    </row>
    <row r="58" customFormat="false" ht="15.75" hidden="false" customHeight="false" outlineLevel="0" collapsed="false">
      <c r="A58" s="5" t="s">
        <v>479</v>
      </c>
      <c r="B58" s="9" t="s">
        <v>480</v>
      </c>
      <c r="C58" s="5" t="s">
        <v>481</v>
      </c>
      <c r="D58" s="10" t="str">
        <f aca="false">IFERROR(__xludf.dummyfunction("GOOGLETRANSLATE($C58,""es"",""eu"")"),"Jaioberria ondo sentitzen bada, eman esnea hodi edo botila bidez.")</f>
        <v>Jaioberria ondo sentitzen bada, eman esnea hodi edo botila bidez.</v>
      </c>
      <c r="E58" s="11" t="s">
        <v>482</v>
      </c>
      <c r="F58" s="11" t="s">
        <v>483</v>
      </c>
    </row>
    <row r="59" customFormat="false" ht="15.75" hidden="false" customHeight="false" outlineLevel="0" collapsed="false">
      <c r="A59" s="5" t="s">
        <v>484</v>
      </c>
      <c r="B59" s="9" t="s">
        <v>485</v>
      </c>
      <c r="C59" s="5" t="s">
        <v>486</v>
      </c>
      <c r="D59" s="10" t="str">
        <f aca="false">IFERROR(__xludf.dummyfunction("GOOGLETRANSLATE($C59,""es"",""eu"")"),"2-3 ordu igaro ondoren, jaioberria ondo sentitzen bada, eman esnea hodi edo botila batetik.")</f>
        <v>2-3 ordu igaro ondoren, jaioberria ondo sentitzen bada, eman esnea hodi edo botila batetik.</v>
      </c>
      <c r="E59" s="11" t="s">
        <v>487</v>
      </c>
      <c r="F59" s="11" t="s">
        <v>488</v>
      </c>
    </row>
    <row r="60" customFormat="false" ht="15.75" hidden="false" customHeight="false" outlineLevel="0" collapsed="false">
      <c r="A60" s="5" t="s">
        <v>489</v>
      </c>
      <c r="B60" s="9" t="s">
        <v>490</v>
      </c>
      <c r="C60" s="5" t="s">
        <v>491</v>
      </c>
      <c r="D60" s="10" t="str">
        <f aca="false">IFERROR(__xludf.dummyfunction("GOOGLETRANSLATE($C60,""es"",""eu"")"),"4-6 ordu igaro ondoren, jaioberria ondo sentitzen bada, eman esnea hodi edo botila batetik.")</f>
        <v>4-6 ordu igaro ondoren, jaioberria ondo sentitzen bada, eman esnea hodi edo botila batetik.</v>
      </c>
      <c r="E60" s="11" t="s">
        <v>492</v>
      </c>
      <c r="F60" s="11" t="s">
        <v>493</v>
      </c>
    </row>
    <row r="61" customFormat="false" ht="15.75" hidden="false" customHeight="false" outlineLevel="0" collapsed="false">
      <c r="A61" s="12" t="s">
        <v>494</v>
      </c>
      <c r="B61" s="13" t="s">
        <v>495</v>
      </c>
      <c r="C61" s="12" t="s">
        <v>496</v>
      </c>
      <c r="D61" s="14" t="str">
        <f aca="false">IFERROR(__xludf.dummyfunction("GOOGLETRANSLATE($C61,""es"",""eu"")"),"Esne-kontsumoa ebaluatu:")</f>
        <v>Esne-kontsumoa ebaluatu:</v>
      </c>
      <c r="E61" s="15" t="s">
        <v>497</v>
      </c>
      <c r="F61" s="15" t="s">
        <v>498</v>
      </c>
      <c r="G61" s="12"/>
      <c r="H61" s="12"/>
      <c r="I61" s="12"/>
      <c r="J61" s="12"/>
      <c r="K61" s="12"/>
      <c r="L61" s="12"/>
      <c r="M61" s="12"/>
      <c r="N61" s="12"/>
      <c r="O61" s="12"/>
      <c r="P61" s="12"/>
      <c r="Q61" s="12"/>
      <c r="R61" s="12"/>
      <c r="S61" s="12"/>
      <c r="T61" s="12"/>
      <c r="U61" s="12"/>
      <c r="V61" s="12"/>
      <c r="W61" s="12"/>
      <c r="X61" s="12"/>
    </row>
    <row r="62" customFormat="false" ht="15.75" hidden="false" customHeight="false" outlineLevel="0" collapsed="false">
      <c r="A62" s="5" t="s">
        <v>499</v>
      </c>
      <c r="B62" s="9" t="s">
        <v>500</v>
      </c>
      <c r="C62" s="5" t="s">
        <v>501</v>
      </c>
      <c r="D62" s="10" t="str">
        <f aca="false">IFERROR(__xludf.dummyfunction("GOOGLETRANSLATE($C62,""es"",""eu"")"),"Elikagaia prestatu den gainazala garbitu eta desinfektatu, aldez aurretik bustidura kenduta.")</f>
        <v>Elikagaia prestatu den gainazala garbitu eta desinfektatu, aldez aurretik bustidura kenduta.</v>
      </c>
      <c r="E62" s="11" t="s">
        <v>502</v>
      </c>
      <c r="F62" s="11" t="s">
        <v>503</v>
      </c>
    </row>
    <row r="63" customFormat="false" ht="15.75" hidden="false" customHeight="false" outlineLevel="0" collapsed="false">
      <c r="A63" s="5" t="s">
        <v>504</v>
      </c>
      <c r="B63" s="9" t="s">
        <v>505</v>
      </c>
      <c r="C63" s="5" t="s">
        <v>506</v>
      </c>
      <c r="D63" s="10" t="str">
        <f aca="false">IFERROR(__xludf.dummyfunction("GOOGLETRANSLATE($C63,""es"",""eu"")"),"Erabilitako soaker-a garbi batengatik aldatu, etorkizuneko prestaketan erabili ahal izateko.")</f>
        <v>Erabilitako soaker-a garbi batengatik aldatu, etorkizuneko prestaketan erabili ahal izateko.</v>
      </c>
      <c r="E63" s="11" t="s">
        <v>507</v>
      </c>
      <c r="F63" s="11" t="s">
        <v>508</v>
      </c>
    </row>
    <row r="64" customFormat="false" ht="15.75" hidden="false" customHeight="false" outlineLevel="0" collapsed="false">
      <c r="A64" s="5" t="s">
        <v>509</v>
      </c>
      <c r="B64" s="9" t="s">
        <v>510</v>
      </c>
      <c r="C64" s="5" t="s">
        <v>511</v>
      </c>
      <c r="D64" s="10" t="str">
        <f aca="false">IFERROR(__xludf.dummyfunction("GOOGLETRANSLATE($C64,""es"",""eu"")"),"Bildu eta gorde bustigailua hurrengo prestaketan berrerabili ahal izateko.")</f>
        <v>Bildu eta gorde bustigailua hurrengo prestaketan berrerabili ahal izateko.</v>
      </c>
      <c r="E64" s="11" t="s">
        <v>512</v>
      </c>
      <c r="F64" s="11" t="s">
        <v>513</v>
      </c>
    </row>
    <row r="65" customFormat="false" ht="15.75" hidden="false" customHeight="false" outlineLevel="0" collapsed="false">
      <c r="A65" s="12" t="s">
        <v>514</v>
      </c>
      <c r="B65" s="13" t="s">
        <v>515</v>
      </c>
      <c r="C65" s="12" t="s">
        <v>516</v>
      </c>
      <c r="D65" s="14" t="str">
        <f aca="false">IFERROR(__xludf.dummyfunction("GOOGLETRANSLATE($C65,""es"",""eu"")"),"Zer egin behar da janaria prestatu ondoren?")</f>
        <v>Zer egin behar da janaria prestatu ondoren?</v>
      </c>
      <c r="E65" s="15" t="s">
        <v>517</v>
      </c>
      <c r="F65" s="15" t="s">
        <v>518</v>
      </c>
      <c r="G65" s="12"/>
      <c r="H65" s="12"/>
      <c r="I65" s="12"/>
      <c r="J65" s="12"/>
      <c r="K65" s="12"/>
      <c r="L65" s="12"/>
      <c r="M65" s="12"/>
      <c r="N65" s="12"/>
      <c r="O65" s="12"/>
      <c r="P65" s="12"/>
      <c r="Q65" s="12"/>
      <c r="R65" s="12"/>
      <c r="S65" s="12"/>
      <c r="T65" s="12"/>
      <c r="U65" s="12"/>
      <c r="V65" s="12"/>
      <c r="W65" s="12"/>
      <c r="X65" s="12"/>
    </row>
    <row r="66" customFormat="false" ht="15.75" hidden="false" customHeight="false" outlineLevel="0" collapsed="false">
      <c r="A66" s="5" t="s">
        <v>519</v>
      </c>
      <c r="B66" s="9" t="s">
        <v>520</v>
      </c>
      <c r="C66" s="5" t="s">
        <v>521</v>
      </c>
      <c r="D66" s="10" t="str">
        <f aca="false">IFERROR(__xludf.dummyfunction("GOOGLETRANSLATE($C66,""es"",""eu"")"),"Txapela")</f>
        <v>Txapela</v>
      </c>
      <c r="E66" s="11" t="s">
        <v>522</v>
      </c>
      <c r="F66" s="11" t="s">
        <v>523</v>
      </c>
    </row>
    <row r="67" customFormat="false" ht="15.75" hidden="false" customHeight="false" outlineLevel="0" collapsed="false">
      <c r="A67" s="5" t="s">
        <v>524</v>
      </c>
      <c r="B67" s="9" t="s">
        <v>525</v>
      </c>
      <c r="C67" s="5" t="s">
        <v>526</v>
      </c>
      <c r="D67" s="10" t="str">
        <f aca="false">IFERROR(__xludf.dummyfunction("GOOGLETRANSLATE($C67,""es"",""eu"")"),"Berokia")</f>
        <v>Berokia</v>
      </c>
      <c r="E67" s="11" t="s">
        <v>526</v>
      </c>
      <c r="F67" s="11" t="s">
        <v>527</v>
      </c>
    </row>
    <row r="68" customFormat="false" ht="15.75" hidden="false" customHeight="false" outlineLevel="0" collapsed="false">
      <c r="A68" s="5" t="s">
        <v>528</v>
      </c>
      <c r="B68" s="9" t="s">
        <v>529</v>
      </c>
      <c r="C68" s="5" t="s">
        <v>530</v>
      </c>
      <c r="D68" s="10" t="str">
        <f aca="false">IFERROR(__xludf.dummyfunction("GOOGLETRANSLATE($C68,""es"",""eu"")"),"Eskularruak")</f>
        <v>Eskularruak</v>
      </c>
      <c r="E68" s="11" t="s">
        <v>531</v>
      </c>
      <c r="F68" s="11" t="s">
        <v>532</v>
      </c>
    </row>
    <row r="69" customFormat="false" ht="15.75" hidden="false" customHeight="false" outlineLevel="0" collapsed="false">
      <c r="A69" s="5" t="s">
        <v>533</v>
      </c>
      <c r="B69" s="9" t="s">
        <v>534</v>
      </c>
      <c r="C69" s="5" t="s">
        <v>535</v>
      </c>
      <c r="D69" s="10" t="str">
        <f aca="false">IFERROR(__xludf.dummyfunction("GOOGLETRANSLATE($C69,""es"",""eu"")"),"Mahuka")</f>
        <v>Mahuka</v>
      </c>
      <c r="E69" s="11" t="s">
        <v>536</v>
      </c>
      <c r="F69" s="11" t="s">
        <v>537</v>
      </c>
    </row>
    <row r="70" customFormat="false" ht="15.75" hidden="false" customHeight="false" outlineLevel="0" collapsed="false">
      <c r="A70" s="5" t="s">
        <v>538</v>
      </c>
      <c r="B70" s="9" t="s">
        <v>539</v>
      </c>
      <c r="C70" s="5" t="s">
        <v>540</v>
      </c>
      <c r="D70" s="10" t="str">
        <f aca="false">IFERROR(__xludf.dummyfunction("GOOGLETRANSLATE($C70,""es"",""eu"")"),"Maskara")</f>
        <v>Maskara</v>
      </c>
      <c r="E70" s="11" t="s">
        <v>541</v>
      </c>
      <c r="F70" s="11" t="s">
        <v>542</v>
      </c>
    </row>
    <row r="71" customFormat="false" ht="15.75" hidden="false" customHeight="false" outlineLevel="0" collapsed="false">
      <c r="A71" s="12" t="s">
        <v>543</v>
      </c>
      <c r="B71" s="13" t="s">
        <v>544</v>
      </c>
      <c r="C71" s="12" t="s">
        <v>545</v>
      </c>
      <c r="D71" s="14" t="str">
        <f aca="false">IFERROR(__xludf.dummyfunction("GOOGLETRANSLATE($C71,""es"",""eu"")"),"Zeintzuk dira janaria prestatzerakoan eraman behar diren babes pertsonaleko ekipoen (PPE) elementuak?")</f>
        <v>Zeintzuk dira janaria prestatzerakoan eraman behar diren babes pertsonaleko ekipoen (PPE) elementuak?</v>
      </c>
      <c r="E71" s="15" t="s">
        <v>546</v>
      </c>
      <c r="F71" s="15" t="s">
        <v>547</v>
      </c>
      <c r="G71" s="12"/>
      <c r="H71" s="12"/>
      <c r="I71" s="12"/>
      <c r="J71" s="12"/>
      <c r="K71" s="12"/>
      <c r="L71" s="12"/>
      <c r="M71" s="12"/>
      <c r="N71" s="12"/>
      <c r="O71" s="12"/>
      <c r="P71" s="12"/>
      <c r="Q71" s="12"/>
      <c r="R71" s="12"/>
      <c r="S71" s="12"/>
      <c r="T71" s="12"/>
      <c r="U71" s="12"/>
      <c r="V71" s="12"/>
      <c r="W71" s="12"/>
      <c r="X71" s="12"/>
    </row>
    <row r="72" customFormat="false" ht="15.75" hidden="false" customHeight="false" outlineLevel="0" collapsed="false">
      <c r="A72" s="5" t="s">
        <v>548</v>
      </c>
      <c r="B72" s="9" t="s">
        <v>549</v>
      </c>
      <c r="C72" s="5" t="s">
        <v>550</v>
      </c>
      <c r="D72" s="10" t="str">
        <f aca="false">IFERROR(__xludf.dummyfunction("GOOGLETRANSLATE($C72,""es"",""eu"")"),"Hankak, besoak, enborra, lepoa, burua")</f>
        <v>Hankak, besoak, enborra, lepoa, burua</v>
      </c>
      <c r="E72" s="11" t="s">
        <v>551</v>
      </c>
      <c r="F72" s="11" t="s">
        <v>552</v>
      </c>
    </row>
    <row r="73" customFormat="false" ht="15.75" hidden="false" customHeight="false" outlineLevel="0" collapsed="false">
      <c r="A73" s="5" t="s">
        <v>553</v>
      </c>
      <c r="B73" s="9" t="s">
        <v>554</v>
      </c>
      <c r="C73" s="5" t="s">
        <v>555</v>
      </c>
      <c r="D73" s="10" t="str">
        <f aca="false">IFERROR(__xludf.dummyfunction("GOOGLETRANSLATE($C73,""es"",""eu"")"),"Ikuskapen ordenak ez du axola")</f>
        <v>Ikuskapen ordenak ez du axola</v>
      </c>
      <c r="E73" s="11" t="s">
        <v>556</v>
      </c>
      <c r="F73" s="11" t="s">
        <v>557</v>
      </c>
    </row>
    <row r="74" customFormat="false" ht="15.75" hidden="false" customHeight="false" outlineLevel="0" collapsed="false">
      <c r="A74" s="5" t="s">
        <v>558</v>
      </c>
      <c r="B74" s="9" t="s">
        <v>559</v>
      </c>
      <c r="C74" s="5" t="s">
        <v>560</v>
      </c>
      <c r="D74" s="10" t="str">
        <f aca="false">IFERROR(__xludf.dummyfunction("GOOGLETRANSLATE($C74,""es"",""eu"")"),"Burua, lepoa, enborra, besoak, hankak")</f>
        <v>Burua, lepoa, enborra, besoak, hankak</v>
      </c>
      <c r="E74" s="11" t="s">
        <v>561</v>
      </c>
      <c r="F74" s="11" t="s">
        <v>562</v>
      </c>
    </row>
    <row r="75" customFormat="false" ht="15.75" hidden="false" customHeight="false" outlineLevel="0" collapsed="false">
      <c r="A75" s="12" t="s">
        <v>563</v>
      </c>
      <c r="B75" s="13" t="s">
        <v>564</v>
      </c>
      <c r="C75" s="12" t="s">
        <v>565</v>
      </c>
      <c r="D75" s="14" t="str">
        <f aca="false">IFERROR(__xludf.dummyfunction("GOOGLETRANSLATE($C75,""es"",""eu"")"),"Hasierako ikuskapen morfologikoa:")</f>
        <v>Hasierako ikuskapen morfologikoa:</v>
      </c>
      <c r="E75" s="15" t="s">
        <v>566</v>
      </c>
      <c r="F75" s="15" t="s">
        <v>567</v>
      </c>
      <c r="G75" s="12"/>
      <c r="H75" s="12"/>
      <c r="I75" s="12"/>
      <c r="J75" s="12"/>
      <c r="K75" s="12"/>
      <c r="L75" s="12"/>
      <c r="M75" s="12"/>
      <c r="N75" s="12"/>
      <c r="O75" s="12"/>
      <c r="P75" s="12"/>
      <c r="Q75" s="12"/>
      <c r="R75" s="12"/>
      <c r="S75" s="12"/>
      <c r="T75" s="12"/>
      <c r="U75" s="12"/>
      <c r="V75" s="12"/>
      <c r="W75" s="12"/>
      <c r="X75" s="12"/>
    </row>
    <row r="76" customFormat="false" ht="15.75" hidden="false" customHeight="false" outlineLevel="0" collapsed="false">
      <c r="A76" s="5" t="s">
        <v>568</v>
      </c>
      <c r="B76" s="9" t="s">
        <v>569</v>
      </c>
      <c r="C76" s="5" t="s">
        <v>570</v>
      </c>
      <c r="D76" s="10" t="str">
        <f aca="false">IFERROR(__xludf.dummyfunction("GOOGLETRANSLATE($C76,""es"",""eu"")"),"Ez da beharrezkoa ordena zehatzik jarraitu.")</f>
        <v>Ez da beharrezkoa ordena zehatzik jarraitu.</v>
      </c>
      <c r="E76" s="11" t="s">
        <v>571</v>
      </c>
      <c r="F76" s="11" t="s">
        <v>572</v>
      </c>
    </row>
    <row r="77" customFormat="false" ht="15.75" hidden="false" customHeight="false" outlineLevel="0" collapsed="false">
      <c r="A77" s="5" t="s">
        <v>573</v>
      </c>
      <c r="B77" s="9" t="s">
        <v>574</v>
      </c>
      <c r="C77" s="5" t="s">
        <v>575</v>
      </c>
      <c r="D77" s="10" t="str">
        <f aca="false">IFERROR(__xludf.dummyfunction("GOOGLETRANSLATE($C77,""es"",""eu"")"),"Kausa infekzioso baten ondorioz isolatutako jaioberriak azken elikatu behar dira.")</f>
        <v>Kausa infekzioso baten ondorioz isolatutako jaioberriak azken elikatu behar dira.</v>
      </c>
      <c r="E77" s="11" t="s">
        <v>576</v>
      </c>
      <c r="F77" s="11" t="s">
        <v>577</v>
      </c>
      <c r="G77" s="5"/>
      <c r="H77" s="5"/>
      <c r="I77" s="5"/>
      <c r="J77" s="5"/>
      <c r="K77" s="5"/>
      <c r="L77" s="5"/>
      <c r="M77" s="5"/>
      <c r="N77" s="5"/>
      <c r="O77" s="5"/>
      <c r="P77" s="5"/>
      <c r="Q77" s="5"/>
      <c r="R77" s="5"/>
      <c r="S77" s="5"/>
      <c r="T77" s="5"/>
      <c r="U77" s="5"/>
      <c r="V77" s="5"/>
      <c r="W77" s="5"/>
      <c r="X77" s="5"/>
    </row>
    <row r="78" customFormat="false" ht="15.75" hidden="false" customHeight="false" outlineLevel="0" collapsed="false">
      <c r="A78" s="5" t="s">
        <v>578</v>
      </c>
      <c r="B78" s="9" t="s">
        <v>579</v>
      </c>
      <c r="C78" s="5" t="s">
        <v>580</v>
      </c>
      <c r="D78" s="10" t="str">
        <f aca="false">IFERROR(__xludf.dummyfunction("GOOGLETRANSLATE($C78,""es"",""eu"")"),"Jaioberriren batek negar egiten badu edo gosearen sintomak erakusten baditu kontuan hartu behar da lehentasuna emateko.")</f>
        <v>Jaioberriren batek negar egiten badu edo gosearen sintomak erakusten baditu kontuan hartu behar da lehentasuna emateko.</v>
      </c>
      <c r="E78" s="11" t="s">
        <v>581</v>
      </c>
      <c r="F78" s="11" t="s">
        <v>582</v>
      </c>
    </row>
    <row r="79" customFormat="false" ht="15.75" hidden="false" customHeight="false" outlineLevel="0" collapsed="false">
      <c r="A79" s="12" t="s">
        <v>583</v>
      </c>
      <c r="B79" s="13" t="s">
        <v>584</v>
      </c>
      <c r="C79" s="12" t="s">
        <v>585</v>
      </c>
      <c r="D79" s="14" t="str">
        <f aca="false">IFERROR(__xludf.dummyfunction("GOOGLETRANSLATE($C79,""es"",""eu"")"),"Zein ordena jarraitu behar da jaioberriak elikatzeko orduan?")</f>
        <v>Zein ordena jarraitu behar da jaioberriak elikatzeko orduan?</v>
      </c>
      <c r="E79" s="15" t="s">
        <v>586</v>
      </c>
      <c r="F79" s="15" t="s">
        <v>587</v>
      </c>
      <c r="G79" s="12"/>
      <c r="H79" s="12"/>
      <c r="I79" s="12"/>
      <c r="J79" s="12"/>
      <c r="K79" s="12"/>
      <c r="L79" s="12"/>
      <c r="M79" s="12"/>
      <c r="N79" s="12"/>
      <c r="O79" s="12"/>
      <c r="P79" s="12"/>
      <c r="Q79" s="12"/>
      <c r="R79" s="12"/>
      <c r="S79" s="12"/>
      <c r="T79" s="12"/>
      <c r="U79" s="12"/>
      <c r="V79" s="12"/>
      <c r="W79" s="12"/>
      <c r="X79" s="12"/>
    </row>
    <row r="80" customFormat="false" ht="15.75" hidden="false" customHeight="false" outlineLevel="0" collapsed="false">
      <c r="A80" s="5" t="s">
        <v>588</v>
      </c>
      <c r="B80" s="9" t="s">
        <v>589</v>
      </c>
      <c r="C80" s="5" t="s">
        <v>590</v>
      </c>
      <c r="D80" s="10" t="str">
        <f aca="false">IFERROR(__xludf.dummyfunction("GOOGLETRANSLATE($C80,""es"",""eu"")"),"Zain bat eta bi arteria dauden ikuskatzen du")</f>
        <v>Zain bat eta bi arteria dauden ikuskatzen du</v>
      </c>
      <c r="E80" s="11" t="s">
        <v>591</v>
      </c>
      <c r="F80" s="11" t="s">
        <v>592</v>
      </c>
    </row>
    <row r="81" customFormat="false" ht="15.75" hidden="false" customHeight="false" outlineLevel="0" collapsed="false">
      <c r="A81" s="5" t="s">
        <v>593</v>
      </c>
      <c r="B81" s="9" t="s">
        <v>594</v>
      </c>
      <c r="C81" s="5" t="s">
        <v>595</v>
      </c>
      <c r="D81" s="10" t="str">
        <f aca="false">IFERROR(__xludf.dummyfunction("GOOGLETRANSLATE($C81,""es"",""eu"")"),"Ikuskatu zilbor-pintza behar bezala lotuta dagoen")</f>
        <v>Ikuskatu zilbor-pintza behar bezala lotuta dagoen</v>
      </c>
      <c r="E81" s="11" t="s">
        <v>596</v>
      </c>
      <c r="F81" s="11" t="s">
        <v>597</v>
      </c>
    </row>
    <row r="82" customFormat="false" ht="15.75" hidden="false" customHeight="false" outlineLevel="0" collapsed="false">
      <c r="A82" s="5" t="s">
        <v>598</v>
      </c>
      <c r="B82" s="9" t="s">
        <v>599</v>
      </c>
      <c r="C82" s="5" t="s">
        <v>600</v>
      </c>
      <c r="D82" s="10" t="str">
        <f aca="false">IFERROR(__xludf.dummyfunction("GOOGLETRANSLATE($C82,""es"",""eu"")"),"Begiratu luzera zuzena den")</f>
        <v>Begiratu luzera zuzena den</v>
      </c>
      <c r="E82" s="11" t="s">
        <v>601</v>
      </c>
      <c r="F82" s="11" t="s">
        <v>602</v>
      </c>
    </row>
    <row r="83" customFormat="false" ht="15.75" hidden="false" customHeight="false" outlineLevel="0" collapsed="false">
      <c r="A83" s="12" t="s">
        <v>603</v>
      </c>
      <c r="B83" s="13" t="s">
        <v>604</v>
      </c>
      <c r="C83" s="12" t="s">
        <v>605</v>
      </c>
      <c r="D83" s="14" t="str">
        <f aca="false">IFERROR(__xludf.dummyfunction("GOOGLETRANSLATE($C83,""es"",""eu"")"),"Zilbor-hestea ikuskapen morfologikoa:")</f>
        <v>Zilbor-hestea ikuskapen morfologikoa:</v>
      </c>
      <c r="E83" s="15" t="s">
        <v>606</v>
      </c>
      <c r="F83" s="15" t="s">
        <v>607</v>
      </c>
      <c r="G83" s="12"/>
      <c r="H83" s="12"/>
      <c r="I83" s="12"/>
      <c r="J83" s="12"/>
      <c r="K83" s="12"/>
      <c r="L83" s="12"/>
      <c r="M83" s="12"/>
      <c r="N83" s="12"/>
      <c r="O83" s="12"/>
      <c r="P83" s="12"/>
      <c r="Q83" s="12"/>
      <c r="R83" s="12"/>
      <c r="S83" s="12"/>
      <c r="T83" s="12"/>
      <c r="U83" s="12"/>
      <c r="V83" s="12"/>
      <c r="W83" s="12"/>
      <c r="X83" s="12"/>
    </row>
    <row r="84" customFormat="false" ht="15.75" hidden="false" customHeight="false" outlineLevel="0" collapsed="false">
      <c r="A84" s="5" t="s">
        <v>608</v>
      </c>
      <c r="B84" s="9" t="s">
        <v>609</v>
      </c>
      <c r="C84" s="5" t="s">
        <v>610</v>
      </c>
      <c r="D84" s="10" t="str">
        <f aca="false">IFERROR(__xludf.dummyfunction("GOOGLETRANSLATE($C84,""es"",""eu"")"),"Bizitzaren lehen minutuan. Bihotz-maiztasuna, arnas esfortzua, giharren tonua eta kolorea egiaztatzen dira.")</f>
        <v>Bizitzaren lehen minutuan. Bihotz-maiztasuna, arnas esfortzua, giharren tonua eta kolorea egiaztatzen dira.</v>
      </c>
      <c r="E84" s="11" t="s">
        <v>611</v>
      </c>
      <c r="F84" s="11" t="s">
        <v>612</v>
      </c>
    </row>
    <row r="85" customFormat="false" ht="15.75" hidden="false" customHeight="false" outlineLevel="0" collapsed="false">
      <c r="A85" s="5" t="s">
        <v>613</v>
      </c>
      <c r="B85" s="9" t="s">
        <v>614</v>
      </c>
      <c r="C85" s="5" t="s">
        <v>615</v>
      </c>
      <c r="D85" s="10" t="str">
        <f aca="false">IFERROR(__xludf.dummyfunction("GOOGLETRANSLATE($C85,""es"",""eu"")"),"Bizitzako lehen minutuan eta gero 5 min. Bihotz-taupadak, arnas esfortzua, muskulu-tonua, erantzun erreflexua eta kolorea egiaztatzen dira.")</f>
        <v>Bizitzako lehen minutuan eta gero 5 min. Bihotz-taupadak, arnas esfortzua, muskulu-tonua, erantzun erreflexua eta kolorea egiaztatzen dira.</v>
      </c>
      <c r="E85" s="11" t="s">
        <v>616</v>
      </c>
      <c r="F85" s="11" t="s">
        <v>617</v>
      </c>
    </row>
    <row r="86" customFormat="false" ht="15.75" hidden="false" customHeight="false" outlineLevel="0" collapsed="false">
      <c r="A86" s="5" t="s">
        <v>618</v>
      </c>
      <c r="B86" s="9" t="s">
        <v>619</v>
      </c>
      <c r="C86" s="5" t="s">
        <v>620</v>
      </c>
      <c r="D86" s="10" t="str">
        <f aca="false">IFERROR(__xludf.dummyfunction("GOOGLETRANSLATE($C86,""es"",""eu"")"),"Bizitzaren lehen minutuan. Bihotz-taupadak, arnas esfortzua, odol-presioa, tenperatura, muskulu-tonua eta kolorea egiaztatzen dira.")</f>
        <v>Bizitzaren lehen minutuan. Bihotz-taupadak, arnas esfortzua, odol-presioa, tenperatura, muskulu-tonua eta kolorea egiaztatzen dira.</v>
      </c>
      <c r="E86" s="11" t="s">
        <v>621</v>
      </c>
      <c r="F86" s="11" t="s">
        <v>622</v>
      </c>
    </row>
    <row r="87" customFormat="false" ht="15.75" hidden="false" customHeight="false" outlineLevel="0" collapsed="false">
      <c r="A87" s="12" t="s">
        <v>623</v>
      </c>
      <c r="B87" s="13" t="s">
        <v>624</v>
      </c>
      <c r="C87" s="12" t="s">
        <v>625</v>
      </c>
      <c r="D87" s="14" t="str">
        <f aca="false">IFERROR(__xludf.dummyfunction("GOOGLETRANSLATE($C87,""es"",""eu"")"),"Apgar proba egitea:")</f>
        <v>Apgar proba egitea:</v>
      </c>
      <c r="E87" s="15" t="s">
        <v>626</v>
      </c>
      <c r="F87" s="15" t="s">
        <v>627</v>
      </c>
      <c r="G87" s="12"/>
      <c r="H87" s="12"/>
      <c r="I87" s="12"/>
      <c r="J87" s="12"/>
      <c r="K87" s="12"/>
      <c r="L87" s="12"/>
      <c r="M87" s="12"/>
      <c r="N87" s="12"/>
      <c r="O87" s="12"/>
      <c r="P87" s="12"/>
      <c r="Q87" s="12"/>
      <c r="R87" s="12"/>
      <c r="S87" s="12"/>
      <c r="T87" s="12"/>
      <c r="U87" s="12"/>
      <c r="V87" s="12"/>
      <c r="W87" s="12"/>
      <c r="X87" s="12"/>
    </row>
    <row r="88" customFormat="false" ht="15.75" hidden="false" customHeight="false" outlineLevel="0" collapsed="false">
      <c r="A88" s="5" t="s">
        <v>628</v>
      </c>
      <c r="B88" s="9" t="s">
        <v>629</v>
      </c>
      <c r="C88" s="5" t="s">
        <v>630</v>
      </c>
      <c r="D88" s="10" t="str">
        <f aca="false">IFERROR(__xludf.dummyfunction("GOOGLETRANSLATE($C88,""es"",""eu"")"),"Eritromizina ukendu oftalmikoa")</f>
        <v>Eritromizina ukendu oftalmikoa</v>
      </c>
      <c r="E88" s="11" t="s">
        <v>631</v>
      </c>
      <c r="F88" s="11" t="s">
        <v>630</v>
      </c>
    </row>
    <row r="89" customFormat="false" ht="15.75" hidden="false" customHeight="false" outlineLevel="0" collapsed="false">
      <c r="A89" s="5" t="s">
        <v>632</v>
      </c>
      <c r="B89" s="9" t="s">
        <v>633</v>
      </c>
      <c r="C89" s="5" t="s">
        <v>634</v>
      </c>
      <c r="D89" s="10" t="str">
        <f aca="false">IFERROR(__xludf.dummyfunction("GOOGLETRANSLATE($C89,""es"",""eu"")"),"Zilbor-hestea")</f>
        <v>Zilbor-hestea</v>
      </c>
      <c r="E89" s="11" t="s">
        <v>635</v>
      </c>
      <c r="F89" s="11" t="s">
        <v>636</v>
      </c>
    </row>
    <row r="90" customFormat="false" ht="15.75" hidden="false" customHeight="false" outlineLevel="0" collapsed="false">
      <c r="A90" s="5" t="s">
        <v>637</v>
      </c>
      <c r="B90" s="9" t="s">
        <v>638</v>
      </c>
      <c r="C90" s="5" t="s">
        <v>639</v>
      </c>
      <c r="D90" s="10" t="str">
        <f aca="false">IFERROR(__xludf.dummyfunction("GOOGLETRANSLATE($C90,""es"",""eu"")"),"Aspirazio-zunda pediatrikoa")</f>
        <v>Aspirazio-zunda pediatrikoa</v>
      </c>
      <c r="E90" s="11" t="s">
        <v>640</v>
      </c>
      <c r="F90" s="11" t="s">
        <v>639</v>
      </c>
    </row>
    <row r="91" customFormat="false" ht="15.75" hidden="false" customHeight="false" outlineLevel="0" collapsed="false">
      <c r="A91" s="5" t="s">
        <v>641</v>
      </c>
      <c r="B91" s="9" t="s">
        <v>642</v>
      </c>
      <c r="C91" s="5" t="s">
        <v>643</v>
      </c>
      <c r="D91" s="10" t="str">
        <f aca="false">IFERROR(__xludf.dummyfunction("GOOGLETRANSLATE($C91,""es"",""eu"")"),"Aurrez betetako xiringa K bitaminarekin")</f>
        <v>Aurrez betetako xiringa K bitaminarekin</v>
      </c>
      <c r="E91" s="11" t="s">
        <v>644</v>
      </c>
      <c r="F91" s="11" t="s">
        <v>645</v>
      </c>
    </row>
    <row r="92" customFormat="false" ht="15.75" hidden="false" customHeight="false" outlineLevel="0" collapsed="false">
      <c r="A92" s="5" t="s">
        <v>646</v>
      </c>
      <c r="B92" s="9" t="s">
        <v>647</v>
      </c>
      <c r="C92" s="5" t="s">
        <v>648</v>
      </c>
      <c r="D92" s="10" t="str">
        <f aca="false">IFERROR(__xludf.dummyfunction("GOOGLETRANSLATE($C92,""es"",""eu"")"),"Serum fisiologikoa")</f>
        <v>Serum fisiologikoa</v>
      </c>
      <c r="E92" s="11" t="s">
        <v>649</v>
      </c>
      <c r="F92" s="11" t="s">
        <v>650</v>
      </c>
    </row>
    <row r="93" customFormat="false" ht="15.75" hidden="false" customHeight="false" outlineLevel="0" collapsed="false">
      <c r="A93" s="5" t="s">
        <v>651</v>
      </c>
      <c r="B93" s="9" t="s">
        <v>652</v>
      </c>
      <c r="C93" s="5" t="s">
        <v>653</v>
      </c>
      <c r="D93" s="10" t="str">
        <f aca="false">IFERROR(__xludf.dummyfunction("GOOGLETRANSLATE($C93,""es"",""eu"")"),"Zunda eme beltza edo zuria")</f>
        <v>Zunda eme beltza edo zuria</v>
      </c>
      <c r="E93" s="11" t="s">
        <v>654</v>
      </c>
      <c r="F93" s="11" t="s">
        <v>655</v>
      </c>
    </row>
    <row r="94" customFormat="false" ht="15.75" hidden="false" customHeight="false" outlineLevel="0" collapsed="false">
      <c r="A94" s="5" t="s">
        <v>656</v>
      </c>
      <c r="B94" s="9" t="s">
        <v>293</v>
      </c>
      <c r="C94" s="5" t="s">
        <v>294</v>
      </c>
      <c r="D94" s="10" t="str">
        <f aca="false">IFERROR(__xludf.dummyfunction("GOOGLETRANSLATE($C94,""es"",""eu"")"),"Gaza")</f>
        <v>Gaza</v>
      </c>
      <c r="E94" s="11" t="s">
        <v>295</v>
      </c>
      <c r="F94" s="11" t="s">
        <v>296</v>
      </c>
    </row>
    <row r="95" customFormat="false" ht="15.75" hidden="false" customHeight="false" outlineLevel="0" collapsed="false">
      <c r="A95" s="12" t="s">
        <v>657</v>
      </c>
      <c r="B95" s="13" t="s">
        <v>658</v>
      </c>
      <c r="C95" s="12" t="s">
        <v>659</v>
      </c>
      <c r="D95" s="14" t="str">
        <f aca="false">IFERROR(__xludf.dummyfunction("GOOGLETRANSLATE($C95,""es"",""eu"")"),"Hautatu jaioberriaren hasierako ebaluaziorako beharrezkoa den materiala:")</f>
        <v>Hautatu jaioberriaren hasierako ebaluaziorako beharrezkoa den materiala:</v>
      </c>
      <c r="E95" s="15" t="s">
        <v>660</v>
      </c>
      <c r="F95" s="15" t="s">
        <v>661</v>
      </c>
      <c r="G95" s="12"/>
      <c r="H95" s="12"/>
      <c r="I95" s="12"/>
      <c r="J95" s="12"/>
      <c r="K95" s="12"/>
      <c r="L95" s="12"/>
      <c r="M95" s="12"/>
      <c r="N95" s="12"/>
      <c r="O95" s="12"/>
      <c r="P95" s="12"/>
      <c r="Q95" s="12"/>
      <c r="R95" s="12"/>
      <c r="S95" s="12"/>
      <c r="T95" s="12"/>
      <c r="U95" s="12"/>
      <c r="V95" s="12"/>
      <c r="W95" s="12"/>
      <c r="X95" s="12"/>
    </row>
    <row r="96" customFormat="false" ht="15.75" hidden="false" customHeight="false" outlineLevel="0" collapsed="false">
      <c r="A96" s="5" t="s">
        <v>662</v>
      </c>
      <c r="B96" s="9" t="s">
        <v>629</v>
      </c>
      <c r="C96" s="5" t="s">
        <v>630</v>
      </c>
      <c r="D96" s="10" t="str">
        <f aca="false">IFERROR(__xludf.dummyfunction("GOOGLETRANSLATE($C96,""es"",""eu"")"),"Eritromizina ukendu oftalmikoa")</f>
        <v>Eritromizina ukendu oftalmikoa</v>
      </c>
      <c r="E96" s="11" t="s">
        <v>631</v>
      </c>
      <c r="F96" s="11" t="s">
        <v>630</v>
      </c>
    </row>
    <row r="97" customFormat="false" ht="15.75" hidden="false" customHeight="false" outlineLevel="0" collapsed="false">
      <c r="A97" s="5" t="s">
        <v>663</v>
      </c>
      <c r="B97" s="9" t="s">
        <v>664</v>
      </c>
      <c r="C97" s="5" t="s">
        <v>665</v>
      </c>
      <c r="D97" s="10" t="str">
        <f aca="false">IFERROR(__xludf.dummyfunction("GOOGLETRANSLATE($C97,""es"",""eu"")"),"altuera metroa")</f>
        <v>altuera metroa</v>
      </c>
      <c r="E97" s="11" t="s">
        <v>666</v>
      </c>
      <c r="F97" s="11" t="s">
        <v>667</v>
      </c>
    </row>
    <row r="98" customFormat="false" ht="15.75" hidden="false" customHeight="false" outlineLevel="0" collapsed="false">
      <c r="A98" s="5" t="s">
        <v>668</v>
      </c>
      <c r="B98" s="9" t="s">
        <v>638</v>
      </c>
      <c r="C98" s="5" t="s">
        <v>639</v>
      </c>
      <c r="D98" s="10" t="str">
        <f aca="false">IFERROR(__xludf.dummyfunction("GOOGLETRANSLATE($C98,""es"",""eu"")"),"Aspirazio-zunda pediatrikoa")</f>
        <v>Aspirazio-zunda pediatrikoa</v>
      </c>
      <c r="E98" s="11" t="s">
        <v>640</v>
      </c>
      <c r="F98" s="11" t="s">
        <v>639</v>
      </c>
    </row>
    <row r="99" customFormat="false" ht="15.75" hidden="false" customHeight="false" outlineLevel="0" collapsed="false">
      <c r="A99" s="5" t="s">
        <v>669</v>
      </c>
      <c r="B99" s="9" t="s">
        <v>670</v>
      </c>
      <c r="C99" s="5" t="s">
        <v>671</v>
      </c>
      <c r="D99" s="10" t="str">
        <f aca="false">IFERROR(__xludf.dummyfunction("GOOGLETRANSLATE($C99,""es"",""eu"")"),"Neurtzeko zinta")</f>
        <v>Neurtzeko zinta</v>
      </c>
      <c r="E99" s="11" t="s">
        <v>672</v>
      </c>
      <c r="F99" s="11" t="s">
        <v>673</v>
      </c>
    </row>
    <row r="100" customFormat="false" ht="15.75" hidden="false" customHeight="false" outlineLevel="0" collapsed="false">
      <c r="A100" s="5" t="s">
        <v>674</v>
      </c>
      <c r="B100" s="9" t="s">
        <v>647</v>
      </c>
      <c r="C100" s="5" t="s">
        <v>648</v>
      </c>
      <c r="D100" s="10" t="str">
        <f aca="false">IFERROR(__xludf.dummyfunction("GOOGLETRANSLATE($C100,""es"",""eu"")"),"Serum fisiologikoa")</f>
        <v>Serum fisiologikoa</v>
      </c>
      <c r="E100" s="11" t="s">
        <v>649</v>
      </c>
      <c r="F100" s="11" t="s">
        <v>650</v>
      </c>
    </row>
    <row r="101" customFormat="false" ht="15.75" hidden="false" customHeight="false" outlineLevel="0" collapsed="false">
      <c r="A101" s="5" t="s">
        <v>675</v>
      </c>
      <c r="B101" s="9" t="s">
        <v>652</v>
      </c>
      <c r="C101" s="5" t="s">
        <v>653</v>
      </c>
      <c r="D101" s="10" t="str">
        <f aca="false">IFERROR(__xludf.dummyfunction("GOOGLETRANSLATE($C101,""es"",""eu"")"),"Zunda eme beltza edo zuria")</f>
        <v>Zunda eme beltza edo zuria</v>
      </c>
      <c r="E101" s="11" t="s">
        <v>654</v>
      </c>
      <c r="F101" s="11" t="s">
        <v>655</v>
      </c>
    </row>
    <row r="102" customFormat="false" ht="15.75" hidden="false" customHeight="false" outlineLevel="0" collapsed="false">
      <c r="A102" s="5" t="s">
        <v>676</v>
      </c>
      <c r="B102" s="9" t="s">
        <v>293</v>
      </c>
      <c r="C102" s="5" t="s">
        <v>294</v>
      </c>
      <c r="D102" s="10" t="s">
        <v>677</v>
      </c>
      <c r="E102" s="11" t="s">
        <v>295</v>
      </c>
      <c r="F102" s="11" t="s">
        <v>296</v>
      </c>
    </row>
    <row r="103" customFormat="false" ht="15.75" hidden="false" customHeight="false" outlineLevel="0" collapsed="false">
      <c r="A103" s="12" t="s">
        <v>678</v>
      </c>
      <c r="B103" s="13" t="s">
        <v>679</v>
      </c>
      <c r="C103" s="12" t="s">
        <v>680</v>
      </c>
      <c r="D103" s="14" t="str">
        <f aca="false">IFERROR(__xludf.dummyfunction("GOOGLETRANSLATE($C103,""es"",""eu"")"),"Hautatu jaioberriaren neurketa antropometrikoak egiteko beharrezko materiala:")</f>
        <v>Hautatu jaioberriaren neurketa antropometrikoak egiteko beharrezko materiala:</v>
      </c>
      <c r="E103" s="15" t="s">
        <v>681</v>
      </c>
      <c r="F103" s="15" t="s">
        <v>682</v>
      </c>
      <c r="G103" s="12"/>
      <c r="H103" s="12"/>
      <c r="I103" s="12"/>
      <c r="J103" s="12"/>
      <c r="K103" s="12"/>
      <c r="L103" s="12"/>
      <c r="M103" s="12"/>
      <c r="N103" s="12"/>
      <c r="O103" s="12"/>
      <c r="P103" s="12"/>
      <c r="Q103" s="12"/>
      <c r="R103" s="12"/>
      <c r="S103" s="12"/>
      <c r="T103" s="12"/>
      <c r="U103" s="12"/>
      <c r="V103" s="12"/>
      <c r="W103" s="12"/>
      <c r="X103" s="12"/>
    </row>
    <row r="104" customFormat="false" ht="15.75" hidden="false" customHeight="false" outlineLevel="0" collapsed="false">
      <c r="A104" s="5" t="s">
        <v>683</v>
      </c>
      <c r="B104" s="9" t="s">
        <v>684</v>
      </c>
      <c r="C104" s="5" t="s">
        <v>685</v>
      </c>
      <c r="D104" s="10" t="str">
        <f aca="false">IFERROR(__xludf.dummyfunction("GOOGLETRANSLATE($C104,""es"",""eu"")"),"Neurtu behar duzu jaioberria.")</f>
        <v>Neurtu behar duzu jaioberria.</v>
      </c>
      <c r="E104" s="11" t="s">
        <v>686</v>
      </c>
      <c r="F104" s="11" t="s">
        <v>687</v>
      </c>
    </row>
    <row r="105" customFormat="false" ht="15.75" hidden="false" customHeight="false" outlineLevel="0" collapsed="false">
      <c r="A105" s="5" t="s">
        <v>688</v>
      </c>
      <c r="B105" s="9" t="s">
        <v>689</v>
      </c>
      <c r="C105" s="5" t="s">
        <v>690</v>
      </c>
      <c r="D105" s="10" t="str">
        <f aca="false">IFERROR(__xludf.dummyfunction("GOOGLETRANSLATE($C105,""es"",""eu"")"),"Estadiometroari eutsi behar diozu.")</f>
        <v>Estadiometroari eutsi behar diozu.</v>
      </c>
      <c r="E105" s="11" t="s">
        <v>691</v>
      </c>
      <c r="F105" s="11" t="s">
        <v>692</v>
      </c>
    </row>
    <row r="106" customFormat="false" ht="15.75" hidden="false" customHeight="false" outlineLevel="0" collapsed="false">
      <c r="A106" s="5" t="s">
        <v>693</v>
      </c>
      <c r="B106" s="9" t="s">
        <v>694</v>
      </c>
      <c r="C106" s="5" t="s">
        <v>695</v>
      </c>
      <c r="D106" s="10" t="str">
        <f aca="false">IFERROR(__xludf.dummyfunction("GOOGLETRANSLATE($C106,""es"",""eu"")"),"Jaioberriari eutsi behar diozu.")</f>
        <v>Jaioberriari eutsi behar diozu.</v>
      </c>
      <c r="E106" s="11" t="s">
        <v>696</v>
      </c>
      <c r="F106" s="11" t="s">
        <v>697</v>
      </c>
    </row>
    <row r="107" customFormat="false" ht="15.75" hidden="false" customHeight="false" outlineLevel="0" collapsed="false">
      <c r="A107" s="5" t="s">
        <v>698</v>
      </c>
      <c r="B107" s="9" t="s">
        <v>699</v>
      </c>
      <c r="C107" s="5" t="s">
        <v>700</v>
      </c>
      <c r="D107" s="10" t="str">
        <f aca="false">IFERROR(__xludf.dummyfunction("GOOGLETRANSLATE($C107,""es"",""eu"")"),"Jaioberriari eta estadiometroen goiko parteari eutsi behar dio")</f>
        <v>Jaioberriari eta estadiometroen goiko parteari eutsi behar dio</v>
      </c>
      <c r="E107" s="11" t="s">
        <v>701</v>
      </c>
      <c r="F107" s="11" t="s">
        <v>702</v>
      </c>
    </row>
    <row r="108" customFormat="false" ht="15.75" hidden="false" customHeight="false" outlineLevel="0" collapsed="false">
      <c r="A108" s="12" t="s">
        <v>703</v>
      </c>
      <c r="B108" s="13" t="s">
        <v>704</v>
      </c>
      <c r="C108" s="12" t="s">
        <v>705</v>
      </c>
      <c r="D108" s="14" t="str">
        <f aca="false">IFERROR(__xludf.dummyfunction("GOOGLETRANSLATE($C108,""es"",""eu"")"),"Neurketa antropometrikoen prozesuan, TCAEk:")</f>
        <v>Neurketa antropometrikoen prozesuan, TCAEk:</v>
      </c>
      <c r="E108" s="15" t="s">
        <v>706</v>
      </c>
      <c r="F108" s="15" t="s">
        <v>707</v>
      </c>
      <c r="G108" s="12"/>
      <c r="H108" s="12"/>
      <c r="I108" s="12"/>
      <c r="J108" s="12"/>
      <c r="K108" s="12"/>
      <c r="L108" s="12"/>
      <c r="M108" s="12"/>
      <c r="N108" s="12"/>
      <c r="O108" s="12"/>
      <c r="P108" s="12"/>
      <c r="Q108" s="12"/>
      <c r="R108" s="12"/>
      <c r="S108" s="12"/>
      <c r="T108" s="12"/>
      <c r="U108" s="12"/>
      <c r="V108" s="12"/>
      <c r="W108" s="12"/>
      <c r="X108" s="12"/>
    </row>
    <row r="109" customFormat="false" ht="15.75" hidden="false" customHeight="false" outlineLevel="0" collapsed="false">
      <c r="A109" s="5" t="s">
        <v>708</v>
      </c>
      <c r="B109" s="9" t="s">
        <v>709</v>
      </c>
      <c r="C109" s="5" t="s">
        <v>710</v>
      </c>
      <c r="D109" s="10" t="str">
        <f aca="false">IFERROR(__xludf.dummyfunction("GOOGLETRANSLATE($C109,""es"",""eu"")"),"Lanceta")</f>
        <v>Lanceta</v>
      </c>
      <c r="E109" s="11" t="s">
        <v>711</v>
      </c>
      <c r="F109" s="11" t="s">
        <v>709</v>
      </c>
    </row>
    <row r="110" customFormat="false" ht="15.75" hidden="false" customHeight="false" outlineLevel="0" collapsed="false">
      <c r="A110" s="5" t="s">
        <v>712</v>
      </c>
      <c r="B110" s="16" t="s">
        <v>713</v>
      </c>
      <c r="C110" s="5" t="s">
        <v>714</v>
      </c>
      <c r="D110" s="10" t="str">
        <f aca="false">IFERROR(__xludf.dummyfunction("GOOGLETRANSLATE($C110,""es"",""eu"")"),"Bustitzailea")</f>
        <v>Bustitzailea</v>
      </c>
      <c r="E110" s="11" t="s">
        <v>715</v>
      </c>
      <c r="F110" s="11" t="s">
        <v>716</v>
      </c>
    </row>
    <row r="111" customFormat="false" ht="15.75" hidden="false" customHeight="false" outlineLevel="0" collapsed="false">
      <c r="A111" s="5" t="s">
        <v>717</v>
      </c>
      <c r="B111" s="9" t="s">
        <v>718</v>
      </c>
      <c r="C111" s="5" t="s">
        <v>719</v>
      </c>
      <c r="D111" s="10" t="str">
        <f aca="false">IFERROR(__xludf.dummyfunction("GOOGLETRANSLATE($C111,""es"",""eu"")"),"Lantzeko euskarria")</f>
        <v>Lantzeko euskarria</v>
      </c>
      <c r="E111" s="11" t="s">
        <v>720</v>
      </c>
      <c r="F111" s="11" t="s">
        <v>721</v>
      </c>
    </row>
    <row r="112" customFormat="false" ht="15.75" hidden="false" customHeight="false" outlineLevel="0" collapsed="false">
      <c r="A112" s="5" t="s">
        <v>722</v>
      </c>
      <c r="B112" s="9" t="s">
        <v>723</v>
      </c>
      <c r="C112" s="5" t="s">
        <v>724</v>
      </c>
      <c r="D112" s="10" t="str">
        <f aca="false">IFERROR(__xludf.dummyfunction("GOOGLETRANSLATE($C112,""es"",""eu"")"),"Glukometroa")</f>
        <v>Glukometroa</v>
      </c>
      <c r="E112" s="11" t="s">
        <v>725</v>
      </c>
      <c r="F112" s="11" t="s">
        <v>724</v>
      </c>
    </row>
    <row r="113" customFormat="false" ht="15.75" hidden="false" customHeight="false" outlineLevel="0" collapsed="false">
      <c r="A113" s="5" t="s">
        <v>726</v>
      </c>
      <c r="B113" s="9" t="s">
        <v>727</v>
      </c>
      <c r="C113" s="5" t="s">
        <v>728</v>
      </c>
      <c r="D113" s="10" t="str">
        <f aca="false">IFERROR(__xludf.dummyfunction("GOOGLETRANSLATE($C113,""es"",""eu"")"),"Termometroa")</f>
        <v>Termometroa</v>
      </c>
      <c r="E113" s="11" t="s">
        <v>729</v>
      </c>
      <c r="F113" s="11" t="s">
        <v>728</v>
      </c>
    </row>
    <row r="114" customFormat="false" ht="15.75" hidden="false" customHeight="false" outlineLevel="0" collapsed="false">
      <c r="A114" s="5" t="s">
        <v>730</v>
      </c>
      <c r="B114" s="9" t="s">
        <v>731</v>
      </c>
      <c r="C114" s="5" t="s">
        <v>732</v>
      </c>
      <c r="D114" s="10" t="s">
        <v>733</v>
      </c>
      <c r="E114" s="11" t="s">
        <v>732</v>
      </c>
      <c r="F114" s="11" t="s">
        <v>734</v>
      </c>
    </row>
    <row r="115" customFormat="false" ht="15.75" hidden="false" customHeight="false" outlineLevel="0" collapsed="false">
      <c r="A115" s="12" t="s">
        <v>735</v>
      </c>
      <c r="B115" s="13" t="s">
        <v>736</v>
      </c>
      <c r="C115" s="12" t="s">
        <v>737</v>
      </c>
      <c r="D115" s="14" t="str">
        <f aca="false">IFERROR(__xludf.dummyfunction("GOOGLETRANSLATE($C115,""es"",""eu"")"),"Hautatu gehiegizko pisuaren hasierako ebaluaziorako beharrezko materiala:")</f>
        <v>Hautatu gehiegizko pisuaren hasierako ebaluaziorako beharrezko materiala:</v>
      </c>
      <c r="E115" s="15" t="s">
        <v>738</v>
      </c>
      <c r="F115" s="15" t="s">
        <v>739</v>
      </c>
      <c r="G115" s="12"/>
      <c r="H115" s="12"/>
      <c r="I115" s="12"/>
      <c r="J115" s="12"/>
      <c r="K115" s="12"/>
      <c r="L115" s="12"/>
      <c r="M115" s="12"/>
      <c r="N115" s="12"/>
      <c r="O115" s="12"/>
      <c r="P115" s="12"/>
      <c r="Q115" s="12"/>
      <c r="R115" s="12"/>
      <c r="S115" s="12"/>
      <c r="T115" s="12"/>
      <c r="U115" s="12"/>
      <c r="V115" s="12"/>
      <c r="W115" s="12"/>
      <c r="X115" s="12"/>
    </row>
    <row r="116" customFormat="false" ht="15.75" hidden="false" customHeight="false" outlineLevel="0" collapsed="false">
      <c r="A116" s="5" t="s">
        <v>740</v>
      </c>
      <c r="B116" s="9" t="s">
        <v>741</v>
      </c>
      <c r="C116" s="5" t="s">
        <v>742</v>
      </c>
      <c r="D116" s="10" t="str">
        <f aca="false">IFERROR(__xludf.dummyfunction("GOOGLETRANSLATE($C116,""es"",""eu"")"),"Janaria prestatu behar den gainazala garbitu eta desinfektatu. Ondoren, jantzi eskularruak.")</f>
        <v>Janaria prestatu behar den gainazala garbitu eta desinfektatu. Ondoren, jantzi eskularruak.</v>
      </c>
      <c r="E116" s="11" t="s">
        <v>743</v>
      </c>
      <c r="F116" s="11" t="s">
        <v>744</v>
      </c>
      <c r="G116" s="5"/>
      <c r="H116" s="5"/>
      <c r="I116" s="5"/>
      <c r="J116" s="5"/>
      <c r="K116" s="5"/>
      <c r="L116" s="5"/>
      <c r="M116" s="5"/>
      <c r="N116" s="5"/>
      <c r="O116" s="5"/>
      <c r="P116" s="5"/>
      <c r="Q116" s="5"/>
      <c r="R116" s="5"/>
      <c r="S116" s="5"/>
      <c r="T116" s="5"/>
      <c r="U116" s="5"/>
      <c r="V116" s="5"/>
      <c r="W116" s="5"/>
      <c r="X116" s="5"/>
    </row>
    <row r="117" customFormat="false" ht="15.75" hidden="false" customHeight="false" outlineLevel="0" collapsed="false">
      <c r="A117" s="5" t="s">
        <v>745</v>
      </c>
      <c r="B117" s="9" t="s">
        <v>746</v>
      </c>
      <c r="C117" s="5" t="s">
        <v>747</v>
      </c>
      <c r="D117" s="10" t="str">
        <f aca="false">IFERROR(__xludf.dummyfunction("GOOGLETRANSLATE($C117,""es"",""eu"")"),"Eskularruak jantzi, janaria prestatuko den gainazala garbitu eta desinfektatu. Mantendu eskularruak prestatzerakoan.")</f>
        <v>Eskularruak jantzi, janaria prestatuko den gainazala garbitu eta desinfektatu. Mantendu eskularruak prestatzerakoan.</v>
      </c>
      <c r="E117" s="11" t="s">
        <v>748</v>
      </c>
      <c r="F117" s="11" t="s">
        <v>749</v>
      </c>
      <c r="G117" s="5"/>
      <c r="H117" s="5"/>
      <c r="I117" s="5"/>
      <c r="J117" s="5"/>
      <c r="K117" s="5"/>
      <c r="L117" s="5"/>
      <c r="M117" s="5"/>
      <c r="N117" s="5"/>
      <c r="O117" s="5"/>
      <c r="P117" s="5"/>
      <c r="Q117" s="5"/>
      <c r="R117" s="5"/>
      <c r="S117" s="5"/>
      <c r="T117" s="5"/>
      <c r="U117" s="5"/>
      <c r="V117" s="5"/>
      <c r="W117" s="5"/>
      <c r="X117" s="5"/>
    </row>
    <row r="118" customFormat="false" ht="15.75" hidden="false" customHeight="false" outlineLevel="0" collapsed="false">
      <c r="A118" s="5" t="s">
        <v>750</v>
      </c>
      <c r="B118" s="9" t="s">
        <v>751</v>
      </c>
      <c r="C118" s="5" t="s">
        <v>752</v>
      </c>
      <c r="D118" s="10" t="str">
        <f aca="false">IFERROR(__xludf.dummyfunction("GOOGLETRANSLATE($C118,""es"",""eu"")"),"Eskularruak jantzi, janaria prestatuko den gainazala garbitu eta desinfektatu. Ondoren, bota eskularruak.")</f>
        <v>Eskularruak jantzi, janaria prestatuko den gainazala garbitu eta desinfektatu. Ondoren, bota eskularruak.</v>
      </c>
      <c r="E118" s="11" t="s">
        <v>753</v>
      </c>
      <c r="F118" s="11" t="s">
        <v>754</v>
      </c>
      <c r="G118" s="5"/>
      <c r="H118" s="5"/>
      <c r="I118" s="5"/>
      <c r="J118" s="5"/>
      <c r="K118" s="5"/>
      <c r="L118" s="5"/>
      <c r="M118" s="5"/>
      <c r="N118" s="5"/>
      <c r="O118" s="5"/>
      <c r="P118" s="5"/>
      <c r="Q118" s="5"/>
      <c r="R118" s="5"/>
      <c r="S118" s="5"/>
      <c r="T118" s="5"/>
      <c r="U118" s="5"/>
      <c r="V118" s="5"/>
      <c r="W118" s="5"/>
      <c r="X118" s="5"/>
    </row>
    <row r="119" customFormat="false" ht="15.75" hidden="false" customHeight="false" outlineLevel="0" collapsed="false">
      <c r="A119" s="12" t="s">
        <v>755</v>
      </c>
      <c r="B119" s="13" t="s">
        <v>756</v>
      </c>
      <c r="C119" s="12" t="s">
        <v>757</v>
      </c>
      <c r="D119" s="14" t="str">
        <f aca="false">IFERROR(__xludf.dummyfunction("GOOGLETRANSLATE($C119,""es"",""eu"")"),"Zein da jaioberrientzako janaria prestatzen hasi aurretik egin behar den prozedura?")</f>
        <v>Zein da jaioberrientzako janaria prestatzen hasi aurretik egin behar den prozedura?</v>
      </c>
      <c r="E119" s="15" t="s">
        <v>758</v>
      </c>
      <c r="F119" s="15" t="s">
        <v>759</v>
      </c>
      <c r="G119" s="12"/>
      <c r="H119" s="12"/>
      <c r="I119" s="12"/>
      <c r="J119" s="12"/>
      <c r="K119" s="12"/>
      <c r="L119" s="12"/>
      <c r="M119" s="12"/>
      <c r="N119" s="12"/>
      <c r="O119" s="12"/>
      <c r="P119" s="12"/>
      <c r="Q119" s="12"/>
      <c r="R119" s="12"/>
      <c r="S119" s="12"/>
      <c r="T119" s="12"/>
      <c r="U119" s="12"/>
      <c r="V119" s="12"/>
      <c r="W119" s="12"/>
      <c r="X119" s="12"/>
    </row>
    <row r="120" customFormat="false" ht="15.75" hidden="false" customHeight="false" outlineLevel="0" collapsed="false">
      <c r="A120" s="5" t="s">
        <v>760</v>
      </c>
      <c r="B120" s="9" t="s">
        <v>761</v>
      </c>
      <c r="C120" s="5" t="s">
        <v>762</v>
      </c>
      <c r="D120" s="10" t="str">
        <f aca="false">IFERROR(__xludf.dummyfunction("GOOGLETRANSLATE($C120,""es"",""eu"")"),"Desaktibatu konstanteen monitorea")</f>
        <v>Desaktibatu konstanteen monitorea</v>
      </c>
      <c r="E120" s="11" t="s">
        <v>763</v>
      </c>
      <c r="F120" s="11" t="s">
        <v>764</v>
      </c>
    </row>
    <row r="121" customFormat="false" ht="15.75" hidden="false" customHeight="false" outlineLevel="0" collapsed="false">
      <c r="A121" s="5" t="s">
        <v>765</v>
      </c>
      <c r="B121" s="9" t="s">
        <v>766</v>
      </c>
      <c r="C121" s="5" t="s">
        <v>767</v>
      </c>
      <c r="D121" s="10" t="str">
        <f aca="false">IFERROR(__xludf.dummyfunction("GOOGLETRANSLATE($C121,""es"",""eu"")"),"Kendu elektrodoak jaioberriari")</f>
        <v>Kendu elektrodoak jaioberriari</v>
      </c>
      <c r="E121" s="11" t="s">
        <v>768</v>
      </c>
      <c r="F121" s="11" t="s">
        <v>409</v>
      </c>
    </row>
    <row r="122" customFormat="false" ht="15.75" hidden="false" customHeight="false" outlineLevel="0" collapsed="false">
      <c r="A122" s="5" t="s">
        <v>769</v>
      </c>
      <c r="B122" s="9" t="s">
        <v>770</v>
      </c>
      <c r="C122" s="5" t="s">
        <v>771</v>
      </c>
      <c r="D122" s="10" t="str">
        <f aca="false">IFERROR(__xludf.dummyfunction("GOOGLETRANSLATE($C122,""es"",""eu"")"),"Erregistratu jaioberriaren bizi-seinaleak")</f>
        <v>Erregistratu jaioberriaren bizi-seinaleak</v>
      </c>
      <c r="E122" s="11" t="s">
        <v>772</v>
      </c>
      <c r="F122" s="11" t="s">
        <v>773</v>
      </c>
    </row>
    <row r="123" customFormat="false" ht="15.75" hidden="false" customHeight="false" outlineLevel="0" collapsed="false">
      <c r="A123" s="12" t="s">
        <v>774</v>
      </c>
      <c r="B123" s="13" t="s">
        <v>775</v>
      </c>
      <c r="C123" s="12" t="s">
        <v>476</v>
      </c>
      <c r="D123" s="14" t="str">
        <f aca="false">IFERROR(__xludf.dummyfunction("GOOGLETRANSLATE($C123,""es"",""eu"")"),"Aukeratu egin beharreko ekintza:")</f>
        <v>Aukeratu egin beharreko ekintza:</v>
      </c>
      <c r="E123" s="15" t="s">
        <v>477</v>
      </c>
      <c r="F123" s="15" t="s">
        <v>776</v>
      </c>
      <c r="G123" s="12"/>
      <c r="H123" s="12"/>
      <c r="I123" s="12"/>
      <c r="J123" s="12"/>
      <c r="K123" s="12"/>
      <c r="L123" s="12"/>
      <c r="M123" s="12"/>
      <c r="N123" s="12"/>
      <c r="O123" s="12"/>
      <c r="P123" s="12"/>
      <c r="Q123" s="12"/>
      <c r="R123" s="12"/>
      <c r="S123" s="12"/>
      <c r="T123" s="12"/>
      <c r="U123" s="12"/>
      <c r="V123" s="12"/>
      <c r="W123" s="12"/>
      <c r="X123" s="12"/>
    </row>
    <row r="124" customFormat="false" ht="15.75" hidden="false" customHeight="false" outlineLevel="0" collapsed="false">
      <c r="A124" s="5" t="s">
        <v>777</v>
      </c>
      <c r="B124" s="9" t="s">
        <v>778</v>
      </c>
      <c r="C124" s="5" t="s">
        <v>779</v>
      </c>
      <c r="D124" s="10" t="str">
        <f aca="false">IFERROR(__xludf.dummyfunction("GOOGLETRANSLATE($C124,""es"",""eu"")"),"Pazientearen izena")</f>
        <v>Pazientearen izena</v>
      </c>
      <c r="E124" s="11" t="s">
        <v>780</v>
      </c>
      <c r="F124" s="11" t="s">
        <v>781</v>
      </c>
    </row>
    <row r="125" customFormat="false" ht="15.75" hidden="false" customHeight="false" outlineLevel="0" collapsed="false">
      <c r="A125" s="5" t="s">
        <v>782</v>
      </c>
      <c r="B125" s="9" t="s">
        <v>783</v>
      </c>
      <c r="C125" s="5" t="s">
        <v>784</v>
      </c>
      <c r="D125" s="10" t="str">
        <f aca="false">IFERROR(__xludf.dummyfunction("GOOGLETRANSLATE($C125,""es"",""eu"")"),"Eguna eta ordua")</f>
        <v>Eguna eta ordua</v>
      </c>
      <c r="E125" s="11" t="s">
        <v>785</v>
      </c>
      <c r="F125" s="11" t="s">
        <v>786</v>
      </c>
    </row>
    <row r="126" customFormat="false" ht="15.75" hidden="false" customHeight="false" outlineLevel="0" collapsed="false">
      <c r="A126" s="5" t="s">
        <v>787</v>
      </c>
      <c r="B126" s="9" t="s">
        <v>788</v>
      </c>
      <c r="C126" s="5" t="s">
        <v>789</v>
      </c>
      <c r="D126" s="10" t="str">
        <f aca="false">IFERROR(__xludf.dummyfunction("GOOGLETRANSLATE($C126,""es"",""eu"")"),"Ohe/sehaska/inkubagailu zenbakia")</f>
        <v>Ohe/sehaska/inkubagailu zenbakia</v>
      </c>
      <c r="E126" s="11" t="s">
        <v>790</v>
      </c>
      <c r="F126" s="11" t="s">
        <v>791</v>
      </c>
      <c r="G126" s="5"/>
      <c r="H126" s="5"/>
      <c r="I126" s="5"/>
      <c r="J126" s="5"/>
      <c r="K126" s="5"/>
      <c r="L126" s="5"/>
      <c r="M126" s="5"/>
      <c r="N126" s="5"/>
      <c r="O126" s="5"/>
      <c r="P126" s="5"/>
      <c r="Q126" s="5"/>
      <c r="R126" s="5"/>
      <c r="S126" s="5"/>
      <c r="T126" s="5"/>
      <c r="U126" s="5"/>
      <c r="V126" s="5"/>
      <c r="W126" s="5"/>
      <c r="X126" s="5"/>
    </row>
    <row r="127" customFormat="false" ht="15.75" hidden="false" customHeight="false" outlineLevel="0" collapsed="false">
      <c r="A127" s="5" t="s">
        <v>792</v>
      </c>
      <c r="B127" s="9" t="s">
        <v>793</v>
      </c>
      <c r="C127" s="5" t="s">
        <v>794</v>
      </c>
      <c r="D127" s="10" t="str">
        <f aca="false">IFERROR(__xludf.dummyfunction("GOOGLETRANSLATE($C127,""es"",""eu"")"),"Esne mota")</f>
        <v>Esne mota</v>
      </c>
      <c r="E127" s="11" t="s">
        <v>795</v>
      </c>
      <c r="F127" s="11" t="s">
        <v>796</v>
      </c>
    </row>
    <row r="128" customFormat="false" ht="15.75" hidden="false" customHeight="false" outlineLevel="0" collapsed="false">
      <c r="A128" s="5" t="s">
        <v>797</v>
      </c>
      <c r="B128" s="9" t="s">
        <v>798</v>
      </c>
      <c r="C128" s="5" t="s">
        <v>799</v>
      </c>
      <c r="D128" s="10" t="str">
        <f aca="false">IFERROR(__xludf.dummyfunction("GOOGLETRANSLATE($C128,""es"",""eu"")"),"Pazientea elikatzeaz arduratzen den pertsonaren izena")</f>
        <v>Pazientea elikatzeaz arduratzen den pertsonaren izena</v>
      </c>
      <c r="E128" s="11" t="s">
        <v>800</v>
      </c>
      <c r="F128" s="11" t="s">
        <v>801</v>
      </c>
    </row>
    <row r="129" customFormat="false" ht="15.75" hidden="false" customHeight="false" outlineLevel="0" collapsed="false">
      <c r="A129" s="5" t="s">
        <v>802</v>
      </c>
      <c r="B129" s="9" t="s">
        <v>803</v>
      </c>
      <c r="C129" s="5" t="s">
        <v>804</v>
      </c>
      <c r="D129" s="10" t="str">
        <f aca="false">IFERROR(__xludf.dummyfunction("GOOGLETRANSLATE($C129,""es"",""eu"")"),"Pazienteak hartzen duen kantitatea mililitrotan")</f>
        <v>Pazienteak hartzen duen kantitatea mililitrotan</v>
      </c>
      <c r="E129" s="11" t="s">
        <v>805</v>
      </c>
      <c r="F129" s="11" t="s">
        <v>806</v>
      </c>
    </row>
    <row r="130" customFormat="false" ht="15.75" hidden="false" customHeight="false" outlineLevel="0" collapsed="false">
      <c r="A130" s="12" t="s">
        <v>807</v>
      </c>
      <c r="B130" s="13" t="s">
        <v>808</v>
      </c>
      <c r="C130" s="12" t="s">
        <v>809</v>
      </c>
      <c r="D130" s="14" t="str">
        <f aca="false">IFERROR(__xludf.dummyfunction("GOOGLETRANSLATE($C130,""es"",""eu"")"),"Zein informaziorekin identifikatu behar da janari-ontzia?")</f>
        <v>Zein informaziorekin identifikatu behar da janari-ontzia?</v>
      </c>
      <c r="E130" s="15" t="s">
        <v>810</v>
      </c>
      <c r="F130" s="15" t="s">
        <v>811</v>
      </c>
      <c r="G130" s="12"/>
      <c r="H130" s="12"/>
      <c r="I130" s="12"/>
      <c r="J130" s="12"/>
      <c r="K130" s="12"/>
      <c r="L130" s="12"/>
      <c r="M130" s="12"/>
      <c r="N130" s="12"/>
      <c r="O130" s="12"/>
      <c r="P130" s="12"/>
      <c r="Q130" s="12"/>
      <c r="R130" s="12"/>
      <c r="S130" s="12"/>
      <c r="T130" s="12"/>
      <c r="U130" s="12"/>
      <c r="V130" s="12"/>
      <c r="W130" s="12"/>
      <c r="X130" s="12"/>
    </row>
    <row r="131" customFormat="false" ht="15.75" hidden="false" customHeight="false" outlineLevel="0" collapsed="false">
      <c r="A131" s="5" t="s">
        <v>812</v>
      </c>
      <c r="B131" s="9" t="s">
        <v>813</v>
      </c>
      <c r="C131" s="5" t="s">
        <v>814</v>
      </c>
      <c r="D131" s="10" t="str">
        <f aca="false">IFERROR(__xludf.dummyfunction("GOOGLETRANSLATE($C131,""es"",""eu"")"),"Janaria berogailuan egon daiteke gehienez 2 orduz.")</f>
        <v>Janaria berogailuan egon daiteke gehienez 2 orduz.</v>
      </c>
      <c r="E131" s="11" t="s">
        <v>815</v>
      </c>
      <c r="F131" s="11" t="s">
        <v>816</v>
      </c>
      <c r="G131" s="5"/>
      <c r="H131" s="5"/>
      <c r="I131" s="5"/>
      <c r="J131" s="5"/>
      <c r="K131" s="5"/>
      <c r="L131" s="5"/>
      <c r="M131" s="5"/>
      <c r="N131" s="5"/>
      <c r="O131" s="5"/>
      <c r="P131" s="5"/>
      <c r="Q131" s="5"/>
      <c r="R131" s="5"/>
      <c r="S131" s="5"/>
      <c r="T131" s="5"/>
      <c r="U131" s="5"/>
      <c r="V131" s="5"/>
      <c r="W131" s="5"/>
      <c r="X131" s="5"/>
    </row>
    <row r="132" customFormat="false" ht="15.75" hidden="false" customHeight="false" outlineLevel="0" collapsed="false">
      <c r="A132" s="5" t="s">
        <v>817</v>
      </c>
      <c r="B132" s="9" t="s">
        <v>818</v>
      </c>
      <c r="C132" s="5" t="s">
        <v>819</v>
      </c>
      <c r="D132" s="10" t="str">
        <f aca="false">IFERROR(__xludf.dummyfunction("GOOGLETRANSLATE($C132,""es"",""eu"")"),"Elikatzen duzun esneak burbuilarik ez duela ziurtatu behar duzu.")</f>
        <v>Elikatzen duzun esneak burbuilarik ez duela ziurtatu behar duzu.</v>
      </c>
      <c r="E132" s="11" t="s">
        <v>820</v>
      </c>
      <c r="F132" s="11" t="s">
        <v>821</v>
      </c>
    </row>
    <row r="133" customFormat="false" ht="15.75" hidden="false" customHeight="false" outlineLevel="0" collapsed="false">
      <c r="A133" s="5" t="s">
        <v>822</v>
      </c>
      <c r="B133" s="9" t="s">
        <v>823</v>
      </c>
      <c r="C133" s="5" t="s">
        <v>824</v>
      </c>
      <c r="D133" s="10" t="str">
        <f aca="false">IFERROR(__xludf.dummyfunction("GOOGLETRANSLATE($C133,""es"",""eu"")"),"Irtengune handiagoak berogailuaren ertzetatik gertuago jarri behar dira.")</f>
        <v>Irtengune handiagoak berogailuaren ertzetatik gertuago jarri behar dira.</v>
      </c>
      <c r="E133" s="11" t="s">
        <v>825</v>
      </c>
      <c r="F133" s="11" t="s">
        <v>826</v>
      </c>
    </row>
    <row r="134" customFormat="false" ht="15.75" hidden="false" customHeight="false" outlineLevel="0" collapsed="false">
      <c r="A134" s="5" t="s">
        <v>827</v>
      </c>
      <c r="B134" s="9" t="s">
        <v>828</v>
      </c>
      <c r="C134" s="5" t="s">
        <v>829</v>
      </c>
      <c r="D134" s="10" t="str">
        <f aca="false">IFERROR(__xludf.dummyfunction("GOOGLETRANSLATE($C134,""es"",""eu"")"),"Tenperaturak ez du 37ºC-tik gorakoa izan behar.")</f>
        <v>Tenperaturak ez du 37ºC-tik gorakoa izan behar.</v>
      </c>
      <c r="E134" s="11" t="s">
        <v>830</v>
      </c>
      <c r="F134" s="11" t="s">
        <v>831</v>
      </c>
      <c r="G134" s="5"/>
      <c r="H134" s="5"/>
      <c r="I134" s="5"/>
      <c r="J134" s="5"/>
      <c r="K134" s="5"/>
      <c r="L134" s="5"/>
      <c r="M134" s="5"/>
      <c r="N134" s="5"/>
      <c r="O134" s="5"/>
      <c r="P134" s="5"/>
      <c r="Q134" s="5"/>
      <c r="R134" s="5"/>
      <c r="S134" s="5"/>
      <c r="T134" s="5"/>
      <c r="U134" s="5"/>
      <c r="V134" s="5"/>
      <c r="W134" s="5"/>
      <c r="X134" s="5"/>
    </row>
    <row r="135" customFormat="false" ht="15.75" hidden="false" customHeight="false" outlineLevel="0" collapsed="false">
      <c r="A135" s="5" t="s">
        <v>832</v>
      </c>
      <c r="B135" s="9" t="s">
        <v>833</v>
      </c>
      <c r="C135" s="5" t="s">
        <v>834</v>
      </c>
      <c r="D135" s="10" t="str">
        <f aca="false">IFERROR(__xludf.dummyfunction("GOOGLETRANSLATE($C135,""es"",""eu"")"),"Entxufeak zapi garbi batekin estali behar dira.")</f>
        <v>Entxufeak zapi garbi batekin estali behar dira.</v>
      </c>
      <c r="E135" s="11" t="s">
        <v>835</v>
      </c>
      <c r="F135" s="11" t="s">
        <v>836</v>
      </c>
    </row>
    <row r="136" customFormat="false" ht="15.75" hidden="false" customHeight="false" outlineLevel="0" collapsed="false">
      <c r="A136" s="5" t="s">
        <v>837</v>
      </c>
      <c r="B136" s="9" t="s">
        <v>838</v>
      </c>
      <c r="C136" s="5" t="s">
        <v>839</v>
      </c>
      <c r="D136" s="10" t="str">
        <f aca="false">IFERROR(__xludf.dummyfunction("GOOGLETRANSLATE($C136,""es"",""eu"")"),"Irtengune guztiak berogailuaren gainean jarri behar dira aldi berean.")</f>
        <v>Irtengune guztiak berogailuaren gainean jarri behar dira aldi berean.</v>
      </c>
      <c r="E136" s="11" t="s">
        <v>840</v>
      </c>
      <c r="F136" s="11" t="s">
        <v>841</v>
      </c>
    </row>
    <row r="137" customFormat="false" ht="15.75" hidden="false" customHeight="false" outlineLevel="0" collapsed="false">
      <c r="A137" s="12" t="s">
        <v>842</v>
      </c>
      <c r="B137" s="13" t="s">
        <v>843</v>
      </c>
      <c r="C137" s="12" t="s">
        <v>844</v>
      </c>
      <c r="D137" s="14" t="str">
        <f aca="false">IFERROR(__xludf.dummyfunction("GOOGLETRANSLATE($C137,""es"",""eu"")"),"Zer gauza hartu behar dira kontuan berogailuan elikadura-harguneak jartzean?")</f>
        <v>Zer gauza hartu behar dira kontuan berogailuan elikadura-harguneak jartzean?</v>
      </c>
      <c r="E137" s="15" t="s">
        <v>845</v>
      </c>
      <c r="F137" s="15" t="s">
        <v>846</v>
      </c>
      <c r="G137" s="12"/>
      <c r="H137" s="12"/>
      <c r="I137" s="12"/>
      <c r="J137" s="12"/>
      <c r="K137" s="12"/>
      <c r="L137" s="12"/>
      <c r="M137" s="12"/>
      <c r="N137" s="12"/>
      <c r="O137" s="12"/>
      <c r="P137" s="12"/>
      <c r="Q137" s="12"/>
      <c r="R137" s="12"/>
      <c r="S137" s="12"/>
      <c r="T137" s="12"/>
      <c r="U137" s="12"/>
      <c r="V137" s="12"/>
      <c r="W137" s="12"/>
      <c r="X137" s="12"/>
    </row>
    <row r="138" customFormat="false" ht="15.75" hidden="false" customHeight="false" outlineLevel="0" collapsed="false">
      <c r="A138" s="5" t="s">
        <v>847</v>
      </c>
      <c r="B138" s="9" t="s">
        <v>848</v>
      </c>
      <c r="C138" s="5" t="s">
        <v>849</v>
      </c>
      <c r="D138" s="10" t="str">
        <f aca="false">IFERROR(__xludf.dummyfunction("GOOGLETRANSLATE($C138,""es"",""eu"")"),"Biberoientzako dantzari zakar berezi bat")</f>
        <v>Biberoientzako dantzari zakar berezi bat</v>
      </c>
      <c r="E138" s="11" t="s">
        <v>850</v>
      </c>
      <c r="F138" s="11" t="s">
        <v>851</v>
      </c>
    </row>
    <row r="139" customFormat="false" ht="15.75" hidden="false" customHeight="false" outlineLevel="0" collapsed="false">
      <c r="A139" s="5" t="s">
        <v>852</v>
      </c>
      <c r="B139" s="9" t="s">
        <v>853</v>
      </c>
      <c r="C139" s="5" t="s">
        <v>854</v>
      </c>
      <c r="D139" s="10" t="str">
        <f aca="false">IFERROR(__xludf.dummyfunction("GOOGLETRANSLATE($C139,""es"",""eu"")"),"Biberonentzako belaki berezia")</f>
        <v>Biberonentzako belaki berezia</v>
      </c>
      <c r="E139" s="11" t="s">
        <v>855</v>
      </c>
      <c r="F139" s="11" t="s">
        <v>856</v>
      </c>
    </row>
    <row r="140" customFormat="false" ht="15.75" hidden="false" customHeight="false" outlineLevel="0" collapsed="false">
      <c r="A140" s="5" t="s">
        <v>857</v>
      </c>
      <c r="B140" s="9" t="s">
        <v>858</v>
      </c>
      <c r="C140" s="5" t="s">
        <v>859</v>
      </c>
      <c r="D140" s="10" t="str">
        <f aca="false">IFERROR(__xludf.dummyfunction("GOOGLETRANSLATE($C140,""es"",""eu"")"),"Botilako eskuila berezi bat")</f>
        <v>Botilako eskuila berezi bat</v>
      </c>
      <c r="E140" s="11" t="s">
        <v>860</v>
      </c>
      <c r="F140" s="11" t="s">
        <v>861</v>
      </c>
    </row>
    <row r="141" customFormat="false" ht="15.75" hidden="false" customHeight="false" outlineLevel="0" collapsed="false">
      <c r="A141" s="5" t="s">
        <v>862</v>
      </c>
      <c r="B141" s="9" t="s">
        <v>863</v>
      </c>
      <c r="C141" s="5" t="s">
        <v>864</v>
      </c>
      <c r="D141" s="10" t="str">
        <f aca="false">IFERROR(__xludf.dummyfunction("GOOGLETRANSLATE($C141,""es"",""eu"")"),"Zer tresna zehatz erabili behar da garbiketa prozesuan?")</f>
        <v>Zer tresna zehatz erabili behar da garbiketa prozesuan?</v>
      </c>
      <c r="E141" s="11" t="s">
        <v>865</v>
      </c>
      <c r="F141" s="11" t="s">
        <v>866</v>
      </c>
    </row>
    <row r="142" customFormat="false" ht="15.75" hidden="false" customHeight="false" outlineLevel="0" collapsed="false">
      <c r="A142" s="12" t="s">
        <v>867</v>
      </c>
      <c r="B142" s="13" t="s">
        <v>868</v>
      </c>
      <c r="C142" s="12" t="s">
        <v>869</v>
      </c>
      <c r="D142" s="14" t="str">
        <f aca="false">IFERROR(__xludf.dummyfunction("GOOGLETRANSLATE($C142,""es"",""eu"")"),"Edateko ontziak ondo garbitu xaboiarekin.")</f>
        <v>Edateko ontziak ondo garbitu xaboiarekin.</v>
      </c>
      <c r="E142" s="15" t="s">
        <v>870</v>
      </c>
      <c r="F142" s="15" t="s">
        <v>871</v>
      </c>
      <c r="G142" s="12"/>
      <c r="H142" s="12"/>
      <c r="I142" s="12"/>
      <c r="J142" s="12"/>
      <c r="K142" s="12"/>
      <c r="L142" s="12"/>
      <c r="M142" s="12"/>
      <c r="N142" s="12"/>
      <c r="O142" s="12"/>
      <c r="P142" s="12"/>
      <c r="Q142" s="12"/>
      <c r="R142" s="12"/>
      <c r="S142" s="12"/>
      <c r="T142" s="12"/>
      <c r="U142" s="12"/>
      <c r="V142" s="12"/>
      <c r="W142" s="12"/>
      <c r="X142" s="12"/>
    </row>
    <row r="143" customFormat="false" ht="15.75" hidden="false" customHeight="false" outlineLevel="0" collapsed="false">
      <c r="A143" s="5" t="s">
        <v>872</v>
      </c>
      <c r="B143" s="9" t="s">
        <v>873</v>
      </c>
      <c r="C143" s="5" t="s">
        <v>874</v>
      </c>
      <c r="D143" s="10" t="str">
        <f aca="false">IFERROR(__xludf.dummyfunction("GOOGLETRANSLATE($C143,""es"",""eu"")"),"Utzi edateko ontziak ordubetez beratzen.")</f>
        <v>Utzi edateko ontziak ordubetez beratzen.</v>
      </c>
      <c r="E143" s="11" t="s">
        <v>875</v>
      </c>
      <c r="F143" s="11" t="s">
        <v>876</v>
      </c>
    </row>
    <row r="144" customFormat="false" ht="15.75" hidden="false" customHeight="false" outlineLevel="0" collapsed="false">
      <c r="A144" s="5" t="s">
        <v>877</v>
      </c>
      <c r="B144" s="9" t="s">
        <v>878</v>
      </c>
      <c r="C144" s="5" t="s">
        <v>879</v>
      </c>
      <c r="D144" s="10" t="str">
        <f aca="false">IFERROR(__xludf.dummyfunction("GOOGLETRANSLATE($C144,""es"",""eu"")"),"Edateko ontziak bota.")</f>
        <v>Edateko ontziak bota.</v>
      </c>
      <c r="E144" s="11" t="s">
        <v>880</v>
      </c>
      <c r="F144" s="11" t="s">
        <v>881</v>
      </c>
    </row>
    <row r="145" customFormat="false" ht="15.75" hidden="false" customHeight="false" outlineLevel="0" collapsed="false">
      <c r="A145" s="12" t="s">
        <v>882</v>
      </c>
      <c r="B145" s="13" t="s">
        <v>883</v>
      </c>
      <c r="C145" s="12" t="s">
        <v>884</v>
      </c>
      <c r="D145" s="14" t="str">
        <f aca="false">IFERROR(__xludf.dummyfunction("GOOGLETRANSLATE($C145,""es"",""eu"")"),"Zer egin behar da gero?")</f>
        <v>Zer egin behar da gero?</v>
      </c>
      <c r="E145" s="15" t="s">
        <v>885</v>
      </c>
      <c r="F145" s="15" t="s">
        <v>886</v>
      </c>
      <c r="G145" s="12"/>
      <c r="H145" s="12"/>
      <c r="I145" s="12"/>
      <c r="J145" s="12"/>
      <c r="K145" s="12"/>
      <c r="L145" s="12"/>
      <c r="M145" s="12"/>
      <c r="N145" s="12"/>
      <c r="O145" s="12"/>
      <c r="P145" s="12"/>
      <c r="Q145" s="12"/>
      <c r="R145" s="12"/>
      <c r="S145" s="12"/>
      <c r="T145" s="12"/>
      <c r="U145" s="12"/>
      <c r="V145" s="12"/>
      <c r="W145" s="12"/>
      <c r="X145" s="12"/>
    </row>
    <row r="146" customFormat="false" ht="15.75" hidden="false" customHeight="false" outlineLevel="0" collapsed="false">
      <c r="A146" s="5" t="s">
        <v>887</v>
      </c>
      <c r="B146" s="9" t="s">
        <v>888</v>
      </c>
      <c r="C146" s="5" t="s">
        <v>889</v>
      </c>
      <c r="D146" s="10" t="str">
        <f aca="false">IFERROR(__xludf.dummyfunction("GOOGLETRANSLATE($C146,""es"",""eu"")"),"""O"" forma itxia jaioberriak edukiera gehiago behar duelako")</f>
        <v>"O" forma itxia jaioberriak edukiera gehiago behar duelako</v>
      </c>
      <c r="E146" s="11" t="s">
        <v>890</v>
      </c>
      <c r="F146" s="11" t="s">
        <v>891</v>
      </c>
    </row>
    <row r="147" customFormat="false" ht="15.75" hidden="false" customHeight="false" outlineLevel="0" collapsed="false">
      <c r="A147" s="5" t="s">
        <v>892</v>
      </c>
      <c r="B147" s="9" t="s">
        <v>893</v>
      </c>
      <c r="C147" s="5" t="s">
        <v>894</v>
      </c>
      <c r="D147" s="10" t="str">
        <f aca="false">IFERROR(__xludf.dummyfunction("GOOGLETRANSLATE($C147,""es"",""eu"")"),"Ireki ""U"" forma")</f>
        <v>Ireki "U" forma</v>
      </c>
      <c r="E147" s="11" t="s">
        <v>895</v>
      </c>
      <c r="F147" s="11" t="s">
        <v>896</v>
      </c>
    </row>
    <row r="148" customFormat="false" ht="15.75" hidden="false" customHeight="false" outlineLevel="0" collapsed="false">
      <c r="A148" s="12" t="s">
        <v>897</v>
      </c>
      <c r="B148" s="13" t="s">
        <v>898</v>
      </c>
      <c r="C148" s="12" t="s">
        <v>899</v>
      </c>
      <c r="D148" s="14" t="str">
        <f aca="false">IFERROR(__xludf.dummyfunction("GOOGLETRANSLATE($C148,""es"",""eu"")"),"Jaioberriaren egoera ikusita. Zein forma izan behar du habiak?")</f>
        <v>Jaioberriaren egoera ikusita. Zein forma izan behar du habiak?</v>
      </c>
      <c r="E148" s="15" t="s">
        <v>900</v>
      </c>
      <c r="F148" s="15" t="s">
        <v>901</v>
      </c>
      <c r="G148" s="12"/>
      <c r="H148" s="12"/>
      <c r="I148" s="12"/>
      <c r="J148" s="12"/>
      <c r="K148" s="12"/>
      <c r="L148" s="12"/>
      <c r="M148" s="12"/>
      <c r="N148" s="12"/>
      <c r="O148" s="12"/>
      <c r="P148" s="12"/>
      <c r="Q148" s="12"/>
      <c r="R148" s="12"/>
      <c r="S148" s="12"/>
      <c r="T148" s="12"/>
      <c r="U148" s="12"/>
      <c r="V148" s="12"/>
      <c r="W148" s="12"/>
      <c r="X148" s="12"/>
    </row>
    <row r="149" customFormat="false" ht="15.75" hidden="false" customHeight="false" outlineLevel="0" collapsed="false">
      <c r="A149" s="5" t="s">
        <v>902</v>
      </c>
      <c r="B149" s="9" t="s">
        <v>903</v>
      </c>
      <c r="C149" s="5" t="s">
        <v>904</v>
      </c>
      <c r="D149" s="10" t="str">
        <f aca="false">IFERROR(__xludf.dummyfunction("GOOGLETRANSLATE($C149,""es"",""eu"")"),"Konfiguratu habi txiki bat")</f>
        <v>Konfiguratu habi txiki bat</v>
      </c>
      <c r="E149" s="11" t="s">
        <v>905</v>
      </c>
      <c r="F149" s="11" t="s">
        <v>906</v>
      </c>
    </row>
    <row r="150" customFormat="false" ht="15.75" hidden="false" customHeight="false" outlineLevel="0" collapsed="false">
      <c r="A150" s="5" t="s">
        <v>907</v>
      </c>
      <c r="B150" s="9" t="s">
        <v>908</v>
      </c>
      <c r="C150" s="5" t="s">
        <v>909</v>
      </c>
      <c r="D150" s="10" t="str">
        <f aca="false">IFERROR(__xludf.dummyfunction("GOOGLETRANSLATE($C150,""es"",""eu"")"),"Konfiguratu tamaina ertaineko habia")</f>
        <v>Konfiguratu tamaina ertaineko habia</v>
      </c>
      <c r="E150" s="11" t="s">
        <v>910</v>
      </c>
      <c r="F150" s="11" t="s">
        <v>911</v>
      </c>
    </row>
    <row r="151" customFormat="false" ht="15.75" hidden="false" customHeight="false" outlineLevel="0" collapsed="false">
      <c r="A151" s="5" t="s">
        <v>912</v>
      </c>
      <c r="B151" s="9" t="s">
        <v>913</v>
      </c>
      <c r="C151" s="5" t="s">
        <v>914</v>
      </c>
      <c r="D151" s="10" t="str">
        <f aca="false">IFERROR(__xludf.dummyfunction("GOOGLETRANSLATE($C151,""es"",""eu"")"),"Konfiguratu habia handi bat")</f>
        <v>Konfiguratu habia handi bat</v>
      </c>
      <c r="E151" s="11" t="s">
        <v>915</v>
      </c>
      <c r="F151" s="11" t="s">
        <v>916</v>
      </c>
    </row>
    <row r="152" customFormat="false" ht="15.75" hidden="false" customHeight="false" outlineLevel="0" collapsed="false">
      <c r="A152" s="12" t="s">
        <v>917</v>
      </c>
      <c r="B152" s="13" t="s">
        <v>918</v>
      </c>
      <c r="C152" s="12" t="s">
        <v>919</v>
      </c>
      <c r="D152" s="14" t="str">
        <f aca="false">IFERROR(__xludf.dummyfunction("GOOGLETRANSLATE($C152,""es"",""eu"")"),"Jaioberriaren haurdunaldiko asteak kontuan hartuta. Nola jarraitu behar duzu?")</f>
        <v>Jaioberriaren haurdunaldiko asteak kontuan hartuta. Nola jarraitu behar duzu?</v>
      </c>
      <c r="E152" s="15" t="s">
        <v>920</v>
      </c>
      <c r="F152" s="15" t="s">
        <v>921</v>
      </c>
      <c r="G152" s="12"/>
      <c r="H152" s="12"/>
      <c r="I152" s="12"/>
      <c r="J152" s="12"/>
      <c r="K152" s="12"/>
      <c r="L152" s="12"/>
      <c r="M152" s="12"/>
      <c r="N152" s="12"/>
      <c r="O152" s="12"/>
      <c r="P152" s="12"/>
      <c r="Q152" s="12"/>
      <c r="R152" s="12"/>
      <c r="S152" s="12"/>
      <c r="T152" s="12"/>
      <c r="U152" s="12"/>
      <c r="V152" s="12"/>
      <c r="W152" s="12"/>
      <c r="X152" s="12"/>
    </row>
    <row r="153" customFormat="false" ht="15.75" hidden="false" customHeight="false" outlineLevel="0" collapsed="false">
      <c r="A153" s="5" t="s">
        <v>922</v>
      </c>
      <c r="B153" s="9" t="s">
        <v>923</v>
      </c>
      <c r="C153" s="5" t="s">
        <v>924</v>
      </c>
      <c r="D153" s="10" t="str">
        <f aca="false">IFERROR(__xludf.dummyfunction("GOOGLETRANSLATE($C153,""es"",""eu"")"),"Aurrez berotu 30-32º artean")</f>
        <v>Aurrez berotu 30-32º artean</v>
      </c>
      <c r="E153" s="11" t="s">
        <v>925</v>
      </c>
      <c r="F153" s="11" t="s">
        <v>924</v>
      </c>
    </row>
    <row r="154" customFormat="false" ht="15.75" hidden="false" customHeight="false" outlineLevel="0" collapsed="false">
      <c r="A154" s="5" t="s">
        <v>926</v>
      </c>
      <c r="B154" s="9" t="s">
        <v>927</v>
      </c>
      <c r="C154" s="5" t="s">
        <v>928</v>
      </c>
      <c r="D154" s="10" t="str">
        <f aca="false">IFERROR(__xludf.dummyfunction("GOOGLETRANSLATE($C154,""es"",""eu"")"),"Aurrez berotu 32-34º artean")</f>
        <v>Aurrez berotu 32-34º artean</v>
      </c>
      <c r="E154" s="11" t="s">
        <v>929</v>
      </c>
      <c r="F154" s="11" t="s">
        <v>928</v>
      </c>
    </row>
    <row r="155" customFormat="false" ht="15.75" hidden="false" customHeight="false" outlineLevel="0" collapsed="false">
      <c r="A155" s="5" t="s">
        <v>930</v>
      </c>
      <c r="B155" s="9" t="s">
        <v>931</v>
      </c>
      <c r="C155" s="5" t="s">
        <v>932</v>
      </c>
      <c r="D155" s="10" t="str">
        <f aca="false">IFERROR(__xludf.dummyfunction("GOOGLETRANSLATE($C155,""es"",""eu"")"),"Aurrez berotu 34-36º artean")</f>
        <v>Aurrez berotu 34-36º artean</v>
      </c>
      <c r="E155" s="11" t="s">
        <v>933</v>
      </c>
      <c r="F155" s="11" t="s">
        <v>932</v>
      </c>
    </row>
    <row r="156" customFormat="false" ht="15.75" hidden="false" customHeight="false" outlineLevel="0" collapsed="false">
      <c r="A156" s="5" t="s">
        <v>934</v>
      </c>
      <c r="B156" s="9" t="s">
        <v>935</v>
      </c>
      <c r="C156" s="5" t="s">
        <v>936</v>
      </c>
      <c r="D156" s="10" t="str">
        <f aca="false">IFERROR(__xludf.dummyfunction("GOOGLETRANSLATE($C156,""es"",""eu"")"),"Aurrez berotu 36-38º artean")</f>
        <v>Aurrez berotu 36-38º artean</v>
      </c>
      <c r="E156" s="11" t="s">
        <v>937</v>
      </c>
      <c r="F156" s="11" t="s">
        <v>936</v>
      </c>
    </row>
    <row r="157" customFormat="false" ht="15.75" hidden="false" customHeight="false" outlineLevel="0" collapsed="false">
      <c r="A157" s="12" t="s">
        <v>938</v>
      </c>
      <c r="B157" s="13" t="s">
        <v>775</v>
      </c>
      <c r="C157" s="12" t="s">
        <v>476</v>
      </c>
      <c r="D157" s="14" t="str">
        <f aca="false">IFERROR(__xludf.dummyfunction("GOOGLETRANSLATE($C157,""es"",""eu"")"),"Aukeratu egin beharreko ekintza:")</f>
        <v>Aukeratu egin beharreko ekintza:</v>
      </c>
      <c r="E157" s="15" t="s">
        <v>939</v>
      </c>
      <c r="F157" s="15" t="s">
        <v>776</v>
      </c>
      <c r="G157" s="12"/>
      <c r="H157" s="12"/>
      <c r="I157" s="12"/>
      <c r="J157" s="12"/>
      <c r="K157" s="12"/>
      <c r="L157" s="12"/>
      <c r="M157" s="12"/>
      <c r="N157" s="12"/>
      <c r="O157" s="12"/>
      <c r="P157" s="12"/>
      <c r="Q157" s="12"/>
      <c r="R157" s="12"/>
      <c r="S157" s="12"/>
      <c r="T157" s="12"/>
      <c r="U157" s="12"/>
      <c r="V157" s="12"/>
      <c r="W157" s="12"/>
      <c r="X157" s="12"/>
    </row>
    <row r="158" customFormat="false" ht="15.75" hidden="false" customHeight="false" outlineLevel="0" collapsed="false">
      <c r="A158" s="5" t="s">
        <v>940</v>
      </c>
      <c r="B158" s="9" t="s">
        <v>941</v>
      </c>
      <c r="C158" s="5" t="s">
        <v>942</v>
      </c>
      <c r="D158" s="10" t="str">
        <f aca="false">IFERROR(__xludf.dummyfunction("GOOGLETRANSLATE($C158,""es"",""eu"")"),"Sehaskan bakarrik pixoihalarekin")</f>
        <v>Sehaskan bakarrik pixoihalarekin</v>
      </c>
      <c r="E158" s="11" t="s">
        <v>943</v>
      </c>
      <c r="F158" s="11" t="s">
        <v>944</v>
      </c>
    </row>
    <row r="159" customFormat="false" ht="15.75" hidden="false" customHeight="false" outlineLevel="0" collapsed="false">
      <c r="A159" s="5" t="s">
        <v>945</v>
      </c>
      <c r="B159" s="9" t="s">
        <v>946</v>
      </c>
      <c r="C159" s="5" t="s">
        <v>947</v>
      </c>
      <c r="D159" s="10" t="str">
        <f aca="false">IFERROR(__xludf.dummyfunction("GOOGLETRANSLATE($C159,""es"",""eu"")"),"Inkubagailuan eta arropa jantzita")</f>
        <v>Inkubagailuan eta arropa jantzita</v>
      </c>
      <c r="E159" s="11" t="s">
        <v>948</v>
      </c>
      <c r="F159" s="11" t="s">
        <v>949</v>
      </c>
    </row>
    <row r="160" customFormat="false" ht="15.75" hidden="false" customHeight="false" outlineLevel="0" collapsed="false">
      <c r="A160" s="5" t="s">
        <v>950</v>
      </c>
      <c r="B160" s="9" t="s">
        <v>951</v>
      </c>
      <c r="C160" s="5" t="s">
        <v>952</v>
      </c>
      <c r="D160" s="10" t="str">
        <f aca="false">IFERROR(__xludf.dummyfunction("GOOGLETRANSLATE($C160,""es"",""eu"")"),"Sehaskan eta arropak jantzita")</f>
        <v>Sehaskan eta arropak jantzita</v>
      </c>
      <c r="E160" s="11" t="s">
        <v>953</v>
      </c>
      <c r="F160" s="11" t="s">
        <v>954</v>
      </c>
    </row>
    <row r="161" customFormat="false" ht="15.75" hidden="false" customHeight="false" outlineLevel="0" collapsed="false">
      <c r="A161" s="12" t="s">
        <v>955</v>
      </c>
      <c r="B161" s="13" t="s">
        <v>956</v>
      </c>
      <c r="C161" s="12" t="s">
        <v>957</v>
      </c>
      <c r="D161" s="14" t="str">
        <f aca="false">IFERROR(__xludf.dummyfunction("GOOGLETRANSLATE($C161,""es"",""eu"")"),"Non eta nola kokatu behar duzu hurrengo jaioberria?")</f>
        <v>Non eta nola kokatu behar duzu hurrengo jaioberria?</v>
      </c>
      <c r="E161" s="15" t="s">
        <v>958</v>
      </c>
      <c r="F161" s="15" t="s">
        <v>959</v>
      </c>
      <c r="G161" s="12"/>
      <c r="H161" s="12"/>
      <c r="I161" s="12"/>
      <c r="J161" s="12"/>
      <c r="K161" s="12"/>
      <c r="L161" s="12"/>
      <c r="M161" s="12"/>
      <c r="N161" s="12"/>
      <c r="O161" s="12"/>
      <c r="P161" s="12"/>
      <c r="Q161" s="12"/>
      <c r="R161" s="12"/>
      <c r="S161" s="12"/>
      <c r="T161" s="12"/>
      <c r="U161" s="12"/>
      <c r="V161" s="12"/>
      <c r="W161" s="12"/>
      <c r="X161" s="12"/>
    </row>
    <row r="162" customFormat="false" ht="15.75" hidden="false" customHeight="false" outlineLevel="0" collapsed="false">
      <c r="A162" s="5" t="s">
        <v>960</v>
      </c>
      <c r="B162" s="9" t="s">
        <v>961</v>
      </c>
      <c r="C162" s="5" t="s">
        <v>962</v>
      </c>
      <c r="D162" s="10" t="str">
        <f aca="false">IFERROR(__xludf.dummyfunction("GOOGLETRANSLATE($C162,""es"",""eu"")"),"Ez okertu")</f>
        <v>Ez okertu</v>
      </c>
      <c r="E162" s="11" t="s">
        <v>962</v>
      </c>
      <c r="F162" s="11" t="s">
        <v>963</v>
      </c>
    </row>
    <row r="163" customFormat="false" ht="15.75" hidden="false" customHeight="false" outlineLevel="0" collapsed="false">
      <c r="A163" s="5" t="s">
        <v>964</v>
      </c>
      <c r="B163" s="9" t="s">
        <v>965</v>
      </c>
      <c r="C163" s="5" t="s">
        <v>966</v>
      </c>
      <c r="D163" s="10" t="str">
        <f aca="false">IFERROR(__xludf.dummyfunction("GOOGLETRANSLATE($C163,""es"",""eu"")"),"okertu pixka bat")</f>
        <v>okertu pixka bat</v>
      </c>
      <c r="E163" s="11" t="s">
        <v>967</v>
      </c>
      <c r="F163" s="11" t="s">
        <v>968</v>
      </c>
    </row>
    <row r="164" customFormat="false" ht="15.75" hidden="false" customHeight="false" outlineLevel="0" collapsed="false">
      <c r="A164" s="5" t="s">
        <v>969</v>
      </c>
      <c r="B164" s="9" t="s">
        <v>970</v>
      </c>
      <c r="C164" s="5" t="s">
        <v>971</v>
      </c>
      <c r="D164" s="10" t="str">
        <f aca="false">IFERROR(__xludf.dummyfunction("GOOGLETRANSLATE($C164,""es"",""eu"")"),"Asko okertu")</f>
        <v>Asko okertu</v>
      </c>
      <c r="E164" s="11" t="s">
        <v>972</v>
      </c>
      <c r="F164" s="11" t="s">
        <v>973</v>
      </c>
    </row>
    <row r="165" customFormat="false" ht="15.75" hidden="false" customHeight="false" outlineLevel="0" collapsed="false">
      <c r="A165" s="12" t="s">
        <v>974</v>
      </c>
      <c r="B165" s="13" t="s">
        <v>975</v>
      </c>
      <c r="C165" s="12" t="s">
        <v>976</v>
      </c>
      <c r="D165" s="14" t="str">
        <f aca="false">IFERROR(__xludf.dummyfunction("GOOGLETRANSLATE($C165,""es"",""eu"")"),"Koltxoiaren erretilua okertu?")</f>
        <v>Koltxoiaren erretilua okertu?</v>
      </c>
      <c r="E165" s="15" t="s">
        <v>977</v>
      </c>
      <c r="F165" s="15" t="s">
        <v>978</v>
      </c>
      <c r="G165" s="12"/>
      <c r="H165" s="12"/>
      <c r="I165" s="12"/>
      <c r="J165" s="12"/>
      <c r="K165" s="12"/>
      <c r="L165" s="12"/>
      <c r="M165" s="12"/>
      <c r="N165" s="12"/>
      <c r="O165" s="12"/>
      <c r="P165" s="12"/>
      <c r="Q165" s="12"/>
      <c r="R165" s="12"/>
      <c r="S165" s="12"/>
      <c r="T165" s="12"/>
      <c r="U165" s="12"/>
      <c r="V165" s="12"/>
      <c r="W165" s="12"/>
      <c r="X165" s="12"/>
    </row>
    <row r="166" customFormat="false" ht="15.75" hidden="false" customHeight="false" outlineLevel="0" collapsed="false">
      <c r="A166" s="5" t="s">
        <v>979</v>
      </c>
      <c r="B166" s="9" t="s">
        <v>980</v>
      </c>
      <c r="C166" s="5" t="s">
        <v>981</v>
      </c>
      <c r="D166" s="10" t="str">
        <f aca="false">IFERROR(__xludf.dummyfunction("GOOGLETRANSLATE($C166,""es"",""eu"")"),"Inkubagailua kanpoko garbiketa.")</f>
        <v>Inkubagailua kanpoko garbiketa.</v>
      </c>
      <c r="E166" s="11" t="s">
        <v>982</v>
      </c>
      <c r="F166" s="11" t="s">
        <v>983</v>
      </c>
    </row>
    <row r="167" customFormat="false" ht="15.75" hidden="false" customHeight="false" outlineLevel="0" collapsed="false">
      <c r="A167" s="5" t="s">
        <v>984</v>
      </c>
      <c r="B167" s="9" t="s">
        <v>985</v>
      </c>
      <c r="C167" s="5" t="s">
        <v>986</v>
      </c>
      <c r="D167" s="10" t="str">
        <f aca="false">IFERROR(__xludf.dummyfunction("GOOGLETRANSLATE($C167,""es"",""eu"")"),"Inkubagailuaren barne garbiketa.")</f>
        <v>Inkubagailuaren barne garbiketa.</v>
      </c>
      <c r="E167" s="11" t="s">
        <v>987</v>
      </c>
      <c r="F167" s="11" t="s">
        <v>988</v>
      </c>
    </row>
    <row r="168" customFormat="false" ht="15.75" hidden="false" customHeight="false" outlineLevel="0" collapsed="false">
      <c r="A168" s="5" t="s">
        <v>989</v>
      </c>
      <c r="B168" s="9" t="s">
        <v>990</v>
      </c>
      <c r="C168" s="5" t="s">
        <v>991</v>
      </c>
      <c r="D168" s="10" t="str">
        <f aca="false">IFERROR(__xludf.dummyfunction("GOOGLETRANSLATE($C168,""es"",""eu"")"),"Inkubagailuaren kontsumigarrien garbiketa.")</f>
        <v>Inkubagailuaren kontsumigarrien garbiketa.</v>
      </c>
      <c r="E168" s="11" t="s">
        <v>992</v>
      </c>
      <c r="F168" s="11" t="s">
        <v>993</v>
      </c>
    </row>
    <row r="169" customFormat="false" ht="15.75" hidden="false" customHeight="false" outlineLevel="0" collapsed="false">
      <c r="A169" s="12" t="s">
        <v>994</v>
      </c>
      <c r="B169" s="13" t="s">
        <v>995</v>
      </c>
      <c r="C169" s="12" t="s">
        <v>996</v>
      </c>
      <c r="D169" s="14" t="str">
        <f aca="false">IFERROR(__xludf.dummyfunction("GOOGLETRANSLATE($C169,""es"",""eu"")"),"Aukeratu egin beharreko ekintza:")</f>
        <v>Aukeratu egin beharreko ekintza:</v>
      </c>
      <c r="E169" s="15" t="s">
        <v>939</v>
      </c>
      <c r="F169" s="15" t="s">
        <v>776</v>
      </c>
      <c r="G169" s="12"/>
      <c r="H169" s="12"/>
      <c r="I169" s="12"/>
      <c r="J169" s="12"/>
      <c r="K169" s="12"/>
      <c r="L169" s="12"/>
      <c r="M169" s="12"/>
      <c r="N169" s="12"/>
      <c r="O169" s="12"/>
      <c r="P169" s="12"/>
      <c r="Q169" s="12"/>
      <c r="R169" s="12"/>
      <c r="S169" s="12"/>
      <c r="T169" s="12"/>
      <c r="U169" s="12"/>
      <c r="V169" s="12"/>
      <c r="W169" s="12"/>
      <c r="X169" s="12"/>
    </row>
    <row r="170" customFormat="false" ht="15.75" hidden="false" customHeight="false" outlineLevel="0" collapsed="false">
      <c r="A170" s="5" t="s">
        <v>997</v>
      </c>
      <c r="B170" s="9" t="s">
        <v>998</v>
      </c>
      <c r="C170" s="5" t="s">
        <v>999</v>
      </c>
      <c r="D170" s="10" t="str">
        <f aca="false">IFERROR(__xludf.dummyfunction("GOOGLETRANSLATE($C170,""es"",""eu"")"),"Elektrodoak")</f>
        <v>Elektrodoak</v>
      </c>
      <c r="E170" s="11" t="s">
        <v>1000</v>
      </c>
      <c r="F170" s="11" t="s">
        <v>999</v>
      </c>
    </row>
    <row r="171" customFormat="false" ht="15.75" hidden="false" customHeight="false" outlineLevel="0" collapsed="false">
      <c r="A171" s="5" t="s">
        <v>1001</v>
      </c>
      <c r="B171" s="9" t="s">
        <v>1002</v>
      </c>
      <c r="C171" s="5" t="s">
        <v>1003</v>
      </c>
      <c r="D171" s="10" t="str">
        <f aca="false">IFERROR(__xludf.dummyfunction("GOOGLETRANSLATE($C171,""es"",""eu"")"),"Odol-presioaren eskumuturrak")</f>
        <v>Odol-presioaren eskumuturrak</v>
      </c>
      <c r="E171" s="11" t="s">
        <v>1004</v>
      </c>
      <c r="F171" s="11" t="s">
        <v>1005</v>
      </c>
    </row>
    <row r="172" customFormat="false" ht="15.75" hidden="false" customHeight="false" outlineLevel="0" collapsed="false">
      <c r="A172" s="5" t="s">
        <v>1006</v>
      </c>
      <c r="B172" s="9" t="s">
        <v>633</v>
      </c>
      <c r="C172" s="5" t="s">
        <v>634</v>
      </c>
      <c r="D172" s="10" t="str">
        <f aca="false">IFERROR(__xludf.dummyfunction("GOOGLETRANSLATE($C172,""es"",""eu"")"),"Zilbor-hestea")</f>
        <v>Zilbor-hestea</v>
      </c>
      <c r="E172" s="11" t="s">
        <v>1007</v>
      </c>
      <c r="F172" s="11" t="s">
        <v>636</v>
      </c>
    </row>
    <row r="173" customFormat="false" ht="15.75" hidden="false" customHeight="false" outlineLevel="0" collapsed="false">
      <c r="A173" s="5" t="s">
        <v>1008</v>
      </c>
      <c r="B173" s="9" t="s">
        <v>638</v>
      </c>
      <c r="C173" s="5" t="s">
        <v>639</v>
      </c>
      <c r="D173" s="10" t="str">
        <f aca="false">IFERROR(__xludf.dummyfunction("GOOGLETRANSLATE($C173,""es"",""eu"")"),"Aspirazio-zunda pediatrikoa")</f>
        <v>Aspirazio-zunda pediatrikoa</v>
      </c>
      <c r="E173" s="11" t="s">
        <v>640</v>
      </c>
      <c r="F173" s="11" t="s">
        <v>639</v>
      </c>
    </row>
    <row r="174" customFormat="false" ht="15.75" hidden="false" customHeight="false" outlineLevel="0" collapsed="false">
      <c r="A174" s="5" t="s">
        <v>1009</v>
      </c>
      <c r="B174" s="9" t="s">
        <v>1010</v>
      </c>
      <c r="C174" s="5" t="s">
        <v>1011</v>
      </c>
      <c r="D174" s="10" t="str">
        <f aca="false">IFERROR(__xludf.dummyfunction("GOOGLETRANSLATE($C174,""es"",""eu"")"),"Pixoihalak")</f>
        <v>Pixoihalak</v>
      </c>
      <c r="E174" s="11" t="s">
        <v>1012</v>
      </c>
      <c r="F174" s="11" t="s">
        <v>1013</v>
      </c>
    </row>
    <row r="175" customFormat="false" ht="15.75" hidden="false" customHeight="false" outlineLevel="0" collapsed="false">
      <c r="A175" s="5" t="s">
        <v>1014</v>
      </c>
      <c r="B175" s="16" t="s">
        <v>713</v>
      </c>
      <c r="C175" s="5" t="s">
        <v>714</v>
      </c>
      <c r="D175" s="10" t="str">
        <f aca="false">IFERROR(__xludf.dummyfunction("GOOGLETRANSLATE($C175,""es"",""eu"")"),"Bustitzailea")</f>
        <v>Bustitzailea</v>
      </c>
      <c r="E175" s="11" t="s">
        <v>1015</v>
      </c>
      <c r="F175" s="11" t="s">
        <v>716</v>
      </c>
    </row>
    <row r="176" customFormat="false" ht="15.75" hidden="false" customHeight="false" outlineLevel="0" collapsed="false">
      <c r="A176" s="5" t="s">
        <v>1016</v>
      </c>
      <c r="B176" s="9" t="s">
        <v>1017</v>
      </c>
      <c r="C176" s="5" t="s">
        <v>1018</v>
      </c>
      <c r="D176" s="10" t="str">
        <f aca="false">IFERROR(__xludf.dummyfunction("GOOGLETRANSLATE($C176,""es"",""eu"")"),"Tenperatura sentsorea")</f>
        <v>Tenperatura sentsorea</v>
      </c>
      <c r="E176" s="11" t="s">
        <v>1018</v>
      </c>
      <c r="F176" s="11" t="s">
        <v>1018</v>
      </c>
    </row>
    <row r="177" customFormat="false" ht="15.75" hidden="false" customHeight="false" outlineLevel="0" collapsed="false">
      <c r="A177" s="5" t="s">
        <v>1019</v>
      </c>
      <c r="B177" s="9" t="s">
        <v>652</v>
      </c>
      <c r="C177" s="5" t="s">
        <v>1020</v>
      </c>
      <c r="D177" s="10" t="str">
        <f aca="false">IFERROR(__xludf.dummyfunction("GOOGLETRANSLATE($C177,""es"",""eu"")"),"Zunda eme beltza edo zuria")</f>
        <v>Zunda eme beltza edo zuria</v>
      </c>
      <c r="E177" s="11" t="s">
        <v>654</v>
      </c>
      <c r="F177" s="11" t="s">
        <v>655</v>
      </c>
    </row>
    <row r="178" customFormat="false" ht="15.75" hidden="false" customHeight="false" outlineLevel="0" collapsed="false">
      <c r="A178" s="5" t="s">
        <v>1021</v>
      </c>
      <c r="B178" s="9" t="s">
        <v>1022</v>
      </c>
      <c r="C178" s="5" t="s">
        <v>1023</v>
      </c>
      <c r="D178" s="10" t="str">
        <f aca="false">IFERROR(__xludf.dummyfunction("GOOGLETRANSLATE($C178,""es"",""eu"")"),"Pulsioximetria-sentsoreak")</f>
        <v>Pulsioximetria-sentsoreak</v>
      </c>
      <c r="E178" s="11" t="s">
        <v>1024</v>
      </c>
      <c r="F178" s="11" t="s">
        <v>1023</v>
      </c>
    </row>
    <row r="179" customFormat="false" ht="15.75" hidden="false" customHeight="false" outlineLevel="0" collapsed="false">
      <c r="A179" s="5" t="s">
        <v>1025</v>
      </c>
      <c r="B179" s="9" t="s">
        <v>727</v>
      </c>
      <c r="C179" s="5" t="s">
        <v>728</v>
      </c>
      <c r="D179" s="10" t="str">
        <f aca="false">IFERROR(__xludf.dummyfunction("GOOGLETRANSLATE($C179,""es"",""eu"")"),"Termometroa")</f>
        <v>Termometroa</v>
      </c>
      <c r="E179" s="11" t="s">
        <v>729</v>
      </c>
      <c r="F179" s="11" t="s">
        <v>728</v>
      </c>
    </row>
    <row r="180" customFormat="false" ht="15.75" hidden="false" customHeight="false" outlineLevel="0" collapsed="false">
      <c r="A180" s="5" t="s">
        <v>1026</v>
      </c>
      <c r="B180" s="9" t="s">
        <v>642</v>
      </c>
      <c r="C180" s="5" t="s">
        <v>1027</v>
      </c>
      <c r="D180" s="10" t="str">
        <f aca="false">IFERROR(__xludf.dummyfunction("GOOGLETRANSLATE($C180,""es"",""eu"")"),"K bitamina aurrez betetako xiringa")</f>
        <v>K bitamina aurrez betetako xiringa</v>
      </c>
      <c r="E180" s="11" t="s">
        <v>1028</v>
      </c>
      <c r="F180" s="11" t="s">
        <v>1029</v>
      </c>
    </row>
    <row r="181" customFormat="false" ht="15.75" hidden="false" customHeight="false" outlineLevel="0" collapsed="false">
      <c r="A181" s="5" t="s">
        <v>1030</v>
      </c>
      <c r="B181" s="9" t="s">
        <v>670</v>
      </c>
      <c r="C181" s="5" t="s">
        <v>671</v>
      </c>
      <c r="D181" s="10" t="str">
        <f aca="false">IFERROR(__xludf.dummyfunction("GOOGLETRANSLATE($C181,""es"",""eu"")"),"Neurtzeko zinta")</f>
        <v>Neurtzeko zinta</v>
      </c>
      <c r="E181" s="11" t="s">
        <v>672</v>
      </c>
      <c r="F181" s="11" t="s">
        <v>673</v>
      </c>
    </row>
    <row r="182" customFormat="false" ht="15.75" hidden="false" customHeight="false" outlineLevel="0" collapsed="false">
      <c r="A182" s="5" t="s">
        <v>1031</v>
      </c>
      <c r="B182" s="9" t="s">
        <v>629</v>
      </c>
      <c r="C182" s="5" t="s">
        <v>630</v>
      </c>
      <c r="D182" s="10" t="str">
        <f aca="false">IFERROR(__xludf.dummyfunction("GOOGLETRANSLATE($C182,""es"",""eu"")"),"Eritromizina ukendu oftalmikoa")</f>
        <v>Eritromizina ukendu oftalmikoa</v>
      </c>
      <c r="E182" s="11" t="s">
        <v>631</v>
      </c>
      <c r="F182" s="11" t="s">
        <v>630</v>
      </c>
    </row>
    <row r="183" customFormat="false" ht="15.75" hidden="false" customHeight="false" outlineLevel="0" collapsed="false">
      <c r="A183" s="5" t="s">
        <v>1032</v>
      </c>
      <c r="B183" s="9" t="s">
        <v>293</v>
      </c>
      <c r="C183" s="5" t="s">
        <v>294</v>
      </c>
      <c r="D183" s="10" t="s">
        <v>677</v>
      </c>
      <c r="E183" s="11" t="s">
        <v>295</v>
      </c>
      <c r="F183" s="11" t="s">
        <v>296</v>
      </c>
    </row>
    <row r="184" customFormat="false" ht="15.75" hidden="false" customHeight="false" outlineLevel="0" collapsed="false">
      <c r="A184" s="5" t="s">
        <v>1033</v>
      </c>
      <c r="B184" s="9" t="s">
        <v>647</v>
      </c>
      <c r="C184" s="5" t="s">
        <v>648</v>
      </c>
      <c r="D184" s="10" t="str">
        <f aca="false">IFERROR(__xludf.dummyfunction("GOOGLETRANSLATE($C184,""es"",""eu"")"),"Serum fisiologikoa")</f>
        <v>Serum fisiologikoa</v>
      </c>
      <c r="E184" s="11" t="s">
        <v>649</v>
      </c>
      <c r="F184" s="11" t="s">
        <v>650</v>
      </c>
    </row>
    <row r="185" customFormat="false" ht="15.75" hidden="false" customHeight="false" outlineLevel="0" collapsed="false">
      <c r="A185" s="5" t="s">
        <v>1034</v>
      </c>
      <c r="B185" s="9" t="s">
        <v>1035</v>
      </c>
      <c r="C185" s="5" t="s">
        <v>1036</v>
      </c>
      <c r="D185" s="10" t="str">
        <f aca="false">IFERROR(__xludf.dummyfunction("GOOGLETRANSLATE($C185,""es"",""eu"")"),"Alkohola 70º")</f>
        <v>Alkohola 70º</v>
      </c>
      <c r="E185" s="11" t="s">
        <v>1036</v>
      </c>
      <c r="F185" s="11" t="s">
        <v>1037</v>
      </c>
    </row>
    <row r="186" customFormat="false" ht="15.75" hidden="false" customHeight="false" outlineLevel="0" collapsed="false">
      <c r="A186" s="12" t="s">
        <v>1038</v>
      </c>
      <c r="B186" s="13" t="s">
        <v>1039</v>
      </c>
      <c r="C186" s="12" t="s">
        <v>1040</v>
      </c>
      <c r="D186" s="14" t="str">
        <f aca="false">IFERROR(__xludf.dummyfunction("GOOGLETRANSLATE($C186,""es"",""eu"")"),"Zein material falta dira tiraderetan?")</f>
        <v>Zein material falta dira tiraderetan?</v>
      </c>
      <c r="E186" s="15" t="s">
        <v>1041</v>
      </c>
      <c r="F186" s="15" t="s">
        <v>1042</v>
      </c>
      <c r="G186" s="12"/>
      <c r="H186" s="12"/>
      <c r="I186" s="12"/>
      <c r="J186" s="12"/>
      <c r="K186" s="12"/>
      <c r="L186" s="12"/>
      <c r="M186" s="12"/>
      <c r="N186" s="12"/>
      <c r="O186" s="12"/>
      <c r="P186" s="12"/>
      <c r="Q186" s="12"/>
      <c r="R186" s="12"/>
      <c r="S186" s="12"/>
      <c r="T186" s="12"/>
      <c r="U186" s="12"/>
      <c r="V186" s="12"/>
      <c r="W186" s="12"/>
      <c r="X186" s="12"/>
    </row>
    <row r="187" customFormat="false" ht="15.75" hidden="false" customHeight="false" outlineLevel="0" collapsed="false">
      <c r="A187" s="5" t="s">
        <v>1043</v>
      </c>
      <c r="B187" s="9" t="s">
        <v>1044</v>
      </c>
      <c r="C187" s="5" t="s">
        <v>1045</v>
      </c>
      <c r="D187" s="10" t="str">
        <f aca="false">IFERROR(__xludf.dummyfunction("GOOGLETRANSLATE($C187,""es"",""eu"")"),"Oxigenoaren sarrera eta sistema")</f>
        <v>Oxigenoaren sarrera eta sistema</v>
      </c>
      <c r="E187" s="11" t="s">
        <v>1046</v>
      </c>
      <c r="F187" s="11" t="s">
        <v>1047</v>
      </c>
    </row>
    <row r="188" customFormat="false" ht="15.75" hidden="false" customHeight="false" outlineLevel="0" collapsed="false">
      <c r="A188" s="5" t="s">
        <v>1048</v>
      </c>
      <c r="B188" s="9" t="s">
        <v>1049</v>
      </c>
      <c r="C188" s="5" t="s">
        <v>1050</v>
      </c>
      <c r="D188" s="10" t="str">
        <f aca="false">IFERROR(__xludf.dummyfunction("GOOGLETRANSLATE($C188,""es"",""eu"")"),"Jariatze-aspirazio-sistema")</f>
        <v>Jariatze-aspirazio-sistema</v>
      </c>
      <c r="E188" s="11" t="s">
        <v>1051</v>
      </c>
      <c r="F188" s="11" t="s">
        <v>1052</v>
      </c>
    </row>
    <row r="189" customFormat="false" ht="15.75" hidden="false" customHeight="false" outlineLevel="0" collapsed="false">
      <c r="A189" s="5" t="s">
        <v>1053</v>
      </c>
      <c r="B189" s="9" t="s">
        <v>1054</v>
      </c>
      <c r="C189" s="5" t="s">
        <v>1055</v>
      </c>
      <c r="D189" s="10" t="str">
        <f aca="false">IFERROR(__xludf.dummyfunction("GOOGLETRANSLATE($C189,""es"",""eu"")"),"Kontsumigarriak kontrolatzea")</f>
        <v>Kontsumigarriak kontrolatzea</v>
      </c>
      <c r="E189" s="11" t="s">
        <v>1056</v>
      </c>
      <c r="F189" s="11" t="s">
        <v>1057</v>
      </c>
    </row>
    <row r="190" customFormat="false" ht="15.75" hidden="false" customHeight="false" outlineLevel="0" collapsed="false">
      <c r="A190" s="5" t="s">
        <v>1058</v>
      </c>
      <c r="B190" s="9" t="s">
        <v>1059</v>
      </c>
      <c r="C190" s="5" t="s">
        <v>1060</v>
      </c>
      <c r="D190" s="10" t="str">
        <f aca="false">IFERROR(__xludf.dummyfunction("GOOGLETRANSLATE($C190,""es"",""eu"")"),"Estetoskopioa")</f>
        <v>Estetoskopioa</v>
      </c>
      <c r="E190" s="11" t="s">
        <v>1061</v>
      </c>
      <c r="F190" s="11" t="s">
        <v>1062</v>
      </c>
    </row>
    <row r="191" customFormat="false" ht="15.75" hidden="false" customHeight="false" outlineLevel="0" collapsed="false">
      <c r="A191" s="5" t="s">
        <v>1063</v>
      </c>
      <c r="B191" s="9" t="s">
        <v>727</v>
      </c>
      <c r="C191" s="5" t="s">
        <v>728</v>
      </c>
      <c r="D191" s="10" t="str">
        <f aca="false">IFERROR(__xludf.dummyfunction("GOOGLETRANSLATE($C191,""es"",""eu"")"),"Termometroa")</f>
        <v>Termometroa</v>
      </c>
      <c r="E191" s="11" t="s">
        <v>729</v>
      </c>
      <c r="F191" s="11" t="s">
        <v>728</v>
      </c>
    </row>
    <row r="192" customFormat="false" ht="15.75" hidden="false" customHeight="false" outlineLevel="0" collapsed="false">
      <c r="A192" s="5" t="s">
        <v>1064</v>
      </c>
      <c r="B192" s="9" t="s">
        <v>1065</v>
      </c>
      <c r="C192" s="5" t="s">
        <v>1066</v>
      </c>
      <c r="D192" s="10" t="str">
        <f aca="false">IFERROR(__xludf.dummyfunction("GOOGLETRANSLATE($C192,""es"",""eu"")"),"Ponpa bolumetrikoak")</f>
        <v>Ponpa bolumetrikoak</v>
      </c>
      <c r="E192" s="11" t="s">
        <v>1067</v>
      </c>
      <c r="F192" s="11" t="s">
        <v>1066</v>
      </c>
    </row>
    <row r="193" customFormat="false" ht="15.75" hidden="false" customHeight="false" outlineLevel="0" collapsed="false">
      <c r="A193" s="5" t="s">
        <v>1068</v>
      </c>
      <c r="B193" s="9" t="s">
        <v>1069</v>
      </c>
      <c r="C193" s="5" t="s">
        <v>1070</v>
      </c>
      <c r="D193" s="10" t="str">
        <f aca="false">IFERROR(__xludf.dummyfunction("GOOGLETRANSLATE($C193,""es"",""eu"")"),"Lurringailuak")</f>
        <v>Lurringailuak</v>
      </c>
      <c r="E193" s="11" t="s">
        <v>1069</v>
      </c>
      <c r="F193" s="11" t="s">
        <v>1070</v>
      </c>
    </row>
    <row r="194" customFormat="false" ht="15.75" hidden="false" customHeight="false" outlineLevel="0" collapsed="false">
      <c r="A194" s="12" t="s">
        <v>1071</v>
      </c>
      <c r="B194" s="13" t="s">
        <v>1072</v>
      </c>
      <c r="C194" s="12" t="s">
        <v>1073</v>
      </c>
      <c r="D194" s="14" t="str">
        <f aca="false">IFERROR(__xludf.dummyfunction("GOOGLETRANSLATE($C194,""es"",""eu"")"),"Hautatu koadroan falta den materiala:")</f>
        <v>Hautatu koadroan falta den materiala:</v>
      </c>
      <c r="E194" s="15" t="s">
        <v>1073</v>
      </c>
      <c r="F194" s="15" t="s">
        <v>1074</v>
      </c>
      <c r="G194" s="12"/>
      <c r="H194" s="12"/>
      <c r="I194" s="12"/>
      <c r="J194" s="12"/>
      <c r="K194" s="12"/>
      <c r="L194" s="12"/>
      <c r="M194" s="12"/>
      <c r="N194" s="12"/>
      <c r="O194" s="12"/>
      <c r="P194" s="12"/>
      <c r="Q194" s="12"/>
      <c r="R194" s="12"/>
      <c r="S194" s="12"/>
      <c r="T194" s="12"/>
      <c r="U194" s="12"/>
      <c r="V194" s="12"/>
      <c r="W194" s="12"/>
      <c r="X194" s="12"/>
    </row>
    <row r="195" customFormat="false" ht="15.75" hidden="false" customHeight="false" outlineLevel="0" collapsed="false">
      <c r="A195" s="5" t="s">
        <v>1075</v>
      </c>
      <c r="B195" s="9" t="s">
        <v>1076</v>
      </c>
      <c r="C195" s="5" t="s">
        <v>1077</v>
      </c>
      <c r="D195" s="10" t="str">
        <f aca="false">IFERROR(__xludf.dummyfunction("GOOGLETRANSLATE($C195,""es"",""eu"")"),"Itzali inkubagailua")</f>
        <v>Itzali inkubagailua</v>
      </c>
      <c r="E195" s="11" t="s">
        <v>1078</v>
      </c>
      <c r="F195" s="11" t="s">
        <v>1079</v>
      </c>
    </row>
    <row r="196" customFormat="false" ht="15.75" hidden="false" customHeight="false" outlineLevel="0" collapsed="false">
      <c r="A196" s="5" t="s">
        <v>1080</v>
      </c>
      <c r="B196" s="9" t="s">
        <v>1081</v>
      </c>
      <c r="C196" s="5" t="s">
        <v>1082</v>
      </c>
      <c r="D196" s="10" t="str">
        <f aca="false">IFERROR(__xludf.dummyfunction("GOOGLETRANSLATE($C196,""es"",""eu"")"),"Egiaztatu inkubagailuaren barruko garbitasuna")</f>
        <v>Egiaztatu inkubagailuaren barruko garbitasuna</v>
      </c>
      <c r="E196" s="11" t="s">
        <v>1083</v>
      </c>
      <c r="F196" s="11" t="s">
        <v>1084</v>
      </c>
    </row>
    <row r="197" customFormat="false" ht="15.75" hidden="false" customHeight="false" outlineLevel="0" collapsed="false">
      <c r="A197" s="5" t="s">
        <v>1085</v>
      </c>
      <c r="B197" s="9" t="s">
        <v>1086</v>
      </c>
      <c r="C197" s="5" t="s">
        <v>1087</v>
      </c>
      <c r="D197" s="10" t="str">
        <f aca="false">IFERROR(__xludf.dummyfunction("GOOGLETRANSLATE($C197,""es"",""eu"")"),"Egiaztatu nola dagoen jaioberria inkubagailuaren barruan")</f>
        <v>Egiaztatu nola dagoen jaioberria inkubagailuaren barruan</v>
      </c>
      <c r="E197" s="11" t="s">
        <v>1088</v>
      </c>
      <c r="F197" s="11" t="s">
        <v>1089</v>
      </c>
    </row>
    <row r="198" customFormat="false" ht="15.75" hidden="false" customHeight="false" outlineLevel="0" collapsed="false">
      <c r="A198" s="12" t="s">
        <v>1090</v>
      </c>
      <c r="B198" s="13" t="s">
        <v>1091</v>
      </c>
      <c r="C198" s="12" t="s">
        <v>1092</v>
      </c>
      <c r="D198" s="14" t="str">
        <f aca="false">IFERROR(__xludf.dummyfunction("GOOGLETRANSLATE($C198,""es"",""eu"")"),"Aukeratu egin beharreko ekintza:")</f>
        <v>Aukeratu egin beharreko ekintza:</v>
      </c>
      <c r="E198" s="15" t="s">
        <v>1093</v>
      </c>
      <c r="F198" s="15" t="s">
        <v>776</v>
      </c>
      <c r="G198" s="12"/>
      <c r="H198" s="12"/>
      <c r="I198" s="12"/>
      <c r="J198" s="12"/>
      <c r="K198" s="12"/>
      <c r="L198" s="12"/>
      <c r="M198" s="12"/>
      <c r="N198" s="12"/>
      <c r="O198" s="12"/>
      <c r="P198" s="12"/>
      <c r="Q198" s="12"/>
      <c r="R198" s="12"/>
      <c r="S198" s="12"/>
      <c r="T198" s="12"/>
      <c r="U198" s="12"/>
      <c r="V198" s="12"/>
      <c r="W198" s="12"/>
      <c r="X198" s="12"/>
    </row>
    <row r="199" customFormat="false" ht="15.75" hidden="false" customHeight="false" outlineLevel="0" collapsed="false">
      <c r="A199" s="5" t="s">
        <v>1094</v>
      </c>
      <c r="B199" s="9" t="s">
        <v>1095</v>
      </c>
      <c r="C199" s="5" t="s">
        <v>1096</v>
      </c>
      <c r="D199" s="10" t="str">
        <f aca="false">IFERROR(__xludf.dummyfunction("GOOGLETRANSLATE($C199,""es"",""eu"")"),"Jarri argia bere lekuan eta konektatu.")</f>
        <v>Jarri argia bere lekuan eta konektatu.</v>
      </c>
      <c r="E199" s="11" t="s">
        <v>1097</v>
      </c>
      <c r="F199" s="11" t="s">
        <v>1098</v>
      </c>
    </row>
    <row r="200" customFormat="false" ht="15.75" hidden="false" customHeight="false" outlineLevel="0" collapsed="false">
      <c r="A200" s="5" t="s">
        <v>1099</v>
      </c>
      <c r="B200" s="9" t="s">
        <v>1100</v>
      </c>
      <c r="C200" s="5" t="s">
        <v>1101</v>
      </c>
      <c r="D200" s="10" t="str">
        <f aca="false">IFERROR(__xludf.dummyfunction("GOOGLETRANSLATE($C200,""es"",""eu"")"),"Jarri bere lekuan eta konektatu haizagailua.")</f>
        <v>Jarri bere lekuan eta konektatu haizagailua.</v>
      </c>
      <c r="E200" s="11" t="s">
        <v>1102</v>
      </c>
      <c r="F200" s="11" t="s">
        <v>1103</v>
      </c>
    </row>
    <row r="201" customFormat="false" ht="15.75" hidden="false" customHeight="false" outlineLevel="0" collapsed="false">
      <c r="A201" s="5" t="s">
        <v>1104</v>
      </c>
      <c r="B201" s="9" t="s">
        <v>1105</v>
      </c>
      <c r="C201" s="5" t="s">
        <v>1106</v>
      </c>
      <c r="D201" s="10" t="str">
        <f aca="false">IFERROR(__xludf.dummyfunction("GOOGLETRANSLATE($C201,""es"",""eu"")"),"Jarri bizi-seinaleen monitorea bere lekuan eta konektatu.")</f>
        <v>Jarri bizi-seinaleen monitorea bere lekuan eta konektatu.</v>
      </c>
      <c r="E201" s="11" t="s">
        <v>1107</v>
      </c>
      <c r="F201" s="11" t="s">
        <v>1108</v>
      </c>
    </row>
    <row r="202" customFormat="false" ht="15.75" hidden="false" customHeight="false" outlineLevel="0" collapsed="false">
      <c r="A202" s="12" t="s">
        <v>1109</v>
      </c>
      <c r="B202" s="13" t="s">
        <v>1091</v>
      </c>
      <c r="C202" s="12" t="s">
        <v>1092</v>
      </c>
      <c r="D202" s="14" t="str">
        <f aca="false">IFERROR(__xludf.dummyfunction("GOOGLETRANSLATE($C202,""es"",""eu"")"),"Aukeratu egin beharreko ekintza:")</f>
        <v>Aukeratu egin beharreko ekintza:</v>
      </c>
      <c r="E202" s="15" t="s">
        <v>1093</v>
      </c>
      <c r="F202" s="15" t="s">
        <v>776</v>
      </c>
      <c r="G202" s="12"/>
      <c r="H202" s="12"/>
      <c r="I202" s="12"/>
      <c r="J202" s="12"/>
      <c r="K202" s="12"/>
      <c r="L202" s="12"/>
      <c r="M202" s="12"/>
      <c r="N202" s="12"/>
      <c r="O202" s="12"/>
      <c r="P202" s="12"/>
      <c r="Q202" s="12"/>
      <c r="R202" s="12"/>
      <c r="S202" s="12"/>
      <c r="T202" s="12"/>
      <c r="U202" s="12"/>
      <c r="V202" s="12"/>
      <c r="W202" s="12"/>
      <c r="X202" s="12"/>
    </row>
    <row r="203" customFormat="false" ht="15.75" hidden="false" customHeight="false" outlineLevel="0" collapsed="false">
      <c r="A203" s="5" t="s">
        <v>1110</v>
      </c>
      <c r="B203" s="9" t="s">
        <v>1111</v>
      </c>
      <c r="C203" s="5" t="s">
        <v>1112</v>
      </c>
      <c r="D203" s="10" t="str">
        <f aca="false">IFERROR(__xludf.dummyfunction("GOOGLETRANSLATE($C203,""es"",""eu"")"),"Argia piztu eta sehaskaren gainean jartzen du jaioberria heldu baino 20 minutuz.")</f>
        <v>Argia piztu eta sehaskaren gainean jartzen du jaioberria heldu baino 20 minutuz.</v>
      </c>
      <c r="E203" s="11" t="s">
        <v>1113</v>
      </c>
      <c r="F203" s="11" t="s">
        <v>1114</v>
      </c>
    </row>
    <row r="204" customFormat="false" ht="15.75" hidden="false" customHeight="false" outlineLevel="0" collapsed="false">
      <c r="A204" s="5" t="s">
        <v>1115</v>
      </c>
      <c r="B204" s="9" t="s">
        <v>1116</v>
      </c>
      <c r="C204" s="5" t="s">
        <v>1117</v>
      </c>
      <c r="D204" s="10" t="str">
        <f aca="false">IFERROR(__xludf.dummyfunction("GOOGLETRANSLATE($C204,""es"",""eu"")"),"Argia piztu eta sehaskaren gainean jartzen du jaioberria heldu baino 40 minutuz.")</f>
        <v>Argia piztu eta sehaskaren gainean jartzen du jaioberria heldu baino 40 minutuz.</v>
      </c>
      <c r="E204" s="11" t="s">
        <v>1118</v>
      </c>
      <c r="F204" s="11" t="s">
        <v>1119</v>
      </c>
    </row>
    <row r="205" customFormat="false" ht="15.75" hidden="false" customHeight="false" outlineLevel="0" collapsed="false">
      <c r="A205" s="5" t="s">
        <v>1120</v>
      </c>
      <c r="B205" s="9" t="s">
        <v>1121</v>
      </c>
      <c r="C205" s="5" t="s">
        <v>1122</v>
      </c>
      <c r="D205" s="10" t="str">
        <f aca="false">IFERROR(__xludf.dummyfunction("GOOGLETRANSLATE($C205,""es"",""eu"")"),"Argia piztu eta sehaskaren gainean jartzen duzu jaioberria iritsi baino 60 minutuz.")</f>
        <v>Argia piztu eta sehaskaren gainean jartzen duzu jaioberria iritsi baino 60 minutuz.</v>
      </c>
      <c r="E205" s="11" t="s">
        <v>1123</v>
      </c>
      <c r="F205" s="11" t="s">
        <v>1124</v>
      </c>
    </row>
    <row r="206" customFormat="false" ht="15.75" hidden="false" customHeight="false" outlineLevel="0" collapsed="false">
      <c r="A206" s="12" t="s">
        <v>1125</v>
      </c>
      <c r="B206" s="13" t="s">
        <v>1091</v>
      </c>
      <c r="C206" s="12" t="s">
        <v>1092</v>
      </c>
      <c r="D206" s="14" t="str">
        <f aca="false">IFERROR(__xludf.dummyfunction("GOOGLETRANSLATE($C206,""es"",""eu"")"),"Aukeratu egin beharreko ekintza:")</f>
        <v>Aukeratu egin beharreko ekintza:</v>
      </c>
      <c r="E206" s="15" t="s">
        <v>1093</v>
      </c>
      <c r="F206" s="15" t="s">
        <v>776</v>
      </c>
      <c r="G206" s="12"/>
      <c r="H206" s="12"/>
      <c r="I206" s="12"/>
      <c r="J206" s="12"/>
      <c r="K206" s="12"/>
      <c r="L206" s="12"/>
      <c r="M206" s="12"/>
      <c r="N206" s="12"/>
      <c r="O206" s="12"/>
      <c r="P206" s="12"/>
      <c r="Q206" s="12"/>
      <c r="R206" s="12"/>
      <c r="S206" s="12"/>
      <c r="T206" s="12"/>
      <c r="U206" s="12"/>
      <c r="V206" s="12"/>
      <c r="W206" s="12"/>
      <c r="X206" s="12"/>
    </row>
    <row r="207" customFormat="false" ht="15.75" hidden="false" customHeight="false" outlineLevel="0" collapsed="false">
      <c r="A207" s="5" t="s">
        <v>1126</v>
      </c>
      <c r="B207" s="9" t="s">
        <v>1127</v>
      </c>
      <c r="C207" s="5" t="s">
        <v>1128</v>
      </c>
      <c r="D207" s="10" t="str">
        <f aca="false">IFERROR(__xludf.dummyfunction("GOOGLETRANSLATE($C207,""es"",""eu"")"),"Sehaskatik 20-30 cm-ra")</f>
        <v>Sehaskatik 20-30 cm-ra</v>
      </c>
      <c r="E207" s="11" t="s">
        <v>1129</v>
      </c>
      <c r="F207" s="11" t="s">
        <v>1130</v>
      </c>
    </row>
    <row r="208" customFormat="false" ht="15.75" hidden="false" customHeight="false" outlineLevel="0" collapsed="false">
      <c r="A208" s="5" t="s">
        <v>1131</v>
      </c>
      <c r="B208" s="9" t="s">
        <v>1132</v>
      </c>
      <c r="C208" s="5" t="s">
        <v>1133</v>
      </c>
      <c r="D208" s="10" t="str">
        <f aca="false">IFERROR(__xludf.dummyfunction("GOOGLETRANSLATE($C208,""es"",""eu"")"),"Sehaskatik 40-50 cm-ra")</f>
        <v>Sehaskatik 40-50 cm-ra</v>
      </c>
      <c r="E208" s="11" t="s">
        <v>1134</v>
      </c>
      <c r="F208" s="11" t="s">
        <v>1135</v>
      </c>
    </row>
    <row r="209" customFormat="false" ht="15.75" hidden="false" customHeight="false" outlineLevel="0" collapsed="false">
      <c r="A209" s="5" t="s">
        <v>1136</v>
      </c>
      <c r="B209" s="9" t="s">
        <v>1137</v>
      </c>
      <c r="C209" s="5" t="s">
        <v>1138</v>
      </c>
      <c r="D209" s="10" t="str">
        <f aca="false">IFERROR(__xludf.dummyfunction("GOOGLETRANSLATE($C209,""es"",""eu"")"),"Sehaskatik 80-90 cm-ra")</f>
        <v>Sehaskatik 80-90 cm-ra</v>
      </c>
      <c r="E209" s="11" t="s">
        <v>1139</v>
      </c>
      <c r="F209" s="11" t="s">
        <v>1140</v>
      </c>
    </row>
    <row r="210" customFormat="false" ht="15.75" hidden="false" customHeight="false" outlineLevel="0" collapsed="false">
      <c r="A210" s="12" t="s">
        <v>1141</v>
      </c>
      <c r="B210" s="13" t="s">
        <v>1142</v>
      </c>
      <c r="C210" s="12" t="s">
        <v>1143</v>
      </c>
      <c r="D210" s="14" t="str">
        <f aca="false">IFERROR(__xludf.dummyfunction("GOOGLETRANSLATE($C210,""es"",""eu"")"),"Jarri fokua sehaskaren gainean:")</f>
        <v>Jarri fokua sehaskaren gainean:</v>
      </c>
      <c r="E210" s="15" t="s">
        <v>1144</v>
      </c>
      <c r="F210" s="15" t="s">
        <v>1145</v>
      </c>
      <c r="G210" s="12"/>
      <c r="H210" s="12"/>
      <c r="I210" s="12"/>
      <c r="J210" s="12"/>
      <c r="K210" s="12"/>
      <c r="L210" s="12"/>
      <c r="M210" s="12"/>
      <c r="N210" s="12"/>
      <c r="O210" s="12"/>
      <c r="P210" s="12"/>
      <c r="Q210" s="12"/>
      <c r="R210" s="12"/>
      <c r="S210" s="12"/>
      <c r="T210" s="12"/>
      <c r="U210" s="12"/>
      <c r="V210" s="12"/>
      <c r="W210" s="12"/>
      <c r="X210" s="12"/>
    </row>
    <row r="211" customFormat="false" ht="15.75" hidden="false" customHeight="false" outlineLevel="0" collapsed="false">
      <c r="A211" s="5" t="s">
        <v>1146</v>
      </c>
      <c r="B211" s="9" t="s">
        <v>1147</v>
      </c>
      <c r="C211" s="5" t="s">
        <v>1148</v>
      </c>
      <c r="D211" s="10" t="str">
        <f aca="false">IFERROR(__xludf.dummyfunction("GOOGLETRANSLATE($C211,""es"",""eu"")"),"Kendu fokua 2:00etan.")</f>
        <v>Kendu fokua 2:00etan.</v>
      </c>
      <c r="E211" s="11" t="s">
        <v>1149</v>
      </c>
      <c r="F211" s="11" t="s">
        <v>1150</v>
      </c>
    </row>
    <row r="212" customFormat="false" ht="15.75" hidden="false" customHeight="false" outlineLevel="0" collapsed="false">
      <c r="A212" s="5" t="s">
        <v>1151</v>
      </c>
      <c r="B212" s="9" t="s">
        <v>1152</v>
      </c>
      <c r="C212" s="5" t="s">
        <v>1153</v>
      </c>
      <c r="D212" s="10" t="str">
        <f aca="false">IFERROR(__xludf.dummyfunction("GOOGLETRANSLATE($C212,""es"",""eu"")"),"Kendu fokua 4:00etan.")</f>
        <v>Kendu fokua 4:00etan.</v>
      </c>
      <c r="E212" s="11" t="s">
        <v>1154</v>
      </c>
      <c r="F212" s="11" t="s">
        <v>1155</v>
      </c>
    </row>
    <row r="213" customFormat="false" ht="15.75" hidden="false" customHeight="false" outlineLevel="0" collapsed="false">
      <c r="A213" s="5" t="s">
        <v>1156</v>
      </c>
      <c r="B213" s="9" t="s">
        <v>1157</v>
      </c>
      <c r="C213" s="5" t="s">
        <v>1158</v>
      </c>
      <c r="D213" s="10" t="str">
        <f aca="false">IFERROR(__xludf.dummyfunction("GOOGLETRANSLATE($C213,""es"",""eu"")"),"Kendu fokua 8etan.")</f>
        <v>Kendu fokua 8etan.</v>
      </c>
      <c r="E213" s="11" t="s">
        <v>1159</v>
      </c>
      <c r="F213" s="11" t="s">
        <v>1160</v>
      </c>
    </row>
    <row r="214" customFormat="false" ht="15.75" hidden="false" customHeight="false" outlineLevel="0" collapsed="false">
      <c r="A214" s="12" t="s">
        <v>1161</v>
      </c>
      <c r="B214" s="13" t="s">
        <v>1162</v>
      </c>
      <c r="C214" s="12" t="s">
        <v>1163</v>
      </c>
      <c r="D214" s="14" t="str">
        <f aca="false">IFERROR(__xludf.dummyfunction("GOOGLETRANSLATE($C214,""es"",""eu"")"),"Noiz kendu fokua?")</f>
        <v>Noiz kendu fokua?</v>
      </c>
      <c r="E214" s="15" t="s">
        <v>1164</v>
      </c>
      <c r="F214" s="15" t="s">
        <v>1165</v>
      </c>
      <c r="G214" s="12"/>
      <c r="H214" s="12"/>
      <c r="I214" s="12"/>
      <c r="J214" s="12"/>
      <c r="K214" s="12"/>
      <c r="L214" s="12"/>
      <c r="M214" s="12"/>
      <c r="N214" s="12"/>
      <c r="O214" s="12"/>
      <c r="P214" s="12"/>
      <c r="Q214" s="12"/>
      <c r="R214" s="12"/>
      <c r="S214" s="12"/>
      <c r="T214" s="12"/>
      <c r="U214" s="12"/>
      <c r="V214" s="12"/>
      <c r="W214" s="12"/>
      <c r="X214" s="12"/>
    </row>
    <row r="215" customFormat="false" ht="15.75" hidden="false" customHeight="false" outlineLevel="0" collapsed="false">
      <c r="A215" s="5" t="s">
        <v>1166</v>
      </c>
      <c r="B215" s="9" t="s">
        <v>1167</v>
      </c>
      <c r="C215" s="5" t="s">
        <v>1168</v>
      </c>
      <c r="D215" s="10" t="str">
        <f aca="false">IFERROR(__xludf.dummyfunction("GOOGLETRANSLATE($C215,""es"",""eu"")"),"Jaioberriari pijama eta pixoihala kendu")</f>
        <v>Jaioberriari pijama eta pixoihala kendu</v>
      </c>
      <c r="E215" s="11" t="s">
        <v>1169</v>
      </c>
      <c r="F215" s="11" t="s">
        <v>1170</v>
      </c>
    </row>
    <row r="216" customFormat="false" ht="15.75" hidden="false" customHeight="false" outlineLevel="0" collapsed="false">
      <c r="A216" s="5" t="s">
        <v>1171</v>
      </c>
      <c r="B216" s="9" t="s">
        <v>1172</v>
      </c>
      <c r="C216" s="5" t="s">
        <v>1173</v>
      </c>
      <c r="D216" s="10" t="str">
        <f aca="false">IFERROR(__xludf.dummyfunction("GOOGLETRANSLATE($C216,""es"",""eu"")"),"Jaioberriari pijama kendu, baina pixoihala zilborraren azpian utzi, sabela estali gabe")</f>
        <v>Jaioberriari pijama kendu, baina pixoihala zilborraren azpian utzi, sabela estali gabe</v>
      </c>
      <c r="E216" s="11" t="s">
        <v>1174</v>
      </c>
      <c r="F216" s="11" t="s">
        <v>1175</v>
      </c>
    </row>
    <row r="217" customFormat="false" ht="15.75" hidden="false" customHeight="false" outlineLevel="0" collapsed="false">
      <c r="A217" s="5" t="s">
        <v>1176</v>
      </c>
      <c r="B217" s="9" t="s">
        <v>1177</v>
      </c>
      <c r="C217" s="5" t="s">
        <v>1178</v>
      </c>
      <c r="D217" s="10" t="str">
        <f aca="false">IFERROR(__xludf.dummyfunction("GOOGLETRANSLATE($C217,""es"",""eu"")"),"Jaioberriari pijama kendu, baina utzi pixoihala sabela estaliz")</f>
        <v>Jaioberriari pijama kendu, baina utzi pixoihala sabela estaliz</v>
      </c>
      <c r="E217" s="11" t="s">
        <v>1179</v>
      </c>
      <c r="F217" s="11" t="s">
        <v>1180</v>
      </c>
    </row>
    <row r="218" customFormat="false" ht="15.75" hidden="false" customHeight="false" outlineLevel="0" collapsed="false">
      <c r="A218" s="12" t="s">
        <v>1181</v>
      </c>
      <c r="B218" s="13" t="s">
        <v>1182</v>
      </c>
      <c r="C218" s="12" t="s">
        <v>1183</v>
      </c>
      <c r="D218" s="14" t="str">
        <f aca="false">IFERROR(__xludf.dummyfunction("GOOGLETRANSLATE($C218,""es"",""eu"")"),"Jaioberria erantzi?")</f>
        <v>Jaioberria erantzi?</v>
      </c>
      <c r="E218" s="15" t="s">
        <v>1184</v>
      </c>
      <c r="F218" s="15" t="s">
        <v>1185</v>
      </c>
      <c r="G218" s="12"/>
      <c r="H218" s="12"/>
      <c r="I218" s="12"/>
      <c r="J218" s="12"/>
      <c r="K218" s="12"/>
      <c r="L218" s="12"/>
      <c r="M218" s="12"/>
      <c r="N218" s="12"/>
      <c r="O218" s="12"/>
      <c r="P218" s="12"/>
      <c r="Q218" s="12"/>
      <c r="R218" s="12"/>
      <c r="S218" s="12"/>
      <c r="T218" s="12"/>
      <c r="U218" s="12"/>
      <c r="V218" s="12"/>
      <c r="W218" s="12"/>
      <c r="X218" s="12"/>
    </row>
    <row r="219" customFormat="false" ht="15.75" hidden="false" customHeight="false" outlineLevel="0" collapsed="false">
      <c r="A219" s="5" t="s">
        <v>1186</v>
      </c>
      <c r="B219" s="9" t="s">
        <v>1187</v>
      </c>
      <c r="C219" s="5" t="s">
        <v>1188</v>
      </c>
      <c r="D219" s="10" t="str">
        <f aca="false">IFERROR(__xludf.dummyfunction("GOOGLETRANSLATE($C219,""es"",""eu"")"),"Jaioberriari pixoihala kendu.")</f>
        <v>Jaioberriari pixoihala kendu.</v>
      </c>
      <c r="E219" s="11" t="s">
        <v>1189</v>
      </c>
      <c r="F219" s="11" t="s">
        <v>1190</v>
      </c>
    </row>
    <row r="220" customFormat="false" ht="15.75" hidden="false" customHeight="false" outlineLevel="0" collapsed="false">
      <c r="A220" s="5" t="s">
        <v>1191</v>
      </c>
      <c r="B220" s="9" t="s">
        <v>1192</v>
      </c>
      <c r="C220" s="5" t="s">
        <v>1193</v>
      </c>
      <c r="D220" s="10" t="str">
        <f aca="false">IFERROR(__xludf.dummyfunction("GOOGLETRANSLATE($C220,""es"",""eu"")"),"Jarri pixoihala, sabela estali gabe utziz.")</f>
        <v>Jarri pixoihala, sabela estali gabe utziz.</v>
      </c>
      <c r="E220" s="11" t="s">
        <v>1194</v>
      </c>
      <c r="F220" s="11" t="s">
        <v>1195</v>
      </c>
    </row>
    <row r="221" customFormat="false" ht="15.75" hidden="false" customHeight="false" outlineLevel="0" collapsed="false">
      <c r="A221" s="5" t="s">
        <v>1196</v>
      </c>
      <c r="B221" s="9" t="s">
        <v>1197</v>
      </c>
      <c r="C221" s="5" t="s">
        <v>1198</v>
      </c>
      <c r="D221" s="10" t="str">
        <f aca="false">IFERROR(__xludf.dummyfunction("GOOGLETRANSLATE($C221,""es"",""eu"")"),"Jaioberria jantzi.")</f>
        <v>Jaioberria jantzi.</v>
      </c>
      <c r="E221" s="11" t="s">
        <v>438</v>
      </c>
      <c r="F221" s="11" t="s">
        <v>1199</v>
      </c>
    </row>
    <row r="222" customFormat="false" ht="15.75" hidden="false" customHeight="false" outlineLevel="0" collapsed="false">
      <c r="A222" s="12" t="s">
        <v>1200</v>
      </c>
      <c r="B222" s="13" t="s">
        <v>1091</v>
      </c>
      <c r="C222" s="12" t="s">
        <v>1092</v>
      </c>
      <c r="D222" s="14" t="str">
        <f aca="false">IFERROR(__xludf.dummyfunction("GOOGLETRANSLATE($C222,""es"",""eu"")"),"Aukeratu egin beharreko ekintza:")</f>
        <v>Aukeratu egin beharreko ekintza:</v>
      </c>
      <c r="E222" s="15" t="s">
        <v>1093</v>
      </c>
      <c r="F222" s="15" t="s">
        <v>776</v>
      </c>
      <c r="G222" s="12"/>
      <c r="H222" s="12"/>
      <c r="I222" s="12"/>
      <c r="J222" s="12"/>
      <c r="K222" s="12"/>
      <c r="L222" s="12"/>
      <c r="M222" s="12"/>
      <c r="N222" s="12"/>
      <c r="O222" s="12"/>
      <c r="P222" s="12"/>
      <c r="Q222" s="12"/>
      <c r="R222" s="12"/>
      <c r="S222" s="12"/>
      <c r="T222" s="12"/>
      <c r="U222" s="12"/>
      <c r="V222" s="12"/>
      <c r="W222" s="12"/>
      <c r="X222" s="12"/>
    </row>
    <row r="223" customFormat="false" ht="15.75" hidden="false" customHeight="false" outlineLevel="0" collapsed="false">
      <c r="A223" s="5" t="s">
        <v>1201</v>
      </c>
      <c r="B223" s="9" t="s">
        <v>1202</v>
      </c>
      <c r="C223" s="5" t="s">
        <v>1203</v>
      </c>
      <c r="D223" s="10" t="str">
        <f aca="false">IFERROR(__xludf.dummyfunction("GOOGLETRANSLATE($C223,""es"",""eu"")"),"Jarri sehaskaren gainean 5-8 cm artean, konektatu eta piztu lanpara.")</f>
        <v>Jarri sehaskaren gainean 5-8 cm artean, konektatu eta piztu lanpara.</v>
      </c>
      <c r="E223" s="11" t="s">
        <v>1204</v>
      </c>
      <c r="F223" s="11" t="s">
        <v>1205</v>
      </c>
    </row>
    <row r="224" customFormat="false" ht="15.75" hidden="false" customHeight="false" outlineLevel="0" collapsed="false">
      <c r="A224" s="5" t="s">
        <v>1206</v>
      </c>
      <c r="B224" s="9" t="s">
        <v>1207</v>
      </c>
      <c r="C224" s="5" t="s">
        <v>1208</v>
      </c>
      <c r="D224" s="10" t="str">
        <f aca="false">IFERROR(__xludf.dummyfunction("GOOGLETRANSLATE($C224,""es"",""eu"")"),"Jarri sehaskaren gainean 30-35 cm artean, konektatu eta piztu lanpara.")</f>
        <v>Jarri sehaskaren gainean 30-35 cm artean, konektatu eta piztu lanpara.</v>
      </c>
      <c r="E224" s="11" t="s">
        <v>1209</v>
      </c>
      <c r="F224" s="11" t="s">
        <v>1210</v>
      </c>
    </row>
    <row r="225" customFormat="false" ht="15.75" hidden="false" customHeight="false" outlineLevel="0" collapsed="false">
      <c r="A225" s="5" t="s">
        <v>1211</v>
      </c>
      <c r="B225" s="9" t="s">
        <v>1212</v>
      </c>
      <c r="C225" s="5" t="s">
        <v>1213</v>
      </c>
      <c r="D225" s="10" t="str">
        <f aca="false">IFERROR(__xludf.dummyfunction("GOOGLETRANSLATE($C225,""es"",""eu"")"),"Jarri sehaskaren gainean 40-50 cm artean, konektatu eta piztu lanpara.")</f>
        <v>Jarri sehaskaren gainean 40-50 cm artean, konektatu eta piztu lanpara.</v>
      </c>
      <c r="E225" s="11" t="s">
        <v>1214</v>
      </c>
      <c r="F225" s="11" t="s">
        <v>1215</v>
      </c>
    </row>
    <row r="226" customFormat="false" ht="15.75" hidden="false" customHeight="false" outlineLevel="0" collapsed="false">
      <c r="A226" s="12" t="s">
        <v>1216</v>
      </c>
      <c r="B226" s="13" t="s">
        <v>1217</v>
      </c>
      <c r="C226" s="12" t="s">
        <v>1218</v>
      </c>
      <c r="D226" s="14" t="str">
        <f aca="false">IFERROR(__xludf.dummyfunction("GOOGLETRANSLATE($C226,""es"",""eu"")"),"Aukeratu fototerapia lanparari buruz egin beharreko ekintza:")</f>
        <v>Aukeratu fototerapia lanparari buruz egin beharreko ekintza:</v>
      </c>
      <c r="E226" s="15" t="s">
        <v>1219</v>
      </c>
      <c r="F226" s="15" t="s">
        <v>1220</v>
      </c>
      <c r="G226" s="12"/>
      <c r="H226" s="12"/>
      <c r="I226" s="12"/>
      <c r="J226" s="12"/>
      <c r="K226" s="12"/>
      <c r="L226" s="12"/>
      <c r="M226" s="12"/>
      <c r="N226" s="12"/>
      <c r="O226" s="12"/>
      <c r="P226" s="12"/>
      <c r="Q226" s="12"/>
      <c r="R226" s="12"/>
      <c r="S226" s="12"/>
      <c r="T226" s="12"/>
      <c r="U226" s="12"/>
      <c r="V226" s="12"/>
      <c r="W226" s="12"/>
      <c r="X226" s="12"/>
    </row>
    <row r="227" customFormat="false" ht="15.75" hidden="false" customHeight="false" outlineLevel="0" collapsed="false">
      <c r="A227" s="5" t="s">
        <v>1221</v>
      </c>
      <c r="B227" s="9" t="s">
        <v>1222</v>
      </c>
      <c r="C227" s="5" t="s">
        <v>1223</v>
      </c>
      <c r="D227" s="10" t="str">
        <f aca="false">IFERROR(__xludf.dummyfunction("GOOGLETRANSLATE($C227,""es"",""eu"")"),"Ez aldatu posizioa")</f>
        <v>Ez aldatu posizioa</v>
      </c>
      <c r="E227" s="11" t="s">
        <v>1224</v>
      </c>
      <c r="F227" s="11" t="s">
        <v>1225</v>
      </c>
    </row>
    <row r="228" customFormat="false" ht="15.75" hidden="false" customHeight="false" outlineLevel="0" collapsed="false">
      <c r="A228" s="5" t="s">
        <v>1226</v>
      </c>
      <c r="B228" s="9" t="s">
        <v>1227</v>
      </c>
      <c r="C228" s="5" t="s">
        <v>1228</v>
      </c>
      <c r="D228" s="10" t="str">
        <f aca="false">IFERROR(__xludf.dummyfunction("GOOGLETRANSLATE($C228,""es"",""eu"")"),"Supinoa")</f>
        <v>Supinoa</v>
      </c>
      <c r="E228" s="11" t="s">
        <v>1229</v>
      </c>
      <c r="F228" s="11" t="s">
        <v>1228</v>
      </c>
    </row>
    <row r="229" customFormat="false" ht="15.75" hidden="false" customHeight="false" outlineLevel="0" collapsed="false">
      <c r="A229" s="5" t="s">
        <v>1230</v>
      </c>
      <c r="B229" s="9" t="s">
        <v>1231</v>
      </c>
      <c r="C229" s="5" t="s">
        <v>1232</v>
      </c>
      <c r="D229" s="10" t="str">
        <f aca="false">IFERROR(__xludf.dummyfunction("GOOGLETRANSLATE($C229,""es"",""eu"")"),"Joera")</f>
        <v>Joera</v>
      </c>
      <c r="E229" s="11" t="s">
        <v>1232</v>
      </c>
      <c r="F229" s="11" t="s">
        <v>1233</v>
      </c>
    </row>
    <row r="230" customFormat="false" ht="15.75" hidden="false" customHeight="false" outlineLevel="0" collapsed="false">
      <c r="A230" s="5" t="s">
        <v>1234</v>
      </c>
      <c r="B230" s="9" t="s">
        <v>1235</v>
      </c>
      <c r="C230" s="5" t="s">
        <v>1236</v>
      </c>
      <c r="D230" s="10" t="str">
        <f aca="false">IFERROR(__xludf.dummyfunction("GOOGLETRANSLATE($C230,""es"",""eu"")"),"Eskuineko alboko dekubitua")</f>
        <v>Eskuineko alboko dekubitua</v>
      </c>
      <c r="E230" s="11" t="s">
        <v>1237</v>
      </c>
      <c r="F230" s="11" t="s">
        <v>1238</v>
      </c>
    </row>
    <row r="231" customFormat="false" ht="15.75" hidden="false" customHeight="false" outlineLevel="0" collapsed="false">
      <c r="A231" s="5" t="s">
        <v>1239</v>
      </c>
      <c r="B231" s="9" t="s">
        <v>1240</v>
      </c>
      <c r="C231" s="5" t="s">
        <v>1241</v>
      </c>
      <c r="D231" s="10" t="str">
        <f aca="false">IFERROR(__xludf.dummyfunction("GOOGLETRANSLATE($C231,""es"",""eu"")"),"Ezkerreko alboko dekubitua")</f>
        <v>Ezkerreko alboko dekubitua</v>
      </c>
      <c r="E231" s="11" t="s">
        <v>1242</v>
      </c>
      <c r="F231" s="11" t="s">
        <v>1243</v>
      </c>
    </row>
    <row r="232" customFormat="false" ht="15.75" hidden="false" customHeight="false" outlineLevel="0" collapsed="false">
      <c r="A232" s="12" t="s">
        <v>1244</v>
      </c>
      <c r="B232" s="13" t="s">
        <v>1245</v>
      </c>
      <c r="C232" s="12" t="s">
        <v>1246</v>
      </c>
      <c r="D232" s="14" t="str">
        <f aca="false">IFERROR(__xludf.dummyfunction("GOOGLETRANSLATE($C232,""es"",""eu"")"),"Jaioberriaren posizioa aldatuko zenioke?")</f>
        <v>Jaioberriaren posizioa aldatuko zenioke?</v>
      </c>
      <c r="E232" s="15" t="s">
        <v>1247</v>
      </c>
      <c r="F232" s="15" t="s">
        <v>1248</v>
      </c>
      <c r="G232" s="12"/>
      <c r="H232" s="12"/>
      <c r="I232" s="12"/>
      <c r="J232" s="12"/>
      <c r="K232" s="12"/>
      <c r="L232" s="12"/>
      <c r="M232" s="12"/>
      <c r="N232" s="12"/>
      <c r="O232" s="12"/>
      <c r="P232" s="12"/>
      <c r="Q232" s="12"/>
      <c r="R232" s="12"/>
      <c r="S232" s="12"/>
      <c r="T232" s="12"/>
      <c r="U232" s="12"/>
      <c r="V232" s="12"/>
      <c r="W232" s="12"/>
      <c r="X232" s="12"/>
    </row>
    <row r="233" customFormat="false" ht="15.75" hidden="false" customHeight="false" outlineLevel="0" collapsed="false">
      <c r="A233" s="5" t="s">
        <v>1249</v>
      </c>
      <c r="B233" s="9" t="s">
        <v>1250</v>
      </c>
      <c r="C233" s="5" t="s">
        <v>1251</v>
      </c>
      <c r="D233" s="10" t="str">
        <f aca="false">IFERROR(__xludf.dummyfunction("GOOGLETRANSLATE($C233,""es"",""eu"")"),"Egiaztatu jaioberriak ez duela krema/ukendurik gorputzean.")</f>
        <v>Egiaztatu jaioberriak ez duela krema/ukendurik gorputzean.</v>
      </c>
      <c r="E233" s="11" t="s">
        <v>1252</v>
      </c>
      <c r="F233" s="11" t="s">
        <v>1253</v>
      </c>
    </row>
    <row r="234" customFormat="false" ht="15.75" hidden="false" customHeight="false" outlineLevel="0" collapsed="false">
      <c r="A234" s="5" t="s">
        <v>1254</v>
      </c>
      <c r="B234" s="9" t="s">
        <v>1255</v>
      </c>
      <c r="C234" s="5" t="s">
        <v>1256</v>
      </c>
      <c r="D234" s="10" t="str">
        <f aca="false">IFERROR(__xludf.dummyfunction("GOOGLETRANSLATE($C234,""es"",""eu"")"),"Egiaztatu jaioberriak ez duela bermixa gorputzean.")</f>
        <v>Egiaztatu jaioberriak ez duela bermixa gorputzean.</v>
      </c>
      <c r="E234" s="11" t="s">
        <v>1257</v>
      </c>
      <c r="F234" s="11" t="s">
        <v>1258</v>
      </c>
    </row>
    <row r="235" customFormat="false" ht="15.75" hidden="false" customHeight="false" outlineLevel="0" collapsed="false">
      <c r="A235" s="5" t="s">
        <v>1259</v>
      </c>
      <c r="B235" s="9" t="s">
        <v>1260</v>
      </c>
      <c r="C235" s="5" t="s">
        <v>1261</v>
      </c>
      <c r="D235" s="10" t="str">
        <f aca="false">IFERROR(__xludf.dummyfunction("GOOGLETRANSLATE($C235,""es"",""eu"")"),"Egiaztatu jaioberriak ez duela satorrik gorputzean.")</f>
        <v>Egiaztatu jaioberriak ez duela satorrik gorputzean.</v>
      </c>
      <c r="E235" s="11" t="s">
        <v>1262</v>
      </c>
      <c r="F235" s="11" t="s">
        <v>1263</v>
      </c>
    </row>
    <row r="236" customFormat="false" ht="15.75" hidden="false" customHeight="false" outlineLevel="0" collapsed="false">
      <c r="A236" s="12" t="s">
        <v>1264</v>
      </c>
      <c r="B236" s="13" t="s">
        <v>1091</v>
      </c>
      <c r="C236" s="12" t="s">
        <v>1092</v>
      </c>
      <c r="D236" s="14" t="str">
        <f aca="false">IFERROR(__xludf.dummyfunction("GOOGLETRANSLATE($C236,""es"",""eu"")"),"Aukeratu egin beharreko ekintza:")</f>
        <v>Aukeratu egin beharreko ekintza:</v>
      </c>
      <c r="E236" s="15" t="s">
        <v>1093</v>
      </c>
      <c r="F236" s="15" t="s">
        <v>776</v>
      </c>
      <c r="G236" s="12"/>
      <c r="H236" s="12"/>
      <c r="I236" s="12"/>
      <c r="J236" s="12"/>
      <c r="K236" s="12"/>
      <c r="L236" s="12"/>
      <c r="M236" s="12"/>
      <c r="N236" s="12"/>
      <c r="O236" s="12"/>
      <c r="P236" s="12"/>
      <c r="Q236" s="12"/>
      <c r="R236" s="12"/>
      <c r="S236" s="12"/>
      <c r="T236" s="12"/>
      <c r="U236" s="12"/>
      <c r="V236" s="12"/>
      <c r="W236" s="12"/>
      <c r="X236" s="12"/>
    </row>
    <row r="237" customFormat="false" ht="15.75" hidden="false" customHeight="false" outlineLevel="0" collapsed="false">
      <c r="A237" s="5" t="s">
        <v>1265</v>
      </c>
      <c r="B237" s="9" t="s">
        <v>1266</v>
      </c>
      <c r="C237" s="5" t="s">
        <v>1267</v>
      </c>
      <c r="D237" s="10" t="str">
        <f aca="false">IFERROR(__xludf.dummyfunction("GOOGLETRANSLATE($C237,""es"",""eu"")"),"Idatzi eta grabatu egin duzuna arbelean.")</f>
        <v>Idatzi eta grabatu egin duzuna arbelean.</v>
      </c>
      <c r="E237" s="11" t="s">
        <v>1268</v>
      </c>
      <c r="F237" s="11" t="s">
        <v>1269</v>
      </c>
    </row>
    <row r="238" customFormat="false" ht="15.75" hidden="false" customHeight="false" outlineLevel="0" collapsed="false">
      <c r="A238" s="5" t="s">
        <v>1270</v>
      </c>
      <c r="B238" s="9" t="s">
        <v>1271</v>
      </c>
      <c r="C238" s="5" t="s">
        <v>1272</v>
      </c>
      <c r="D238" s="10" t="str">
        <f aca="false">IFERROR(__xludf.dummyfunction("GOOGLETRANSLATE($C238,""es"",""eu"")"),"Idatzi eta grabatu egindakoa erizaintzako taulan.")</f>
        <v>Idatzi eta grabatu egindakoa erizaintzako taulan.</v>
      </c>
      <c r="E238" s="11" t="s">
        <v>1273</v>
      </c>
      <c r="F238" s="11" t="s">
        <v>1274</v>
      </c>
    </row>
    <row r="239" customFormat="false" ht="15.75" hidden="false" customHeight="false" outlineLevel="0" collapsed="false">
      <c r="A239" s="5" t="s">
        <v>1275</v>
      </c>
      <c r="B239" s="9" t="s">
        <v>1276</v>
      </c>
      <c r="C239" s="5" t="s">
        <v>1277</v>
      </c>
      <c r="D239" s="10" t="str">
        <f aca="false">IFERROR(__xludf.dummyfunction("GOOGLETRANSLATE($C239,""es"",""eu"")"),"Idatzi eta grabatu egindakoa pixoihalean.")</f>
        <v>Idatzi eta grabatu egindakoa pixoihalean.</v>
      </c>
      <c r="E239" s="11" t="s">
        <v>1278</v>
      </c>
      <c r="F239" s="11" t="s">
        <v>1279</v>
      </c>
    </row>
    <row r="240" customFormat="false" ht="15.75" hidden="false" customHeight="false" outlineLevel="0" collapsed="false">
      <c r="A240" s="12" t="s">
        <v>1280</v>
      </c>
      <c r="B240" s="13" t="s">
        <v>1281</v>
      </c>
      <c r="C240" s="12" t="s">
        <v>1282</v>
      </c>
      <c r="D240" s="14" t="str">
        <f aca="false">IFERROR(__xludf.dummyfunction("GOOGLETRANSLATE($C240,""es"",""eu"")"),"Egindako zaintza erregistratu:")</f>
        <v>Egindako zaintza erregistratu:</v>
      </c>
      <c r="E240" s="15" t="s">
        <v>1283</v>
      </c>
      <c r="F240" s="15" t="s">
        <v>1284</v>
      </c>
      <c r="G240" s="12"/>
      <c r="H240" s="12"/>
      <c r="I240" s="12"/>
      <c r="J240" s="12"/>
      <c r="K240" s="12"/>
      <c r="L240" s="12"/>
      <c r="M240" s="12"/>
      <c r="N240" s="12"/>
      <c r="O240" s="12"/>
      <c r="P240" s="12"/>
      <c r="Q240" s="12"/>
      <c r="R240" s="12"/>
      <c r="S240" s="12"/>
      <c r="T240" s="12"/>
      <c r="U240" s="12"/>
      <c r="V240" s="12"/>
      <c r="W240" s="12"/>
      <c r="X240" s="12"/>
    </row>
    <row r="241" customFormat="false" ht="15.75" hidden="false" customHeight="false" outlineLevel="0" collapsed="false">
      <c r="A241" s="5" t="s">
        <v>1285</v>
      </c>
      <c r="B241" s="9" t="s">
        <v>1286</v>
      </c>
      <c r="C241" s="5" t="s">
        <v>1287</v>
      </c>
      <c r="D241" s="10" t="str">
        <f aca="false">IFERROR(__xludf.dummyfunction("GOOGLETRANSLATE($C241,""es"",""eu"")"),"Egiaztatu lanpararen kokapen zuzena")</f>
        <v>Egiaztatu lanpararen kokapen zuzena</v>
      </c>
      <c r="E241" s="11" t="s">
        <v>1288</v>
      </c>
      <c r="F241" s="11" t="s">
        <v>1289</v>
      </c>
    </row>
    <row r="242" customFormat="false" ht="15.75" hidden="false" customHeight="false" outlineLevel="0" collapsed="false">
      <c r="A242" s="5" t="s">
        <v>1290</v>
      </c>
      <c r="B242" s="9" t="s">
        <v>1291</v>
      </c>
      <c r="C242" s="5" t="s">
        <v>1292</v>
      </c>
      <c r="D242" s="10" t="str">
        <f aca="false">IFERROR(__xludf.dummyfunction("GOOGLETRANSLATE($C242,""es"",""eu"")"),"Egiaztatu pixoihalaren kokapen zuzena")</f>
        <v>Egiaztatu pixoihalaren kokapen zuzena</v>
      </c>
      <c r="E242" s="11" t="s">
        <v>1293</v>
      </c>
      <c r="F242" s="11" t="s">
        <v>1294</v>
      </c>
    </row>
    <row r="243" customFormat="false" ht="15.75" hidden="false" customHeight="false" outlineLevel="0" collapsed="false">
      <c r="A243" s="5" t="s">
        <v>1295</v>
      </c>
      <c r="B243" s="9" t="s">
        <v>1296</v>
      </c>
      <c r="C243" s="5" t="s">
        <v>1297</v>
      </c>
      <c r="D243" s="10" t="str">
        <f aca="false">IFERROR(__xludf.dummyfunction("GOOGLETRANSLATE($C243,""es"",""eu"")"),"Egiaztatu begi-babesaren kokapen zuzena")</f>
        <v>Egiaztatu begi-babesaren kokapen zuzena</v>
      </c>
      <c r="E243" s="11" t="s">
        <v>1298</v>
      </c>
      <c r="F243" s="11" t="s">
        <v>1299</v>
      </c>
    </row>
    <row r="244" customFormat="false" ht="15.75" hidden="false" customHeight="false" outlineLevel="0" collapsed="false">
      <c r="A244" s="12" t="s">
        <v>1300</v>
      </c>
      <c r="B244" s="13" t="s">
        <v>1091</v>
      </c>
      <c r="C244" s="12" t="s">
        <v>1092</v>
      </c>
      <c r="D244" s="14" t="str">
        <f aca="false">IFERROR(__xludf.dummyfunction("GOOGLETRANSLATE($C244,""es"",""eu"")"),"Aukeratu egin beharreko ekintza:")</f>
        <v>Aukeratu egin beharreko ekintza:</v>
      </c>
      <c r="E244" s="15" t="s">
        <v>1093</v>
      </c>
      <c r="F244" s="15" t="s">
        <v>776</v>
      </c>
      <c r="G244" s="12"/>
      <c r="H244" s="12"/>
      <c r="I244" s="12"/>
      <c r="J244" s="12"/>
      <c r="K244" s="12"/>
      <c r="L244" s="12"/>
      <c r="M244" s="12"/>
      <c r="N244" s="12"/>
      <c r="O244" s="12"/>
      <c r="P244" s="12"/>
      <c r="Q244" s="12"/>
      <c r="R244" s="12"/>
      <c r="S244" s="12"/>
      <c r="T244" s="12"/>
      <c r="U244" s="12"/>
      <c r="V244" s="12"/>
      <c r="W244" s="12"/>
      <c r="X244" s="12"/>
    </row>
    <row r="245" customFormat="false" ht="15.75" hidden="false" customHeight="false" outlineLevel="0" collapsed="false">
      <c r="A245" s="5" t="s">
        <v>1301</v>
      </c>
      <c r="B245" s="9" t="s">
        <v>1302</v>
      </c>
      <c r="C245" s="5" t="s">
        <v>1303</v>
      </c>
      <c r="D245" s="10" t="str">
        <f aca="false">IFERROR(__xludf.dummyfunction("GOOGLETRANSLATE($C245,""es"",""eu"")"),"Egiaztatu hezetasun maila eta ur destilatua inkubagailuan")</f>
        <v>Egiaztatu hezetasun maila eta ur destilatua inkubagailuan</v>
      </c>
      <c r="E245" s="11" t="s">
        <v>1304</v>
      </c>
      <c r="F245" s="11" t="s">
        <v>1305</v>
      </c>
    </row>
    <row r="246" customFormat="false" ht="15.75" hidden="false" customHeight="false" outlineLevel="0" collapsed="false">
      <c r="A246" s="5" t="s">
        <v>1306</v>
      </c>
      <c r="B246" s="9" t="s">
        <v>1307</v>
      </c>
      <c r="C246" s="5" t="s">
        <v>1308</v>
      </c>
      <c r="D246" s="10" t="str">
        <f aca="false">IFERROR(__xludf.dummyfunction("GOOGLETRANSLATE($C246,""es"",""eu"")"),"Egiaztatu hezetasun maila")</f>
        <v>Egiaztatu hezetasun maila</v>
      </c>
      <c r="E246" s="11" t="s">
        <v>1309</v>
      </c>
      <c r="F246" s="11" t="s">
        <v>1310</v>
      </c>
    </row>
    <row r="247" customFormat="false" ht="15.75" hidden="false" customHeight="false" outlineLevel="0" collapsed="false">
      <c r="A247" s="5" t="s">
        <v>1311</v>
      </c>
      <c r="B247" s="9" t="s">
        <v>1312</v>
      </c>
      <c r="C247" s="5" t="s">
        <v>1313</v>
      </c>
      <c r="D247" s="10" t="str">
        <f aca="false">IFERROR(__xludf.dummyfunction("GOOGLETRANSLATE($C247,""es"",""eu"")"),"Egiaztatu inkubagailuko ura destilatua")</f>
        <v>Egiaztatu inkubagailuko ura destilatua</v>
      </c>
      <c r="E247" s="11" t="s">
        <v>1314</v>
      </c>
      <c r="F247" s="11" t="s">
        <v>1315</v>
      </c>
    </row>
    <row r="248" customFormat="false" ht="15.75" hidden="false" customHeight="false" outlineLevel="0" collapsed="false">
      <c r="A248" s="12" t="s">
        <v>1316</v>
      </c>
      <c r="B248" s="13" t="s">
        <v>1091</v>
      </c>
      <c r="C248" s="12" t="s">
        <v>1092</v>
      </c>
      <c r="D248" s="14" t="str">
        <f aca="false">IFERROR(__xludf.dummyfunction("GOOGLETRANSLATE($C248,""es"",""eu"")"),"Aukeratu egin beharreko ekintza:")</f>
        <v>Aukeratu egin beharreko ekintza:</v>
      </c>
      <c r="E248" s="15" t="s">
        <v>1093</v>
      </c>
      <c r="F248" s="15" t="s">
        <v>776</v>
      </c>
      <c r="G248" s="12"/>
      <c r="H248" s="12"/>
      <c r="I248" s="12"/>
      <c r="J248" s="12"/>
      <c r="K248" s="12"/>
      <c r="L248" s="12"/>
      <c r="M248" s="12"/>
      <c r="N248" s="12"/>
      <c r="O248" s="12"/>
      <c r="P248" s="12"/>
      <c r="Q248" s="12"/>
      <c r="R248" s="12"/>
      <c r="S248" s="12"/>
      <c r="T248" s="12"/>
      <c r="U248" s="12"/>
      <c r="V248" s="12"/>
      <c r="W248" s="12"/>
      <c r="X248" s="12"/>
    </row>
    <row r="249" customFormat="false" ht="15.75" hidden="false" customHeight="false" outlineLevel="0" collapsed="false">
      <c r="A249" s="5" t="s">
        <v>1317</v>
      </c>
      <c r="B249" s="9" t="s">
        <v>1318</v>
      </c>
      <c r="C249" s="5" t="s">
        <v>1319</v>
      </c>
      <c r="D249" s="10" t="str">
        <f aca="false">IFERROR(__xludf.dummyfunction("GOOGLETRANSLATE($C249,""es"",""eu"")"),"Egiaztatu jaioberriaren azala")</f>
        <v>Egiaztatu jaioberriaren azala</v>
      </c>
      <c r="E249" s="11" t="s">
        <v>1320</v>
      </c>
      <c r="F249" s="11" t="s">
        <v>1321</v>
      </c>
    </row>
    <row r="250" customFormat="false" ht="15.75" hidden="false" customHeight="false" outlineLevel="0" collapsed="false">
      <c r="A250" s="5" t="s">
        <v>1322</v>
      </c>
      <c r="B250" s="9" t="s">
        <v>1323</v>
      </c>
      <c r="C250" s="5" t="s">
        <v>1324</v>
      </c>
      <c r="D250" s="10" t="str">
        <f aca="false">IFERROR(__xludf.dummyfunction("GOOGLETRANSLATE($C250,""es"",""eu"")"),"Begiratu jaioberriaren begiak eta hartu tenperatura")</f>
        <v>Begiratu jaioberriaren begiak eta hartu tenperatura</v>
      </c>
      <c r="E250" s="11" t="s">
        <v>1325</v>
      </c>
      <c r="F250" s="11" t="s">
        <v>1326</v>
      </c>
    </row>
    <row r="251" customFormat="false" ht="15.75" hidden="false" customHeight="false" outlineLevel="0" collapsed="false">
      <c r="A251" s="5" t="s">
        <v>1327</v>
      </c>
      <c r="B251" s="9" t="s">
        <v>1328</v>
      </c>
      <c r="C251" s="5" t="s">
        <v>1329</v>
      </c>
      <c r="D251" s="10" t="str">
        <f aca="false">IFERROR(__xludf.dummyfunction("GOOGLETRANSLATE($C251,""es"",""eu"")"),"Egiaztatu jaioberriaren zilbor-hestea")</f>
        <v>Egiaztatu jaioberriaren zilbor-hestea</v>
      </c>
      <c r="E251" s="11" t="s">
        <v>1330</v>
      </c>
      <c r="F251" s="11" t="s">
        <v>1331</v>
      </c>
    </row>
    <row r="252" customFormat="false" ht="15.75" hidden="false" customHeight="false" outlineLevel="0" collapsed="false">
      <c r="A252" s="12" t="s">
        <v>1332</v>
      </c>
      <c r="B252" s="13" t="s">
        <v>1091</v>
      </c>
      <c r="C252" s="12" t="s">
        <v>1092</v>
      </c>
      <c r="D252" s="14" t="str">
        <f aca="false">IFERROR(__xludf.dummyfunction("GOOGLETRANSLATE($C252,""es"",""eu"")"),"Aukeratu egin beharreko ekintza:")</f>
        <v>Aukeratu egin beharreko ekintza:</v>
      </c>
      <c r="E252" s="15" t="s">
        <v>1093</v>
      </c>
      <c r="F252" s="15" t="s">
        <v>776</v>
      </c>
      <c r="G252" s="12"/>
      <c r="H252" s="12"/>
      <c r="I252" s="12"/>
      <c r="J252" s="12"/>
      <c r="K252" s="12"/>
      <c r="L252" s="12"/>
      <c r="M252" s="12"/>
      <c r="N252" s="12"/>
      <c r="O252" s="12"/>
      <c r="P252" s="12"/>
      <c r="Q252" s="12"/>
      <c r="R252" s="12"/>
      <c r="S252" s="12"/>
      <c r="T252" s="12"/>
      <c r="U252" s="12"/>
      <c r="V252" s="12"/>
      <c r="W252" s="12"/>
      <c r="X252" s="12"/>
    </row>
    <row r="253" customFormat="false" ht="15.75" hidden="false" customHeight="false" outlineLevel="0" collapsed="false">
      <c r="A253" s="5" t="s">
        <v>1333</v>
      </c>
      <c r="B253" s="9" t="s">
        <v>1333</v>
      </c>
      <c r="C253" s="5" t="s">
        <v>1334</v>
      </c>
      <c r="D253" s="10" t="str">
        <f aca="false">IFERROR(__xludf.dummyfunction("GOOGLETRANSLATE($C253,""es"",""eu"")"),"Baliozkotu")</f>
        <v>Baliozkotu</v>
      </c>
      <c r="E253" s="11" t="str">
        <f aca="false">IFERROR(__xludf.dummyfunction("GOOGLETRANSLATE($C253,""es"",""ca"")"),"Validar")</f>
        <v>Validar</v>
      </c>
      <c r="F253" s="11" t="s">
        <v>1334</v>
      </c>
    </row>
    <row r="254" customFormat="false" ht="15.75" hidden="false" customHeight="false" outlineLevel="0" collapsed="false">
      <c r="A254" s="12" t="s">
        <v>1335</v>
      </c>
      <c r="B254" s="13" t="str">
        <f aca="false">IFERROR(__xludf.dummyfunction("GOOGLETRANSLATE($C254,""es"",""en"")"),"How would you prepare the bottle for this case?")</f>
        <v>How would you prepare the bottle for this case?</v>
      </c>
      <c r="C254" s="12" t="s">
        <v>1336</v>
      </c>
      <c r="D254" s="14" t="str">
        <f aca="false">IFERROR(__xludf.dummyfunction("GOOGLETRANSLATE($C254,""es"",""eu"")"),"Nola prestatuko zenuke botila kasu honetarako?")</f>
        <v>Nola prestatuko zenuke botila kasu honetarako?</v>
      </c>
      <c r="E254" s="15" t="s">
        <v>1337</v>
      </c>
      <c r="F254" s="15" t="s">
        <v>1338</v>
      </c>
      <c r="G254" s="12"/>
      <c r="H254" s="12"/>
      <c r="I254" s="12"/>
      <c r="J254" s="12"/>
      <c r="K254" s="12"/>
      <c r="L254" s="12"/>
      <c r="M254" s="12"/>
      <c r="N254" s="12"/>
      <c r="O254" s="12"/>
      <c r="P254" s="12"/>
      <c r="Q254" s="12"/>
      <c r="R254" s="12"/>
      <c r="S254" s="12"/>
      <c r="T254" s="12"/>
      <c r="U254" s="12"/>
      <c r="V254" s="12"/>
      <c r="W254" s="12"/>
      <c r="X254" s="12"/>
    </row>
    <row r="255" customFormat="false" ht="15.75" hidden="false" customHeight="false" outlineLevel="0" collapsed="false">
      <c r="A255" s="5" t="s">
        <v>1339</v>
      </c>
      <c r="B255" s="9" t="s">
        <v>1340</v>
      </c>
      <c r="C255" s="5" t="s">
        <v>1341</v>
      </c>
      <c r="D255" s="10" t="str">
        <f aca="false">IFERROR(__xludf.dummyfunction("GOOGLETRANSLATE($C255,""es"",""eu"")"),"Nahastu 2 bola esne hauts eta 60 ml ur.")</f>
        <v>Nahastu 2 bola esne hauts eta 60 ml ur.</v>
      </c>
      <c r="E255" s="17" t="s">
        <v>1342</v>
      </c>
      <c r="F255" s="17" t="s">
        <v>1343</v>
      </c>
      <c r="G255" s="5"/>
      <c r="H255" s="5"/>
      <c r="I255" s="5"/>
      <c r="J255" s="5"/>
      <c r="K255" s="5"/>
      <c r="L255" s="5"/>
      <c r="M255" s="5"/>
      <c r="N255" s="5"/>
      <c r="O255" s="5"/>
      <c r="P255" s="5"/>
      <c r="Q255" s="5"/>
      <c r="R255" s="5"/>
      <c r="S255" s="5"/>
      <c r="T255" s="5"/>
      <c r="U255" s="5"/>
      <c r="V255" s="5"/>
      <c r="W255" s="5"/>
      <c r="X255" s="5"/>
    </row>
    <row r="256" customFormat="false" ht="15.75" hidden="false" customHeight="false" outlineLevel="0" collapsed="false">
      <c r="A256" s="5" t="s">
        <v>1344</v>
      </c>
      <c r="B256" s="9" t="s">
        <v>1345</v>
      </c>
      <c r="C256" s="6" t="s">
        <v>1346</v>
      </c>
      <c r="D256" s="10" t="str">
        <f aca="false">IFERROR(__xludf.dummyfunction("GOOGLETRANSLATE($C256,""es"",""eu"")"),"Nahastu 2 esne-hauts maila esne artifizialaren botila eta 60 ml ur. Formula egin ondoren, 15 ml baztertzen dituzu.")</f>
        <v>Nahastu 2 esne-hauts maila esne artifizialaren botila eta 60 ml ur. Formula egin ondoren, 15 ml baztertzen dituzu.</v>
      </c>
      <c r="E256" s="17" t="s">
        <v>1347</v>
      </c>
      <c r="F256" s="17" t="s">
        <v>1348</v>
      </c>
      <c r="G256" s="5"/>
      <c r="H256" s="5"/>
      <c r="I256" s="5"/>
      <c r="J256" s="5"/>
      <c r="K256" s="5"/>
      <c r="L256" s="5"/>
      <c r="M256" s="5"/>
      <c r="N256" s="5"/>
      <c r="O256" s="5"/>
      <c r="P256" s="5"/>
      <c r="Q256" s="5"/>
      <c r="R256" s="5"/>
      <c r="S256" s="5"/>
      <c r="T256" s="5"/>
      <c r="U256" s="5"/>
      <c r="V256" s="5"/>
      <c r="W256" s="5"/>
      <c r="X256" s="5"/>
    </row>
    <row r="257" customFormat="false" ht="15.75" hidden="false" customHeight="false" outlineLevel="0" collapsed="false">
      <c r="A257" s="5" t="s">
        <v>1349</v>
      </c>
      <c r="B257" s="9" t="s">
        <v>1350</v>
      </c>
      <c r="C257" s="6" t="s">
        <v>1351</v>
      </c>
      <c r="D257" s="10" t="str">
        <f aca="false">IFERROR(__xludf.dummyfunction("GOOGLETRANSLATE($C257,""es"",""eu"")"),"Nahastu 2 esne-hauts maila labana batekin edo paleta batekin eta 60 ml ur. Formula egin ondoren, 15 ml baztertzen dituzu.")</f>
        <v>Nahastu 2 esne-hauts maila labana batekin edo paleta batekin eta 60 ml ur. Formula egin ondoren, 15 ml baztertzen dituzu.</v>
      </c>
      <c r="E257" s="17" t="s">
        <v>1352</v>
      </c>
      <c r="F257" s="17" t="s">
        <v>1353</v>
      </c>
      <c r="G257" s="5"/>
      <c r="H257" s="5"/>
      <c r="I257" s="5"/>
      <c r="J257" s="5"/>
      <c r="K257" s="5"/>
      <c r="L257" s="5"/>
      <c r="M257" s="5"/>
      <c r="N257" s="5"/>
      <c r="O257" s="5"/>
      <c r="P257" s="5"/>
      <c r="Q257" s="5"/>
      <c r="R257" s="5"/>
      <c r="S257" s="5"/>
      <c r="T257" s="5"/>
      <c r="U257" s="5"/>
      <c r="V257" s="5"/>
      <c r="W257" s="5"/>
      <c r="X257" s="5"/>
    </row>
    <row r="258" customFormat="false" ht="15.75" hidden="false" customHeight="false" outlineLevel="0" collapsed="false">
      <c r="A258" s="5" t="s">
        <v>1354</v>
      </c>
      <c r="B258" s="9" t="s">
        <v>1355</v>
      </c>
      <c r="C258" s="5" t="s">
        <v>1356</v>
      </c>
      <c r="D258" s="10" t="str">
        <f aca="false">IFERROR(__xludf.dummyfunction("GOOGLETRANSLATE($C258,""es"",""eu"")"),"Nahastu 2 bola esne hauts eta 60 ml ur. Orduan, jaioberriari 45 ml edo 60 ml ematen dizkiozu gose handiagoa baldin badu.")</f>
        <v>Nahastu 2 bola esne hauts eta 60 ml ur. Orduan, jaioberriari 45 ml edo 60 ml ematen dizkiozu gose handiagoa baldin badu.</v>
      </c>
      <c r="E258" s="17" t="s">
        <v>1357</v>
      </c>
      <c r="F258" s="17" t="s">
        <v>1358</v>
      </c>
      <c r="G258" s="5"/>
      <c r="H258" s="5"/>
      <c r="I258" s="5"/>
      <c r="J258" s="5"/>
      <c r="K258" s="5"/>
      <c r="L258" s="5"/>
      <c r="M258" s="5"/>
      <c r="N258" s="5"/>
      <c r="O258" s="5"/>
      <c r="P258" s="5"/>
      <c r="Q258" s="5"/>
      <c r="R258" s="5"/>
      <c r="S258" s="5"/>
      <c r="T258" s="5"/>
      <c r="U258" s="5"/>
      <c r="V258" s="5"/>
      <c r="W258" s="5"/>
      <c r="X258" s="5"/>
    </row>
    <row r="259" customFormat="false" ht="15.75" hidden="false" customHeight="false" outlineLevel="0" collapsed="false">
      <c r="A259" s="5" t="s">
        <v>1359</v>
      </c>
      <c r="B259" s="9" t="s">
        <v>1360</v>
      </c>
      <c r="C259" s="5" t="s">
        <v>1361</v>
      </c>
      <c r="D259" s="10" t="str">
        <f aca="false">IFERROR(__xludf.dummyfunction("GOOGLETRANSLATE($C259,""es"",""eu"")"),"Bete botila 60 ml bularreko esnearekin. Orduan, jaioberriari 45 ml edo 60 ml ematen dizkiozu gose handiagoa baldin badu.")</f>
        <v>Bete botila 60 ml bularreko esnearekin. Orduan, jaioberriari 45 ml edo 60 ml ematen dizkiozu gose handiagoa baldin badu.</v>
      </c>
      <c r="E259" s="17" t="s">
        <v>1362</v>
      </c>
      <c r="F259" s="17" t="s">
        <v>1363</v>
      </c>
      <c r="G259" s="5"/>
      <c r="H259" s="5"/>
      <c r="I259" s="5"/>
      <c r="J259" s="5"/>
      <c r="K259" s="5"/>
      <c r="L259" s="5"/>
      <c r="M259" s="5"/>
      <c r="N259" s="5"/>
      <c r="O259" s="5"/>
      <c r="P259" s="5"/>
      <c r="Q259" s="5"/>
      <c r="R259" s="5"/>
      <c r="S259" s="5"/>
      <c r="T259" s="5"/>
      <c r="U259" s="5"/>
      <c r="V259" s="5"/>
      <c r="W259" s="5"/>
      <c r="X259" s="5"/>
    </row>
    <row r="260" customFormat="false" ht="15.75" hidden="false" customHeight="false" outlineLevel="0" collapsed="false">
      <c r="A260" s="5" t="s">
        <v>1364</v>
      </c>
      <c r="B260" s="9" t="s">
        <v>1365</v>
      </c>
      <c r="C260" s="5" t="s">
        <v>1366</v>
      </c>
      <c r="D260" s="10" t="str">
        <f aca="false">IFERROR(__xludf.dummyfunction("GOOGLETRANSLATE($C260,""es"",""eu"")"),"Bete botila 45 ml bularreko esnearekin.")</f>
        <v>Bete botila 45 ml bularreko esnearekin.</v>
      </c>
      <c r="E260" s="17" t="s">
        <v>1367</v>
      </c>
      <c r="F260" s="17" t="s">
        <v>1368</v>
      </c>
      <c r="G260" s="5"/>
      <c r="H260" s="5"/>
      <c r="I260" s="5"/>
      <c r="J260" s="5"/>
      <c r="K260" s="5"/>
      <c r="L260" s="5"/>
      <c r="M260" s="5"/>
      <c r="N260" s="5"/>
      <c r="O260" s="5"/>
      <c r="P260" s="5"/>
      <c r="Q260" s="5"/>
      <c r="R260" s="5"/>
      <c r="S260" s="5"/>
      <c r="T260" s="5"/>
      <c r="U260" s="5"/>
      <c r="V260" s="5"/>
      <c r="W260" s="5"/>
      <c r="X260" s="5"/>
    </row>
    <row r="261" customFormat="false" ht="15.75" hidden="false" customHeight="false" outlineLevel="0" collapsed="false">
      <c r="A261" s="12" t="s">
        <v>1369</v>
      </c>
      <c r="B261" s="13" t="str">
        <f aca="false">IFERROR(__xludf.dummyfunction("GOOGLETRANSLATE($C261,""es"",""en"")"),"How would you prepare the feeding syringe for this case?")</f>
        <v>How would you prepare the feeding syringe for this case?</v>
      </c>
      <c r="C261" s="12" t="s">
        <v>1370</v>
      </c>
      <c r="D261" s="14" t="str">
        <f aca="false">IFERROR(__xludf.dummyfunction("GOOGLETRANSLATE($C261,""es"",""eu"")"),"Nola prestatuko zenuke elikatzeko xiringa kasu honetarako?")</f>
        <v>Nola prestatuko zenuke elikatzeko xiringa kasu honetarako?</v>
      </c>
      <c r="E261" s="15" t="s">
        <v>1371</v>
      </c>
      <c r="F261" s="15" t="s">
        <v>1372</v>
      </c>
      <c r="G261" s="12"/>
      <c r="H261" s="12"/>
      <c r="I261" s="12"/>
      <c r="J261" s="12"/>
      <c r="K261" s="12"/>
      <c r="L261" s="12"/>
      <c r="M261" s="12"/>
      <c r="N261" s="12"/>
      <c r="O261" s="12"/>
      <c r="P261" s="12"/>
      <c r="Q261" s="12"/>
      <c r="R261" s="12"/>
      <c r="S261" s="12"/>
      <c r="T261" s="12"/>
      <c r="U261" s="12"/>
      <c r="V261" s="12"/>
      <c r="W261" s="12"/>
      <c r="X261" s="12"/>
    </row>
    <row r="262" customFormat="false" ht="15.75" hidden="false" customHeight="false" outlineLevel="0" collapsed="false">
      <c r="A262" s="5" t="s">
        <v>1373</v>
      </c>
      <c r="B262" s="9" t="s">
        <v>1374</v>
      </c>
      <c r="C262" s="6" t="s">
        <v>1375</v>
      </c>
      <c r="D262" s="10" t="str">
        <f aca="false">IFERROR(__xludf.dummyfunction("GOOGLETRANSLATE($C262,""es"",""eu"")"),"Nahastu 2 koilarakada hauts esne labana edo paleta batekin eta 30 ml ur. Formula egin ondoren, 15 ml baztertzen dituzu.")</f>
        <v>Nahastu 2 koilarakada hauts esne labana edo paleta batekin eta 30 ml ur. Formula egin ondoren, 15 ml baztertzen dituzu.</v>
      </c>
      <c r="E262" s="17" t="s">
        <v>1376</v>
      </c>
      <c r="F262" s="17" t="s">
        <v>1377</v>
      </c>
      <c r="G262" s="5"/>
      <c r="H262" s="5"/>
      <c r="I262" s="5"/>
      <c r="J262" s="5"/>
      <c r="K262" s="5"/>
      <c r="L262" s="5"/>
      <c r="M262" s="5"/>
      <c r="N262" s="5"/>
      <c r="O262" s="5"/>
      <c r="P262" s="5"/>
      <c r="Q262" s="5"/>
      <c r="R262" s="5"/>
      <c r="S262" s="5"/>
      <c r="T262" s="5"/>
      <c r="U262" s="5"/>
      <c r="V262" s="5"/>
      <c r="W262" s="5"/>
      <c r="X262" s="5"/>
    </row>
    <row r="263" customFormat="false" ht="15.75" hidden="false" customHeight="false" outlineLevel="0" collapsed="false">
      <c r="A263" s="5" t="s">
        <v>1378</v>
      </c>
      <c r="B263" s="16" t="s">
        <v>1379</v>
      </c>
      <c r="C263" s="5" t="s">
        <v>1380</v>
      </c>
      <c r="D263" s="10" t="str">
        <f aca="false">IFERROR(__xludf.dummyfunction("GOOGLETRANSLATE($C263,""es"",""eu"")"),"Nahastu 1 maila esne hauts esne botila eta 30 ml ur. Formula egin ondoren, 15 ml baztertzen dituzu.")</f>
        <v>Nahastu 1 maila esne hauts esne botila eta 30 ml ur. Formula egin ondoren, 15 ml baztertzen dituzu.</v>
      </c>
      <c r="E263" s="17" t="s">
        <v>1381</v>
      </c>
      <c r="F263" s="17" t="s">
        <v>1382</v>
      </c>
      <c r="G263" s="5"/>
      <c r="H263" s="5"/>
      <c r="I263" s="5"/>
      <c r="J263" s="5"/>
      <c r="K263" s="5"/>
      <c r="L263" s="5"/>
      <c r="M263" s="5"/>
      <c r="N263" s="5"/>
      <c r="O263" s="5"/>
      <c r="P263" s="5"/>
      <c r="Q263" s="5"/>
      <c r="R263" s="5"/>
      <c r="S263" s="5"/>
      <c r="T263" s="5"/>
      <c r="U263" s="5"/>
      <c r="V263" s="5"/>
      <c r="W263" s="5"/>
      <c r="X263" s="5"/>
    </row>
    <row r="264" customFormat="false" ht="15.75" hidden="false" customHeight="false" outlineLevel="0" collapsed="false">
      <c r="A264" s="5" t="s">
        <v>1383</v>
      </c>
      <c r="B264" s="16" t="s">
        <v>1384</v>
      </c>
      <c r="C264" s="5" t="s">
        <v>1385</v>
      </c>
      <c r="D264" s="10" t="str">
        <f aca="false">IFERROR(__xludf.dummyfunction("GOOGLETRANSLATE($C264,""es"",""eu"")"),"Nahastu 1 esne hauts-koilarakada labana batekin edo paleta batekin eta 30 ml ur. Formula egin ondoren, 15 ml baztertzen dituzu.")</f>
        <v>Nahastu 1 esne hauts-koilarakada labana batekin edo paleta batekin eta 30 ml ur. Formula egin ondoren, 15 ml baztertzen dituzu.</v>
      </c>
      <c r="E264" s="17" t="s">
        <v>1386</v>
      </c>
      <c r="F264" s="17" t="s">
        <v>1387</v>
      </c>
      <c r="G264" s="5"/>
      <c r="H264" s="5"/>
      <c r="I264" s="5"/>
      <c r="J264" s="5"/>
      <c r="K264" s="5"/>
      <c r="L264" s="5"/>
      <c r="M264" s="5"/>
      <c r="N264" s="5"/>
      <c r="O264" s="5"/>
      <c r="P264" s="5"/>
      <c r="Q264" s="5"/>
      <c r="R264" s="5"/>
      <c r="S264" s="5"/>
      <c r="T264" s="5"/>
      <c r="U264" s="5"/>
      <c r="V264" s="5"/>
      <c r="W264" s="5"/>
      <c r="X264" s="5"/>
    </row>
    <row r="265" customFormat="false" ht="15.75" hidden="false" customHeight="false" outlineLevel="0" collapsed="false">
      <c r="A265" s="5" t="s">
        <v>1388</v>
      </c>
      <c r="B265" s="16" t="s">
        <v>1389</v>
      </c>
      <c r="C265" s="5" t="s">
        <v>1390</v>
      </c>
      <c r="D265" s="10" t="str">
        <f aca="false">IFERROR(__xludf.dummyfunction("GOOGLETRANSLATE($C265,""es"",""eu"")"),"Nahastu koilarakada 1 esne hauts eta 30 ml ur. Orduan, jaioberriari 15 ml edo 30 ml ematen dizkiozu gose handiagoa baldin badu.")</f>
        <v>Nahastu koilarakada 1 esne hauts eta 30 ml ur. Orduan, jaioberriari 15 ml edo 30 ml ematen dizkiozu gose handiagoa baldin badu.</v>
      </c>
      <c r="E265" s="17" t="s">
        <v>1391</v>
      </c>
      <c r="F265" s="17" t="s">
        <v>1392</v>
      </c>
      <c r="G265" s="5"/>
      <c r="H265" s="5"/>
      <c r="I265" s="5"/>
      <c r="J265" s="5"/>
      <c r="K265" s="5"/>
      <c r="L265" s="5"/>
      <c r="M265" s="5"/>
      <c r="N265" s="5"/>
      <c r="O265" s="5"/>
      <c r="P265" s="5"/>
      <c r="Q265" s="5"/>
      <c r="R265" s="5"/>
      <c r="S265" s="5"/>
      <c r="T265" s="5"/>
      <c r="U265" s="5"/>
      <c r="V265" s="5"/>
      <c r="W265" s="5"/>
      <c r="X265" s="5"/>
    </row>
    <row r="266" customFormat="false" ht="15.75" hidden="false" customHeight="false" outlineLevel="0" collapsed="false">
      <c r="A266" s="5" t="s">
        <v>1393</v>
      </c>
      <c r="B266" s="16" t="s">
        <v>1394</v>
      </c>
      <c r="C266" s="5" t="s">
        <v>1395</v>
      </c>
      <c r="D266" s="10" t="str">
        <f aca="false">IFERROR(__xludf.dummyfunction("GOOGLETRANSLATE($C266,""es"",""eu"")"),"Bete xiringa 30 ml bularreko esnearekin. Orduan, jaioberriari 15 ml edo 30 ml ematen dizkiozu gose handiagoa baldin badu.")</f>
        <v>Bete xiringa 30 ml bularreko esnearekin. Orduan, jaioberriari 15 ml edo 30 ml ematen dizkiozu gose handiagoa baldin badu.</v>
      </c>
      <c r="E266" s="17" t="s">
        <v>1396</v>
      </c>
      <c r="F266" s="17" t="s">
        <v>1397</v>
      </c>
      <c r="G266" s="5"/>
      <c r="H266" s="5"/>
      <c r="I266" s="5"/>
      <c r="J266" s="5"/>
      <c r="K266" s="5"/>
      <c r="L266" s="5"/>
      <c r="M266" s="5"/>
      <c r="N266" s="5"/>
      <c r="O266" s="5"/>
      <c r="P266" s="5"/>
      <c r="Q266" s="5"/>
      <c r="R266" s="5"/>
      <c r="S266" s="5"/>
      <c r="T266" s="5"/>
      <c r="U266" s="5"/>
      <c r="V266" s="5"/>
      <c r="W266" s="5"/>
      <c r="X266" s="5"/>
    </row>
    <row r="267" customFormat="false" ht="15.75" hidden="false" customHeight="false" outlineLevel="0" collapsed="false">
      <c r="A267" s="5" t="s">
        <v>1398</v>
      </c>
      <c r="B267" s="16" t="s">
        <v>1399</v>
      </c>
      <c r="C267" s="5" t="s">
        <v>1400</v>
      </c>
      <c r="D267" s="10" t="str">
        <f aca="false">IFERROR(__xludf.dummyfunction("GOOGLETRANSLATE($C267,""es"",""eu"")"),"Bete xiringa 15 ml bularreko esnearekin.")</f>
        <v>Bete xiringa 15 ml bularreko esnearekin.</v>
      </c>
      <c r="E267" s="17" t="s">
        <v>1401</v>
      </c>
      <c r="F267" s="17" t="s">
        <v>1402</v>
      </c>
      <c r="G267" s="5"/>
      <c r="H267" s="5"/>
      <c r="I267" s="5"/>
      <c r="J267" s="5"/>
      <c r="K267" s="5"/>
      <c r="L267" s="5"/>
      <c r="M267" s="5"/>
      <c r="N267" s="5"/>
      <c r="O267" s="5"/>
      <c r="P267" s="5"/>
      <c r="Q267" s="5"/>
      <c r="R267" s="5"/>
      <c r="S267" s="5"/>
      <c r="T267" s="5"/>
      <c r="U267" s="5"/>
      <c r="V267" s="5"/>
      <c r="W267" s="5"/>
      <c r="X267" s="5"/>
    </row>
    <row r="268" customFormat="false" ht="15.75" hidden="false" customHeight="false" outlineLevel="0" collapsed="false">
      <c r="A268" s="12" t="s">
        <v>1403</v>
      </c>
      <c r="B268" s="13" t="s">
        <v>1404</v>
      </c>
      <c r="C268" s="12" t="s">
        <v>1405</v>
      </c>
      <c r="D268" s="14" t="str">
        <f aca="false">IFERROR(__xludf.dummyfunction("GOOGLETRANSLATE($C268,""es"",""eu"")"),"Planoak prestatu aurretik, kontuan hartu behar dituzu:")</f>
        <v>Planoak prestatu aurretik, kontuan hartu behar dituzu:</v>
      </c>
      <c r="E268" s="15" t="s">
        <v>1406</v>
      </c>
      <c r="F268" s="15" t="s">
        <v>1407</v>
      </c>
      <c r="G268" s="12"/>
      <c r="H268" s="12"/>
      <c r="I268" s="12"/>
      <c r="J268" s="12"/>
      <c r="K268" s="12"/>
      <c r="L268" s="12"/>
      <c r="M268" s="12"/>
      <c r="N268" s="12"/>
      <c r="O268" s="12"/>
      <c r="P268" s="12"/>
      <c r="Q268" s="12"/>
      <c r="R268" s="12"/>
      <c r="S268" s="12"/>
      <c r="T268" s="12"/>
      <c r="U268" s="12"/>
      <c r="V268" s="12"/>
      <c r="W268" s="12"/>
      <c r="X268" s="12"/>
    </row>
    <row r="269" customFormat="false" ht="15.75" hidden="false" customHeight="false" outlineLevel="0" collapsed="false">
      <c r="A269" s="5" t="s">
        <v>1408</v>
      </c>
      <c r="B269" s="16" t="s">
        <v>1409</v>
      </c>
      <c r="C269" s="18" t="s">
        <v>1410</v>
      </c>
      <c r="D269" s="10" t="str">
        <f aca="false">IFERROR(__xludf.dummyfunction("GOOGLETRANSLATE($C269,""es"",""eu"")"),"Prestatu bularreko esne likido edo hautsez/formula/esne artifiziala eman aurretik.")</f>
        <v>Prestatu bularreko esne likido edo hautsez/formula/esne artifiziala eman aurretik.</v>
      </c>
      <c r="E269" s="11" t="s">
        <v>1411</v>
      </c>
      <c r="F269" s="11" t="s">
        <v>1412</v>
      </c>
    </row>
    <row r="270" customFormat="false" ht="15.75" hidden="false" customHeight="false" outlineLevel="0" collapsed="false">
      <c r="A270" s="5" t="s">
        <v>1413</v>
      </c>
      <c r="B270" s="16" t="s">
        <v>1414</v>
      </c>
      <c r="C270" s="18" t="s">
        <v>1415</v>
      </c>
      <c r="D270" s="10" t="str">
        <f aca="false">IFERROR(__xludf.dummyfunction("GOOGLETRANSLATE($C270,""es"",""eu"")"),"3 ml gehiago gehitu behar dira xiringaren sarrerak perfusio-sistema garbitzeko.")</f>
        <v>3 ml gehiago gehitu behar dira xiringaren sarrerak perfusio-sistema garbitzeko.</v>
      </c>
      <c r="E270" s="11" t="s">
        <v>1416</v>
      </c>
      <c r="F270" s="11" t="s">
        <v>1417</v>
      </c>
    </row>
    <row r="271" customFormat="false" ht="15.75" hidden="false" customHeight="false" outlineLevel="0" collapsed="false">
      <c r="A271" s="5" t="s">
        <v>1418</v>
      </c>
      <c r="B271" s="16" t="s">
        <v>1419</v>
      </c>
      <c r="C271" s="19" t="s">
        <v>1420</v>
      </c>
      <c r="D271" s="10" t="str">
        <f aca="false">IFERROR(__xludf.dummyfunction("GOOGLETRANSLATE($C271,""es"",""eu"")"),"Ez da ezer kontuan hartu behar.")</f>
        <v>Ez da ezer kontuan hartu behar.</v>
      </c>
      <c r="E271" s="11" t="s">
        <v>1421</v>
      </c>
      <c r="F271" s="11" t="s">
        <v>1422</v>
      </c>
    </row>
    <row r="272" customFormat="false" ht="15.75" hidden="false" customHeight="false" outlineLevel="0" collapsed="false">
      <c r="A272" s="5" t="s">
        <v>1423</v>
      </c>
      <c r="B272" s="16" t="s">
        <v>1424</v>
      </c>
      <c r="C272" s="20" t="s">
        <v>1425</v>
      </c>
      <c r="D272" s="10" t="str">
        <f aca="false">IFERROR(__xludf.dummyfunction("GOOGLETRANSLATE($C272,""es"",""eu"")"),"Lehenik eta behin, bularreko esnea prestatu eta elikatzen da.")</f>
        <v>Lehenik eta behin, bularreko esnea prestatu eta elikatzen da.</v>
      </c>
      <c r="E272" s="11" t="s">
        <v>1426</v>
      </c>
      <c r="F272" s="11" t="s">
        <v>1427</v>
      </c>
    </row>
    <row r="273" customFormat="false" ht="15.75" hidden="false" customHeight="false" outlineLevel="0" collapsed="false">
      <c r="A273" s="5" t="s">
        <v>1428</v>
      </c>
      <c r="B273" s="16" t="s">
        <v>1429</v>
      </c>
      <c r="C273" s="20" t="s">
        <v>1430</v>
      </c>
      <c r="D273" s="10" t="str">
        <f aca="false">IFERROR(__xludf.dummyfunction("GOOGLETRANSLATE($C273,""es"",""eu"")"),"Bigarrenik, formula likidoa edo hautsa/esne artifiziala elikadura prestatzen eta ematen da.")</f>
        <v>Bigarrenik, formula likidoa edo hautsa/esne artifiziala elikadura prestatzen eta ematen da.</v>
      </c>
      <c r="E273" s="11" t="s">
        <v>1431</v>
      </c>
      <c r="F273" s="11" t="s">
        <v>1432</v>
      </c>
    </row>
    <row r="274" customFormat="false" ht="15.75" hidden="false" customHeight="false" outlineLevel="0" collapsed="false">
      <c r="A274" s="12" t="s">
        <v>1433</v>
      </c>
      <c r="B274" s="13" t="s">
        <v>1434</v>
      </c>
      <c r="C274" s="12" t="s">
        <v>1435</v>
      </c>
      <c r="D274" s="14" t="str">
        <f aca="false">IFERROR(__xludf.dummyfunction("GOOGLETRANSLATE($C274,""es"",""eu"")"),"Zer hartu behar duzu kontuan inkubagailuaren ateak ireki/itxitzerakoan?")</f>
        <v>Zer hartu behar duzu kontuan inkubagailuaren ateak ireki/itxitzerakoan?</v>
      </c>
      <c r="E274" s="15" t="s">
        <v>1436</v>
      </c>
      <c r="F274" s="15" t="s">
        <v>1437</v>
      </c>
      <c r="G274" s="12"/>
      <c r="H274" s="12"/>
      <c r="I274" s="12"/>
      <c r="J274" s="12"/>
      <c r="K274" s="12"/>
      <c r="L274" s="12"/>
      <c r="M274" s="12"/>
      <c r="N274" s="12"/>
      <c r="O274" s="12"/>
      <c r="P274" s="12"/>
      <c r="Q274" s="12"/>
      <c r="R274" s="12"/>
      <c r="S274" s="12"/>
      <c r="T274" s="12"/>
      <c r="U274" s="12"/>
      <c r="V274" s="12"/>
      <c r="W274" s="12"/>
      <c r="X274" s="12"/>
    </row>
    <row r="275" customFormat="false" ht="15.75" hidden="false" customHeight="false" outlineLevel="0" collapsed="false">
      <c r="A275" s="5" t="s">
        <v>1438</v>
      </c>
      <c r="B275" s="16" t="s">
        <v>1439</v>
      </c>
      <c r="C275" s="18" t="s">
        <v>1440</v>
      </c>
      <c r="D275" s="10" t="str">
        <f aca="false">IFERROR(__xludf.dummyfunction("GOOGLETRANSLATE($C275,""es"",""eu"")"),"Alboko panel osoa irekiko da jaioberria edo bolumen handiko materiala sartzea edo inkubagailuaren aldaketa/garbiketa orokor bat egitea beharrezkoa bada soilik.")</f>
        <v>Alboko panel osoa irekiko da jaioberria edo bolumen handiko materiala sartzea edo inkubagailuaren aldaketa/garbiketa orokor bat egitea beharrezkoa bada soilik.</v>
      </c>
      <c r="E275" s="11" t="s">
        <v>1441</v>
      </c>
      <c r="F275" s="11" t="s">
        <v>1442</v>
      </c>
    </row>
    <row r="276" customFormat="false" ht="15.75" hidden="false" customHeight="false" outlineLevel="0" collapsed="false">
      <c r="A276" s="5" t="s">
        <v>1443</v>
      </c>
      <c r="B276" s="16" t="s">
        <v>1444</v>
      </c>
      <c r="C276" s="18" t="s">
        <v>1445</v>
      </c>
      <c r="D276" s="10" t="str">
        <f aca="false">IFERROR(__xludf.dummyfunction("GOOGLETRANSLATE($C276,""es"",""eu"")"),"Ahal den guztietan, ate txikiak (eskuak) bakarrik irekiko dira jaioberria manipulatzeko.")</f>
        <v>Ahal den guztietan, ate txikiak (eskuak) bakarrik irekiko dira jaioberria manipulatzeko.</v>
      </c>
      <c r="E276" s="11" t="s">
        <v>1446</v>
      </c>
      <c r="F276" s="11" t="s">
        <v>1447</v>
      </c>
    </row>
    <row r="277" customFormat="false" ht="15.75" hidden="false" customHeight="false" outlineLevel="0" collapsed="false">
      <c r="A277" s="5" t="s">
        <v>1448</v>
      </c>
      <c r="B277" s="16" t="s">
        <v>1449</v>
      </c>
      <c r="C277" s="19" t="s">
        <v>1450</v>
      </c>
      <c r="D277" s="10" t="str">
        <f aca="false">IFERROR(__xludf.dummyfunction("GOOGLETRANSLATE($C277,""es"",""eu"")"),"Ateak irekita egon daitezke jaioberria edo inkubagailuan maneiatzen ari bagara.")</f>
        <v>Ateak irekita egon daitezke jaioberria edo inkubagailuan maneiatzen ari bagara.</v>
      </c>
      <c r="E277" s="11" t="s">
        <v>1451</v>
      </c>
      <c r="F277" s="11" t="s">
        <v>1452</v>
      </c>
    </row>
    <row r="278" customFormat="false" ht="15.75" hidden="false" customHeight="false" outlineLevel="0" collapsed="false">
      <c r="A278" s="5" t="s">
        <v>1453</v>
      </c>
      <c r="B278" s="16" t="s">
        <v>1454</v>
      </c>
      <c r="C278" s="20" t="s">
        <v>1455</v>
      </c>
      <c r="D278" s="10" t="str">
        <f aca="false">IFERROR(__xludf.dummyfunction("GOOGLETRANSLATE($C278,""es"",""eu"")"),"Ate txikiak zein alboko ate handia ireki ditzaket.")</f>
        <v>Ate txikiak zein alboko ate handia ireki ditzaket.</v>
      </c>
      <c r="E278" s="11" t="s">
        <v>1456</v>
      </c>
      <c r="F278" s="11" t="s">
        <v>1457</v>
      </c>
    </row>
    <row r="279" customFormat="false" ht="15.75" hidden="false" customHeight="false" outlineLevel="0" collapsed="false">
      <c r="A279" s="5" t="s">
        <v>1458</v>
      </c>
      <c r="B279" s="16" t="s">
        <v>1459</v>
      </c>
      <c r="C279" s="20" t="s">
        <v>1460</v>
      </c>
      <c r="D279" s="10" t="str">
        <f aca="false">IFERROR(__xludf.dummyfunction("GOOGLETRANSLATE($C279,""es"",""eu"")"),"Ondo dago inkubagailuko ateren bat zabalik uzten baduzu ondoan egon gabe.")</f>
        <v>Ondo dago inkubagailuko ateren bat zabalik uzten baduzu ondoan egon gabe.</v>
      </c>
      <c r="E279" s="11" t="s">
        <v>1461</v>
      </c>
      <c r="F279" s="11" t="s">
        <v>1462</v>
      </c>
    </row>
    <row r="280" customFormat="false" ht="15.75" hidden="false" customHeight="false" outlineLevel="0" collapsed="false">
      <c r="A280" s="12" t="s">
        <v>1463</v>
      </c>
      <c r="B280" s="13" t="s">
        <v>1464</v>
      </c>
      <c r="C280" s="12" t="s">
        <v>1465</v>
      </c>
      <c r="D280" s="14" t="str">
        <f aca="false">IFERROR(__xludf.dummyfunction("GOOGLETRANSLATE($C280,""es"",""eu"")"),"Inkubagailuen ateak irekitzeari/itxitzeari buruzko autoebaluazioa:")</f>
        <v>Inkubagailuen ateak irekitzeari/itxitzeari buruzko autoebaluazioa:</v>
      </c>
      <c r="E280" s="15" t="s">
        <v>1466</v>
      </c>
      <c r="F280" s="15" t="s">
        <v>1467</v>
      </c>
      <c r="G280" s="12"/>
      <c r="H280" s="12"/>
      <c r="I280" s="12"/>
      <c r="J280" s="12"/>
      <c r="K280" s="12"/>
      <c r="L280" s="12"/>
      <c r="M280" s="12"/>
      <c r="N280" s="12"/>
      <c r="O280" s="12"/>
      <c r="P280" s="12"/>
      <c r="Q280" s="12"/>
      <c r="R280" s="12"/>
      <c r="S280" s="12"/>
      <c r="T280" s="12"/>
      <c r="U280" s="12"/>
      <c r="V280" s="12"/>
      <c r="W280" s="12"/>
      <c r="X280" s="12"/>
    </row>
    <row r="281" customFormat="false" ht="15.75" hidden="false" customHeight="false" outlineLevel="0" collapsed="false">
      <c r="A281" s="5" t="s">
        <v>1468</v>
      </c>
      <c r="B281" s="16" t="s">
        <v>1469</v>
      </c>
      <c r="C281" s="18" t="s">
        <v>1470</v>
      </c>
      <c r="D281" s="10" t="str">
        <f aca="false">IFERROR(__xludf.dummyfunction("GOOGLETRANSLATE($C281,""es"",""eu"")"),"Inkubagailuaren ateak itxi ditut handik banandu naizenean.")</f>
        <v>Inkubagailuaren ateak itxi ditut handik banandu naizenean.</v>
      </c>
      <c r="E281" s="11" t="s">
        <v>1471</v>
      </c>
      <c r="F281" s="11" t="s">
        <v>1472</v>
      </c>
    </row>
    <row r="282" customFormat="false" ht="15.75" hidden="false" customHeight="false" outlineLevel="0" collapsed="false">
      <c r="A282" s="5" t="s">
        <v>1473</v>
      </c>
      <c r="B282" s="16" t="s">
        <v>1474</v>
      </c>
      <c r="C282" s="18" t="s">
        <v>1475</v>
      </c>
      <c r="D282" s="10" t="str">
        <f aca="false">IFERROR(__xludf.dummyfunction("GOOGLETRANSLATE($C282,""es"",""eu"")"),"Jaioberria aurkezteko edo beheko izara/habiaren materiala ipintzeko alboko panel osoa bakarrik ireki dut.")</f>
        <v>Jaioberria aurkezteko edo beheko izara/habiaren materiala ipintzeko alboko panel osoa bakarrik ireki dut.</v>
      </c>
      <c r="E282" s="11" t="s">
        <v>1476</v>
      </c>
      <c r="F282" s="11" t="s">
        <v>1477</v>
      </c>
    </row>
    <row r="283" customFormat="false" ht="15.75" hidden="false" customHeight="false" outlineLevel="0" collapsed="false">
      <c r="A283" s="5" t="s">
        <v>1478</v>
      </c>
      <c r="B283" s="16" t="s">
        <v>1479</v>
      </c>
      <c r="C283" s="19" t="s">
        <v>1480</v>
      </c>
      <c r="D283" s="10" t="str">
        <f aca="false">IFERROR(__xludf.dummyfunction("GOOGLETRANSLATE($C283,""es"",""eu"")"),"Kasuan zehar, beti ireki izan ditut ate txikiak (eskuak) jaioberria manipulatzeko.")</f>
        <v>Kasuan zehar, beti ireki izan ditut ate txikiak (eskuak) jaioberria manipulatzeko.</v>
      </c>
      <c r="E283" s="11" t="s">
        <v>1481</v>
      </c>
      <c r="F283" s="11" t="s">
        <v>1482</v>
      </c>
    </row>
    <row r="284" customFormat="false" ht="15.75" hidden="false" customHeight="false" outlineLevel="0" collapsed="false">
      <c r="A284" s="5" t="s">
        <v>1483</v>
      </c>
      <c r="B284" s="16" t="s">
        <v>1484</v>
      </c>
      <c r="C284" s="20" t="s">
        <v>1485</v>
      </c>
      <c r="D284" s="10" t="str">
        <f aca="false">IFERROR(__xludf.dummyfunction("GOOGLETRANSLATE($C284,""es"",""eu"")"),"Kasuan zehar inkubagailuaren atea ireki eta ixteko jarraibideak ez ditut errespetatu.")</f>
        <v>Kasuan zehar inkubagailuaren atea ireki eta ixteko jarraibideak ez ditut errespetatu.</v>
      </c>
      <c r="E284" s="11" t="s">
        <v>1486</v>
      </c>
      <c r="F284" s="11" t="s">
        <v>1487</v>
      </c>
    </row>
    <row r="285" customFormat="false" ht="15.75" hidden="false" customHeight="false" outlineLevel="0" collapsed="false">
      <c r="A285" s="5" t="s">
        <v>1488</v>
      </c>
      <c r="B285" s="16" t="s">
        <v>1489</v>
      </c>
      <c r="C285" s="20" t="s">
        <v>1490</v>
      </c>
      <c r="D285" s="10" t="str">
        <f aca="false">IFERROR(__xludf.dummyfunction("GOOGLETRANSLATE($C285,""es"",""eu"")"),"Inkubagailuaren atea ireki eta ixteko argibideak soilik errespetatu ditut %25ean.")</f>
        <v>Inkubagailuaren atea ireki eta ixteko argibideak soilik errespetatu ditut %25ean.</v>
      </c>
      <c r="E285" s="11" t="s">
        <v>1491</v>
      </c>
      <c r="F285" s="11" t="s">
        <v>1492</v>
      </c>
    </row>
    <row r="286" customFormat="false" ht="15.75" hidden="false" customHeight="false" outlineLevel="0" collapsed="false">
      <c r="A286" s="5" t="s">
        <v>1493</v>
      </c>
      <c r="B286" s="16" t="s">
        <v>1494</v>
      </c>
      <c r="C286" s="20" t="s">
        <v>1495</v>
      </c>
      <c r="D286" s="10" t="str">
        <f aca="false">IFERROR(__xludf.dummyfunction("GOOGLETRANSLATE($C286,""es"",""eu"")"),"Inkubagailuaren atea irekitzeko eta ixteko jarraibideak soilik errespetatu ditut denboraren %50ean.")</f>
        <v>Inkubagailuaren atea irekitzeko eta ixteko jarraibideak soilik errespetatu ditut denboraren %50ean.</v>
      </c>
      <c r="E286" s="11" t="s">
        <v>1496</v>
      </c>
      <c r="F286" s="11" t="s">
        <v>1497</v>
      </c>
    </row>
    <row r="287" customFormat="false" ht="15.75" hidden="false" customHeight="false" outlineLevel="0" collapsed="false">
      <c r="A287" s="5" t="s">
        <v>1498</v>
      </c>
      <c r="B287" s="16" t="s">
        <v>1499</v>
      </c>
      <c r="C287" s="20" t="s">
        <v>1500</v>
      </c>
      <c r="D287" s="10" t="str">
        <f aca="false">IFERROR(__xludf.dummyfunction("GOOGLETRANSLATE($C287,""es"",""eu"")"),"Inkubagailuaren atea ireki eta ixteko argibideak soilik errespetatu ditut %75ean.")</f>
        <v>Inkubagailuaren atea ireki eta ixteko argibideak soilik errespetatu ditut %75ean.</v>
      </c>
      <c r="E287" s="11" t="s">
        <v>1501</v>
      </c>
      <c r="F287" s="11" t="s">
        <v>1502</v>
      </c>
    </row>
    <row r="288" customFormat="false" ht="15.75" hidden="false" customHeight="false" outlineLevel="0" collapsed="false">
      <c r="A288" s="12" t="s">
        <v>1503</v>
      </c>
      <c r="B288" s="13" t="s">
        <v>1504</v>
      </c>
      <c r="C288" s="12" t="s">
        <v>1505</v>
      </c>
      <c r="D288" s="14" t="str">
        <f aca="false">IFERROR(__xludf.dummyfunction("GOOGLETRANSLATE($C288,""es"",""eu"")"),"Zer hartu behar duzu kontuan sehaska termikoko hesiak igotzeko/jaisterako orduan?")</f>
        <v>Zer hartu behar duzu kontuan sehaska termikoko hesiak igotzeko/jaisterako orduan?</v>
      </c>
      <c r="E288" s="15" t="s">
        <v>1506</v>
      </c>
      <c r="F288" s="15" t="s">
        <v>1507</v>
      </c>
      <c r="G288" s="12"/>
      <c r="H288" s="12"/>
      <c r="I288" s="12"/>
      <c r="J288" s="12"/>
      <c r="K288" s="12"/>
      <c r="L288" s="12"/>
      <c r="M288" s="12"/>
      <c r="N288" s="12"/>
      <c r="O288" s="12"/>
      <c r="P288" s="12"/>
      <c r="Q288" s="12"/>
      <c r="R288" s="12"/>
      <c r="S288" s="12"/>
      <c r="T288" s="12"/>
      <c r="U288" s="12"/>
      <c r="V288" s="12"/>
      <c r="W288" s="12"/>
      <c r="X288" s="12"/>
    </row>
    <row r="289" customFormat="false" ht="15.75" hidden="false" customHeight="false" outlineLevel="0" collapsed="false">
      <c r="A289" s="5" t="s">
        <v>1508</v>
      </c>
      <c r="B289" s="16" t="s">
        <v>1509</v>
      </c>
      <c r="C289" s="19" t="s">
        <v>1510</v>
      </c>
      <c r="D289" s="10" t="str">
        <f aca="false">IFERROR(__xludf.dummyfunction("GOOGLETRANSLATE($C289,""es"",""eu"")"),"Oztopoak bakarrik jaitsi daitezke jaioberria edo sehaska termikoan maneiatzen ari bagara.")</f>
        <v>Oztopoak bakarrik jaitsi daitezke jaioberria edo sehaska termikoan maneiatzen ari bagara.</v>
      </c>
      <c r="E289" s="11" t="s">
        <v>1511</v>
      </c>
      <c r="F289" s="11" t="s">
        <v>1512</v>
      </c>
    </row>
    <row r="290" customFormat="false" ht="15.75" hidden="false" customHeight="false" outlineLevel="0" collapsed="false">
      <c r="A290" s="5" t="s">
        <v>1513</v>
      </c>
      <c r="B290" s="16" t="s">
        <v>1514</v>
      </c>
      <c r="C290" s="20" t="s">
        <v>1515</v>
      </c>
      <c r="D290" s="10" t="str">
        <f aca="false">IFERROR(__xludf.dummyfunction("GOOGLETRANSLATE($C290,""es"",""eu"")"),"Ondo dago sehaska termikoko hesiren bat behera utziz gero ondoan egon gabe.")</f>
        <v>Ondo dago sehaska termikoko hesiren bat behera utziz gero ondoan egon gabe.</v>
      </c>
      <c r="E290" s="11" t="s">
        <v>1516</v>
      </c>
      <c r="F290" s="11" t="s">
        <v>1517</v>
      </c>
    </row>
    <row r="291" customFormat="false" ht="15.75" hidden="false" customHeight="false" outlineLevel="0" collapsed="false">
      <c r="A291" s="5" t="s">
        <v>1518</v>
      </c>
      <c r="B291" s="16" t="s">
        <v>1444</v>
      </c>
      <c r="C291" s="18" t="s">
        <v>1445</v>
      </c>
      <c r="D291" s="10" t="str">
        <f aca="false">IFERROR(__xludf.dummyfunction("GOOGLETRANSLATE($C291,""es"",""eu"")"),"Ahal den guztietan, ate txikiak (eskuak) bakarrik irekiko dira jaioberria manipulatzeko.")</f>
        <v>Ahal den guztietan, ate txikiak (eskuak) bakarrik irekiko dira jaioberria manipulatzeko.</v>
      </c>
      <c r="E291" s="11" t="s">
        <v>1446</v>
      </c>
      <c r="F291" s="11" t="s">
        <v>1447</v>
      </c>
    </row>
    <row r="292" customFormat="false" ht="15.75" hidden="false" customHeight="false" outlineLevel="0" collapsed="false">
      <c r="A292" s="12" t="s">
        <v>1519</v>
      </c>
      <c r="B292" s="13" t="s">
        <v>1520</v>
      </c>
      <c r="C292" s="12" t="s">
        <v>1521</v>
      </c>
      <c r="D292" s="14" t="str">
        <f aca="false">IFERROR(__xludf.dummyfunction("GOOGLETRANSLATE($C292,""es"",""eu"")"),"Sehaska termikoko hesiak igo/jaisteari buruzko autoebaluazioa:")</f>
        <v>Sehaska termikoko hesiak igo/jaisteari buruzko autoebaluazioa:</v>
      </c>
      <c r="E292" s="15" t="s">
        <v>1522</v>
      </c>
      <c r="F292" s="15" t="s">
        <v>1523</v>
      </c>
      <c r="G292" s="12"/>
      <c r="H292" s="12"/>
      <c r="I292" s="12"/>
      <c r="J292" s="12"/>
      <c r="K292" s="12"/>
      <c r="L292" s="12"/>
      <c r="M292" s="12"/>
      <c r="N292" s="12"/>
      <c r="O292" s="12"/>
      <c r="P292" s="12"/>
      <c r="Q292" s="12"/>
      <c r="R292" s="12"/>
      <c r="S292" s="12"/>
      <c r="T292" s="12"/>
      <c r="U292" s="12"/>
      <c r="V292" s="12"/>
      <c r="W292" s="12"/>
      <c r="X292" s="12"/>
    </row>
    <row r="293" customFormat="false" ht="15.75" hidden="false" customHeight="false" outlineLevel="0" collapsed="false">
      <c r="A293" s="5" t="s">
        <v>1524</v>
      </c>
      <c r="B293" s="9" t="s">
        <v>1525</v>
      </c>
      <c r="C293" s="18" t="s">
        <v>1526</v>
      </c>
      <c r="D293" s="10" t="str">
        <f aca="false">IFERROR(__xludf.dummyfunction("GOOGLETRANSLATE($C293,""es"",""eu"")"),"Bertatik banandu naizen bakoitzean sehaska termikoaren hesiak igo eta jaitsi ditut.")</f>
        <v>Bertatik banandu naizen bakoitzean sehaska termikoaren hesiak igo eta jaitsi ditut.</v>
      </c>
      <c r="E293" s="11" t="s">
        <v>1527</v>
      </c>
      <c r="F293" s="11" t="s">
        <v>1528</v>
      </c>
    </row>
    <row r="294" customFormat="false" ht="15.75" hidden="false" customHeight="false" outlineLevel="0" collapsed="false">
      <c r="A294" s="5" t="s">
        <v>1529</v>
      </c>
      <c r="B294" s="9" t="s">
        <v>1530</v>
      </c>
      <c r="C294" s="20" t="s">
        <v>1531</v>
      </c>
      <c r="D294" s="10" t="str">
        <f aca="false">IFERROR(__xludf.dummyfunction("GOOGLETRANSLATE($C294,""es"",""eu"")"),"Ez ditut kasuan zehar sehaska termikoa igotzeko eta jaisteko argibideak jarraitu.")</f>
        <v>Ez ditut kasuan zehar sehaska termikoa igotzeko eta jaisteko argibideak jarraitu.</v>
      </c>
      <c r="E294" s="11" t="s">
        <v>1532</v>
      </c>
      <c r="F294" s="11" t="s">
        <v>1533</v>
      </c>
    </row>
    <row r="295" customFormat="false" ht="15.75" hidden="false" customHeight="false" outlineLevel="0" collapsed="false">
      <c r="A295" s="5" t="s">
        <v>1534</v>
      </c>
      <c r="B295" s="16" t="s">
        <v>1535</v>
      </c>
      <c r="C295" s="20" t="s">
        <v>1536</v>
      </c>
      <c r="D295" s="10" t="str">
        <f aca="false">IFERROR(__xludf.dummyfunction("GOOGLETRANSLATE($C295,""es"",""eu"")"),"Sehaska termikoa igotzeko eta jaisteko jarraibideak soilik errespetatu ditut %25ean.")</f>
        <v>Sehaska termikoa igotzeko eta jaisteko jarraibideak soilik errespetatu ditut %25ean.</v>
      </c>
      <c r="E295" s="11" t="s">
        <v>1537</v>
      </c>
      <c r="F295" s="11" t="s">
        <v>1538</v>
      </c>
    </row>
    <row r="296" customFormat="false" ht="15.75" hidden="false" customHeight="false" outlineLevel="0" collapsed="false">
      <c r="A296" s="5" t="s">
        <v>1539</v>
      </c>
      <c r="B296" s="16" t="s">
        <v>1540</v>
      </c>
      <c r="C296" s="20" t="s">
        <v>1541</v>
      </c>
      <c r="D296" s="10" t="str">
        <f aca="false">IFERROR(__xludf.dummyfunction("GOOGLETRANSLATE($C296,""es"",""eu"")"),"Sehaska termikoa igotzeko eta jaisteko jarraibideak soilik errespetatu ditut denboraren %50ean.")</f>
        <v>Sehaska termikoa igotzeko eta jaisteko jarraibideak soilik errespetatu ditut denboraren %50ean.</v>
      </c>
      <c r="E296" s="11" t="s">
        <v>1542</v>
      </c>
      <c r="F296" s="11" t="s">
        <v>1543</v>
      </c>
    </row>
    <row r="297" customFormat="false" ht="15.75" hidden="false" customHeight="false" outlineLevel="0" collapsed="false">
      <c r="A297" s="5" t="s">
        <v>1544</v>
      </c>
      <c r="B297" s="16" t="s">
        <v>1545</v>
      </c>
      <c r="C297" s="20" t="s">
        <v>1546</v>
      </c>
      <c r="D297" s="10" t="str">
        <f aca="false">IFERROR(__xludf.dummyfunction("GOOGLETRANSLATE($C297,""es"",""eu"")"),"Sehaska termikoa igotzeko eta jaisteko jarraibideak soilik errespetatu ditut %75ean.")</f>
        <v>Sehaska termikoa igotzeko eta jaisteko jarraibideak soilik errespetatu ditut %75ean.</v>
      </c>
      <c r="E297" s="11" t="s">
        <v>1547</v>
      </c>
      <c r="F297" s="11" t="s">
        <v>1548</v>
      </c>
    </row>
    <row r="298" customFormat="false" ht="15.75" hidden="false" customHeight="false" outlineLevel="0" collapsed="false">
      <c r="A298" s="12" t="s">
        <v>1549</v>
      </c>
      <c r="B298" s="13" t="s">
        <v>1550</v>
      </c>
      <c r="C298" s="12" t="s">
        <v>1551</v>
      </c>
      <c r="D298" s="14" t="str">
        <f aca="false">IFERROR(__xludf.dummyfunction("GOOGLETRANSLATE($C298,""es"",""eu"")"),"Zer egin beharko zenuke gero?")</f>
        <v>Zer egin beharko zenuke gero?</v>
      </c>
      <c r="E298" s="15" t="s">
        <v>1552</v>
      </c>
      <c r="F298" s="15" t="s">
        <v>1553</v>
      </c>
      <c r="G298" s="12"/>
      <c r="H298" s="12"/>
      <c r="I298" s="12"/>
      <c r="J298" s="12"/>
      <c r="K298" s="12"/>
      <c r="L298" s="12"/>
      <c r="M298" s="12"/>
      <c r="N298" s="12"/>
      <c r="O298" s="12"/>
      <c r="P298" s="12"/>
      <c r="Q298" s="12"/>
      <c r="R298" s="12"/>
      <c r="S298" s="12"/>
      <c r="T298" s="12"/>
      <c r="U298" s="12"/>
      <c r="V298" s="12"/>
      <c r="W298" s="12"/>
      <c r="X298" s="12"/>
    </row>
    <row r="299" customFormat="false" ht="15.75" hidden="false" customHeight="false" outlineLevel="0" collapsed="false">
      <c r="A299" s="5" t="s">
        <v>1554</v>
      </c>
      <c r="B299" s="16" t="s">
        <v>1555</v>
      </c>
      <c r="C299" s="18" t="s">
        <v>1556</v>
      </c>
      <c r="D299" s="10" t="str">
        <f aca="false">IFERROR(__xludf.dummyfunction("GOOGLETRANSLATE($C299,""es"",""eu"")"),"PPE guztiak erabat kentzea")</f>
        <v>PPE guztiak erabat kentzea</v>
      </c>
      <c r="E299" s="11" t="s">
        <v>1557</v>
      </c>
      <c r="F299" s="11" t="s">
        <v>1558</v>
      </c>
    </row>
    <row r="300" customFormat="false" ht="15.75" hidden="false" customHeight="false" outlineLevel="0" collapsed="false">
      <c r="A300" s="5" t="s">
        <v>1559</v>
      </c>
      <c r="B300" s="16" t="s">
        <v>1560</v>
      </c>
      <c r="C300" s="20" t="s">
        <v>1561</v>
      </c>
      <c r="D300" s="10" t="str">
        <f aca="false">IFERROR(__xludf.dummyfunction("GOOGLETRANSLATE($C300,""es"",""eu"")"),"Eskularruak kentzea soilik")</f>
        <v>Eskularruak kentzea soilik</v>
      </c>
      <c r="E300" s="11" t="s">
        <v>1562</v>
      </c>
      <c r="F300" s="11" t="s">
        <v>1563</v>
      </c>
    </row>
    <row r="301" customFormat="false" ht="15.75" hidden="false" customHeight="false" outlineLevel="0" collapsed="false">
      <c r="A301" s="5" t="s">
        <v>1564</v>
      </c>
      <c r="B301" s="16" t="s">
        <v>1565</v>
      </c>
      <c r="C301" s="20" t="s">
        <v>1566</v>
      </c>
      <c r="D301" s="10" t="str">
        <f aca="false">IFERROR(__xludf.dummyfunction("GOOGLETRANSLATE($C301,""es"",""eu"")"),"Maskara kentzea soilik")</f>
        <v>Maskara kentzea soilik</v>
      </c>
      <c r="E301" s="11" t="s">
        <v>1567</v>
      </c>
      <c r="F301" s="11" t="s">
        <v>1568</v>
      </c>
    </row>
    <row r="302" customFormat="false" ht="15.75" hidden="false" customHeight="false" outlineLevel="0" collapsed="false">
      <c r="A302" s="5" t="s">
        <v>1569</v>
      </c>
      <c r="B302" s="16" t="s">
        <v>1570</v>
      </c>
      <c r="C302" s="20" t="s">
        <v>1571</v>
      </c>
      <c r="D302" s="10" t="str">
        <f aca="false">IFERROR(__xludf.dummyfunction("GOOGLETRANSLATE($C302,""es"",""eu"")"),"Txapela kentzea soilik")</f>
        <v>Txapela kentzea soilik</v>
      </c>
      <c r="E302" s="11" t="s">
        <v>1572</v>
      </c>
      <c r="F302" s="11" t="s">
        <v>1573</v>
      </c>
    </row>
    <row r="303" customFormat="false" ht="15.75" hidden="false" customHeight="false" outlineLevel="0" collapsed="false">
      <c r="A303" s="5" t="s">
        <v>1574</v>
      </c>
      <c r="B303" s="16" t="s">
        <v>1575</v>
      </c>
      <c r="C303" s="20" t="s">
        <v>1576</v>
      </c>
      <c r="D303" s="10" t="str">
        <f aca="false">IFERROR(__xludf.dummyfunction("GOOGLETRANSLATE($C303,""es"",""eu"")"),"Jarraitu hurrengo zeregina PPE guztiekin")</f>
        <v>Jarraitu hurrengo zeregina PPE guztiekin</v>
      </c>
      <c r="E303" s="11" t="s">
        <v>1577</v>
      </c>
      <c r="F303" s="11" t="s">
        <v>1578</v>
      </c>
    </row>
    <row r="304" customFormat="false" ht="15.75" hidden="false" customHeight="false" outlineLevel="0" collapsed="false">
      <c r="A304" s="5"/>
      <c r="B304" s="21"/>
      <c r="E304" s="21"/>
      <c r="F304" s="21"/>
    </row>
    <row r="305" customFormat="false" ht="15.75" hidden="false" customHeight="false" outlineLevel="0" collapsed="false">
      <c r="A305" s="5"/>
      <c r="B305" s="21"/>
      <c r="E305" s="21"/>
      <c r="F305" s="21"/>
    </row>
    <row r="306" customFormat="false" ht="15.75" hidden="false" customHeight="false" outlineLevel="0" collapsed="false">
      <c r="A306" s="5"/>
      <c r="B306" s="21"/>
      <c r="E306" s="21"/>
      <c r="F306" s="21"/>
    </row>
    <row r="307" customFormat="false" ht="15.75" hidden="false" customHeight="false" outlineLevel="0" collapsed="false">
      <c r="A307" s="5"/>
      <c r="B307" s="21"/>
      <c r="E307" s="21"/>
      <c r="F307" s="21"/>
    </row>
    <row r="308" customFormat="false" ht="15.75" hidden="false" customHeight="false" outlineLevel="0" collapsed="false">
      <c r="A308" s="5"/>
      <c r="B308" s="21"/>
      <c r="E308" s="21"/>
      <c r="F308" s="21"/>
    </row>
    <row r="309" customFormat="false" ht="15.75" hidden="false" customHeight="false" outlineLevel="0" collapsed="false">
      <c r="A309" s="5"/>
      <c r="B309" s="21"/>
      <c r="E309" s="21"/>
      <c r="F309" s="21"/>
    </row>
    <row r="310" customFormat="false" ht="15.75" hidden="false" customHeight="false" outlineLevel="0" collapsed="false">
      <c r="A310" s="5"/>
      <c r="B310" s="21"/>
      <c r="E310" s="21"/>
      <c r="F310" s="21"/>
    </row>
    <row r="311" customFormat="false" ht="15.75" hidden="false" customHeight="false" outlineLevel="0" collapsed="false">
      <c r="A311" s="5"/>
      <c r="B311" s="21"/>
      <c r="E311" s="21"/>
      <c r="F311" s="21"/>
    </row>
    <row r="312" customFormat="false" ht="15.75" hidden="false" customHeight="false" outlineLevel="0" collapsed="false">
      <c r="A312" s="5"/>
      <c r="B312" s="21"/>
      <c r="E312" s="21"/>
      <c r="F312" s="21"/>
    </row>
    <row r="313" customFormat="false" ht="15.75" hidden="false" customHeight="false" outlineLevel="0" collapsed="false">
      <c r="A313" s="5"/>
      <c r="B313" s="21"/>
      <c r="E313" s="21"/>
      <c r="F313" s="21"/>
    </row>
    <row r="314" customFormat="false" ht="15.75" hidden="false" customHeight="false" outlineLevel="0" collapsed="false">
      <c r="A314" s="5"/>
      <c r="B314" s="21"/>
      <c r="E314" s="21"/>
      <c r="F314" s="21"/>
    </row>
    <row r="315" customFormat="false" ht="15.75" hidden="false" customHeight="false" outlineLevel="0" collapsed="false">
      <c r="A315" s="5"/>
      <c r="B315" s="21"/>
      <c r="E315" s="21"/>
      <c r="F315" s="21"/>
    </row>
    <row r="316" customFormat="false" ht="15.75" hidden="false" customHeight="false" outlineLevel="0" collapsed="false">
      <c r="A316" s="5"/>
      <c r="B316" s="21"/>
      <c r="E316" s="21"/>
      <c r="F316" s="21"/>
    </row>
    <row r="317" customFormat="false" ht="15.75" hidden="false" customHeight="false" outlineLevel="0" collapsed="false">
      <c r="A317" s="5"/>
      <c r="B317" s="21"/>
      <c r="E317" s="21"/>
      <c r="F317" s="21"/>
    </row>
    <row r="318" customFormat="false" ht="15.75" hidden="false" customHeight="false" outlineLevel="0" collapsed="false">
      <c r="A318" s="5"/>
      <c r="B318" s="21"/>
      <c r="E318" s="21"/>
      <c r="F318" s="21"/>
    </row>
    <row r="319" customFormat="false" ht="15.75" hidden="false" customHeight="false" outlineLevel="0" collapsed="false">
      <c r="A319" s="5"/>
      <c r="B319" s="21"/>
      <c r="E319" s="21"/>
      <c r="F319" s="21"/>
    </row>
    <row r="320" customFormat="false" ht="15.75" hidden="false" customHeight="false" outlineLevel="0" collapsed="false">
      <c r="A320" s="5"/>
      <c r="B320" s="21"/>
      <c r="E320" s="21"/>
      <c r="F320" s="21"/>
    </row>
    <row r="321" customFormat="false" ht="15.75" hidden="false" customHeight="false" outlineLevel="0" collapsed="false">
      <c r="A321" s="5"/>
      <c r="B321" s="21"/>
      <c r="E321" s="21"/>
      <c r="F321" s="21"/>
    </row>
    <row r="322" customFormat="false" ht="15.75" hidden="false" customHeight="false" outlineLevel="0" collapsed="false">
      <c r="A322" s="5"/>
      <c r="B322" s="21"/>
      <c r="E322" s="21"/>
      <c r="F322" s="21"/>
    </row>
    <row r="323" customFormat="false" ht="15.75" hidden="false" customHeight="false" outlineLevel="0" collapsed="false">
      <c r="A323" s="5"/>
      <c r="B323" s="21"/>
      <c r="E323" s="21"/>
      <c r="F323" s="21"/>
    </row>
    <row r="324" customFormat="false" ht="15.75" hidden="false" customHeight="false" outlineLevel="0" collapsed="false">
      <c r="A324" s="5"/>
      <c r="B324" s="21"/>
      <c r="E324" s="21"/>
      <c r="F324" s="21"/>
    </row>
    <row r="325" customFormat="false" ht="15.75" hidden="false" customHeight="false" outlineLevel="0" collapsed="false">
      <c r="A325" s="5"/>
      <c r="B325" s="21"/>
      <c r="E325" s="21"/>
      <c r="F325" s="21"/>
    </row>
    <row r="326" customFormat="false" ht="15.75" hidden="false" customHeight="false" outlineLevel="0" collapsed="false">
      <c r="A326" s="5"/>
      <c r="B326" s="21"/>
      <c r="E326" s="21"/>
      <c r="F326" s="21"/>
    </row>
    <row r="327" customFormat="false" ht="15.75" hidden="false" customHeight="false" outlineLevel="0" collapsed="false">
      <c r="A327" s="5"/>
      <c r="B327" s="21"/>
      <c r="E327" s="21"/>
      <c r="F327" s="21"/>
    </row>
    <row r="328" customFormat="false" ht="15.75" hidden="false" customHeight="false" outlineLevel="0" collapsed="false">
      <c r="A328" s="5"/>
      <c r="B328" s="21"/>
      <c r="E328" s="21"/>
      <c r="F328" s="21"/>
    </row>
    <row r="329" customFormat="false" ht="15.75" hidden="false" customHeight="false" outlineLevel="0" collapsed="false">
      <c r="A329" s="5"/>
      <c r="B329" s="21"/>
      <c r="E329" s="21"/>
      <c r="F329" s="21"/>
    </row>
    <row r="330" customFormat="false" ht="15.75" hidden="false" customHeight="false" outlineLevel="0" collapsed="false">
      <c r="A330" s="5"/>
      <c r="B330" s="21"/>
      <c r="E330" s="21"/>
      <c r="F330" s="21"/>
    </row>
    <row r="331" customFormat="false" ht="15.75" hidden="false" customHeight="false" outlineLevel="0" collapsed="false">
      <c r="A331" s="5"/>
      <c r="B331" s="21"/>
      <c r="E331" s="21"/>
      <c r="F331" s="21"/>
    </row>
    <row r="332" customFormat="false" ht="15.75" hidden="false" customHeight="false" outlineLevel="0" collapsed="false">
      <c r="A332" s="5"/>
      <c r="B332" s="21"/>
      <c r="E332" s="21"/>
      <c r="F332" s="21"/>
    </row>
    <row r="333" customFormat="false" ht="15.75" hidden="false" customHeight="false" outlineLevel="0" collapsed="false">
      <c r="A333" s="5"/>
      <c r="B333" s="21"/>
      <c r="E333" s="21"/>
      <c r="F333" s="21"/>
    </row>
    <row r="334" customFormat="false" ht="15.75" hidden="false" customHeight="false" outlineLevel="0" collapsed="false">
      <c r="A334" s="5"/>
      <c r="B334" s="21"/>
      <c r="E334" s="21"/>
      <c r="F334" s="21"/>
    </row>
    <row r="335" customFormat="false" ht="15.75" hidden="false" customHeight="false" outlineLevel="0" collapsed="false">
      <c r="A335" s="5"/>
      <c r="B335" s="21"/>
      <c r="E335" s="21"/>
      <c r="F335" s="21"/>
    </row>
    <row r="336" customFormat="false" ht="15.75" hidden="false" customHeight="false" outlineLevel="0" collapsed="false">
      <c r="A336" s="5"/>
      <c r="B336" s="21"/>
      <c r="E336" s="21"/>
      <c r="F336" s="21"/>
    </row>
    <row r="337" customFormat="false" ht="15.75" hidden="false" customHeight="false" outlineLevel="0" collapsed="false">
      <c r="A337" s="5"/>
      <c r="B337" s="21"/>
      <c r="E337" s="21"/>
      <c r="F337" s="21"/>
    </row>
    <row r="338" customFormat="false" ht="15.75" hidden="false" customHeight="false" outlineLevel="0" collapsed="false">
      <c r="A338" s="5"/>
      <c r="B338" s="21"/>
      <c r="E338" s="21"/>
      <c r="F338" s="21"/>
    </row>
    <row r="339" customFormat="false" ht="15.75" hidden="false" customHeight="false" outlineLevel="0" collapsed="false">
      <c r="A339" s="5"/>
      <c r="B339" s="21"/>
      <c r="E339" s="21"/>
      <c r="F339" s="21"/>
    </row>
    <row r="340" customFormat="false" ht="15.75" hidden="false" customHeight="false" outlineLevel="0" collapsed="false">
      <c r="A340" s="5"/>
      <c r="B340" s="21"/>
      <c r="E340" s="21"/>
      <c r="F340" s="21"/>
    </row>
    <row r="341" customFormat="false" ht="15.75" hidden="false" customHeight="false" outlineLevel="0" collapsed="false">
      <c r="A341" s="5"/>
      <c r="B341" s="21"/>
      <c r="E341" s="21"/>
      <c r="F341" s="21"/>
    </row>
    <row r="342" customFormat="false" ht="15.75" hidden="false" customHeight="false" outlineLevel="0" collapsed="false">
      <c r="A342" s="5"/>
      <c r="B342" s="21"/>
      <c r="E342" s="21"/>
      <c r="F342" s="21"/>
    </row>
    <row r="343" customFormat="false" ht="15.75" hidden="false" customHeight="false" outlineLevel="0" collapsed="false">
      <c r="A343" s="5"/>
      <c r="B343" s="21"/>
      <c r="E343" s="21"/>
      <c r="F343" s="21"/>
    </row>
    <row r="344" customFormat="false" ht="15.75" hidden="false" customHeight="false" outlineLevel="0" collapsed="false">
      <c r="A344" s="5"/>
      <c r="B344" s="21"/>
      <c r="E344" s="21"/>
      <c r="F344" s="21"/>
    </row>
    <row r="345" customFormat="false" ht="15.75" hidden="false" customHeight="false" outlineLevel="0" collapsed="false">
      <c r="A345" s="5"/>
      <c r="B345" s="21"/>
      <c r="E345" s="21"/>
      <c r="F345" s="21"/>
    </row>
    <row r="346" customFormat="false" ht="15.75" hidden="false" customHeight="false" outlineLevel="0" collapsed="false">
      <c r="A346" s="5"/>
      <c r="B346" s="21"/>
      <c r="E346" s="21"/>
      <c r="F346" s="21"/>
    </row>
    <row r="347" customFormat="false" ht="15.75" hidden="false" customHeight="false" outlineLevel="0" collapsed="false">
      <c r="A347" s="5"/>
      <c r="B347" s="21"/>
      <c r="E347" s="21"/>
      <c r="F347" s="21"/>
    </row>
    <row r="348" customFormat="false" ht="15.75" hidden="false" customHeight="false" outlineLevel="0" collapsed="false">
      <c r="A348" s="5"/>
      <c r="B348" s="21"/>
      <c r="E348" s="21"/>
      <c r="F348" s="21"/>
    </row>
    <row r="349" customFormat="false" ht="15.75" hidden="false" customHeight="false" outlineLevel="0" collapsed="false">
      <c r="A349" s="5"/>
      <c r="B349" s="21"/>
      <c r="E349" s="21"/>
      <c r="F349" s="21"/>
    </row>
    <row r="350" customFormat="false" ht="15.75" hidden="false" customHeight="false" outlineLevel="0" collapsed="false">
      <c r="A350" s="5"/>
      <c r="B350" s="21"/>
      <c r="E350" s="21"/>
      <c r="F350" s="21"/>
    </row>
    <row r="351" customFormat="false" ht="15.75" hidden="false" customHeight="false" outlineLevel="0" collapsed="false">
      <c r="A351" s="5"/>
      <c r="B351" s="21"/>
      <c r="E351" s="21"/>
      <c r="F351" s="21"/>
    </row>
    <row r="352" customFormat="false" ht="15.75" hidden="false" customHeight="false" outlineLevel="0" collapsed="false">
      <c r="A352" s="5"/>
      <c r="B352" s="21"/>
      <c r="E352" s="21"/>
      <c r="F352" s="21"/>
    </row>
    <row r="353" customFormat="false" ht="15.75" hidden="false" customHeight="false" outlineLevel="0" collapsed="false">
      <c r="A353" s="5"/>
      <c r="B353" s="21"/>
      <c r="E353" s="21"/>
      <c r="F353" s="21"/>
    </row>
    <row r="354" customFormat="false" ht="15.75" hidden="false" customHeight="false" outlineLevel="0" collapsed="false">
      <c r="A354" s="5"/>
      <c r="B354" s="21"/>
      <c r="E354" s="21"/>
      <c r="F354" s="21"/>
    </row>
    <row r="355" customFormat="false" ht="15.75" hidden="false" customHeight="false" outlineLevel="0" collapsed="false">
      <c r="A355" s="5"/>
      <c r="B355" s="21"/>
      <c r="E355" s="21"/>
      <c r="F355" s="21"/>
    </row>
    <row r="356" customFormat="false" ht="15.75" hidden="false" customHeight="false" outlineLevel="0" collapsed="false">
      <c r="A356" s="5"/>
      <c r="B356" s="21"/>
      <c r="E356" s="21"/>
      <c r="F356" s="21"/>
    </row>
    <row r="357" customFormat="false" ht="15.75" hidden="false" customHeight="false" outlineLevel="0" collapsed="false">
      <c r="A357" s="5"/>
      <c r="B357" s="21"/>
      <c r="E357" s="21"/>
      <c r="F357" s="21"/>
    </row>
    <row r="358" customFormat="false" ht="15.75" hidden="false" customHeight="false" outlineLevel="0" collapsed="false">
      <c r="A358" s="5"/>
      <c r="B358" s="21"/>
      <c r="E358" s="21"/>
      <c r="F358" s="21"/>
    </row>
    <row r="359" customFormat="false" ht="15.75" hidden="false" customHeight="false" outlineLevel="0" collapsed="false">
      <c r="A359" s="5"/>
      <c r="B359" s="21"/>
      <c r="E359" s="21"/>
      <c r="F359" s="21"/>
    </row>
    <row r="360" customFormat="false" ht="15.75" hidden="false" customHeight="false" outlineLevel="0" collapsed="false">
      <c r="A360" s="5"/>
      <c r="B360" s="21"/>
      <c r="E360" s="21"/>
      <c r="F360" s="21"/>
    </row>
    <row r="361" customFormat="false" ht="15.75" hidden="false" customHeight="false" outlineLevel="0" collapsed="false">
      <c r="A361" s="5"/>
      <c r="B361" s="21"/>
      <c r="E361" s="21"/>
      <c r="F361" s="21"/>
    </row>
    <row r="362" customFormat="false" ht="15.75" hidden="false" customHeight="false" outlineLevel="0" collapsed="false">
      <c r="A362" s="5"/>
      <c r="B362" s="21"/>
      <c r="E362" s="21"/>
      <c r="F362" s="21"/>
    </row>
    <row r="363" customFormat="false" ht="15.75" hidden="false" customHeight="false" outlineLevel="0" collapsed="false">
      <c r="A363" s="5"/>
      <c r="B363" s="21"/>
      <c r="E363" s="21"/>
      <c r="F363" s="21"/>
    </row>
    <row r="364" customFormat="false" ht="15.75" hidden="false" customHeight="false" outlineLevel="0" collapsed="false">
      <c r="A364" s="5"/>
      <c r="B364" s="21"/>
      <c r="E364" s="21"/>
      <c r="F364" s="21"/>
    </row>
    <row r="365" customFormat="false" ht="15.75" hidden="false" customHeight="false" outlineLevel="0" collapsed="false">
      <c r="A365" s="5"/>
      <c r="B365" s="21"/>
      <c r="E365" s="21"/>
      <c r="F365" s="21"/>
    </row>
    <row r="366" customFormat="false" ht="15.75" hidden="false" customHeight="false" outlineLevel="0" collapsed="false">
      <c r="A366" s="5"/>
      <c r="B366" s="21"/>
      <c r="E366" s="21"/>
      <c r="F366" s="21"/>
    </row>
    <row r="367" customFormat="false" ht="15.75" hidden="false" customHeight="false" outlineLevel="0" collapsed="false">
      <c r="A367" s="5"/>
      <c r="B367" s="21"/>
      <c r="E367" s="21"/>
      <c r="F367" s="21"/>
    </row>
    <row r="368" customFormat="false" ht="15.75" hidden="false" customHeight="false" outlineLevel="0" collapsed="false">
      <c r="A368" s="5"/>
      <c r="B368" s="21"/>
      <c r="E368" s="21"/>
      <c r="F368" s="21"/>
    </row>
    <row r="369" customFormat="false" ht="15.75" hidden="false" customHeight="false" outlineLevel="0" collapsed="false">
      <c r="A369" s="5"/>
      <c r="B369" s="21"/>
      <c r="E369" s="21"/>
      <c r="F369" s="21"/>
    </row>
    <row r="370" customFormat="false" ht="15.75" hidden="false" customHeight="false" outlineLevel="0" collapsed="false">
      <c r="A370" s="5"/>
      <c r="B370" s="21"/>
      <c r="E370" s="21"/>
      <c r="F370" s="21"/>
    </row>
    <row r="371" customFormat="false" ht="15.75" hidden="false" customHeight="false" outlineLevel="0" collapsed="false">
      <c r="A371" s="5"/>
      <c r="B371" s="21"/>
      <c r="E371" s="21"/>
      <c r="F371" s="21"/>
    </row>
    <row r="372" customFormat="false" ht="15.75" hidden="false" customHeight="false" outlineLevel="0" collapsed="false">
      <c r="A372" s="5"/>
      <c r="B372" s="21"/>
      <c r="E372" s="21"/>
      <c r="F372" s="21"/>
    </row>
    <row r="373" customFormat="false" ht="15.75" hidden="false" customHeight="false" outlineLevel="0" collapsed="false">
      <c r="A373" s="5"/>
      <c r="B373" s="21"/>
      <c r="E373" s="21"/>
      <c r="F373" s="21"/>
    </row>
    <row r="374" customFormat="false" ht="15.75" hidden="false" customHeight="false" outlineLevel="0" collapsed="false">
      <c r="A374" s="5"/>
      <c r="B374" s="21"/>
      <c r="E374" s="21"/>
      <c r="F374" s="21"/>
    </row>
    <row r="375" customFormat="false" ht="15.75" hidden="false" customHeight="false" outlineLevel="0" collapsed="false">
      <c r="A375" s="5"/>
      <c r="B375" s="21"/>
      <c r="E375" s="21"/>
      <c r="F375" s="21"/>
    </row>
    <row r="376" customFormat="false" ht="15.75" hidden="false" customHeight="false" outlineLevel="0" collapsed="false">
      <c r="A376" s="5"/>
      <c r="B376" s="21"/>
      <c r="E376" s="21"/>
      <c r="F376" s="21"/>
    </row>
    <row r="377" customFormat="false" ht="15.75" hidden="false" customHeight="false" outlineLevel="0" collapsed="false">
      <c r="A377" s="5"/>
      <c r="B377" s="21"/>
      <c r="E377" s="21"/>
      <c r="F377" s="21"/>
    </row>
    <row r="378" customFormat="false" ht="15.75" hidden="false" customHeight="false" outlineLevel="0" collapsed="false">
      <c r="A378" s="5"/>
      <c r="B378" s="21"/>
      <c r="E378" s="21"/>
      <c r="F378" s="21"/>
    </row>
    <row r="379" customFormat="false" ht="15.75" hidden="false" customHeight="false" outlineLevel="0" collapsed="false">
      <c r="A379" s="5"/>
      <c r="B379" s="21"/>
      <c r="E379" s="21"/>
      <c r="F379" s="21"/>
    </row>
    <row r="380" customFormat="false" ht="15.75" hidden="false" customHeight="false" outlineLevel="0" collapsed="false">
      <c r="A380" s="5"/>
      <c r="B380" s="21"/>
      <c r="E380" s="21"/>
      <c r="F380" s="21"/>
    </row>
    <row r="381" customFormat="false" ht="15.75" hidden="false" customHeight="false" outlineLevel="0" collapsed="false">
      <c r="A381" s="5"/>
      <c r="B381" s="21"/>
      <c r="E381" s="21"/>
      <c r="F381" s="21"/>
    </row>
    <row r="382" customFormat="false" ht="15.75" hidden="false" customHeight="false" outlineLevel="0" collapsed="false">
      <c r="A382" s="5"/>
      <c r="B382" s="21"/>
      <c r="E382" s="21"/>
      <c r="F382" s="21"/>
    </row>
    <row r="383" customFormat="false" ht="15.75" hidden="false" customHeight="false" outlineLevel="0" collapsed="false">
      <c r="A383" s="5"/>
      <c r="B383" s="21"/>
      <c r="E383" s="21"/>
      <c r="F383" s="21"/>
    </row>
    <row r="384" customFormat="false" ht="15.75" hidden="false" customHeight="false" outlineLevel="0" collapsed="false">
      <c r="A384" s="5"/>
      <c r="B384" s="21"/>
      <c r="E384" s="21"/>
      <c r="F384" s="21"/>
    </row>
    <row r="385" customFormat="false" ht="15.75" hidden="false" customHeight="false" outlineLevel="0" collapsed="false">
      <c r="A385" s="5"/>
      <c r="B385" s="21"/>
      <c r="E385" s="21"/>
      <c r="F385" s="21"/>
    </row>
    <row r="386" customFormat="false" ht="15.75" hidden="false" customHeight="false" outlineLevel="0" collapsed="false">
      <c r="A386" s="5"/>
      <c r="B386" s="21"/>
      <c r="E386" s="21"/>
      <c r="F386" s="21"/>
    </row>
    <row r="387" customFormat="false" ht="15.75" hidden="false" customHeight="false" outlineLevel="0" collapsed="false">
      <c r="A387" s="5"/>
      <c r="B387" s="21"/>
      <c r="E387" s="21"/>
      <c r="F387" s="21"/>
    </row>
    <row r="388" customFormat="false" ht="15.75" hidden="false" customHeight="false" outlineLevel="0" collapsed="false">
      <c r="A388" s="5"/>
      <c r="B388" s="21"/>
      <c r="E388" s="21"/>
      <c r="F388" s="21"/>
    </row>
    <row r="389" customFormat="false" ht="15.75" hidden="false" customHeight="false" outlineLevel="0" collapsed="false">
      <c r="A389" s="5"/>
      <c r="B389" s="21"/>
      <c r="E389" s="21"/>
      <c r="F389" s="21"/>
    </row>
    <row r="390" customFormat="false" ht="15.75" hidden="false" customHeight="false" outlineLevel="0" collapsed="false">
      <c r="A390" s="5"/>
      <c r="B390" s="21"/>
      <c r="E390" s="21"/>
      <c r="F390" s="21"/>
    </row>
    <row r="391" customFormat="false" ht="15.75" hidden="false" customHeight="false" outlineLevel="0" collapsed="false">
      <c r="A391" s="5"/>
      <c r="B391" s="21"/>
      <c r="E391" s="21"/>
      <c r="F391" s="21"/>
    </row>
    <row r="392" customFormat="false" ht="15.75" hidden="false" customHeight="false" outlineLevel="0" collapsed="false">
      <c r="A392" s="5"/>
      <c r="B392" s="21"/>
      <c r="E392" s="21"/>
      <c r="F392" s="21"/>
    </row>
    <row r="393" customFormat="false" ht="15.75" hidden="false" customHeight="false" outlineLevel="0" collapsed="false">
      <c r="A393" s="5"/>
      <c r="B393" s="21"/>
      <c r="E393" s="21"/>
      <c r="F393" s="21"/>
    </row>
    <row r="394" customFormat="false" ht="15.75" hidden="false" customHeight="false" outlineLevel="0" collapsed="false">
      <c r="A394" s="5"/>
      <c r="B394" s="21"/>
      <c r="E394" s="21"/>
      <c r="F394" s="21"/>
    </row>
    <row r="395" customFormat="false" ht="15.75" hidden="false" customHeight="false" outlineLevel="0" collapsed="false">
      <c r="A395" s="5"/>
      <c r="B395" s="21"/>
      <c r="E395" s="21"/>
      <c r="F395" s="21"/>
    </row>
    <row r="396" customFormat="false" ht="15.75" hidden="false" customHeight="false" outlineLevel="0" collapsed="false">
      <c r="A396" s="5"/>
      <c r="B396" s="21"/>
      <c r="E396" s="21"/>
      <c r="F396" s="21"/>
    </row>
    <row r="397" customFormat="false" ht="15.75" hidden="false" customHeight="false" outlineLevel="0" collapsed="false">
      <c r="A397" s="5"/>
      <c r="B397" s="21"/>
      <c r="E397" s="21"/>
      <c r="F397" s="21"/>
    </row>
    <row r="398" customFormat="false" ht="15.75" hidden="false" customHeight="false" outlineLevel="0" collapsed="false">
      <c r="A398" s="5"/>
      <c r="B398" s="21"/>
      <c r="E398" s="21"/>
      <c r="F398" s="21"/>
    </row>
    <row r="399" customFormat="false" ht="15.75" hidden="false" customHeight="false" outlineLevel="0" collapsed="false">
      <c r="A399" s="5"/>
      <c r="B399" s="21"/>
      <c r="E399" s="21"/>
      <c r="F399" s="21"/>
    </row>
    <row r="400" customFormat="false" ht="15.75" hidden="false" customHeight="false" outlineLevel="0" collapsed="false">
      <c r="A400" s="5"/>
      <c r="B400" s="21"/>
      <c r="E400" s="21"/>
      <c r="F400" s="21"/>
    </row>
    <row r="401" customFormat="false" ht="15.75" hidden="false" customHeight="false" outlineLevel="0" collapsed="false">
      <c r="A401" s="5"/>
      <c r="B401" s="21"/>
      <c r="E401" s="21"/>
      <c r="F401" s="21"/>
    </row>
    <row r="402" customFormat="false" ht="15.75" hidden="false" customHeight="false" outlineLevel="0" collapsed="false">
      <c r="A402" s="5"/>
      <c r="B402" s="21"/>
      <c r="E402" s="21"/>
      <c r="F402" s="21"/>
    </row>
    <row r="403" customFormat="false" ht="15.75" hidden="false" customHeight="false" outlineLevel="0" collapsed="false">
      <c r="A403" s="5"/>
      <c r="B403" s="21"/>
      <c r="E403" s="21"/>
      <c r="F403" s="21"/>
    </row>
    <row r="404" customFormat="false" ht="15.75" hidden="false" customHeight="false" outlineLevel="0" collapsed="false">
      <c r="A404" s="5"/>
      <c r="B404" s="21"/>
      <c r="E404" s="21"/>
      <c r="F404" s="21"/>
    </row>
    <row r="405" customFormat="false" ht="15.75" hidden="false" customHeight="false" outlineLevel="0" collapsed="false">
      <c r="A405" s="5"/>
      <c r="B405" s="21"/>
      <c r="E405" s="21"/>
      <c r="F405" s="21"/>
    </row>
    <row r="406" customFormat="false" ht="15.75" hidden="false" customHeight="false" outlineLevel="0" collapsed="false">
      <c r="A406" s="5"/>
      <c r="B406" s="21"/>
      <c r="E406" s="21"/>
      <c r="F406" s="21"/>
    </row>
    <row r="407" customFormat="false" ht="15.75" hidden="false" customHeight="false" outlineLevel="0" collapsed="false">
      <c r="A407" s="5"/>
      <c r="B407" s="21"/>
      <c r="E407" s="21"/>
      <c r="F407" s="21"/>
    </row>
    <row r="408" customFormat="false" ht="15.75" hidden="false" customHeight="false" outlineLevel="0" collapsed="false">
      <c r="A408" s="5"/>
      <c r="B408" s="21"/>
      <c r="E408" s="21"/>
      <c r="F408" s="21"/>
    </row>
    <row r="409" customFormat="false" ht="15.75" hidden="false" customHeight="false" outlineLevel="0" collapsed="false">
      <c r="A409" s="5"/>
      <c r="B409" s="21"/>
      <c r="E409" s="21"/>
      <c r="F409" s="21"/>
    </row>
    <row r="410" customFormat="false" ht="15.75" hidden="false" customHeight="false" outlineLevel="0" collapsed="false">
      <c r="A410" s="5"/>
      <c r="B410" s="21"/>
      <c r="E410" s="21"/>
      <c r="F410" s="21"/>
    </row>
    <row r="411" customFormat="false" ht="15.75" hidden="false" customHeight="false" outlineLevel="0" collapsed="false">
      <c r="A411" s="5"/>
      <c r="B411" s="21"/>
      <c r="E411" s="21"/>
      <c r="F411" s="21"/>
    </row>
    <row r="412" customFormat="false" ht="15.75" hidden="false" customHeight="false" outlineLevel="0" collapsed="false">
      <c r="A412" s="5"/>
      <c r="B412" s="21"/>
      <c r="E412" s="21"/>
      <c r="F412" s="21"/>
    </row>
    <row r="413" customFormat="false" ht="15.75" hidden="false" customHeight="false" outlineLevel="0" collapsed="false">
      <c r="A413" s="5"/>
      <c r="B413" s="21"/>
      <c r="E413" s="21"/>
      <c r="F413" s="21"/>
    </row>
    <row r="414" customFormat="false" ht="15.75" hidden="false" customHeight="false" outlineLevel="0" collapsed="false">
      <c r="A414" s="5"/>
      <c r="B414" s="21"/>
      <c r="E414" s="21"/>
      <c r="F414" s="21"/>
    </row>
    <row r="415" customFormat="false" ht="15.75" hidden="false" customHeight="false" outlineLevel="0" collapsed="false">
      <c r="A415" s="5"/>
      <c r="B415" s="21"/>
      <c r="E415" s="21"/>
      <c r="F415" s="21"/>
    </row>
    <row r="416" customFormat="false" ht="15.75" hidden="false" customHeight="false" outlineLevel="0" collapsed="false">
      <c r="A416" s="5"/>
      <c r="B416" s="21"/>
      <c r="E416" s="21"/>
      <c r="F416" s="21"/>
    </row>
    <row r="417" customFormat="false" ht="15.75" hidden="false" customHeight="false" outlineLevel="0" collapsed="false">
      <c r="A417" s="5"/>
      <c r="B417" s="21"/>
      <c r="E417" s="21"/>
      <c r="F417" s="21"/>
    </row>
    <row r="418" customFormat="false" ht="15.75" hidden="false" customHeight="false" outlineLevel="0" collapsed="false">
      <c r="A418" s="5"/>
      <c r="B418" s="21"/>
      <c r="E418" s="21"/>
      <c r="F418" s="21"/>
    </row>
    <row r="419" customFormat="false" ht="15.75" hidden="false" customHeight="false" outlineLevel="0" collapsed="false">
      <c r="A419" s="5"/>
      <c r="B419" s="21"/>
      <c r="E419" s="21"/>
      <c r="F419" s="21"/>
    </row>
    <row r="420" customFormat="false" ht="15.75" hidden="false" customHeight="false" outlineLevel="0" collapsed="false">
      <c r="A420" s="5"/>
      <c r="B420" s="21"/>
      <c r="E420" s="21"/>
      <c r="F420" s="21"/>
    </row>
    <row r="421" customFormat="false" ht="15.75" hidden="false" customHeight="false" outlineLevel="0" collapsed="false">
      <c r="A421" s="5"/>
      <c r="B421" s="21"/>
      <c r="E421" s="21"/>
      <c r="F421" s="21"/>
    </row>
    <row r="422" customFormat="false" ht="15.75" hidden="false" customHeight="false" outlineLevel="0" collapsed="false">
      <c r="A422" s="5"/>
      <c r="B422" s="21"/>
      <c r="E422" s="21"/>
      <c r="F422" s="21"/>
    </row>
    <row r="423" customFormat="false" ht="15.75" hidden="false" customHeight="false" outlineLevel="0" collapsed="false">
      <c r="A423" s="5"/>
      <c r="B423" s="21"/>
      <c r="E423" s="21"/>
      <c r="F423" s="21"/>
    </row>
    <row r="424" customFormat="false" ht="15.75" hidden="false" customHeight="false" outlineLevel="0" collapsed="false">
      <c r="A424" s="5"/>
      <c r="B424" s="21"/>
      <c r="E424" s="21"/>
      <c r="F424" s="21"/>
    </row>
    <row r="425" customFormat="false" ht="15.75" hidden="false" customHeight="false" outlineLevel="0" collapsed="false">
      <c r="A425" s="5"/>
      <c r="B425" s="21"/>
      <c r="E425" s="21"/>
      <c r="F425" s="21"/>
    </row>
    <row r="426" customFormat="false" ht="15.75" hidden="false" customHeight="false" outlineLevel="0" collapsed="false">
      <c r="A426" s="5"/>
      <c r="B426" s="21"/>
      <c r="E426" s="21"/>
      <c r="F426" s="21"/>
    </row>
    <row r="427" customFormat="false" ht="15.75" hidden="false" customHeight="false" outlineLevel="0" collapsed="false">
      <c r="A427" s="5"/>
      <c r="B427" s="21"/>
      <c r="E427" s="21"/>
      <c r="F427" s="21"/>
    </row>
    <row r="428" customFormat="false" ht="15.75" hidden="false" customHeight="false" outlineLevel="0" collapsed="false">
      <c r="A428" s="5"/>
      <c r="B428" s="21"/>
      <c r="E428" s="21"/>
      <c r="F428" s="21"/>
    </row>
    <row r="429" customFormat="false" ht="15.75" hidden="false" customHeight="false" outlineLevel="0" collapsed="false">
      <c r="A429" s="5"/>
      <c r="B429" s="21"/>
      <c r="E429" s="21"/>
      <c r="F429" s="21"/>
    </row>
    <row r="430" customFormat="false" ht="15.75" hidden="false" customHeight="false" outlineLevel="0" collapsed="false">
      <c r="A430" s="5"/>
      <c r="B430" s="21"/>
      <c r="E430" s="21"/>
      <c r="F430" s="21"/>
    </row>
    <row r="431" customFormat="false" ht="15.75" hidden="false" customHeight="false" outlineLevel="0" collapsed="false">
      <c r="A431" s="5"/>
      <c r="B431" s="21"/>
      <c r="E431" s="21"/>
      <c r="F431" s="21"/>
    </row>
    <row r="432" customFormat="false" ht="15.75" hidden="false" customHeight="false" outlineLevel="0" collapsed="false">
      <c r="A432" s="5"/>
      <c r="B432" s="21"/>
      <c r="E432" s="21"/>
      <c r="F432" s="21"/>
    </row>
    <row r="433" customFormat="false" ht="15.75" hidden="false" customHeight="false" outlineLevel="0" collapsed="false">
      <c r="A433" s="5"/>
      <c r="B433" s="21"/>
      <c r="E433" s="21"/>
      <c r="F433" s="21"/>
    </row>
    <row r="434" customFormat="false" ht="15.75" hidden="false" customHeight="false" outlineLevel="0" collapsed="false">
      <c r="A434" s="5"/>
      <c r="B434" s="21"/>
      <c r="E434" s="21"/>
      <c r="F434" s="21"/>
    </row>
    <row r="435" customFormat="false" ht="15.75" hidden="false" customHeight="false" outlineLevel="0" collapsed="false">
      <c r="A435" s="5"/>
      <c r="B435" s="21"/>
      <c r="E435" s="21"/>
      <c r="F435" s="21"/>
    </row>
    <row r="436" customFormat="false" ht="15.75" hidden="false" customHeight="false" outlineLevel="0" collapsed="false">
      <c r="A436" s="5"/>
      <c r="B436" s="21"/>
      <c r="E436" s="21"/>
      <c r="F436" s="21"/>
    </row>
    <row r="437" customFormat="false" ht="15.75" hidden="false" customHeight="false" outlineLevel="0" collapsed="false">
      <c r="A437" s="5"/>
      <c r="B437" s="21"/>
      <c r="E437" s="21"/>
      <c r="F437" s="21"/>
    </row>
    <row r="438" customFormat="false" ht="15.75" hidden="false" customHeight="false" outlineLevel="0" collapsed="false">
      <c r="A438" s="5"/>
      <c r="B438" s="21"/>
      <c r="E438" s="21"/>
      <c r="F438" s="21"/>
    </row>
    <row r="439" customFormat="false" ht="15.75" hidden="false" customHeight="false" outlineLevel="0" collapsed="false">
      <c r="A439" s="5"/>
      <c r="B439" s="21"/>
      <c r="E439" s="21"/>
      <c r="F439" s="21"/>
    </row>
    <row r="440" customFormat="false" ht="15.75" hidden="false" customHeight="false" outlineLevel="0" collapsed="false">
      <c r="A440" s="5"/>
      <c r="B440" s="21"/>
      <c r="E440" s="21"/>
      <c r="F440" s="21"/>
    </row>
    <row r="441" customFormat="false" ht="15.75" hidden="false" customHeight="false" outlineLevel="0" collapsed="false">
      <c r="A441" s="5"/>
      <c r="B441" s="21"/>
      <c r="E441" s="21"/>
      <c r="F441" s="21"/>
    </row>
    <row r="442" customFormat="false" ht="15.75" hidden="false" customHeight="false" outlineLevel="0" collapsed="false">
      <c r="A442" s="5"/>
      <c r="B442" s="21"/>
      <c r="E442" s="21"/>
      <c r="F442" s="21"/>
    </row>
    <row r="443" customFormat="false" ht="15.75" hidden="false" customHeight="false" outlineLevel="0" collapsed="false">
      <c r="A443" s="5"/>
      <c r="B443" s="21"/>
      <c r="E443" s="21"/>
      <c r="F443" s="21"/>
    </row>
    <row r="444" customFormat="false" ht="15.75" hidden="false" customHeight="false" outlineLevel="0" collapsed="false">
      <c r="A444" s="5"/>
      <c r="B444" s="21"/>
      <c r="E444" s="21"/>
      <c r="F444" s="21"/>
    </row>
    <row r="445" customFormat="false" ht="15.75" hidden="false" customHeight="false" outlineLevel="0" collapsed="false">
      <c r="A445" s="5"/>
      <c r="B445" s="21"/>
      <c r="E445" s="21"/>
      <c r="F445" s="21"/>
    </row>
    <row r="446" customFormat="false" ht="15.75" hidden="false" customHeight="false" outlineLevel="0" collapsed="false">
      <c r="A446" s="5"/>
      <c r="B446" s="21"/>
      <c r="E446" s="21"/>
      <c r="F446" s="21"/>
    </row>
    <row r="447" customFormat="false" ht="15.75" hidden="false" customHeight="false" outlineLevel="0" collapsed="false">
      <c r="A447" s="5"/>
      <c r="B447" s="21"/>
      <c r="E447" s="21"/>
      <c r="F447" s="21"/>
    </row>
    <row r="448" customFormat="false" ht="15.75" hidden="false" customHeight="false" outlineLevel="0" collapsed="false">
      <c r="A448" s="5"/>
      <c r="B448" s="21"/>
      <c r="E448" s="21"/>
      <c r="F448" s="21"/>
    </row>
    <row r="449" customFormat="false" ht="15.75" hidden="false" customHeight="false" outlineLevel="0" collapsed="false">
      <c r="A449" s="5"/>
      <c r="B449" s="21"/>
      <c r="E449" s="21"/>
      <c r="F449" s="21"/>
    </row>
    <row r="450" customFormat="false" ht="15.75" hidden="false" customHeight="false" outlineLevel="0" collapsed="false">
      <c r="A450" s="5"/>
      <c r="B450" s="21"/>
      <c r="E450" s="21"/>
      <c r="F450" s="21"/>
    </row>
    <row r="451" customFormat="false" ht="15.75" hidden="false" customHeight="false" outlineLevel="0" collapsed="false">
      <c r="A451" s="5"/>
      <c r="B451" s="21"/>
      <c r="E451" s="21"/>
      <c r="F451" s="21"/>
    </row>
    <row r="452" customFormat="false" ht="15.75" hidden="false" customHeight="false" outlineLevel="0" collapsed="false">
      <c r="A452" s="5"/>
      <c r="B452" s="21"/>
      <c r="E452" s="21"/>
      <c r="F452" s="21"/>
    </row>
    <row r="453" customFormat="false" ht="15.75" hidden="false" customHeight="false" outlineLevel="0" collapsed="false">
      <c r="A453" s="5"/>
      <c r="B453" s="21"/>
      <c r="E453" s="21"/>
      <c r="F453" s="21"/>
    </row>
    <row r="454" customFormat="false" ht="15.75" hidden="false" customHeight="false" outlineLevel="0" collapsed="false">
      <c r="A454" s="5"/>
      <c r="B454" s="21"/>
      <c r="E454" s="21"/>
      <c r="F454" s="21"/>
    </row>
    <row r="455" customFormat="false" ht="15.75" hidden="false" customHeight="false" outlineLevel="0" collapsed="false">
      <c r="A455" s="5"/>
      <c r="B455" s="21"/>
      <c r="E455" s="21"/>
      <c r="F455" s="21"/>
    </row>
    <row r="456" customFormat="false" ht="15.75" hidden="false" customHeight="false" outlineLevel="0" collapsed="false">
      <c r="A456" s="5"/>
      <c r="B456" s="21"/>
      <c r="E456" s="21"/>
      <c r="F456" s="21"/>
    </row>
    <row r="457" customFormat="false" ht="15.75" hidden="false" customHeight="false" outlineLevel="0" collapsed="false">
      <c r="A457" s="5"/>
      <c r="B457" s="21"/>
      <c r="E457" s="21"/>
      <c r="F457" s="21"/>
    </row>
    <row r="458" customFormat="false" ht="15.75" hidden="false" customHeight="false" outlineLevel="0" collapsed="false">
      <c r="A458" s="5"/>
      <c r="B458" s="21"/>
      <c r="E458" s="21"/>
      <c r="F458" s="21"/>
    </row>
    <row r="459" customFormat="false" ht="15.75" hidden="false" customHeight="false" outlineLevel="0" collapsed="false">
      <c r="A459" s="5"/>
      <c r="B459" s="21"/>
      <c r="E459" s="21"/>
      <c r="F459" s="21"/>
    </row>
    <row r="460" customFormat="false" ht="15.75" hidden="false" customHeight="false" outlineLevel="0" collapsed="false">
      <c r="A460" s="5"/>
      <c r="B460" s="21"/>
      <c r="E460" s="21"/>
      <c r="F460" s="21"/>
    </row>
    <row r="461" customFormat="false" ht="15.75" hidden="false" customHeight="false" outlineLevel="0" collapsed="false">
      <c r="A461" s="5"/>
      <c r="B461" s="21"/>
      <c r="E461" s="21"/>
      <c r="F461" s="21"/>
    </row>
    <row r="462" customFormat="false" ht="15.75" hidden="false" customHeight="false" outlineLevel="0" collapsed="false">
      <c r="A462" s="5"/>
      <c r="B462" s="21"/>
      <c r="E462" s="21"/>
      <c r="F462" s="21"/>
    </row>
    <row r="463" customFormat="false" ht="15.75" hidden="false" customHeight="false" outlineLevel="0" collapsed="false">
      <c r="A463" s="5"/>
      <c r="B463" s="21"/>
      <c r="E463" s="21"/>
      <c r="F463" s="21"/>
    </row>
    <row r="464" customFormat="false" ht="15.75" hidden="false" customHeight="false" outlineLevel="0" collapsed="false">
      <c r="A464" s="5"/>
      <c r="B464" s="21"/>
      <c r="E464" s="21"/>
      <c r="F464" s="21"/>
    </row>
    <row r="465" customFormat="false" ht="15.75" hidden="false" customHeight="false" outlineLevel="0" collapsed="false">
      <c r="A465" s="5"/>
      <c r="B465" s="21"/>
      <c r="E465" s="21"/>
      <c r="F465" s="21"/>
    </row>
    <row r="466" customFormat="false" ht="15.75" hidden="false" customHeight="false" outlineLevel="0" collapsed="false">
      <c r="A466" s="5"/>
      <c r="B466" s="21"/>
      <c r="E466" s="21"/>
      <c r="F466" s="21"/>
    </row>
    <row r="467" customFormat="false" ht="15.75" hidden="false" customHeight="false" outlineLevel="0" collapsed="false">
      <c r="A467" s="5"/>
      <c r="B467" s="21"/>
      <c r="E467" s="21"/>
      <c r="F467" s="21"/>
    </row>
    <row r="468" customFormat="false" ht="15.75" hidden="false" customHeight="false" outlineLevel="0" collapsed="false">
      <c r="A468" s="5"/>
      <c r="B468" s="21"/>
      <c r="E468" s="21"/>
      <c r="F468" s="21"/>
    </row>
    <row r="469" customFormat="false" ht="15.75" hidden="false" customHeight="false" outlineLevel="0" collapsed="false">
      <c r="A469" s="5"/>
      <c r="B469" s="21"/>
      <c r="E469" s="21"/>
      <c r="F469" s="21"/>
    </row>
    <row r="470" customFormat="false" ht="15.75" hidden="false" customHeight="false" outlineLevel="0" collapsed="false">
      <c r="A470" s="5"/>
      <c r="B470" s="21"/>
      <c r="E470" s="21"/>
      <c r="F470" s="21"/>
    </row>
    <row r="471" customFormat="false" ht="15.75" hidden="false" customHeight="false" outlineLevel="0" collapsed="false">
      <c r="A471" s="5"/>
      <c r="B471" s="21"/>
      <c r="E471" s="21"/>
      <c r="F471" s="21"/>
    </row>
    <row r="472" customFormat="false" ht="15.75" hidden="false" customHeight="false" outlineLevel="0" collapsed="false">
      <c r="A472" s="5"/>
      <c r="B472" s="21"/>
      <c r="E472" s="21"/>
      <c r="F472" s="21"/>
    </row>
    <row r="473" customFormat="false" ht="15.75" hidden="false" customHeight="false" outlineLevel="0" collapsed="false">
      <c r="A473" s="5"/>
      <c r="B473" s="21"/>
      <c r="E473" s="21"/>
      <c r="F473" s="21"/>
    </row>
    <row r="474" customFormat="false" ht="15.75" hidden="false" customHeight="false" outlineLevel="0" collapsed="false">
      <c r="A474" s="5"/>
      <c r="B474" s="21"/>
      <c r="E474" s="21"/>
      <c r="F474" s="21"/>
    </row>
    <row r="475" customFormat="false" ht="15.75" hidden="false" customHeight="false" outlineLevel="0" collapsed="false">
      <c r="A475" s="5"/>
      <c r="B475" s="21"/>
      <c r="E475" s="21"/>
      <c r="F475" s="21"/>
    </row>
    <row r="476" customFormat="false" ht="15.75" hidden="false" customHeight="false" outlineLevel="0" collapsed="false">
      <c r="A476" s="5"/>
      <c r="B476" s="21"/>
      <c r="E476" s="21"/>
      <c r="F476" s="21"/>
    </row>
    <row r="477" customFormat="false" ht="15.75" hidden="false" customHeight="false" outlineLevel="0" collapsed="false">
      <c r="A477" s="5"/>
      <c r="B477" s="21"/>
      <c r="E477" s="21"/>
      <c r="F477" s="21"/>
    </row>
    <row r="478" customFormat="false" ht="15.75" hidden="false" customHeight="false" outlineLevel="0" collapsed="false">
      <c r="A478" s="5"/>
      <c r="B478" s="21"/>
      <c r="E478" s="21"/>
      <c r="F478" s="21"/>
    </row>
    <row r="479" customFormat="false" ht="15.75" hidden="false" customHeight="false" outlineLevel="0" collapsed="false">
      <c r="A479" s="5"/>
      <c r="B479" s="21"/>
      <c r="E479" s="21"/>
      <c r="F479" s="21"/>
    </row>
    <row r="480" customFormat="false" ht="15.75" hidden="false" customHeight="false" outlineLevel="0" collapsed="false">
      <c r="A480" s="5"/>
      <c r="B480" s="21"/>
      <c r="E480" s="21"/>
      <c r="F480" s="21"/>
    </row>
    <row r="481" customFormat="false" ht="15.75" hidden="false" customHeight="false" outlineLevel="0" collapsed="false">
      <c r="A481" s="5"/>
      <c r="B481" s="21"/>
      <c r="E481" s="21"/>
      <c r="F481" s="21"/>
    </row>
    <row r="482" customFormat="false" ht="15.75" hidden="false" customHeight="false" outlineLevel="0" collapsed="false">
      <c r="A482" s="5"/>
      <c r="B482" s="21"/>
      <c r="E482" s="21"/>
      <c r="F482" s="21"/>
    </row>
    <row r="483" customFormat="false" ht="15.75" hidden="false" customHeight="false" outlineLevel="0" collapsed="false">
      <c r="A483" s="5"/>
      <c r="B483" s="21"/>
      <c r="E483" s="21"/>
      <c r="F483" s="21"/>
    </row>
    <row r="484" customFormat="false" ht="15.75" hidden="false" customHeight="false" outlineLevel="0" collapsed="false">
      <c r="A484" s="5"/>
      <c r="B484" s="21"/>
      <c r="E484" s="21"/>
      <c r="F484" s="21"/>
    </row>
    <row r="485" customFormat="false" ht="15.75" hidden="false" customHeight="false" outlineLevel="0" collapsed="false">
      <c r="A485" s="5"/>
      <c r="B485" s="21"/>
      <c r="E485" s="21"/>
      <c r="F485" s="21"/>
    </row>
    <row r="486" customFormat="false" ht="15.75" hidden="false" customHeight="false" outlineLevel="0" collapsed="false">
      <c r="A486" s="5"/>
      <c r="B486" s="21"/>
      <c r="E486" s="21"/>
      <c r="F486" s="21"/>
    </row>
    <row r="487" customFormat="false" ht="15.75" hidden="false" customHeight="false" outlineLevel="0" collapsed="false">
      <c r="A487" s="5"/>
      <c r="B487" s="21"/>
      <c r="E487" s="21"/>
      <c r="F487" s="21"/>
    </row>
    <row r="488" customFormat="false" ht="15.75" hidden="false" customHeight="false" outlineLevel="0" collapsed="false">
      <c r="A488" s="5"/>
      <c r="B488" s="21"/>
      <c r="E488" s="21"/>
      <c r="F488" s="21"/>
    </row>
    <row r="489" customFormat="false" ht="15.75" hidden="false" customHeight="false" outlineLevel="0" collapsed="false">
      <c r="A489" s="5"/>
      <c r="B489" s="21"/>
      <c r="E489" s="21"/>
      <c r="F489" s="21"/>
    </row>
    <row r="490" customFormat="false" ht="15.75" hidden="false" customHeight="false" outlineLevel="0" collapsed="false">
      <c r="A490" s="5"/>
      <c r="B490" s="21"/>
      <c r="E490" s="21"/>
      <c r="F490" s="21"/>
    </row>
    <row r="491" customFormat="false" ht="15.75" hidden="false" customHeight="false" outlineLevel="0" collapsed="false">
      <c r="A491" s="5"/>
      <c r="B491" s="21"/>
      <c r="E491" s="21"/>
      <c r="F491" s="21"/>
    </row>
    <row r="492" customFormat="false" ht="15.75" hidden="false" customHeight="false" outlineLevel="0" collapsed="false">
      <c r="A492" s="5"/>
      <c r="B492" s="21"/>
      <c r="E492" s="21"/>
      <c r="F492" s="21"/>
    </row>
    <row r="493" customFormat="false" ht="15.75" hidden="false" customHeight="false" outlineLevel="0" collapsed="false">
      <c r="A493" s="5"/>
      <c r="B493" s="21"/>
      <c r="E493" s="21"/>
      <c r="F493" s="21"/>
    </row>
    <row r="494" customFormat="false" ht="15.75" hidden="false" customHeight="false" outlineLevel="0" collapsed="false">
      <c r="A494" s="5"/>
      <c r="B494" s="21"/>
      <c r="E494" s="21"/>
      <c r="F494" s="21"/>
    </row>
    <row r="495" customFormat="false" ht="15.75" hidden="false" customHeight="false" outlineLevel="0" collapsed="false">
      <c r="A495" s="5"/>
      <c r="B495" s="21"/>
      <c r="E495" s="21"/>
      <c r="F495" s="21"/>
    </row>
    <row r="496" customFormat="false" ht="15.75" hidden="false" customHeight="false" outlineLevel="0" collapsed="false">
      <c r="A496" s="5"/>
      <c r="B496" s="21"/>
      <c r="E496" s="21"/>
      <c r="F496" s="21"/>
    </row>
    <row r="497" customFormat="false" ht="15.75" hidden="false" customHeight="false" outlineLevel="0" collapsed="false">
      <c r="A497" s="5"/>
      <c r="B497" s="21"/>
      <c r="E497" s="21"/>
      <c r="F497" s="21"/>
    </row>
    <row r="498" customFormat="false" ht="15.75" hidden="false" customHeight="false" outlineLevel="0" collapsed="false">
      <c r="A498" s="5"/>
      <c r="B498" s="21"/>
      <c r="E498" s="21"/>
      <c r="F498" s="21"/>
    </row>
    <row r="499" customFormat="false" ht="15.75" hidden="false" customHeight="false" outlineLevel="0" collapsed="false">
      <c r="A499" s="5"/>
      <c r="B499" s="21"/>
      <c r="E499" s="21"/>
      <c r="F499" s="21"/>
    </row>
    <row r="500" customFormat="false" ht="15.75" hidden="false" customHeight="false" outlineLevel="0" collapsed="false">
      <c r="A500" s="5"/>
      <c r="B500" s="21"/>
      <c r="E500" s="21"/>
      <c r="F500" s="21"/>
    </row>
    <row r="501" customFormat="false" ht="15.75" hidden="false" customHeight="false" outlineLevel="0" collapsed="false">
      <c r="A501" s="5"/>
      <c r="B501" s="21"/>
      <c r="E501" s="21"/>
      <c r="F501" s="21"/>
    </row>
    <row r="502" customFormat="false" ht="15.75" hidden="false" customHeight="false" outlineLevel="0" collapsed="false">
      <c r="A502" s="5"/>
      <c r="B502" s="21"/>
      <c r="E502" s="21"/>
      <c r="F502" s="21"/>
    </row>
    <row r="503" customFormat="false" ht="15.75" hidden="false" customHeight="false" outlineLevel="0" collapsed="false">
      <c r="A503" s="5"/>
      <c r="B503" s="21"/>
      <c r="E503" s="21"/>
      <c r="F503" s="21"/>
    </row>
    <row r="504" customFormat="false" ht="15.75" hidden="false" customHeight="false" outlineLevel="0" collapsed="false">
      <c r="A504" s="5"/>
      <c r="B504" s="21"/>
      <c r="E504" s="21"/>
      <c r="F504" s="21"/>
    </row>
    <row r="505" customFormat="false" ht="15.75" hidden="false" customHeight="false" outlineLevel="0" collapsed="false">
      <c r="A505" s="5"/>
      <c r="B505" s="21"/>
      <c r="E505" s="21"/>
      <c r="F505" s="21"/>
    </row>
    <row r="506" customFormat="false" ht="15.75" hidden="false" customHeight="false" outlineLevel="0" collapsed="false">
      <c r="A506" s="5"/>
      <c r="B506" s="21"/>
      <c r="E506" s="21"/>
      <c r="F506" s="21"/>
    </row>
    <row r="507" customFormat="false" ht="15.75" hidden="false" customHeight="false" outlineLevel="0" collapsed="false">
      <c r="A507" s="5"/>
      <c r="B507" s="21"/>
      <c r="E507" s="21"/>
      <c r="F507" s="21"/>
    </row>
    <row r="508" customFormat="false" ht="15.75" hidden="false" customHeight="false" outlineLevel="0" collapsed="false">
      <c r="A508" s="5"/>
      <c r="B508" s="21"/>
      <c r="E508" s="21"/>
      <c r="F508" s="21"/>
    </row>
    <row r="509" customFormat="false" ht="15.75" hidden="false" customHeight="false" outlineLevel="0" collapsed="false">
      <c r="A509" s="5"/>
      <c r="B509" s="21"/>
      <c r="E509" s="21"/>
      <c r="F509" s="21"/>
    </row>
    <row r="510" customFormat="false" ht="15.75" hidden="false" customHeight="false" outlineLevel="0" collapsed="false">
      <c r="A510" s="5"/>
      <c r="B510" s="21"/>
      <c r="E510" s="21"/>
      <c r="F510" s="21"/>
    </row>
    <row r="511" customFormat="false" ht="15.75" hidden="false" customHeight="false" outlineLevel="0" collapsed="false">
      <c r="A511" s="5"/>
      <c r="B511" s="21"/>
      <c r="E511" s="21"/>
      <c r="F511" s="21"/>
    </row>
    <row r="512" customFormat="false" ht="15.75" hidden="false" customHeight="false" outlineLevel="0" collapsed="false">
      <c r="A512" s="5"/>
      <c r="B512" s="21"/>
      <c r="E512" s="21"/>
      <c r="F512" s="21"/>
    </row>
    <row r="513" customFormat="false" ht="15.75" hidden="false" customHeight="false" outlineLevel="0" collapsed="false">
      <c r="A513" s="5"/>
      <c r="B513" s="21"/>
      <c r="E513" s="21"/>
      <c r="F513" s="21"/>
    </row>
    <row r="514" customFormat="false" ht="15.75" hidden="false" customHeight="false" outlineLevel="0" collapsed="false">
      <c r="A514" s="5"/>
      <c r="B514" s="21"/>
      <c r="E514" s="21"/>
      <c r="F514" s="21"/>
    </row>
    <row r="515" customFormat="false" ht="15.75" hidden="false" customHeight="false" outlineLevel="0" collapsed="false">
      <c r="A515" s="5"/>
      <c r="B515" s="21"/>
      <c r="E515" s="21"/>
      <c r="F515" s="21"/>
    </row>
    <row r="516" customFormat="false" ht="15.75" hidden="false" customHeight="false" outlineLevel="0" collapsed="false">
      <c r="A516" s="5"/>
      <c r="B516" s="21"/>
      <c r="E516" s="21"/>
      <c r="F516" s="21"/>
    </row>
    <row r="517" customFormat="false" ht="15.75" hidden="false" customHeight="false" outlineLevel="0" collapsed="false">
      <c r="A517" s="5"/>
      <c r="B517" s="21"/>
      <c r="E517" s="21"/>
      <c r="F517" s="21"/>
    </row>
    <row r="518" customFormat="false" ht="15.75" hidden="false" customHeight="false" outlineLevel="0" collapsed="false">
      <c r="A518" s="5"/>
      <c r="B518" s="21"/>
      <c r="E518" s="21"/>
      <c r="F518" s="21"/>
    </row>
    <row r="519" customFormat="false" ht="15.75" hidden="false" customHeight="false" outlineLevel="0" collapsed="false">
      <c r="A519" s="5"/>
      <c r="B519" s="21"/>
      <c r="E519" s="21"/>
      <c r="F519" s="21"/>
    </row>
    <row r="520" customFormat="false" ht="15.75" hidden="false" customHeight="false" outlineLevel="0" collapsed="false">
      <c r="A520" s="5"/>
      <c r="B520" s="21"/>
      <c r="E520" s="21"/>
      <c r="F520" s="21"/>
    </row>
    <row r="521" customFormat="false" ht="15.75" hidden="false" customHeight="false" outlineLevel="0" collapsed="false">
      <c r="A521" s="5"/>
      <c r="B521" s="21"/>
      <c r="E521" s="21"/>
      <c r="F521" s="21"/>
    </row>
    <row r="522" customFormat="false" ht="15.75" hidden="false" customHeight="false" outlineLevel="0" collapsed="false">
      <c r="A522" s="5"/>
      <c r="B522" s="21"/>
      <c r="E522" s="21"/>
      <c r="F522" s="21"/>
    </row>
    <row r="523" customFormat="false" ht="15.75" hidden="false" customHeight="false" outlineLevel="0" collapsed="false">
      <c r="A523" s="5"/>
      <c r="B523" s="21"/>
      <c r="E523" s="21"/>
      <c r="F523" s="21"/>
    </row>
    <row r="524" customFormat="false" ht="15.75" hidden="false" customHeight="false" outlineLevel="0" collapsed="false">
      <c r="A524" s="5"/>
      <c r="B524" s="21"/>
      <c r="E524" s="21"/>
      <c r="F524" s="21"/>
    </row>
    <row r="525" customFormat="false" ht="15.75" hidden="false" customHeight="false" outlineLevel="0" collapsed="false">
      <c r="A525" s="5"/>
      <c r="B525" s="21"/>
      <c r="E525" s="21"/>
      <c r="F525" s="21"/>
    </row>
    <row r="526" customFormat="false" ht="15.75" hidden="false" customHeight="false" outlineLevel="0" collapsed="false">
      <c r="A526" s="5"/>
      <c r="B526" s="21"/>
      <c r="E526" s="21"/>
      <c r="F526" s="21"/>
    </row>
    <row r="527" customFormat="false" ht="15.75" hidden="false" customHeight="false" outlineLevel="0" collapsed="false">
      <c r="A527" s="5"/>
      <c r="B527" s="21"/>
      <c r="E527" s="21"/>
      <c r="F527" s="21"/>
    </row>
    <row r="528" customFormat="false" ht="15.75" hidden="false" customHeight="false" outlineLevel="0" collapsed="false">
      <c r="A528" s="5"/>
      <c r="B528" s="21"/>
      <c r="E528" s="21"/>
      <c r="F528" s="21"/>
    </row>
    <row r="529" customFormat="false" ht="15.75" hidden="false" customHeight="false" outlineLevel="0" collapsed="false">
      <c r="A529" s="5"/>
      <c r="B529" s="21"/>
      <c r="E529" s="21"/>
      <c r="F529" s="21"/>
    </row>
    <row r="530" customFormat="false" ht="15.75" hidden="false" customHeight="false" outlineLevel="0" collapsed="false">
      <c r="A530" s="5"/>
      <c r="B530" s="21"/>
      <c r="E530" s="21"/>
      <c r="F530" s="21"/>
    </row>
    <row r="531" customFormat="false" ht="15.75" hidden="false" customHeight="false" outlineLevel="0" collapsed="false">
      <c r="A531" s="5"/>
      <c r="B531" s="21"/>
      <c r="E531" s="21"/>
      <c r="F531" s="21"/>
    </row>
    <row r="532" customFormat="false" ht="15.75" hidden="false" customHeight="false" outlineLevel="0" collapsed="false">
      <c r="A532" s="5"/>
      <c r="B532" s="21"/>
      <c r="E532" s="21"/>
      <c r="F532" s="21"/>
    </row>
    <row r="533" customFormat="false" ht="15.75" hidden="false" customHeight="false" outlineLevel="0" collapsed="false">
      <c r="A533" s="5"/>
      <c r="B533" s="21"/>
      <c r="E533" s="21"/>
      <c r="F533" s="21"/>
    </row>
    <row r="534" customFormat="false" ht="15.75" hidden="false" customHeight="false" outlineLevel="0" collapsed="false">
      <c r="A534" s="5"/>
      <c r="B534" s="21"/>
      <c r="E534" s="21"/>
      <c r="F534" s="21"/>
    </row>
    <row r="535" customFormat="false" ht="15.75" hidden="false" customHeight="false" outlineLevel="0" collapsed="false">
      <c r="A535" s="5"/>
      <c r="B535" s="21"/>
      <c r="E535" s="21"/>
      <c r="F535" s="21"/>
    </row>
    <row r="536" customFormat="false" ht="15.75" hidden="false" customHeight="false" outlineLevel="0" collapsed="false">
      <c r="A536" s="5"/>
      <c r="B536" s="21"/>
      <c r="E536" s="21"/>
      <c r="F536" s="21"/>
    </row>
    <row r="537" customFormat="false" ht="15.75" hidden="false" customHeight="false" outlineLevel="0" collapsed="false">
      <c r="A537" s="5"/>
      <c r="B537" s="21"/>
      <c r="E537" s="21"/>
      <c r="F537" s="21"/>
    </row>
    <row r="538" customFormat="false" ht="15.75" hidden="false" customHeight="false" outlineLevel="0" collapsed="false">
      <c r="A538" s="5"/>
      <c r="B538" s="21"/>
      <c r="E538" s="21"/>
      <c r="F538" s="21"/>
    </row>
    <row r="539" customFormat="false" ht="15.75" hidden="false" customHeight="false" outlineLevel="0" collapsed="false">
      <c r="A539" s="5"/>
      <c r="B539" s="21"/>
      <c r="E539" s="21"/>
      <c r="F539" s="21"/>
    </row>
    <row r="540" customFormat="false" ht="15.75" hidden="false" customHeight="false" outlineLevel="0" collapsed="false">
      <c r="A540" s="5"/>
      <c r="B540" s="21"/>
      <c r="E540" s="21"/>
      <c r="F540" s="21"/>
    </row>
    <row r="541" customFormat="false" ht="15.75" hidden="false" customHeight="false" outlineLevel="0" collapsed="false">
      <c r="A541" s="5"/>
      <c r="B541" s="21"/>
      <c r="E541" s="21"/>
      <c r="F541" s="21"/>
    </row>
    <row r="542" customFormat="false" ht="15.75" hidden="false" customHeight="false" outlineLevel="0" collapsed="false">
      <c r="A542" s="5"/>
      <c r="B542" s="21"/>
      <c r="E542" s="21"/>
      <c r="F542" s="21"/>
    </row>
    <row r="543" customFormat="false" ht="15.75" hidden="false" customHeight="false" outlineLevel="0" collapsed="false">
      <c r="A543" s="5"/>
      <c r="B543" s="21"/>
      <c r="E543" s="21"/>
      <c r="F543" s="21"/>
    </row>
    <row r="544" customFormat="false" ht="15.75" hidden="false" customHeight="false" outlineLevel="0" collapsed="false">
      <c r="A544" s="5"/>
      <c r="B544" s="21"/>
      <c r="E544" s="21"/>
      <c r="F544" s="21"/>
    </row>
    <row r="545" customFormat="false" ht="15.75" hidden="false" customHeight="false" outlineLevel="0" collapsed="false">
      <c r="A545" s="5"/>
      <c r="B545" s="21"/>
      <c r="E545" s="21"/>
      <c r="F545" s="21"/>
    </row>
    <row r="546" customFormat="false" ht="15.75" hidden="false" customHeight="false" outlineLevel="0" collapsed="false">
      <c r="A546" s="5"/>
      <c r="B546" s="21"/>
      <c r="E546" s="21"/>
      <c r="F546" s="21"/>
    </row>
    <row r="547" customFormat="false" ht="15.75" hidden="false" customHeight="false" outlineLevel="0" collapsed="false">
      <c r="A547" s="5"/>
      <c r="B547" s="21"/>
      <c r="E547" s="21"/>
      <c r="F547" s="21"/>
    </row>
    <row r="548" customFormat="false" ht="15.75" hidden="false" customHeight="false" outlineLevel="0" collapsed="false">
      <c r="A548" s="5"/>
      <c r="B548" s="21"/>
      <c r="E548" s="21"/>
      <c r="F548" s="21"/>
    </row>
    <row r="549" customFormat="false" ht="15.75" hidden="false" customHeight="false" outlineLevel="0" collapsed="false">
      <c r="A549" s="5"/>
      <c r="B549" s="21"/>
      <c r="E549" s="21"/>
      <c r="F549" s="21"/>
    </row>
    <row r="550" customFormat="false" ht="15.75" hidden="false" customHeight="false" outlineLevel="0" collapsed="false">
      <c r="A550" s="5"/>
      <c r="B550" s="21"/>
      <c r="E550" s="21"/>
      <c r="F550" s="21"/>
    </row>
    <row r="551" customFormat="false" ht="15.75" hidden="false" customHeight="false" outlineLevel="0" collapsed="false">
      <c r="A551" s="5"/>
      <c r="B551" s="21"/>
      <c r="E551" s="21"/>
      <c r="F551" s="21"/>
    </row>
    <row r="552" customFormat="false" ht="15.75" hidden="false" customHeight="false" outlineLevel="0" collapsed="false">
      <c r="A552" s="5"/>
      <c r="B552" s="21"/>
      <c r="E552" s="21"/>
      <c r="F552" s="21"/>
    </row>
    <row r="553" customFormat="false" ht="15.75" hidden="false" customHeight="false" outlineLevel="0" collapsed="false">
      <c r="A553" s="5"/>
      <c r="B553" s="21"/>
      <c r="E553" s="21"/>
      <c r="F553" s="21"/>
    </row>
    <row r="554" customFormat="false" ht="15.75" hidden="false" customHeight="false" outlineLevel="0" collapsed="false">
      <c r="A554" s="5"/>
      <c r="B554" s="21"/>
      <c r="E554" s="21"/>
      <c r="F554" s="21"/>
    </row>
    <row r="555" customFormat="false" ht="15.75" hidden="false" customHeight="false" outlineLevel="0" collapsed="false">
      <c r="A555" s="5"/>
      <c r="B555" s="21"/>
      <c r="E555" s="21"/>
      <c r="F555" s="21"/>
    </row>
    <row r="556" customFormat="false" ht="15.75" hidden="false" customHeight="false" outlineLevel="0" collapsed="false">
      <c r="A556" s="5"/>
      <c r="B556" s="21"/>
      <c r="E556" s="21"/>
      <c r="F556" s="21"/>
    </row>
    <row r="557" customFormat="false" ht="15.75" hidden="false" customHeight="false" outlineLevel="0" collapsed="false">
      <c r="A557" s="5"/>
      <c r="B557" s="21"/>
      <c r="E557" s="21"/>
      <c r="F557" s="21"/>
    </row>
    <row r="558" customFormat="false" ht="15.75" hidden="false" customHeight="false" outlineLevel="0" collapsed="false">
      <c r="A558" s="5"/>
      <c r="B558" s="21"/>
      <c r="E558" s="21"/>
      <c r="F558" s="21"/>
    </row>
    <row r="559" customFormat="false" ht="15.75" hidden="false" customHeight="false" outlineLevel="0" collapsed="false">
      <c r="A559" s="5"/>
      <c r="B559" s="21"/>
      <c r="E559" s="21"/>
      <c r="F559" s="21"/>
    </row>
    <row r="560" customFormat="false" ht="15.75" hidden="false" customHeight="false" outlineLevel="0" collapsed="false">
      <c r="A560" s="5"/>
      <c r="B560" s="21"/>
      <c r="E560" s="21"/>
      <c r="F560" s="21"/>
    </row>
    <row r="561" customFormat="false" ht="15.75" hidden="false" customHeight="false" outlineLevel="0" collapsed="false">
      <c r="A561" s="5"/>
      <c r="B561" s="21"/>
      <c r="E561" s="21"/>
      <c r="F561" s="21"/>
    </row>
    <row r="562" customFormat="false" ht="15.75" hidden="false" customHeight="false" outlineLevel="0" collapsed="false">
      <c r="A562" s="5"/>
      <c r="B562" s="21"/>
      <c r="E562" s="21"/>
      <c r="F562" s="21"/>
    </row>
    <row r="563" customFormat="false" ht="15.75" hidden="false" customHeight="false" outlineLevel="0" collapsed="false">
      <c r="A563" s="5"/>
      <c r="B563" s="21"/>
      <c r="E563" s="21"/>
      <c r="F563" s="21"/>
    </row>
    <row r="564" customFormat="false" ht="15.75" hidden="false" customHeight="false" outlineLevel="0" collapsed="false">
      <c r="A564" s="5"/>
      <c r="B564" s="21"/>
      <c r="E564" s="21"/>
      <c r="F564" s="21"/>
    </row>
    <row r="565" customFormat="false" ht="15.75" hidden="false" customHeight="false" outlineLevel="0" collapsed="false">
      <c r="A565" s="5"/>
      <c r="B565" s="21"/>
      <c r="E565" s="21"/>
      <c r="F565" s="21"/>
    </row>
    <row r="566" customFormat="false" ht="15.75" hidden="false" customHeight="false" outlineLevel="0" collapsed="false">
      <c r="A566" s="5"/>
      <c r="B566" s="21"/>
      <c r="E566" s="21"/>
      <c r="F566" s="21"/>
    </row>
    <row r="567" customFormat="false" ht="15.75" hidden="false" customHeight="false" outlineLevel="0" collapsed="false">
      <c r="A567" s="5"/>
      <c r="B567" s="21"/>
      <c r="E567" s="21"/>
      <c r="F567" s="21"/>
    </row>
    <row r="568" customFormat="false" ht="15.75" hidden="false" customHeight="false" outlineLevel="0" collapsed="false">
      <c r="A568" s="5"/>
      <c r="B568" s="21"/>
      <c r="E568" s="21"/>
      <c r="F568" s="21"/>
    </row>
    <row r="569" customFormat="false" ht="15.75" hidden="false" customHeight="false" outlineLevel="0" collapsed="false">
      <c r="A569" s="5"/>
      <c r="B569" s="21"/>
      <c r="E569" s="21"/>
      <c r="F569" s="21"/>
    </row>
    <row r="570" customFormat="false" ht="15.75" hidden="false" customHeight="false" outlineLevel="0" collapsed="false">
      <c r="A570" s="5"/>
      <c r="B570" s="21"/>
      <c r="E570" s="21"/>
      <c r="F570" s="21"/>
    </row>
    <row r="571" customFormat="false" ht="15.75" hidden="false" customHeight="false" outlineLevel="0" collapsed="false">
      <c r="A571" s="5"/>
      <c r="B571" s="21"/>
      <c r="E571" s="21"/>
      <c r="F571" s="21"/>
    </row>
    <row r="572" customFormat="false" ht="15.75" hidden="false" customHeight="false" outlineLevel="0" collapsed="false">
      <c r="A572" s="5"/>
      <c r="B572" s="21"/>
      <c r="E572" s="21"/>
      <c r="F572" s="21"/>
    </row>
    <row r="573" customFormat="false" ht="15.75" hidden="false" customHeight="false" outlineLevel="0" collapsed="false">
      <c r="A573" s="5"/>
      <c r="B573" s="21"/>
      <c r="E573" s="21"/>
      <c r="F573" s="21"/>
    </row>
    <row r="574" customFormat="false" ht="15.75" hidden="false" customHeight="false" outlineLevel="0" collapsed="false">
      <c r="A574" s="5"/>
      <c r="B574" s="21"/>
      <c r="E574" s="21"/>
      <c r="F574" s="21"/>
    </row>
    <row r="575" customFormat="false" ht="15.75" hidden="false" customHeight="false" outlineLevel="0" collapsed="false">
      <c r="A575" s="5"/>
      <c r="B575" s="21"/>
      <c r="E575" s="21"/>
      <c r="F575" s="21"/>
    </row>
    <row r="576" customFormat="false" ht="15.75" hidden="false" customHeight="false" outlineLevel="0" collapsed="false">
      <c r="A576" s="5"/>
      <c r="B576" s="21"/>
      <c r="E576" s="21"/>
      <c r="F576" s="21"/>
    </row>
    <row r="577" customFormat="false" ht="15.75" hidden="false" customHeight="false" outlineLevel="0" collapsed="false">
      <c r="A577" s="5"/>
      <c r="B577" s="21"/>
      <c r="E577" s="21"/>
      <c r="F577" s="21"/>
    </row>
    <row r="578" customFormat="false" ht="15.75" hidden="false" customHeight="false" outlineLevel="0" collapsed="false">
      <c r="A578" s="5"/>
      <c r="B578" s="21"/>
      <c r="E578" s="21"/>
      <c r="F578" s="21"/>
    </row>
    <row r="579" customFormat="false" ht="15.75" hidden="false" customHeight="false" outlineLevel="0" collapsed="false">
      <c r="A579" s="5"/>
      <c r="B579" s="21"/>
      <c r="E579" s="21"/>
      <c r="F579" s="21"/>
    </row>
    <row r="580" customFormat="false" ht="15.75" hidden="false" customHeight="false" outlineLevel="0" collapsed="false">
      <c r="A580" s="5"/>
      <c r="B580" s="21"/>
      <c r="E580" s="21"/>
      <c r="F580" s="21"/>
    </row>
    <row r="581" customFormat="false" ht="15.75" hidden="false" customHeight="false" outlineLevel="0" collapsed="false">
      <c r="A581" s="5"/>
      <c r="B581" s="21"/>
      <c r="E581" s="21"/>
      <c r="F581" s="21"/>
    </row>
    <row r="582" customFormat="false" ht="15.75" hidden="false" customHeight="false" outlineLevel="0" collapsed="false">
      <c r="A582" s="5"/>
      <c r="B582" s="21"/>
      <c r="E582" s="21"/>
      <c r="F582" s="21"/>
    </row>
    <row r="583" customFormat="false" ht="15.75" hidden="false" customHeight="false" outlineLevel="0" collapsed="false">
      <c r="A583" s="5"/>
      <c r="B583" s="21"/>
      <c r="E583" s="21"/>
      <c r="F583" s="21"/>
    </row>
    <row r="584" customFormat="false" ht="15.75" hidden="false" customHeight="false" outlineLevel="0" collapsed="false">
      <c r="A584" s="5"/>
      <c r="B584" s="21"/>
      <c r="E584" s="21"/>
      <c r="F584" s="21"/>
    </row>
    <row r="585" customFormat="false" ht="15.75" hidden="false" customHeight="false" outlineLevel="0" collapsed="false">
      <c r="A585" s="5"/>
      <c r="B585" s="21"/>
      <c r="E585" s="21"/>
      <c r="F585" s="21"/>
    </row>
    <row r="586" customFormat="false" ht="15.75" hidden="false" customHeight="false" outlineLevel="0" collapsed="false">
      <c r="A586" s="5"/>
      <c r="B586" s="21"/>
      <c r="E586" s="21"/>
      <c r="F586" s="21"/>
    </row>
    <row r="587" customFormat="false" ht="15.75" hidden="false" customHeight="false" outlineLevel="0" collapsed="false">
      <c r="A587" s="5"/>
      <c r="B587" s="21"/>
      <c r="E587" s="21"/>
      <c r="F587" s="21"/>
    </row>
    <row r="588" customFormat="false" ht="15.75" hidden="false" customHeight="false" outlineLevel="0" collapsed="false">
      <c r="A588" s="5"/>
      <c r="B588" s="21"/>
      <c r="E588" s="21"/>
      <c r="F588" s="21"/>
    </row>
    <row r="589" customFormat="false" ht="15.75" hidden="false" customHeight="false" outlineLevel="0" collapsed="false">
      <c r="A589" s="5"/>
      <c r="B589" s="21"/>
      <c r="E589" s="21"/>
      <c r="F589" s="21"/>
    </row>
    <row r="590" customFormat="false" ht="15.75" hidden="false" customHeight="false" outlineLevel="0" collapsed="false">
      <c r="A590" s="5"/>
      <c r="B590" s="21"/>
      <c r="E590" s="21"/>
      <c r="F590" s="21"/>
    </row>
    <row r="591" customFormat="false" ht="15.75" hidden="false" customHeight="false" outlineLevel="0" collapsed="false">
      <c r="A591" s="5"/>
      <c r="B591" s="21"/>
      <c r="E591" s="21"/>
      <c r="F591" s="21"/>
    </row>
    <row r="592" customFormat="false" ht="15.75" hidden="false" customHeight="false" outlineLevel="0" collapsed="false">
      <c r="A592" s="5"/>
      <c r="B592" s="21"/>
      <c r="E592" s="21"/>
      <c r="F592" s="21"/>
    </row>
    <row r="593" customFormat="false" ht="15.75" hidden="false" customHeight="false" outlineLevel="0" collapsed="false">
      <c r="A593" s="5"/>
      <c r="B593" s="21"/>
      <c r="E593" s="21"/>
      <c r="F593" s="21"/>
    </row>
    <row r="594" customFormat="false" ht="15.75" hidden="false" customHeight="false" outlineLevel="0" collapsed="false">
      <c r="A594" s="5"/>
      <c r="B594" s="21"/>
      <c r="E594" s="21"/>
      <c r="F594" s="21"/>
    </row>
    <row r="595" customFormat="false" ht="15.75" hidden="false" customHeight="false" outlineLevel="0" collapsed="false">
      <c r="A595" s="5"/>
      <c r="B595" s="21"/>
      <c r="E595" s="21"/>
      <c r="F595" s="21"/>
    </row>
    <row r="596" customFormat="false" ht="15.75" hidden="false" customHeight="false" outlineLevel="0" collapsed="false">
      <c r="A596" s="5"/>
      <c r="B596" s="21"/>
      <c r="E596" s="21"/>
      <c r="F596" s="21"/>
    </row>
    <row r="597" customFormat="false" ht="15.75" hidden="false" customHeight="false" outlineLevel="0" collapsed="false">
      <c r="A597" s="5"/>
      <c r="B597" s="21"/>
      <c r="E597" s="21"/>
      <c r="F597" s="21"/>
    </row>
    <row r="598" customFormat="false" ht="15.75" hidden="false" customHeight="false" outlineLevel="0" collapsed="false">
      <c r="A598" s="5"/>
      <c r="B598" s="21"/>
      <c r="E598" s="21"/>
      <c r="F598" s="21"/>
    </row>
    <row r="599" customFormat="false" ht="15.75" hidden="false" customHeight="false" outlineLevel="0" collapsed="false">
      <c r="A599" s="5"/>
      <c r="B599" s="21"/>
      <c r="E599" s="21"/>
      <c r="F599" s="21"/>
    </row>
    <row r="600" customFormat="false" ht="15.75" hidden="false" customHeight="false" outlineLevel="0" collapsed="false">
      <c r="A600" s="5"/>
      <c r="B600" s="21"/>
      <c r="E600" s="21"/>
      <c r="F600" s="21"/>
    </row>
    <row r="601" customFormat="false" ht="15.75" hidden="false" customHeight="false" outlineLevel="0" collapsed="false">
      <c r="A601" s="5"/>
      <c r="B601" s="21"/>
      <c r="E601" s="21"/>
      <c r="F601" s="21"/>
    </row>
    <row r="602" customFormat="false" ht="15.75" hidden="false" customHeight="false" outlineLevel="0" collapsed="false">
      <c r="A602" s="5"/>
      <c r="B602" s="21"/>
      <c r="E602" s="21"/>
      <c r="F602" s="21"/>
    </row>
    <row r="603" customFormat="false" ht="15.75" hidden="false" customHeight="false" outlineLevel="0" collapsed="false">
      <c r="A603" s="5"/>
      <c r="B603" s="21"/>
      <c r="E603" s="21"/>
      <c r="F603" s="21"/>
    </row>
    <row r="604" customFormat="false" ht="15.75" hidden="false" customHeight="false" outlineLevel="0" collapsed="false">
      <c r="A604" s="5"/>
      <c r="B604" s="21"/>
      <c r="E604" s="21"/>
      <c r="F604" s="21"/>
    </row>
    <row r="605" customFormat="false" ht="15.75" hidden="false" customHeight="false" outlineLevel="0" collapsed="false">
      <c r="A605" s="5"/>
      <c r="B605" s="21"/>
      <c r="E605" s="21"/>
      <c r="F605" s="21"/>
    </row>
    <row r="606" customFormat="false" ht="15.75" hidden="false" customHeight="false" outlineLevel="0" collapsed="false">
      <c r="A606" s="5"/>
      <c r="B606" s="21"/>
      <c r="E606" s="21"/>
      <c r="F606" s="21"/>
    </row>
    <row r="607" customFormat="false" ht="15.75" hidden="false" customHeight="false" outlineLevel="0" collapsed="false">
      <c r="A607" s="5"/>
      <c r="B607" s="21"/>
      <c r="E607" s="21"/>
      <c r="F607" s="21"/>
    </row>
    <row r="608" customFormat="false" ht="15.75" hidden="false" customHeight="false" outlineLevel="0" collapsed="false">
      <c r="A608" s="5"/>
      <c r="B608" s="21"/>
      <c r="E608" s="21"/>
      <c r="F608" s="21"/>
    </row>
    <row r="609" customFormat="false" ht="15.75" hidden="false" customHeight="false" outlineLevel="0" collapsed="false">
      <c r="A609" s="5"/>
      <c r="B609" s="21"/>
      <c r="E609" s="21"/>
      <c r="F609" s="21"/>
    </row>
    <row r="610" customFormat="false" ht="15.75" hidden="false" customHeight="false" outlineLevel="0" collapsed="false">
      <c r="A610" s="5"/>
      <c r="B610" s="21"/>
      <c r="E610" s="21"/>
      <c r="F610" s="21"/>
    </row>
    <row r="611" customFormat="false" ht="15.75" hidden="false" customHeight="false" outlineLevel="0" collapsed="false">
      <c r="A611" s="5"/>
      <c r="B611" s="21"/>
      <c r="E611" s="21"/>
      <c r="F611" s="21"/>
    </row>
    <row r="612" customFormat="false" ht="15.75" hidden="false" customHeight="false" outlineLevel="0" collapsed="false">
      <c r="A612" s="5"/>
      <c r="B612" s="21"/>
      <c r="E612" s="21"/>
      <c r="F612" s="21"/>
    </row>
    <row r="613" customFormat="false" ht="15.75" hidden="false" customHeight="false" outlineLevel="0" collapsed="false">
      <c r="A613" s="5"/>
      <c r="B613" s="21"/>
      <c r="E613" s="21"/>
      <c r="F613" s="21"/>
    </row>
    <row r="614" customFormat="false" ht="15.75" hidden="false" customHeight="false" outlineLevel="0" collapsed="false">
      <c r="A614" s="5"/>
      <c r="B614" s="21"/>
      <c r="E614" s="21"/>
      <c r="F614" s="21"/>
    </row>
    <row r="615" customFormat="false" ht="15.75" hidden="false" customHeight="false" outlineLevel="0" collapsed="false">
      <c r="A615" s="5"/>
      <c r="B615" s="21"/>
      <c r="E615" s="21"/>
      <c r="F615" s="21"/>
    </row>
    <row r="616" customFormat="false" ht="15.75" hidden="false" customHeight="false" outlineLevel="0" collapsed="false">
      <c r="A616" s="5"/>
      <c r="B616" s="21"/>
      <c r="E616" s="21"/>
      <c r="F616" s="21"/>
    </row>
    <row r="617" customFormat="false" ht="15.75" hidden="false" customHeight="false" outlineLevel="0" collapsed="false">
      <c r="A617" s="5"/>
      <c r="B617" s="21"/>
      <c r="E617" s="21"/>
      <c r="F617" s="21"/>
    </row>
    <row r="618" customFormat="false" ht="15.75" hidden="false" customHeight="false" outlineLevel="0" collapsed="false">
      <c r="A618" s="5"/>
      <c r="B618" s="21"/>
      <c r="E618" s="21"/>
      <c r="F618" s="21"/>
    </row>
    <row r="619" customFormat="false" ht="15.75" hidden="false" customHeight="false" outlineLevel="0" collapsed="false">
      <c r="A619" s="5"/>
      <c r="B619" s="21"/>
      <c r="E619" s="21"/>
      <c r="F619" s="21"/>
    </row>
    <row r="620" customFormat="false" ht="15.75" hidden="false" customHeight="false" outlineLevel="0" collapsed="false">
      <c r="A620" s="5"/>
      <c r="B620" s="21"/>
      <c r="E620" s="21"/>
      <c r="F620" s="21"/>
    </row>
    <row r="621" customFormat="false" ht="15.75" hidden="false" customHeight="false" outlineLevel="0" collapsed="false">
      <c r="A621" s="5"/>
      <c r="B621" s="21"/>
      <c r="E621" s="21"/>
      <c r="F621" s="21"/>
    </row>
    <row r="622" customFormat="false" ht="15.75" hidden="false" customHeight="false" outlineLevel="0" collapsed="false">
      <c r="A622" s="5"/>
      <c r="B622" s="21"/>
      <c r="E622" s="21"/>
      <c r="F622" s="21"/>
    </row>
    <row r="623" customFormat="false" ht="15.75" hidden="false" customHeight="false" outlineLevel="0" collapsed="false">
      <c r="A623" s="5"/>
      <c r="B623" s="21"/>
      <c r="E623" s="21"/>
      <c r="F623" s="21"/>
    </row>
    <row r="624" customFormat="false" ht="15.75" hidden="false" customHeight="false" outlineLevel="0" collapsed="false">
      <c r="A624" s="5"/>
      <c r="B624" s="21"/>
      <c r="E624" s="21"/>
      <c r="F624" s="21"/>
    </row>
    <row r="625" customFormat="false" ht="15.75" hidden="false" customHeight="false" outlineLevel="0" collapsed="false">
      <c r="A625" s="5"/>
      <c r="B625" s="21"/>
      <c r="E625" s="21"/>
      <c r="F625" s="21"/>
    </row>
    <row r="626" customFormat="false" ht="15.75" hidden="false" customHeight="false" outlineLevel="0" collapsed="false">
      <c r="A626" s="5"/>
      <c r="B626" s="21"/>
      <c r="E626" s="21"/>
      <c r="F626" s="21"/>
    </row>
    <row r="627" customFormat="false" ht="15.75" hidden="false" customHeight="false" outlineLevel="0" collapsed="false">
      <c r="A627" s="5"/>
      <c r="B627" s="21"/>
      <c r="E627" s="21"/>
      <c r="F627" s="21"/>
    </row>
    <row r="628" customFormat="false" ht="15.75" hidden="false" customHeight="false" outlineLevel="0" collapsed="false">
      <c r="A628" s="5"/>
      <c r="B628" s="21"/>
      <c r="E628" s="21"/>
      <c r="F628" s="21"/>
    </row>
    <row r="629" customFormat="false" ht="15.75" hidden="false" customHeight="false" outlineLevel="0" collapsed="false">
      <c r="A629" s="5"/>
      <c r="B629" s="21"/>
      <c r="E629" s="21"/>
      <c r="F629" s="21"/>
    </row>
    <row r="630" customFormat="false" ht="15.75" hidden="false" customHeight="false" outlineLevel="0" collapsed="false">
      <c r="A630" s="5"/>
      <c r="B630" s="21"/>
      <c r="E630" s="21"/>
      <c r="F630" s="21"/>
    </row>
    <row r="631" customFormat="false" ht="15.75" hidden="false" customHeight="false" outlineLevel="0" collapsed="false">
      <c r="A631" s="5"/>
      <c r="B631" s="21"/>
      <c r="E631" s="21"/>
      <c r="F631" s="21"/>
    </row>
    <row r="632" customFormat="false" ht="15.75" hidden="false" customHeight="false" outlineLevel="0" collapsed="false">
      <c r="A632" s="5"/>
      <c r="B632" s="21"/>
      <c r="E632" s="21"/>
      <c r="F632" s="21"/>
    </row>
    <row r="633" customFormat="false" ht="15.75" hidden="false" customHeight="false" outlineLevel="0" collapsed="false">
      <c r="A633" s="5"/>
      <c r="B633" s="21"/>
      <c r="E633" s="21"/>
      <c r="F633" s="21"/>
    </row>
    <row r="634" customFormat="false" ht="15.75" hidden="false" customHeight="false" outlineLevel="0" collapsed="false">
      <c r="A634" s="5"/>
      <c r="B634" s="21"/>
      <c r="E634" s="21"/>
      <c r="F634" s="21"/>
    </row>
    <row r="635" customFormat="false" ht="15.75" hidden="false" customHeight="false" outlineLevel="0" collapsed="false">
      <c r="A635" s="5"/>
      <c r="B635" s="21"/>
      <c r="E635" s="21"/>
      <c r="F635" s="21"/>
    </row>
    <row r="636" customFormat="false" ht="15.75" hidden="false" customHeight="false" outlineLevel="0" collapsed="false">
      <c r="A636" s="5"/>
      <c r="B636" s="21"/>
      <c r="E636" s="21"/>
      <c r="F636" s="21"/>
    </row>
    <row r="637" customFormat="false" ht="15.75" hidden="false" customHeight="false" outlineLevel="0" collapsed="false">
      <c r="A637" s="5"/>
      <c r="B637" s="21"/>
      <c r="E637" s="21"/>
      <c r="F637" s="21"/>
    </row>
    <row r="638" customFormat="false" ht="15.75" hidden="false" customHeight="false" outlineLevel="0" collapsed="false">
      <c r="A638" s="5"/>
      <c r="B638" s="21"/>
      <c r="E638" s="21"/>
      <c r="F638" s="21"/>
    </row>
    <row r="639" customFormat="false" ht="15.75" hidden="false" customHeight="false" outlineLevel="0" collapsed="false">
      <c r="A639" s="5"/>
      <c r="B639" s="21"/>
      <c r="E639" s="21"/>
      <c r="F639" s="21"/>
    </row>
    <row r="640" customFormat="false" ht="15.75" hidden="false" customHeight="false" outlineLevel="0" collapsed="false">
      <c r="A640" s="5"/>
      <c r="B640" s="21"/>
      <c r="E640" s="21"/>
      <c r="F640" s="21"/>
    </row>
    <row r="641" customFormat="false" ht="15.75" hidden="false" customHeight="false" outlineLevel="0" collapsed="false">
      <c r="A641" s="5"/>
      <c r="B641" s="21"/>
      <c r="E641" s="21"/>
      <c r="F641" s="21"/>
    </row>
    <row r="642" customFormat="false" ht="15.75" hidden="false" customHeight="false" outlineLevel="0" collapsed="false">
      <c r="A642" s="5"/>
      <c r="B642" s="21"/>
      <c r="E642" s="21"/>
      <c r="F642" s="21"/>
    </row>
    <row r="643" customFormat="false" ht="15.75" hidden="false" customHeight="false" outlineLevel="0" collapsed="false">
      <c r="A643" s="5"/>
      <c r="B643" s="21"/>
      <c r="E643" s="21"/>
      <c r="F643" s="21"/>
    </row>
    <row r="644" customFormat="false" ht="15.75" hidden="false" customHeight="false" outlineLevel="0" collapsed="false">
      <c r="A644" s="5"/>
      <c r="B644" s="21"/>
      <c r="E644" s="21"/>
      <c r="F644" s="21"/>
    </row>
    <row r="645" customFormat="false" ht="15.75" hidden="false" customHeight="false" outlineLevel="0" collapsed="false">
      <c r="A645" s="5"/>
      <c r="B645" s="21"/>
      <c r="E645" s="21"/>
      <c r="F645" s="21"/>
    </row>
    <row r="646" customFormat="false" ht="15.75" hidden="false" customHeight="false" outlineLevel="0" collapsed="false">
      <c r="A646" s="5"/>
      <c r="B646" s="21"/>
      <c r="E646" s="21"/>
      <c r="F646" s="21"/>
    </row>
    <row r="647" customFormat="false" ht="15.75" hidden="false" customHeight="false" outlineLevel="0" collapsed="false">
      <c r="A647" s="5"/>
      <c r="B647" s="21"/>
      <c r="E647" s="21"/>
      <c r="F647" s="21"/>
    </row>
    <row r="648" customFormat="false" ht="15.75" hidden="false" customHeight="false" outlineLevel="0" collapsed="false">
      <c r="A648" s="5"/>
      <c r="B648" s="21"/>
      <c r="E648" s="21"/>
      <c r="F648" s="21"/>
    </row>
    <row r="649" customFormat="false" ht="15.75" hidden="false" customHeight="false" outlineLevel="0" collapsed="false">
      <c r="A649" s="5"/>
      <c r="B649" s="21"/>
      <c r="E649" s="21"/>
      <c r="F649" s="21"/>
    </row>
    <row r="650" customFormat="false" ht="15.75" hidden="false" customHeight="false" outlineLevel="0" collapsed="false">
      <c r="A650" s="5"/>
      <c r="B650" s="21"/>
      <c r="E650" s="21"/>
      <c r="F650" s="21"/>
    </row>
    <row r="651" customFormat="false" ht="15.75" hidden="false" customHeight="false" outlineLevel="0" collapsed="false">
      <c r="A651" s="5"/>
      <c r="B651" s="21"/>
      <c r="E651" s="21"/>
      <c r="F651" s="21"/>
    </row>
    <row r="652" customFormat="false" ht="15.75" hidden="false" customHeight="false" outlineLevel="0" collapsed="false">
      <c r="A652" s="5"/>
      <c r="B652" s="21"/>
      <c r="E652" s="21"/>
      <c r="F652" s="21"/>
    </row>
    <row r="653" customFormat="false" ht="15.75" hidden="false" customHeight="false" outlineLevel="0" collapsed="false">
      <c r="A653" s="5"/>
      <c r="B653" s="21"/>
      <c r="E653" s="21"/>
      <c r="F653" s="21"/>
    </row>
    <row r="654" customFormat="false" ht="15.75" hidden="false" customHeight="false" outlineLevel="0" collapsed="false">
      <c r="A654" s="5"/>
      <c r="B654" s="21"/>
      <c r="E654" s="21"/>
      <c r="F654" s="21"/>
    </row>
    <row r="655" customFormat="false" ht="15.75" hidden="false" customHeight="false" outlineLevel="0" collapsed="false">
      <c r="A655" s="5"/>
      <c r="B655" s="21"/>
      <c r="E655" s="21"/>
      <c r="F655" s="21"/>
    </row>
    <row r="656" customFormat="false" ht="15.75" hidden="false" customHeight="false" outlineLevel="0" collapsed="false">
      <c r="A656" s="5"/>
      <c r="B656" s="21"/>
      <c r="E656" s="21"/>
      <c r="F656" s="21"/>
    </row>
    <row r="657" customFormat="false" ht="15.75" hidden="false" customHeight="false" outlineLevel="0" collapsed="false">
      <c r="A657" s="5"/>
      <c r="B657" s="21"/>
      <c r="E657" s="21"/>
      <c r="F657" s="21"/>
    </row>
    <row r="658" customFormat="false" ht="15.75" hidden="false" customHeight="false" outlineLevel="0" collapsed="false">
      <c r="A658" s="5"/>
      <c r="B658" s="21"/>
      <c r="E658" s="21"/>
      <c r="F658" s="21"/>
    </row>
    <row r="659" customFormat="false" ht="15.75" hidden="false" customHeight="false" outlineLevel="0" collapsed="false">
      <c r="A659" s="5"/>
      <c r="B659" s="21"/>
      <c r="E659" s="21"/>
      <c r="F659" s="21"/>
    </row>
    <row r="660" customFormat="false" ht="15.75" hidden="false" customHeight="false" outlineLevel="0" collapsed="false">
      <c r="A660" s="5"/>
      <c r="B660" s="21"/>
      <c r="E660" s="21"/>
      <c r="F660" s="21"/>
    </row>
    <row r="661" customFormat="false" ht="15.75" hidden="false" customHeight="false" outlineLevel="0" collapsed="false">
      <c r="A661" s="5"/>
      <c r="B661" s="21"/>
      <c r="E661" s="21"/>
      <c r="F661" s="21"/>
    </row>
    <row r="662" customFormat="false" ht="15.75" hidden="false" customHeight="false" outlineLevel="0" collapsed="false">
      <c r="A662" s="5"/>
      <c r="B662" s="21"/>
      <c r="E662" s="21"/>
      <c r="F662" s="21"/>
    </row>
    <row r="663" customFormat="false" ht="15.75" hidden="false" customHeight="false" outlineLevel="0" collapsed="false">
      <c r="A663" s="5"/>
      <c r="B663" s="21"/>
      <c r="E663" s="21"/>
      <c r="F663" s="21"/>
    </row>
    <row r="664" customFormat="false" ht="15.75" hidden="false" customHeight="false" outlineLevel="0" collapsed="false">
      <c r="A664" s="5"/>
      <c r="B664" s="21"/>
      <c r="E664" s="21"/>
      <c r="F664" s="21"/>
    </row>
    <row r="665" customFormat="false" ht="15.75" hidden="false" customHeight="false" outlineLevel="0" collapsed="false">
      <c r="A665" s="5"/>
      <c r="B665" s="21"/>
      <c r="E665" s="21"/>
      <c r="F665" s="21"/>
    </row>
    <row r="666" customFormat="false" ht="15.75" hidden="false" customHeight="false" outlineLevel="0" collapsed="false">
      <c r="A666" s="5"/>
      <c r="B666" s="21"/>
      <c r="E666" s="21"/>
      <c r="F666" s="21"/>
    </row>
    <row r="667" customFormat="false" ht="15.75" hidden="false" customHeight="false" outlineLevel="0" collapsed="false">
      <c r="A667" s="5"/>
      <c r="B667" s="21"/>
      <c r="E667" s="21"/>
      <c r="F667" s="21"/>
    </row>
    <row r="668" customFormat="false" ht="15.75" hidden="false" customHeight="false" outlineLevel="0" collapsed="false">
      <c r="A668" s="5"/>
      <c r="B668" s="21"/>
      <c r="E668" s="21"/>
      <c r="F668" s="21"/>
    </row>
    <row r="669" customFormat="false" ht="15.75" hidden="false" customHeight="false" outlineLevel="0" collapsed="false">
      <c r="A669" s="5"/>
      <c r="B669" s="21"/>
      <c r="E669" s="21"/>
      <c r="F669" s="21"/>
    </row>
    <row r="670" customFormat="false" ht="15.75" hidden="false" customHeight="false" outlineLevel="0" collapsed="false">
      <c r="A670" s="5"/>
      <c r="B670" s="21"/>
      <c r="E670" s="21"/>
      <c r="F670" s="21"/>
    </row>
    <row r="671" customFormat="false" ht="15.75" hidden="false" customHeight="false" outlineLevel="0" collapsed="false">
      <c r="A671" s="5"/>
      <c r="B671" s="21"/>
      <c r="E671" s="21"/>
      <c r="F671" s="21"/>
    </row>
    <row r="672" customFormat="false" ht="15.75" hidden="false" customHeight="false" outlineLevel="0" collapsed="false">
      <c r="A672" s="5"/>
      <c r="B672" s="21"/>
      <c r="E672" s="21"/>
      <c r="F672" s="21"/>
    </row>
    <row r="673" customFormat="false" ht="15.75" hidden="false" customHeight="false" outlineLevel="0" collapsed="false">
      <c r="A673" s="5"/>
      <c r="B673" s="21"/>
      <c r="E673" s="21"/>
      <c r="F673" s="21"/>
    </row>
    <row r="674" customFormat="false" ht="15.75" hidden="false" customHeight="false" outlineLevel="0" collapsed="false">
      <c r="A674" s="5"/>
      <c r="B674" s="21"/>
      <c r="E674" s="21"/>
      <c r="F674" s="21"/>
    </row>
    <row r="675" customFormat="false" ht="15.75" hidden="false" customHeight="false" outlineLevel="0" collapsed="false">
      <c r="A675" s="5"/>
      <c r="B675" s="21"/>
      <c r="E675" s="21"/>
      <c r="F675" s="21"/>
    </row>
    <row r="676" customFormat="false" ht="15.75" hidden="false" customHeight="false" outlineLevel="0" collapsed="false">
      <c r="A676" s="5"/>
      <c r="B676" s="21"/>
      <c r="E676" s="21"/>
      <c r="F676" s="21"/>
    </row>
    <row r="677" customFormat="false" ht="15.75" hidden="false" customHeight="false" outlineLevel="0" collapsed="false">
      <c r="A677" s="5"/>
      <c r="B677" s="21"/>
      <c r="E677" s="21"/>
      <c r="F677" s="21"/>
    </row>
    <row r="678" customFormat="false" ht="15.75" hidden="false" customHeight="false" outlineLevel="0" collapsed="false">
      <c r="A678" s="5"/>
      <c r="B678" s="21"/>
      <c r="E678" s="21"/>
      <c r="F678" s="21"/>
    </row>
    <row r="679" customFormat="false" ht="15.75" hidden="false" customHeight="false" outlineLevel="0" collapsed="false">
      <c r="A679" s="5"/>
      <c r="B679" s="21"/>
      <c r="E679" s="21"/>
      <c r="F679" s="21"/>
    </row>
    <row r="680" customFormat="false" ht="15.75" hidden="false" customHeight="false" outlineLevel="0" collapsed="false">
      <c r="A680" s="5"/>
      <c r="B680" s="21"/>
      <c r="E680" s="21"/>
      <c r="F680" s="21"/>
    </row>
    <row r="681" customFormat="false" ht="15.75" hidden="false" customHeight="false" outlineLevel="0" collapsed="false">
      <c r="A681" s="5"/>
      <c r="B681" s="21"/>
      <c r="E681" s="21"/>
      <c r="F681" s="21"/>
    </row>
    <row r="682" customFormat="false" ht="15.75" hidden="false" customHeight="false" outlineLevel="0" collapsed="false">
      <c r="A682" s="5"/>
      <c r="B682" s="21"/>
      <c r="E682" s="21"/>
      <c r="F682" s="21"/>
    </row>
    <row r="683" customFormat="false" ht="15.75" hidden="false" customHeight="false" outlineLevel="0" collapsed="false">
      <c r="A683" s="5"/>
      <c r="B683" s="21"/>
      <c r="E683" s="21"/>
      <c r="F683" s="21"/>
    </row>
    <row r="684" customFormat="false" ht="15.75" hidden="false" customHeight="false" outlineLevel="0" collapsed="false">
      <c r="A684" s="5"/>
      <c r="B684" s="21"/>
      <c r="E684" s="21"/>
      <c r="F684" s="21"/>
    </row>
    <row r="685" customFormat="false" ht="15.75" hidden="false" customHeight="false" outlineLevel="0" collapsed="false">
      <c r="A685" s="5"/>
      <c r="B685" s="21"/>
      <c r="E685" s="21"/>
      <c r="F685" s="21"/>
    </row>
    <row r="686" customFormat="false" ht="15.75" hidden="false" customHeight="false" outlineLevel="0" collapsed="false">
      <c r="A686" s="5"/>
      <c r="B686" s="21"/>
      <c r="E686" s="21"/>
      <c r="F686" s="21"/>
    </row>
    <row r="687" customFormat="false" ht="15.75" hidden="false" customHeight="false" outlineLevel="0" collapsed="false">
      <c r="A687" s="5"/>
      <c r="B687" s="21"/>
      <c r="E687" s="21"/>
      <c r="F687" s="21"/>
    </row>
    <row r="688" customFormat="false" ht="15.75" hidden="false" customHeight="false" outlineLevel="0" collapsed="false">
      <c r="A688" s="5"/>
      <c r="B688" s="21"/>
      <c r="E688" s="21"/>
      <c r="F688" s="21"/>
    </row>
    <row r="689" customFormat="false" ht="15.75" hidden="false" customHeight="false" outlineLevel="0" collapsed="false">
      <c r="A689" s="5"/>
      <c r="B689" s="21"/>
      <c r="E689" s="21"/>
      <c r="F689" s="21"/>
    </row>
    <row r="690" customFormat="false" ht="15.75" hidden="false" customHeight="false" outlineLevel="0" collapsed="false">
      <c r="A690" s="5"/>
      <c r="B690" s="21"/>
      <c r="E690" s="21"/>
      <c r="F690" s="21"/>
    </row>
    <row r="691" customFormat="false" ht="15.75" hidden="false" customHeight="false" outlineLevel="0" collapsed="false">
      <c r="A691" s="5"/>
      <c r="B691" s="21"/>
      <c r="E691" s="21"/>
      <c r="F691" s="21"/>
    </row>
    <row r="692" customFormat="false" ht="15.75" hidden="false" customHeight="false" outlineLevel="0" collapsed="false">
      <c r="A692" s="5"/>
      <c r="B692" s="21"/>
      <c r="E692" s="21"/>
      <c r="F692" s="21"/>
    </row>
    <row r="693" customFormat="false" ht="15.75" hidden="false" customHeight="false" outlineLevel="0" collapsed="false">
      <c r="A693" s="5"/>
      <c r="B693" s="21"/>
      <c r="E693" s="21"/>
      <c r="F693" s="21"/>
    </row>
    <row r="694" customFormat="false" ht="15.75" hidden="false" customHeight="false" outlineLevel="0" collapsed="false">
      <c r="A694" s="5"/>
      <c r="B694" s="21"/>
      <c r="E694" s="21"/>
      <c r="F694" s="21"/>
    </row>
    <row r="695" customFormat="false" ht="15.75" hidden="false" customHeight="false" outlineLevel="0" collapsed="false">
      <c r="A695" s="5"/>
      <c r="B695" s="21"/>
      <c r="E695" s="21"/>
      <c r="F695" s="21"/>
    </row>
    <row r="696" customFormat="false" ht="15.75" hidden="false" customHeight="false" outlineLevel="0" collapsed="false">
      <c r="A696" s="5"/>
      <c r="B696" s="21"/>
      <c r="E696" s="21"/>
      <c r="F696" s="21"/>
    </row>
    <row r="697" customFormat="false" ht="15.75" hidden="false" customHeight="false" outlineLevel="0" collapsed="false">
      <c r="A697" s="5"/>
      <c r="B697" s="21"/>
      <c r="E697" s="21"/>
      <c r="F697" s="21"/>
    </row>
    <row r="698" customFormat="false" ht="15.75" hidden="false" customHeight="false" outlineLevel="0" collapsed="false">
      <c r="A698" s="5"/>
      <c r="B698" s="21"/>
      <c r="E698" s="21"/>
      <c r="F698" s="21"/>
    </row>
    <row r="699" customFormat="false" ht="15.75" hidden="false" customHeight="false" outlineLevel="0" collapsed="false">
      <c r="A699" s="5"/>
      <c r="B699" s="21"/>
      <c r="E699" s="21"/>
      <c r="F699" s="21"/>
    </row>
    <row r="700" customFormat="false" ht="15.75" hidden="false" customHeight="false" outlineLevel="0" collapsed="false">
      <c r="A700" s="5"/>
      <c r="B700" s="21"/>
      <c r="E700" s="21"/>
      <c r="F700" s="21"/>
    </row>
    <row r="701" customFormat="false" ht="15.75" hidden="false" customHeight="false" outlineLevel="0" collapsed="false">
      <c r="A701" s="5"/>
      <c r="B701" s="21"/>
      <c r="E701" s="21"/>
      <c r="F701" s="21"/>
    </row>
    <row r="702" customFormat="false" ht="15.75" hidden="false" customHeight="false" outlineLevel="0" collapsed="false">
      <c r="A702" s="5"/>
      <c r="B702" s="21"/>
      <c r="E702" s="21"/>
      <c r="F702" s="21"/>
    </row>
    <row r="703" customFormat="false" ht="15.75" hidden="false" customHeight="false" outlineLevel="0" collapsed="false">
      <c r="A703" s="5"/>
      <c r="B703" s="21"/>
      <c r="E703" s="21"/>
      <c r="F703" s="21"/>
    </row>
    <row r="704" customFormat="false" ht="15.75" hidden="false" customHeight="false" outlineLevel="0" collapsed="false">
      <c r="A704" s="5"/>
      <c r="B704" s="21"/>
      <c r="E704" s="21"/>
      <c r="F704" s="21"/>
    </row>
    <row r="705" customFormat="false" ht="15.75" hidden="false" customHeight="false" outlineLevel="0" collapsed="false">
      <c r="A705" s="5"/>
      <c r="B705" s="21"/>
      <c r="E705" s="21"/>
      <c r="F705" s="21"/>
    </row>
    <row r="706" customFormat="false" ht="15.75" hidden="false" customHeight="false" outlineLevel="0" collapsed="false">
      <c r="A706" s="5"/>
      <c r="B706" s="21"/>
      <c r="E706" s="21"/>
      <c r="F706" s="21"/>
    </row>
    <row r="707" customFormat="false" ht="15.75" hidden="false" customHeight="false" outlineLevel="0" collapsed="false">
      <c r="A707" s="5"/>
      <c r="B707" s="21"/>
      <c r="E707" s="21"/>
      <c r="F707" s="21"/>
    </row>
    <row r="708" customFormat="false" ht="15.75" hidden="false" customHeight="false" outlineLevel="0" collapsed="false">
      <c r="A708" s="5"/>
      <c r="B708" s="21"/>
      <c r="E708" s="21"/>
      <c r="F708" s="21"/>
    </row>
    <row r="709" customFormat="false" ht="15.75" hidden="false" customHeight="false" outlineLevel="0" collapsed="false">
      <c r="A709" s="5"/>
      <c r="B709" s="21"/>
      <c r="E709" s="21"/>
      <c r="F709" s="21"/>
    </row>
    <row r="710" customFormat="false" ht="15.75" hidden="false" customHeight="false" outlineLevel="0" collapsed="false">
      <c r="A710" s="5"/>
      <c r="B710" s="21"/>
      <c r="E710" s="21"/>
      <c r="F710" s="21"/>
    </row>
    <row r="711" customFormat="false" ht="15.75" hidden="false" customHeight="false" outlineLevel="0" collapsed="false">
      <c r="A711" s="5"/>
      <c r="B711" s="21"/>
      <c r="E711" s="21"/>
      <c r="F711" s="21"/>
    </row>
    <row r="712" customFormat="false" ht="15.75" hidden="false" customHeight="false" outlineLevel="0" collapsed="false">
      <c r="A712" s="5"/>
      <c r="B712" s="21"/>
      <c r="E712" s="21"/>
      <c r="F712" s="21"/>
    </row>
    <row r="713" customFormat="false" ht="15.75" hidden="false" customHeight="false" outlineLevel="0" collapsed="false">
      <c r="A713" s="5"/>
      <c r="B713" s="21"/>
      <c r="E713" s="21"/>
      <c r="F713" s="21"/>
    </row>
    <row r="714" customFormat="false" ht="15.75" hidden="false" customHeight="false" outlineLevel="0" collapsed="false">
      <c r="A714" s="5"/>
      <c r="B714" s="21"/>
      <c r="E714" s="21"/>
      <c r="F714" s="21"/>
    </row>
    <row r="715" customFormat="false" ht="15.75" hidden="false" customHeight="false" outlineLevel="0" collapsed="false">
      <c r="A715" s="5"/>
      <c r="B715" s="21"/>
      <c r="E715" s="21"/>
      <c r="F715" s="21"/>
    </row>
    <row r="716" customFormat="false" ht="15.75" hidden="false" customHeight="false" outlineLevel="0" collapsed="false">
      <c r="A716" s="5"/>
      <c r="B716" s="21"/>
      <c r="E716" s="21"/>
      <c r="F716" s="21"/>
    </row>
    <row r="717" customFormat="false" ht="15.75" hidden="false" customHeight="false" outlineLevel="0" collapsed="false">
      <c r="A717" s="5"/>
      <c r="B717" s="21"/>
      <c r="E717" s="21"/>
      <c r="F717" s="21"/>
    </row>
    <row r="718" customFormat="false" ht="15.75" hidden="false" customHeight="false" outlineLevel="0" collapsed="false">
      <c r="A718" s="5"/>
      <c r="B718" s="21"/>
      <c r="E718" s="21"/>
      <c r="F718" s="21"/>
    </row>
    <row r="719" customFormat="false" ht="15.75" hidden="false" customHeight="false" outlineLevel="0" collapsed="false">
      <c r="A719" s="5"/>
      <c r="B719" s="21"/>
      <c r="E719" s="21"/>
      <c r="F719" s="21"/>
    </row>
    <row r="720" customFormat="false" ht="15.75" hidden="false" customHeight="false" outlineLevel="0" collapsed="false">
      <c r="A720" s="5"/>
      <c r="B720" s="21"/>
      <c r="E720" s="21"/>
      <c r="F720" s="21"/>
    </row>
    <row r="721" customFormat="false" ht="15.75" hidden="false" customHeight="false" outlineLevel="0" collapsed="false">
      <c r="A721" s="5"/>
      <c r="B721" s="21"/>
      <c r="E721" s="21"/>
      <c r="F721" s="21"/>
    </row>
    <row r="722" customFormat="false" ht="15.75" hidden="false" customHeight="false" outlineLevel="0" collapsed="false">
      <c r="A722" s="5"/>
      <c r="B722" s="21"/>
      <c r="E722" s="21"/>
      <c r="F722" s="21"/>
    </row>
    <row r="723" customFormat="false" ht="15.75" hidden="false" customHeight="false" outlineLevel="0" collapsed="false">
      <c r="A723" s="5"/>
      <c r="B723" s="21"/>
      <c r="E723" s="21"/>
      <c r="F723" s="21"/>
    </row>
    <row r="724" customFormat="false" ht="15.75" hidden="false" customHeight="false" outlineLevel="0" collapsed="false">
      <c r="A724" s="5"/>
      <c r="B724" s="21"/>
      <c r="E724" s="21"/>
      <c r="F724" s="21"/>
    </row>
    <row r="725" customFormat="false" ht="15.75" hidden="false" customHeight="false" outlineLevel="0" collapsed="false">
      <c r="A725" s="5"/>
      <c r="B725" s="21"/>
      <c r="E725" s="21"/>
      <c r="F725" s="21"/>
    </row>
    <row r="726" customFormat="false" ht="15.75" hidden="false" customHeight="false" outlineLevel="0" collapsed="false">
      <c r="A726" s="5"/>
      <c r="B726" s="21"/>
      <c r="E726" s="21"/>
      <c r="F726" s="21"/>
    </row>
    <row r="727" customFormat="false" ht="15.75" hidden="false" customHeight="false" outlineLevel="0" collapsed="false">
      <c r="A727" s="5"/>
      <c r="B727" s="21"/>
      <c r="E727" s="21"/>
      <c r="F727" s="21"/>
    </row>
    <row r="728" customFormat="false" ht="15.75" hidden="false" customHeight="false" outlineLevel="0" collapsed="false">
      <c r="A728" s="5"/>
      <c r="B728" s="21"/>
      <c r="E728" s="21"/>
      <c r="F728" s="21"/>
    </row>
    <row r="729" customFormat="false" ht="15.75" hidden="false" customHeight="false" outlineLevel="0" collapsed="false">
      <c r="A729" s="5"/>
      <c r="B729" s="21"/>
      <c r="E729" s="21"/>
      <c r="F729" s="21"/>
    </row>
    <row r="730" customFormat="false" ht="15.75" hidden="false" customHeight="false" outlineLevel="0" collapsed="false">
      <c r="A730" s="5"/>
      <c r="B730" s="21"/>
      <c r="E730" s="21"/>
      <c r="F730" s="21"/>
    </row>
    <row r="731" customFormat="false" ht="15.75" hidden="false" customHeight="false" outlineLevel="0" collapsed="false">
      <c r="A731" s="5"/>
      <c r="B731" s="21"/>
      <c r="E731" s="21"/>
      <c r="F731" s="21"/>
    </row>
    <row r="732" customFormat="false" ht="15.75" hidden="false" customHeight="false" outlineLevel="0" collapsed="false">
      <c r="A732" s="5"/>
      <c r="B732" s="21"/>
      <c r="E732" s="21"/>
      <c r="F732" s="21"/>
    </row>
    <row r="733" customFormat="false" ht="15.75" hidden="false" customHeight="false" outlineLevel="0" collapsed="false">
      <c r="A733" s="5"/>
      <c r="B733" s="21"/>
      <c r="E733" s="21"/>
      <c r="F733" s="21"/>
    </row>
    <row r="734" customFormat="false" ht="15.75" hidden="false" customHeight="false" outlineLevel="0" collapsed="false">
      <c r="A734" s="5"/>
      <c r="B734" s="21"/>
      <c r="E734" s="21"/>
      <c r="F734" s="21"/>
    </row>
    <row r="735" customFormat="false" ht="15.75" hidden="false" customHeight="false" outlineLevel="0" collapsed="false">
      <c r="A735" s="5"/>
      <c r="B735" s="21"/>
      <c r="E735" s="21"/>
      <c r="F735" s="21"/>
    </row>
    <row r="736" customFormat="false" ht="15.75" hidden="false" customHeight="false" outlineLevel="0" collapsed="false">
      <c r="A736" s="5"/>
      <c r="B736" s="21"/>
      <c r="E736" s="21"/>
      <c r="F736" s="21"/>
    </row>
    <row r="737" customFormat="false" ht="15.75" hidden="false" customHeight="false" outlineLevel="0" collapsed="false">
      <c r="A737" s="5"/>
      <c r="B737" s="21"/>
      <c r="E737" s="21"/>
      <c r="F737" s="21"/>
    </row>
    <row r="738" customFormat="false" ht="15.75" hidden="false" customHeight="false" outlineLevel="0" collapsed="false">
      <c r="A738" s="5"/>
      <c r="B738" s="21"/>
      <c r="E738" s="21"/>
      <c r="F738" s="21"/>
    </row>
    <row r="739" customFormat="false" ht="15.75" hidden="false" customHeight="false" outlineLevel="0" collapsed="false">
      <c r="A739" s="5"/>
      <c r="B739" s="21"/>
      <c r="E739" s="21"/>
      <c r="F739" s="21"/>
    </row>
    <row r="740" customFormat="false" ht="15.75" hidden="false" customHeight="false" outlineLevel="0" collapsed="false">
      <c r="A740" s="5"/>
      <c r="B740" s="21"/>
      <c r="E740" s="21"/>
      <c r="F740" s="21"/>
    </row>
    <row r="741" customFormat="false" ht="15.75" hidden="false" customHeight="false" outlineLevel="0" collapsed="false">
      <c r="A741" s="5"/>
      <c r="B741" s="21"/>
      <c r="E741" s="21"/>
      <c r="F741" s="21"/>
    </row>
    <row r="742" customFormat="false" ht="15.75" hidden="false" customHeight="false" outlineLevel="0" collapsed="false">
      <c r="A742" s="5"/>
      <c r="B742" s="21"/>
      <c r="E742" s="21"/>
      <c r="F742" s="21"/>
    </row>
    <row r="743" customFormat="false" ht="15.75" hidden="false" customHeight="false" outlineLevel="0" collapsed="false">
      <c r="A743" s="5"/>
      <c r="B743" s="21"/>
      <c r="E743" s="21"/>
      <c r="F743" s="21"/>
    </row>
    <row r="744" customFormat="false" ht="15.75" hidden="false" customHeight="false" outlineLevel="0" collapsed="false">
      <c r="A744" s="5"/>
      <c r="B744" s="21"/>
      <c r="E744" s="21"/>
      <c r="F744" s="21"/>
    </row>
    <row r="745" customFormat="false" ht="15.75" hidden="false" customHeight="false" outlineLevel="0" collapsed="false">
      <c r="A745" s="5"/>
      <c r="B745" s="21"/>
      <c r="E745" s="21"/>
      <c r="F745" s="21"/>
    </row>
    <row r="746" customFormat="false" ht="15.75" hidden="false" customHeight="false" outlineLevel="0" collapsed="false">
      <c r="A746" s="5"/>
      <c r="B746" s="21"/>
      <c r="E746" s="21"/>
      <c r="F746" s="21"/>
    </row>
    <row r="747" customFormat="false" ht="15.75" hidden="false" customHeight="false" outlineLevel="0" collapsed="false">
      <c r="A747" s="5"/>
      <c r="B747" s="21"/>
      <c r="E747" s="21"/>
      <c r="F747" s="21"/>
    </row>
    <row r="748" customFormat="false" ht="15.75" hidden="false" customHeight="false" outlineLevel="0" collapsed="false">
      <c r="A748" s="5"/>
      <c r="B748" s="21"/>
      <c r="E748" s="21"/>
      <c r="F748" s="21"/>
    </row>
    <row r="749" customFormat="false" ht="15.75" hidden="false" customHeight="false" outlineLevel="0" collapsed="false">
      <c r="A749" s="5"/>
      <c r="B749" s="21"/>
      <c r="E749" s="21"/>
      <c r="F749" s="21"/>
    </row>
    <row r="750" customFormat="false" ht="15.75" hidden="false" customHeight="false" outlineLevel="0" collapsed="false">
      <c r="A750" s="5"/>
      <c r="B750" s="21"/>
      <c r="E750" s="21"/>
      <c r="F750" s="21"/>
    </row>
    <row r="751" customFormat="false" ht="15.75" hidden="false" customHeight="false" outlineLevel="0" collapsed="false">
      <c r="A751" s="5"/>
      <c r="B751" s="21"/>
      <c r="E751" s="21"/>
      <c r="F751" s="21"/>
    </row>
    <row r="752" customFormat="false" ht="15.75" hidden="false" customHeight="false" outlineLevel="0" collapsed="false">
      <c r="A752" s="5"/>
      <c r="B752" s="21"/>
      <c r="E752" s="21"/>
      <c r="F752" s="21"/>
    </row>
    <row r="753" customFormat="false" ht="15.75" hidden="false" customHeight="false" outlineLevel="0" collapsed="false">
      <c r="A753" s="5"/>
      <c r="B753" s="21"/>
      <c r="E753" s="21"/>
      <c r="F753" s="21"/>
    </row>
    <row r="754" customFormat="false" ht="15.75" hidden="false" customHeight="false" outlineLevel="0" collapsed="false">
      <c r="A754" s="5"/>
      <c r="B754" s="21"/>
      <c r="E754" s="21"/>
      <c r="F754" s="21"/>
    </row>
    <row r="755" customFormat="false" ht="15.75" hidden="false" customHeight="false" outlineLevel="0" collapsed="false">
      <c r="A755" s="5"/>
      <c r="B755" s="21"/>
      <c r="E755" s="21"/>
      <c r="F755" s="21"/>
    </row>
    <row r="756" customFormat="false" ht="15.75" hidden="false" customHeight="false" outlineLevel="0" collapsed="false">
      <c r="A756" s="5"/>
      <c r="B756" s="21"/>
      <c r="E756" s="21"/>
      <c r="F756" s="21"/>
    </row>
    <row r="757" customFormat="false" ht="15.75" hidden="false" customHeight="false" outlineLevel="0" collapsed="false">
      <c r="A757" s="5"/>
      <c r="B757" s="21"/>
      <c r="E757" s="21"/>
      <c r="F757" s="21"/>
    </row>
    <row r="758" customFormat="false" ht="15.75" hidden="false" customHeight="false" outlineLevel="0" collapsed="false">
      <c r="A758" s="5"/>
      <c r="B758" s="21"/>
      <c r="E758" s="21"/>
      <c r="F758" s="21"/>
    </row>
    <row r="759" customFormat="false" ht="15.75" hidden="false" customHeight="false" outlineLevel="0" collapsed="false">
      <c r="A759" s="5"/>
      <c r="B759" s="21"/>
      <c r="E759" s="21"/>
      <c r="F759" s="21"/>
    </row>
    <row r="760" customFormat="false" ht="15.75" hidden="false" customHeight="false" outlineLevel="0" collapsed="false">
      <c r="A760" s="5"/>
      <c r="B760" s="21"/>
      <c r="E760" s="21"/>
      <c r="F760" s="21"/>
    </row>
    <row r="761" customFormat="false" ht="15.75" hidden="false" customHeight="false" outlineLevel="0" collapsed="false">
      <c r="A761" s="5"/>
      <c r="B761" s="21"/>
      <c r="E761" s="21"/>
      <c r="F761" s="21"/>
    </row>
    <row r="762" customFormat="false" ht="15.75" hidden="false" customHeight="false" outlineLevel="0" collapsed="false">
      <c r="A762" s="5"/>
      <c r="B762" s="21"/>
      <c r="E762" s="21"/>
      <c r="F762" s="21"/>
    </row>
    <row r="763" customFormat="false" ht="15.75" hidden="false" customHeight="false" outlineLevel="0" collapsed="false">
      <c r="A763" s="5"/>
      <c r="B763" s="21"/>
      <c r="E763" s="21"/>
      <c r="F763" s="21"/>
    </row>
    <row r="764" customFormat="false" ht="15.75" hidden="false" customHeight="false" outlineLevel="0" collapsed="false">
      <c r="A764" s="5"/>
      <c r="B764" s="21"/>
      <c r="E764" s="21"/>
      <c r="F764" s="21"/>
    </row>
    <row r="765" customFormat="false" ht="15.75" hidden="false" customHeight="false" outlineLevel="0" collapsed="false">
      <c r="A765" s="5"/>
      <c r="B765" s="21"/>
      <c r="E765" s="21"/>
      <c r="F765" s="21"/>
    </row>
    <row r="766" customFormat="false" ht="15.75" hidden="false" customHeight="false" outlineLevel="0" collapsed="false">
      <c r="A766" s="5"/>
      <c r="B766" s="21"/>
      <c r="E766" s="21"/>
      <c r="F766" s="21"/>
    </row>
    <row r="767" customFormat="false" ht="15.75" hidden="false" customHeight="false" outlineLevel="0" collapsed="false">
      <c r="A767" s="5"/>
      <c r="B767" s="21"/>
      <c r="E767" s="21"/>
      <c r="F767" s="21"/>
    </row>
    <row r="768" customFormat="false" ht="15.75" hidden="false" customHeight="false" outlineLevel="0" collapsed="false">
      <c r="A768" s="5"/>
      <c r="B768" s="21"/>
      <c r="E768" s="21"/>
      <c r="F768" s="21"/>
    </row>
    <row r="769" customFormat="false" ht="15.75" hidden="false" customHeight="false" outlineLevel="0" collapsed="false">
      <c r="A769" s="5"/>
      <c r="B769" s="21"/>
      <c r="E769" s="21"/>
      <c r="F769" s="21"/>
    </row>
    <row r="770" customFormat="false" ht="15.75" hidden="false" customHeight="false" outlineLevel="0" collapsed="false">
      <c r="A770" s="5"/>
      <c r="B770" s="21"/>
      <c r="E770" s="21"/>
      <c r="F770" s="21"/>
    </row>
    <row r="771" customFormat="false" ht="15.75" hidden="false" customHeight="false" outlineLevel="0" collapsed="false">
      <c r="A771" s="5"/>
      <c r="B771" s="21"/>
      <c r="E771" s="21"/>
      <c r="F771" s="21"/>
    </row>
    <row r="772" customFormat="false" ht="15.75" hidden="false" customHeight="false" outlineLevel="0" collapsed="false">
      <c r="A772" s="5"/>
      <c r="B772" s="21"/>
      <c r="E772" s="21"/>
      <c r="F772" s="21"/>
    </row>
    <row r="773" customFormat="false" ht="15.75" hidden="false" customHeight="false" outlineLevel="0" collapsed="false">
      <c r="A773" s="5"/>
      <c r="B773" s="21"/>
      <c r="E773" s="21"/>
      <c r="F773" s="21"/>
    </row>
    <row r="774" customFormat="false" ht="15.75" hidden="false" customHeight="false" outlineLevel="0" collapsed="false">
      <c r="A774" s="5"/>
      <c r="B774" s="21"/>
      <c r="E774" s="21"/>
      <c r="F774" s="21"/>
    </row>
    <row r="775" customFormat="false" ht="15.75" hidden="false" customHeight="false" outlineLevel="0" collapsed="false">
      <c r="A775" s="5"/>
      <c r="B775" s="21"/>
      <c r="E775" s="21"/>
      <c r="F775" s="21"/>
    </row>
    <row r="776" customFormat="false" ht="15.75" hidden="false" customHeight="false" outlineLevel="0" collapsed="false">
      <c r="A776" s="5"/>
      <c r="B776" s="21"/>
      <c r="E776" s="21"/>
      <c r="F776" s="21"/>
    </row>
    <row r="777" customFormat="false" ht="15.75" hidden="false" customHeight="false" outlineLevel="0" collapsed="false">
      <c r="A777" s="5"/>
      <c r="B777" s="21"/>
      <c r="E777" s="21"/>
      <c r="F777" s="21"/>
    </row>
    <row r="778" customFormat="false" ht="15.75" hidden="false" customHeight="false" outlineLevel="0" collapsed="false">
      <c r="A778" s="5"/>
      <c r="B778" s="21"/>
      <c r="E778" s="21"/>
      <c r="F778" s="21"/>
    </row>
    <row r="779" customFormat="false" ht="15.75" hidden="false" customHeight="false" outlineLevel="0" collapsed="false">
      <c r="A779" s="5"/>
      <c r="B779" s="21"/>
      <c r="E779" s="21"/>
      <c r="F779" s="21"/>
    </row>
    <row r="780" customFormat="false" ht="15.75" hidden="false" customHeight="false" outlineLevel="0" collapsed="false">
      <c r="A780" s="5"/>
      <c r="B780" s="21"/>
      <c r="E780" s="21"/>
      <c r="F780" s="21"/>
    </row>
    <row r="781" customFormat="false" ht="15.75" hidden="false" customHeight="false" outlineLevel="0" collapsed="false">
      <c r="A781" s="5"/>
      <c r="B781" s="21"/>
      <c r="E781" s="21"/>
      <c r="F781" s="21"/>
    </row>
    <row r="782" customFormat="false" ht="15.75" hidden="false" customHeight="false" outlineLevel="0" collapsed="false">
      <c r="A782" s="5"/>
      <c r="B782" s="21"/>
      <c r="E782" s="21"/>
      <c r="F782" s="21"/>
    </row>
    <row r="783" customFormat="false" ht="15.75" hidden="false" customHeight="false" outlineLevel="0" collapsed="false">
      <c r="A783" s="5"/>
      <c r="B783" s="21"/>
      <c r="E783" s="21"/>
      <c r="F783" s="21"/>
    </row>
    <row r="784" customFormat="false" ht="15.75" hidden="false" customHeight="false" outlineLevel="0" collapsed="false">
      <c r="A784" s="5"/>
      <c r="B784" s="21"/>
      <c r="E784" s="21"/>
      <c r="F784" s="21"/>
    </row>
    <row r="785" customFormat="false" ht="15.75" hidden="false" customHeight="false" outlineLevel="0" collapsed="false">
      <c r="A785" s="5"/>
      <c r="B785" s="21"/>
      <c r="E785" s="21"/>
      <c r="F785" s="21"/>
    </row>
    <row r="786" customFormat="false" ht="15.75" hidden="false" customHeight="false" outlineLevel="0" collapsed="false">
      <c r="A786" s="5"/>
      <c r="B786" s="21"/>
      <c r="E786" s="21"/>
      <c r="F786" s="21"/>
    </row>
    <row r="787" customFormat="false" ht="15.75" hidden="false" customHeight="false" outlineLevel="0" collapsed="false">
      <c r="A787" s="5"/>
      <c r="B787" s="21"/>
      <c r="E787" s="21"/>
      <c r="F787" s="21"/>
    </row>
    <row r="788" customFormat="false" ht="15.75" hidden="false" customHeight="false" outlineLevel="0" collapsed="false">
      <c r="A788" s="5"/>
      <c r="B788" s="21"/>
      <c r="E788" s="21"/>
      <c r="F788" s="21"/>
    </row>
    <row r="789" customFormat="false" ht="15.75" hidden="false" customHeight="false" outlineLevel="0" collapsed="false">
      <c r="A789" s="5"/>
      <c r="B789" s="21"/>
      <c r="E789" s="21"/>
      <c r="F789" s="21"/>
    </row>
    <row r="790" customFormat="false" ht="15.75" hidden="false" customHeight="false" outlineLevel="0" collapsed="false">
      <c r="A790" s="5"/>
      <c r="B790" s="21"/>
      <c r="E790" s="21"/>
      <c r="F790" s="21"/>
    </row>
    <row r="791" customFormat="false" ht="15.75" hidden="false" customHeight="false" outlineLevel="0" collapsed="false">
      <c r="A791" s="5"/>
      <c r="B791" s="21"/>
      <c r="E791" s="21"/>
      <c r="F791" s="21"/>
    </row>
    <row r="792" customFormat="false" ht="15.75" hidden="false" customHeight="false" outlineLevel="0" collapsed="false">
      <c r="A792" s="5"/>
      <c r="B792" s="21"/>
      <c r="E792" s="21"/>
      <c r="F792" s="21"/>
    </row>
    <row r="793" customFormat="false" ht="15.75" hidden="false" customHeight="false" outlineLevel="0" collapsed="false">
      <c r="A793" s="5"/>
      <c r="B793" s="21"/>
      <c r="E793" s="21"/>
      <c r="F793" s="21"/>
    </row>
    <row r="794" customFormat="false" ht="15.75" hidden="false" customHeight="false" outlineLevel="0" collapsed="false">
      <c r="A794" s="5"/>
      <c r="B794" s="21"/>
      <c r="E794" s="21"/>
      <c r="F794" s="21"/>
    </row>
    <row r="795" customFormat="false" ht="15.75" hidden="false" customHeight="false" outlineLevel="0" collapsed="false">
      <c r="A795" s="5"/>
      <c r="B795" s="21"/>
      <c r="E795" s="21"/>
      <c r="F795" s="21"/>
    </row>
    <row r="796" customFormat="false" ht="15.75" hidden="false" customHeight="false" outlineLevel="0" collapsed="false">
      <c r="A796" s="5"/>
      <c r="B796" s="21"/>
      <c r="E796" s="21"/>
      <c r="F796" s="21"/>
    </row>
    <row r="797" customFormat="false" ht="15.75" hidden="false" customHeight="false" outlineLevel="0" collapsed="false">
      <c r="A797" s="5"/>
      <c r="B797" s="21"/>
      <c r="E797" s="21"/>
      <c r="F797" s="21"/>
    </row>
    <row r="798" customFormat="false" ht="15.75" hidden="false" customHeight="false" outlineLevel="0" collapsed="false">
      <c r="A798" s="5"/>
      <c r="B798" s="21"/>
      <c r="E798" s="21"/>
      <c r="F798" s="21"/>
    </row>
    <row r="799" customFormat="false" ht="15.75" hidden="false" customHeight="false" outlineLevel="0" collapsed="false">
      <c r="A799" s="5"/>
      <c r="B799" s="21"/>
      <c r="E799" s="21"/>
      <c r="F799" s="21"/>
    </row>
    <row r="800" customFormat="false" ht="15.75" hidden="false" customHeight="false" outlineLevel="0" collapsed="false">
      <c r="A800" s="5"/>
      <c r="B800" s="21"/>
      <c r="E800" s="21"/>
      <c r="F800" s="21"/>
    </row>
    <row r="801" customFormat="false" ht="15.75" hidden="false" customHeight="false" outlineLevel="0" collapsed="false">
      <c r="A801" s="5"/>
      <c r="B801" s="21"/>
      <c r="E801" s="21"/>
      <c r="F801" s="21"/>
    </row>
    <row r="802" customFormat="false" ht="15.75" hidden="false" customHeight="false" outlineLevel="0" collapsed="false">
      <c r="A802" s="5"/>
      <c r="B802" s="21"/>
      <c r="E802" s="21"/>
      <c r="F802" s="21"/>
    </row>
    <row r="803" customFormat="false" ht="15.75" hidden="false" customHeight="false" outlineLevel="0" collapsed="false">
      <c r="A803" s="5"/>
      <c r="B803" s="21"/>
      <c r="E803" s="21"/>
      <c r="F803" s="21"/>
    </row>
    <row r="804" customFormat="false" ht="15.75" hidden="false" customHeight="false" outlineLevel="0" collapsed="false">
      <c r="A804" s="5"/>
      <c r="B804" s="21"/>
      <c r="E804" s="21"/>
      <c r="F804" s="21"/>
    </row>
    <row r="805" customFormat="false" ht="15.75" hidden="false" customHeight="false" outlineLevel="0" collapsed="false">
      <c r="A805" s="5"/>
      <c r="B805" s="21"/>
      <c r="E805" s="21"/>
      <c r="F805" s="21"/>
    </row>
    <row r="806" customFormat="false" ht="15.75" hidden="false" customHeight="false" outlineLevel="0" collapsed="false">
      <c r="A806" s="5"/>
      <c r="B806" s="21"/>
      <c r="E806" s="21"/>
      <c r="F806" s="21"/>
    </row>
    <row r="807" customFormat="false" ht="15.75" hidden="false" customHeight="false" outlineLevel="0" collapsed="false">
      <c r="A807" s="5"/>
      <c r="B807" s="21"/>
      <c r="E807" s="21"/>
      <c r="F807" s="21"/>
    </row>
    <row r="808" customFormat="false" ht="15.75" hidden="false" customHeight="false" outlineLevel="0" collapsed="false">
      <c r="A808" s="5"/>
      <c r="B808" s="21"/>
      <c r="E808" s="21"/>
      <c r="F808" s="21"/>
    </row>
    <row r="809" customFormat="false" ht="15.75" hidden="false" customHeight="false" outlineLevel="0" collapsed="false">
      <c r="A809" s="5"/>
      <c r="B809" s="21"/>
      <c r="E809" s="21"/>
      <c r="F809" s="21"/>
    </row>
    <row r="810" customFormat="false" ht="15.75" hidden="false" customHeight="false" outlineLevel="0" collapsed="false">
      <c r="A810" s="5"/>
      <c r="B810" s="21"/>
      <c r="E810" s="21"/>
      <c r="F810" s="21"/>
    </row>
    <row r="811" customFormat="false" ht="15.75" hidden="false" customHeight="false" outlineLevel="0" collapsed="false">
      <c r="A811" s="5"/>
      <c r="B811" s="21"/>
      <c r="E811" s="21"/>
      <c r="F811" s="21"/>
    </row>
    <row r="812" customFormat="false" ht="15.75" hidden="false" customHeight="false" outlineLevel="0" collapsed="false">
      <c r="A812" s="5"/>
      <c r="B812" s="21"/>
      <c r="E812" s="21"/>
      <c r="F812" s="21"/>
    </row>
    <row r="813" customFormat="false" ht="15.75" hidden="false" customHeight="false" outlineLevel="0" collapsed="false">
      <c r="A813" s="5"/>
      <c r="B813" s="21"/>
      <c r="E813" s="21"/>
      <c r="F813" s="21"/>
    </row>
    <row r="814" customFormat="false" ht="15.75" hidden="false" customHeight="false" outlineLevel="0" collapsed="false">
      <c r="A814" s="5"/>
      <c r="B814" s="21"/>
      <c r="E814" s="21"/>
      <c r="F814" s="21"/>
    </row>
    <row r="815" customFormat="false" ht="15.75" hidden="false" customHeight="false" outlineLevel="0" collapsed="false">
      <c r="A815" s="5"/>
      <c r="B815" s="21"/>
      <c r="E815" s="21"/>
      <c r="F815" s="21"/>
    </row>
    <row r="816" customFormat="false" ht="15.75" hidden="false" customHeight="false" outlineLevel="0" collapsed="false">
      <c r="A816" s="5"/>
      <c r="B816" s="21"/>
      <c r="E816" s="21"/>
      <c r="F816" s="21"/>
    </row>
    <row r="817" customFormat="false" ht="15.75" hidden="false" customHeight="false" outlineLevel="0" collapsed="false">
      <c r="A817" s="5"/>
      <c r="B817" s="21"/>
      <c r="E817" s="21"/>
      <c r="F817" s="21"/>
    </row>
    <row r="818" customFormat="false" ht="15.75" hidden="false" customHeight="false" outlineLevel="0" collapsed="false">
      <c r="A818" s="5"/>
      <c r="B818" s="21"/>
      <c r="E818" s="21"/>
      <c r="F818" s="21"/>
    </row>
    <row r="819" customFormat="false" ht="15.75" hidden="false" customHeight="false" outlineLevel="0" collapsed="false">
      <c r="A819" s="5"/>
      <c r="B819" s="21"/>
      <c r="E819" s="21"/>
      <c r="F819" s="21"/>
    </row>
    <row r="820" customFormat="false" ht="15.75" hidden="false" customHeight="false" outlineLevel="0" collapsed="false">
      <c r="A820" s="5"/>
      <c r="B820" s="21"/>
      <c r="E820" s="21"/>
      <c r="F820" s="21"/>
    </row>
    <row r="821" customFormat="false" ht="15.75" hidden="false" customHeight="false" outlineLevel="0" collapsed="false">
      <c r="A821" s="5"/>
      <c r="B821" s="21"/>
      <c r="E821" s="21"/>
      <c r="F821" s="21"/>
    </row>
    <row r="822" customFormat="false" ht="15.75" hidden="false" customHeight="false" outlineLevel="0" collapsed="false">
      <c r="A822" s="5"/>
      <c r="B822" s="21"/>
      <c r="E822" s="21"/>
      <c r="F822" s="21"/>
    </row>
    <row r="823" customFormat="false" ht="15.75" hidden="false" customHeight="false" outlineLevel="0" collapsed="false">
      <c r="A823" s="5"/>
      <c r="B823" s="21"/>
      <c r="E823" s="21"/>
      <c r="F823" s="21"/>
    </row>
    <row r="824" customFormat="false" ht="15.75" hidden="false" customHeight="false" outlineLevel="0" collapsed="false">
      <c r="A824" s="5"/>
      <c r="B824" s="21"/>
      <c r="E824" s="21"/>
      <c r="F824" s="21"/>
    </row>
    <row r="825" customFormat="false" ht="15.75" hidden="false" customHeight="false" outlineLevel="0" collapsed="false">
      <c r="A825" s="5"/>
      <c r="B825" s="21"/>
      <c r="E825" s="21"/>
      <c r="F825" s="21"/>
    </row>
    <row r="826" customFormat="false" ht="15.75" hidden="false" customHeight="false" outlineLevel="0" collapsed="false">
      <c r="A826" s="5"/>
      <c r="B826" s="21"/>
      <c r="E826" s="21"/>
      <c r="F826" s="21"/>
    </row>
    <row r="827" customFormat="false" ht="15.75" hidden="false" customHeight="false" outlineLevel="0" collapsed="false">
      <c r="A827" s="5"/>
      <c r="B827" s="21"/>
      <c r="E827" s="21"/>
      <c r="F827" s="21"/>
    </row>
    <row r="828" customFormat="false" ht="15.75" hidden="false" customHeight="false" outlineLevel="0" collapsed="false">
      <c r="A828" s="5"/>
      <c r="B828" s="21"/>
      <c r="E828" s="21"/>
      <c r="F828" s="21"/>
    </row>
    <row r="829" customFormat="false" ht="15.75" hidden="false" customHeight="false" outlineLevel="0" collapsed="false">
      <c r="A829" s="5"/>
      <c r="B829" s="21"/>
      <c r="E829" s="21"/>
      <c r="F829" s="21"/>
    </row>
    <row r="830" customFormat="false" ht="15.75" hidden="false" customHeight="false" outlineLevel="0" collapsed="false">
      <c r="A830" s="5"/>
      <c r="B830" s="21"/>
      <c r="E830" s="21"/>
      <c r="F830" s="21"/>
    </row>
    <row r="831" customFormat="false" ht="15.75" hidden="false" customHeight="false" outlineLevel="0" collapsed="false">
      <c r="A831" s="5"/>
      <c r="B831" s="21"/>
      <c r="E831" s="21"/>
      <c r="F831" s="21"/>
    </row>
    <row r="832" customFormat="false" ht="15.75" hidden="false" customHeight="false" outlineLevel="0" collapsed="false">
      <c r="A832" s="5"/>
      <c r="B832" s="21"/>
      <c r="E832" s="21"/>
      <c r="F832" s="21"/>
    </row>
    <row r="833" customFormat="false" ht="15.75" hidden="false" customHeight="false" outlineLevel="0" collapsed="false">
      <c r="A833" s="5"/>
      <c r="B833" s="21"/>
      <c r="E833" s="21"/>
      <c r="F833" s="21"/>
    </row>
    <row r="834" customFormat="false" ht="15.75" hidden="false" customHeight="false" outlineLevel="0" collapsed="false">
      <c r="A834" s="5"/>
      <c r="B834" s="21"/>
      <c r="E834" s="21"/>
      <c r="F834" s="21"/>
    </row>
    <row r="835" customFormat="false" ht="15.75" hidden="false" customHeight="false" outlineLevel="0" collapsed="false">
      <c r="A835" s="5"/>
      <c r="B835" s="21"/>
      <c r="E835" s="21"/>
      <c r="F835" s="21"/>
    </row>
    <row r="836" customFormat="false" ht="15.75" hidden="false" customHeight="false" outlineLevel="0" collapsed="false">
      <c r="A836" s="5"/>
      <c r="B836" s="21"/>
      <c r="E836" s="21"/>
      <c r="F836" s="21"/>
    </row>
    <row r="837" customFormat="false" ht="15.75" hidden="false" customHeight="false" outlineLevel="0" collapsed="false">
      <c r="A837" s="5"/>
      <c r="B837" s="21"/>
      <c r="E837" s="21"/>
      <c r="F837" s="21"/>
    </row>
    <row r="838" customFormat="false" ht="15.75" hidden="false" customHeight="false" outlineLevel="0" collapsed="false">
      <c r="A838" s="5"/>
      <c r="B838" s="21"/>
      <c r="E838" s="21"/>
      <c r="F838" s="21"/>
    </row>
    <row r="839" customFormat="false" ht="15.75" hidden="false" customHeight="false" outlineLevel="0" collapsed="false">
      <c r="A839" s="5"/>
      <c r="B839" s="21"/>
      <c r="E839" s="21"/>
      <c r="F839" s="21"/>
    </row>
    <row r="840" customFormat="false" ht="15.75" hidden="false" customHeight="false" outlineLevel="0" collapsed="false">
      <c r="A840" s="5"/>
      <c r="B840" s="21"/>
      <c r="E840" s="21"/>
      <c r="F840" s="21"/>
    </row>
    <row r="841" customFormat="false" ht="15.75" hidden="false" customHeight="false" outlineLevel="0" collapsed="false">
      <c r="A841" s="5"/>
      <c r="B841" s="21"/>
      <c r="E841" s="21"/>
      <c r="F841" s="21"/>
    </row>
    <row r="842" customFormat="false" ht="15.75" hidden="false" customHeight="false" outlineLevel="0" collapsed="false">
      <c r="A842" s="5"/>
      <c r="B842" s="21"/>
      <c r="E842" s="21"/>
      <c r="F842" s="21"/>
    </row>
    <row r="843" customFormat="false" ht="15.75" hidden="false" customHeight="false" outlineLevel="0" collapsed="false">
      <c r="A843" s="5"/>
      <c r="B843" s="21"/>
      <c r="E843" s="21"/>
      <c r="F843" s="21"/>
    </row>
    <row r="844" customFormat="false" ht="15.75" hidden="false" customHeight="false" outlineLevel="0" collapsed="false">
      <c r="A844" s="5"/>
      <c r="B844" s="21"/>
      <c r="E844" s="21"/>
      <c r="F844" s="21"/>
    </row>
    <row r="845" customFormat="false" ht="15.75" hidden="false" customHeight="false" outlineLevel="0" collapsed="false">
      <c r="A845" s="5"/>
      <c r="B845" s="21"/>
      <c r="E845" s="21"/>
      <c r="F845" s="21"/>
    </row>
    <row r="846" customFormat="false" ht="15.75" hidden="false" customHeight="false" outlineLevel="0" collapsed="false">
      <c r="A846" s="5"/>
      <c r="B846" s="21"/>
      <c r="E846" s="21"/>
      <c r="F846" s="21"/>
    </row>
    <row r="847" customFormat="false" ht="15.75" hidden="false" customHeight="false" outlineLevel="0" collapsed="false">
      <c r="A847" s="5"/>
      <c r="B847" s="21"/>
      <c r="E847" s="21"/>
      <c r="F847" s="21"/>
    </row>
    <row r="848" customFormat="false" ht="15.75" hidden="false" customHeight="false" outlineLevel="0" collapsed="false">
      <c r="A848" s="5"/>
      <c r="B848" s="21"/>
      <c r="E848" s="21"/>
      <c r="F848" s="21"/>
    </row>
    <row r="849" customFormat="false" ht="15.75" hidden="false" customHeight="false" outlineLevel="0" collapsed="false">
      <c r="A849" s="5"/>
      <c r="B849" s="21"/>
      <c r="E849" s="21"/>
      <c r="F849" s="21"/>
    </row>
    <row r="850" customFormat="false" ht="15.75" hidden="false" customHeight="false" outlineLevel="0" collapsed="false">
      <c r="A850" s="5"/>
      <c r="B850" s="21"/>
      <c r="E850" s="21"/>
      <c r="F850" s="21"/>
    </row>
    <row r="851" customFormat="false" ht="15.75" hidden="false" customHeight="false" outlineLevel="0" collapsed="false">
      <c r="A851" s="5"/>
      <c r="B851" s="21"/>
      <c r="E851" s="21"/>
      <c r="F851" s="21"/>
    </row>
    <row r="852" customFormat="false" ht="15.75" hidden="false" customHeight="false" outlineLevel="0" collapsed="false">
      <c r="A852" s="5"/>
      <c r="B852" s="21"/>
      <c r="E852" s="21"/>
      <c r="F852" s="21"/>
    </row>
    <row r="853" customFormat="false" ht="15.75" hidden="false" customHeight="false" outlineLevel="0" collapsed="false">
      <c r="A853" s="5"/>
      <c r="B853" s="21"/>
      <c r="E853" s="21"/>
      <c r="F853" s="21"/>
    </row>
    <row r="854" customFormat="false" ht="15.75" hidden="false" customHeight="false" outlineLevel="0" collapsed="false">
      <c r="A854" s="5"/>
      <c r="B854" s="21"/>
      <c r="E854" s="21"/>
      <c r="F854" s="21"/>
    </row>
    <row r="855" customFormat="false" ht="15.75" hidden="false" customHeight="false" outlineLevel="0" collapsed="false">
      <c r="A855" s="5"/>
      <c r="B855" s="21"/>
      <c r="E855" s="21"/>
      <c r="F855" s="21"/>
    </row>
    <row r="856" customFormat="false" ht="15.75" hidden="false" customHeight="false" outlineLevel="0" collapsed="false">
      <c r="A856" s="5"/>
      <c r="B856" s="21"/>
      <c r="E856" s="21"/>
      <c r="F856" s="21"/>
    </row>
    <row r="857" customFormat="false" ht="15.75" hidden="false" customHeight="false" outlineLevel="0" collapsed="false">
      <c r="A857" s="5"/>
      <c r="B857" s="21"/>
      <c r="E857" s="21"/>
      <c r="F857" s="21"/>
    </row>
    <row r="858" customFormat="false" ht="15.75" hidden="false" customHeight="false" outlineLevel="0" collapsed="false">
      <c r="A858" s="5"/>
      <c r="B858" s="21"/>
      <c r="E858" s="21"/>
      <c r="F858" s="21"/>
    </row>
    <row r="859" customFormat="false" ht="15.75" hidden="false" customHeight="false" outlineLevel="0" collapsed="false">
      <c r="A859" s="5"/>
      <c r="B859" s="21"/>
      <c r="E859" s="21"/>
      <c r="F859" s="21"/>
    </row>
    <row r="860" customFormat="false" ht="15.75" hidden="false" customHeight="false" outlineLevel="0" collapsed="false">
      <c r="A860" s="5"/>
      <c r="B860" s="21"/>
      <c r="E860" s="21"/>
      <c r="F860" s="21"/>
    </row>
    <row r="861" customFormat="false" ht="15.75" hidden="false" customHeight="false" outlineLevel="0" collapsed="false">
      <c r="A861" s="5"/>
      <c r="B861" s="21"/>
      <c r="E861" s="21"/>
      <c r="F861" s="21"/>
    </row>
    <row r="862" customFormat="false" ht="15.75" hidden="false" customHeight="false" outlineLevel="0" collapsed="false">
      <c r="A862" s="5"/>
      <c r="B862" s="21"/>
      <c r="E862" s="21"/>
      <c r="F862" s="21"/>
    </row>
    <row r="863" customFormat="false" ht="15.75" hidden="false" customHeight="false" outlineLevel="0" collapsed="false">
      <c r="A863" s="5"/>
      <c r="B863" s="21"/>
      <c r="E863" s="21"/>
      <c r="F863" s="21"/>
    </row>
    <row r="864" customFormat="false" ht="15.75" hidden="false" customHeight="false" outlineLevel="0" collapsed="false">
      <c r="A864" s="5"/>
      <c r="B864" s="21"/>
      <c r="E864" s="21"/>
      <c r="F864" s="21"/>
    </row>
    <row r="865" customFormat="false" ht="15.75" hidden="false" customHeight="false" outlineLevel="0" collapsed="false">
      <c r="A865" s="5"/>
      <c r="B865" s="21"/>
      <c r="E865" s="21"/>
      <c r="F865" s="21"/>
    </row>
    <row r="866" customFormat="false" ht="15.75" hidden="false" customHeight="false" outlineLevel="0" collapsed="false">
      <c r="A866" s="5"/>
      <c r="B866" s="21"/>
      <c r="E866" s="21"/>
      <c r="F866" s="21"/>
    </row>
    <row r="867" customFormat="false" ht="15.75" hidden="false" customHeight="false" outlineLevel="0" collapsed="false">
      <c r="A867" s="5"/>
      <c r="B867" s="21"/>
      <c r="E867" s="21"/>
      <c r="F867" s="21"/>
    </row>
    <row r="868" customFormat="false" ht="15.75" hidden="false" customHeight="false" outlineLevel="0" collapsed="false">
      <c r="A868" s="5"/>
      <c r="B868" s="21"/>
      <c r="E868" s="21"/>
      <c r="F868" s="21"/>
    </row>
    <row r="869" customFormat="false" ht="15.75" hidden="false" customHeight="false" outlineLevel="0" collapsed="false">
      <c r="A869" s="5"/>
      <c r="B869" s="21"/>
      <c r="E869" s="21"/>
      <c r="F869" s="21"/>
    </row>
    <row r="870" customFormat="false" ht="15.75" hidden="false" customHeight="false" outlineLevel="0" collapsed="false">
      <c r="A870" s="5"/>
      <c r="B870" s="21"/>
      <c r="E870" s="21"/>
      <c r="F870" s="21"/>
    </row>
    <row r="871" customFormat="false" ht="15.75" hidden="false" customHeight="false" outlineLevel="0" collapsed="false">
      <c r="A871" s="5"/>
      <c r="B871" s="21"/>
      <c r="E871" s="21"/>
      <c r="F871" s="21"/>
    </row>
    <row r="872" customFormat="false" ht="15.75" hidden="false" customHeight="false" outlineLevel="0" collapsed="false">
      <c r="A872" s="5"/>
      <c r="B872" s="21"/>
      <c r="E872" s="21"/>
      <c r="F872" s="21"/>
    </row>
    <row r="873" customFormat="false" ht="15.75" hidden="false" customHeight="false" outlineLevel="0" collapsed="false">
      <c r="A873" s="5"/>
      <c r="B873" s="21"/>
      <c r="E873" s="21"/>
      <c r="F873" s="21"/>
    </row>
    <row r="874" customFormat="false" ht="15.75" hidden="false" customHeight="false" outlineLevel="0" collapsed="false">
      <c r="A874" s="5"/>
      <c r="B874" s="21"/>
      <c r="E874" s="21"/>
      <c r="F874" s="21"/>
    </row>
    <row r="875" customFormat="false" ht="15.75" hidden="false" customHeight="false" outlineLevel="0" collapsed="false">
      <c r="A875" s="5"/>
      <c r="B875" s="21"/>
      <c r="E875" s="21"/>
      <c r="F875" s="21"/>
    </row>
    <row r="876" customFormat="false" ht="15.75" hidden="false" customHeight="false" outlineLevel="0" collapsed="false">
      <c r="A876" s="5"/>
      <c r="B876" s="21"/>
      <c r="E876" s="21"/>
      <c r="F876" s="21"/>
    </row>
    <row r="877" customFormat="false" ht="15.75" hidden="false" customHeight="false" outlineLevel="0" collapsed="false">
      <c r="A877" s="5"/>
      <c r="B877" s="21"/>
      <c r="E877" s="21"/>
      <c r="F877" s="21"/>
    </row>
    <row r="878" customFormat="false" ht="15.75" hidden="false" customHeight="false" outlineLevel="0" collapsed="false">
      <c r="A878" s="5"/>
      <c r="B878" s="21"/>
      <c r="E878" s="21"/>
      <c r="F878" s="21"/>
    </row>
    <row r="879" customFormat="false" ht="15.75" hidden="false" customHeight="false" outlineLevel="0" collapsed="false">
      <c r="A879" s="5"/>
      <c r="B879" s="21"/>
      <c r="E879" s="21"/>
      <c r="F879" s="21"/>
    </row>
    <row r="880" customFormat="false" ht="15.75" hidden="false" customHeight="false" outlineLevel="0" collapsed="false">
      <c r="A880" s="5"/>
      <c r="B880" s="21"/>
      <c r="E880" s="21"/>
      <c r="F880" s="21"/>
    </row>
    <row r="881" customFormat="false" ht="15.75" hidden="false" customHeight="false" outlineLevel="0" collapsed="false">
      <c r="A881" s="5"/>
      <c r="B881" s="21"/>
      <c r="E881" s="21"/>
      <c r="F881" s="21"/>
    </row>
    <row r="882" customFormat="false" ht="15.75" hidden="false" customHeight="false" outlineLevel="0" collapsed="false">
      <c r="A882" s="5"/>
      <c r="B882" s="21"/>
      <c r="E882" s="21"/>
      <c r="F882" s="21"/>
    </row>
    <row r="883" customFormat="false" ht="15.75" hidden="false" customHeight="false" outlineLevel="0" collapsed="false">
      <c r="A883" s="5"/>
      <c r="B883" s="21"/>
      <c r="E883" s="21"/>
      <c r="F883" s="21"/>
    </row>
    <row r="884" customFormat="false" ht="15.75" hidden="false" customHeight="false" outlineLevel="0" collapsed="false">
      <c r="A884" s="5"/>
      <c r="B884" s="21"/>
      <c r="E884" s="21"/>
      <c r="F884" s="21"/>
    </row>
    <row r="885" customFormat="false" ht="15.75" hidden="false" customHeight="false" outlineLevel="0" collapsed="false">
      <c r="A885" s="5"/>
      <c r="B885" s="21"/>
      <c r="E885" s="21"/>
      <c r="F885" s="21"/>
    </row>
    <row r="886" customFormat="false" ht="15.75" hidden="false" customHeight="false" outlineLevel="0" collapsed="false">
      <c r="A886" s="5"/>
      <c r="B886" s="21"/>
      <c r="E886" s="21"/>
      <c r="F886" s="21"/>
    </row>
    <row r="887" customFormat="false" ht="15.75" hidden="false" customHeight="false" outlineLevel="0" collapsed="false">
      <c r="A887" s="5"/>
      <c r="B887" s="21"/>
      <c r="E887" s="21"/>
      <c r="F887" s="21"/>
    </row>
    <row r="888" customFormat="false" ht="15.75" hidden="false" customHeight="false" outlineLevel="0" collapsed="false">
      <c r="A888" s="5"/>
      <c r="B888" s="21"/>
      <c r="E888" s="21"/>
      <c r="F888" s="21"/>
    </row>
    <row r="889" customFormat="false" ht="15.75" hidden="false" customHeight="false" outlineLevel="0" collapsed="false">
      <c r="A889" s="5"/>
      <c r="B889" s="21"/>
      <c r="E889" s="21"/>
      <c r="F889" s="21"/>
    </row>
    <row r="890" customFormat="false" ht="15.75" hidden="false" customHeight="false" outlineLevel="0" collapsed="false">
      <c r="A890" s="5"/>
      <c r="B890" s="21"/>
      <c r="E890" s="21"/>
      <c r="F890" s="21"/>
    </row>
    <row r="891" customFormat="false" ht="15.75" hidden="false" customHeight="false" outlineLevel="0" collapsed="false">
      <c r="A891" s="5"/>
      <c r="B891" s="21"/>
      <c r="E891" s="21"/>
      <c r="F891" s="21"/>
    </row>
    <row r="892" customFormat="false" ht="15.75" hidden="false" customHeight="false" outlineLevel="0" collapsed="false">
      <c r="A892" s="5"/>
      <c r="B892" s="21"/>
      <c r="E892" s="21"/>
      <c r="F892" s="21"/>
    </row>
    <row r="893" customFormat="false" ht="15.75" hidden="false" customHeight="false" outlineLevel="0" collapsed="false">
      <c r="A893" s="5"/>
      <c r="B893" s="21"/>
      <c r="E893" s="21"/>
      <c r="F893" s="21"/>
    </row>
    <row r="894" customFormat="false" ht="15.75" hidden="false" customHeight="false" outlineLevel="0" collapsed="false">
      <c r="A894" s="5"/>
      <c r="B894" s="21"/>
      <c r="E894" s="21"/>
      <c r="F894" s="21"/>
    </row>
    <row r="895" customFormat="false" ht="15.75" hidden="false" customHeight="false" outlineLevel="0" collapsed="false">
      <c r="A895" s="5"/>
      <c r="B895" s="21"/>
      <c r="E895" s="21"/>
      <c r="F895" s="21"/>
    </row>
    <row r="896" customFormat="false" ht="15.75" hidden="false" customHeight="false" outlineLevel="0" collapsed="false">
      <c r="A896" s="5"/>
      <c r="B896" s="21"/>
      <c r="E896" s="21"/>
      <c r="F896" s="21"/>
    </row>
    <row r="897" customFormat="false" ht="15.75" hidden="false" customHeight="false" outlineLevel="0" collapsed="false">
      <c r="A897" s="5"/>
      <c r="B897" s="21"/>
      <c r="E897" s="21"/>
      <c r="F897" s="21"/>
    </row>
    <row r="898" customFormat="false" ht="15.75" hidden="false" customHeight="false" outlineLevel="0" collapsed="false">
      <c r="A898" s="5"/>
      <c r="B898" s="21"/>
      <c r="E898" s="21"/>
      <c r="F898" s="21"/>
    </row>
    <row r="899" customFormat="false" ht="15.75" hidden="false" customHeight="false" outlineLevel="0" collapsed="false">
      <c r="A899" s="5"/>
      <c r="B899" s="21"/>
      <c r="E899" s="21"/>
      <c r="F899" s="21"/>
    </row>
    <row r="900" customFormat="false" ht="15.75" hidden="false" customHeight="false" outlineLevel="0" collapsed="false">
      <c r="A900" s="5"/>
      <c r="B900" s="21"/>
      <c r="E900" s="21"/>
      <c r="F900" s="21"/>
    </row>
    <row r="901" customFormat="false" ht="15.75" hidden="false" customHeight="false" outlineLevel="0" collapsed="false">
      <c r="A901" s="5"/>
      <c r="B901" s="21"/>
      <c r="E901" s="21"/>
      <c r="F901" s="21"/>
    </row>
    <row r="902" customFormat="false" ht="15.75" hidden="false" customHeight="false" outlineLevel="0" collapsed="false">
      <c r="A902" s="5"/>
      <c r="B902" s="21"/>
      <c r="E902" s="21"/>
      <c r="F902" s="21"/>
    </row>
    <row r="903" customFormat="false" ht="15.75" hidden="false" customHeight="false" outlineLevel="0" collapsed="false">
      <c r="A903" s="5"/>
      <c r="B903" s="21"/>
      <c r="E903" s="21"/>
      <c r="F903" s="21"/>
    </row>
    <row r="904" customFormat="false" ht="15.75" hidden="false" customHeight="false" outlineLevel="0" collapsed="false">
      <c r="A904" s="5"/>
      <c r="B904" s="21"/>
      <c r="E904" s="21"/>
      <c r="F904" s="21"/>
    </row>
    <row r="905" customFormat="false" ht="15.75" hidden="false" customHeight="false" outlineLevel="0" collapsed="false">
      <c r="A905" s="5"/>
      <c r="B905" s="21"/>
      <c r="E905" s="21"/>
      <c r="F905" s="21"/>
    </row>
    <row r="906" customFormat="false" ht="15.75" hidden="false" customHeight="false" outlineLevel="0" collapsed="false">
      <c r="A906" s="5"/>
      <c r="B906" s="21"/>
      <c r="E906" s="21"/>
      <c r="F906" s="21"/>
    </row>
    <row r="907" customFormat="false" ht="15.75" hidden="false" customHeight="false" outlineLevel="0" collapsed="false">
      <c r="A907" s="5"/>
      <c r="B907" s="21"/>
      <c r="E907" s="21"/>
      <c r="F907" s="21"/>
    </row>
    <row r="908" customFormat="false" ht="15.75" hidden="false" customHeight="false" outlineLevel="0" collapsed="false">
      <c r="A908" s="5"/>
      <c r="B908" s="21"/>
      <c r="E908" s="21"/>
      <c r="F908" s="21"/>
    </row>
    <row r="909" customFormat="false" ht="15.75" hidden="false" customHeight="false" outlineLevel="0" collapsed="false">
      <c r="A909" s="5"/>
      <c r="B909" s="21"/>
      <c r="E909" s="21"/>
      <c r="F909" s="21"/>
    </row>
    <row r="910" customFormat="false" ht="15.75" hidden="false" customHeight="false" outlineLevel="0" collapsed="false">
      <c r="A910" s="5"/>
      <c r="B910" s="21"/>
      <c r="E910" s="21"/>
      <c r="F910" s="21"/>
    </row>
    <row r="911" customFormat="false" ht="15.75" hidden="false" customHeight="false" outlineLevel="0" collapsed="false">
      <c r="A911" s="5"/>
      <c r="B911" s="21"/>
      <c r="E911" s="21"/>
      <c r="F911" s="21"/>
    </row>
    <row r="912" customFormat="false" ht="15.75" hidden="false" customHeight="false" outlineLevel="0" collapsed="false">
      <c r="A912" s="5"/>
      <c r="B912" s="21"/>
      <c r="E912" s="21"/>
      <c r="F912" s="21"/>
    </row>
    <row r="913" customFormat="false" ht="15.75" hidden="false" customHeight="false" outlineLevel="0" collapsed="false">
      <c r="A913" s="5"/>
      <c r="B913" s="21"/>
      <c r="E913" s="21"/>
      <c r="F913" s="21"/>
    </row>
    <row r="914" customFormat="false" ht="15.75" hidden="false" customHeight="false" outlineLevel="0" collapsed="false">
      <c r="A914" s="5"/>
      <c r="B914" s="21"/>
      <c r="E914" s="21"/>
      <c r="F914" s="21"/>
    </row>
    <row r="915" customFormat="false" ht="15.75" hidden="false" customHeight="false" outlineLevel="0" collapsed="false">
      <c r="A915" s="5"/>
      <c r="B915" s="21"/>
      <c r="E915" s="21"/>
      <c r="F915" s="21"/>
    </row>
    <row r="916" customFormat="false" ht="15.75" hidden="false" customHeight="false" outlineLevel="0" collapsed="false">
      <c r="A916" s="5"/>
      <c r="B916" s="21"/>
      <c r="E916" s="21"/>
      <c r="F916" s="21"/>
    </row>
    <row r="917" customFormat="false" ht="15.75" hidden="false" customHeight="false" outlineLevel="0" collapsed="false">
      <c r="A917" s="5"/>
      <c r="B917" s="21"/>
      <c r="E917" s="21"/>
      <c r="F917" s="21"/>
    </row>
    <row r="918" customFormat="false" ht="15.75" hidden="false" customHeight="false" outlineLevel="0" collapsed="false">
      <c r="A918" s="5"/>
      <c r="B918" s="21"/>
      <c r="E918" s="21"/>
      <c r="F918" s="21"/>
    </row>
    <row r="919" customFormat="false" ht="15.75" hidden="false" customHeight="false" outlineLevel="0" collapsed="false">
      <c r="A919" s="5"/>
      <c r="B919" s="21"/>
      <c r="E919" s="21"/>
      <c r="F919" s="21"/>
    </row>
    <row r="920" customFormat="false" ht="15.75" hidden="false" customHeight="false" outlineLevel="0" collapsed="false">
      <c r="A920" s="5"/>
      <c r="B920" s="21"/>
      <c r="E920" s="21"/>
      <c r="F920" s="21"/>
    </row>
    <row r="921" customFormat="false" ht="15.75" hidden="false" customHeight="false" outlineLevel="0" collapsed="false">
      <c r="A921" s="5"/>
      <c r="B921" s="21"/>
      <c r="E921" s="21"/>
      <c r="F921" s="21"/>
    </row>
    <row r="922" customFormat="false" ht="15.75" hidden="false" customHeight="false" outlineLevel="0" collapsed="false">
      <c r="A922" s="5"/>
      <c r="B922" s="21"/>
      <c r="E922" s="21"/>
      <c r="F922" s="21"/>
    </row>
    <row r="923" customFormat="false" ht="15.75" hidden="false" customHeight="false" outlineLevel="0" collapsed="false">
      <c r="A923" s="5"/>
      <c r="B923" s="21"/>
      <c r="E923" s="21"/>
      <c r="F923" s="21"/>
    </row>
    <row r="924" customFormat="false" ht="15.75" hidden="false" customHeight="false" outlineLevel="0" collapsed="false">
      <c r="A924" s="5"/>
      <c r="B924" s="21"/>
      <c r="E924" s="21"/>
      <c r="F924" s="21"/>
    </row>
    <row r="925" customFormat="false" ht="15.75" hidden="false" customHeight="false" outlineLevel="0" collapsed="false">
      <c r="A925" s="5"/>
      <c r="B925" s="21"/>
      <c r="E925" s="21"/>
      <c r="F925" s="21"/>
    </row>
    <row r="926" customFormat="false" ht="15.75" hidden="false" customHeight="false" outlineLevel="0" collapsed="false">
      <c r="A926" s="5"/>
      <c r="B926" s="21"/>
      <c r="E926" s="21"/>
      <c r="F926" s="21"/>
    </row>
    <row r="927" customFormat="false" ht="15.75" hidden="false" customHeight="false" outlineLevel="0" collapsed="false">
      <c r="A927" s="5"/>
      <c r="B927" s="21"/>
      <c r="E927" s="21"/>
      <c r="F927" s="21"/>
    </row>
    <row r="928" customFormat="false" ht="15.75" hidden="false" customHeight="false" outlineLevel="0" collapsed="false">
      <c r="A928" s="5"/>
      <c r="B928" s="21"/>
      <c r="E928" s="21"/>
      <c r="F928" s="21"/>
    </row>
    <row r="929" customFormat="false" ht="15.75" hidden="false" customHeight="false" outlineLevel="0" collapsed="false">
      <c r="A929" s="5"/>
      <c r="B929" s="21"/>
      <c r="E929" s="21"/>
      <c r="F929" s="21"/>
    </row>
    <row r="930" customFormat="false" ht="15.75" hidden="false" customHeight="false" outlineLevel="0" collapsed="false">
      <c r="A930" s="5"/>
      <c r="B930" s="21"/>
      <c r="E930" s="21"/>
      <c r="F930" s="21"/>
    </row>
    <row r="931" customFormat="false" ht="15.75" hidden="false" customHeight="false" outlineLevel="0" collapsed="false">
      <c r="A931" s="5"/>
      <c r="B931" s="21"/>
      <c r="E931" s="21"/>
      <c r="F931" s="21"/>
    </row>
    <row r="932" customFormat="false" ht="15.75" hidden="false" customHeight="false" outlineLevel="0" collapsed="false">
      <c r="A932" s="5"/>
      <c r="B932" s="21"/>
      <c r="E932" s="21"/>
      <c r="F932" s="21"/>
    </row>
    <row r="933" customFormat="false" ht="15.75" hidden="false" customHeight="false" outlineLevel="0" collapsed="false">
      <c r="A933" s="5"/>
      <c r="B933" s="21"/>
      <c r="E933" s="21"/>
      <c r="F933" s="21"/>
    </row>
    <row r="934" customFormat="false" ht="15.75" hidden="false" customHeight="false" outlineLevel="0" collapsed="false">
      <c r="A934" s="5"/>
      <c r="B934" s="21"/>
      <c r="E934" s="21"/>
      <c r="F934" s="21"/>
    </row>
    <row r="935" customFormat="false" ht="15.75" hidden="false" customHeight="false" outlineLevel="0" collapsed="false">
      <c r="A935" s="5"/>
      <c r="B935" s="21"/>
      <c r="E935" s="21"/>
      <c r="F935" s="21"/>
    </row>
    <row r="936" customFormat="false" ht="15.75" hidden="false" customHeight="false" outlineLevel="0" collapsed="false">
      <c r="A936" s="5"/>
      <c r="B936" s="21"/>
      <c r="E936" s="21"/>
      <c r="F936" s="21"/>
    </row>
    <row r="937" customFormat="false" ht="15.75" hidden="false" customHeight="false" outlineLevel="0" collapsed="false">
      <c r="A937" s="5"/>
      <c r="B937" s="21"/>
      <c r="E937" s="21"/>
      <c r="F937" s="21"/>
    </row>
    <row r="938" customFormat="false" ht="15.75" hidden="false" customHeight="false" outlineLevel="0" collapsed="false">
      <c r="A938" s="5"/>
      <c r="B938" s="21"/>
      <c r="E938" s="21"/>
      <c r="F938" s="21"/>
    </row>
    <row r="939" customFormat="false" ht="15.75" hidden="false" customHeight="false" outlineLevel="0" collapsed="false">
      <c r="A939" s="5"/>
      <c r="B939" s="21"/>
      <c r="E939" s="21"/>
      <c r="F939" s="21"/>
    </row>
    <row r="940" customFormat="false" ht="15.75" hidden="false" customHeight="false" outlineLevel="0" collapsed="false">
      <c r="A940" s="5"/>
      <c r="B940" s="21"/>
      <c r="E940" s="21"/>
      <c r="F940" s="21"/>
    </row>
    <row r="941" customFormat="false" ht="15.75" hidden="false" customHeight="false" outlineLevel="0" collapsed="false">
      <c r="A941" s="5"/>
      <c r="B941" s="21"/>
      <c r="E941" s="21"/>
      <c r="F941" s="21"/>
    </row>
    <row r="942" customFormat="false" ht="15.75" hidden="false" customHeight="false" outlineLevel="0" collapsed="false">
      <c r="A942" s="5"/>
      <c r="B942" s="21"/>
      <c r="E942" s="21"/>
      <c r="F942" s="21"/>
    </row>
    <row r="943" customFormat="false" ht="15.75" hidden="false" customHeight="false" outlineLevel="0" collapsed="false">
      <c r="A943" s="5"/>
      <c r="B943" s="21"/>
      <c r="E943" s="21"/>
      <c r="F943" s="21"/>
    </row>
    <row r="944" customFormat="false" ht="15.75" hidden="false" customHeight="false" outlineLevel="0" collapsed="false">
      <c r="A944" s="5"/>
      <c r="B944" s="21"/>
      <c r="E944" s="21"/>
      <c r="F944" s="21"/>
    </row>
    <row r="945" customFormat="false" ht="15.75" hidden="false" customHeight="false" outlineLevel="0" collapsed="false">
      <c r="A945" s="5"/>
      <c r="B945" s="21"/>
      <c r="E945" s="21"/>
      <c r="F945" s="21"/>
    </row>
    <row r="946" customFormat="false" ht="15.75" hidden="false" customHeight="false" outlineLevel="0" collapsed="false">
      <c r="A946" s="5"/>
      <c r="B946" s="21"/>
      <c r="E946" s="21"/>
      <c r="F946" s="21"/>
    </row>
    <row r="947" customFormat="false" ht="15.75" hidden="false" customHeight="false" outlineLevel="0" collapsed="false">
      <c r="A947" s="5"/>
      <c r="B947" s="21"/>
      <c r="E947" s="21"/>
      <c r="F947" s="21"/>
    </row>
    <row r="948" customFormat="false" ht="15.75" hidden="false" customHeight="false" outlineLevel="0" collapsed="false">
      <c r="A948" s="5"/>
      <c r="B948" s="21"/>
      <c r="E948" s="21"/>
      <c r="F948" s="21"/>
    </row>
    <row r="949" customFormat="false" ht="15.75" hidden="false" customHeight="false" outlineLevel="0" collapsed="false">
      <c r="A949" s="5"/>
      <c r="B949" s="21"/>
      <c r="E949" s="21"/>
      <c r="F949" s="21"/>
    </row>
    <row r="950" customFormat="false" ht="15.75" hidden="false" customHeight="false" outlineLevel="0" collapsed="false">
      <c r="A950" s="5"/>
      <c r="B950" s="21"/>
      <c r="E950" s="21"/>
      <c r="F950" s="21"/>
    </row>
    <row r="951" customFormat="false" ht="15.75" hidden="false" customHeight="false" outlineLevel="0" collapsed="false">
      <c r="A951" s="5"/>
      <c r="B951" s="21"/>
      <c r="E951" s="21"/>
      <c r="F951" s="21"/>
    </row>
    <row r="952" customFormat="false" ht="15.75" hidden="false" customHeight="false" outlineLevel="0" collapsed="false">
      <c r="A952" s="5"/>
      <c r="B952" s="21"/>
      <c r="E952" s="21"/>
      <c r="F952" s="21"/>
    </row>
    <row r="953" customFormat="false" ht="15.75" hidden="false" customHeight="false" outlineLevel="0" collapsed="false">
      <c r="A953" s="5"/>
      <c r="B953" s="21"/>
      <c r="E953" s="21"/>
      <c r="F953" s="21"/>
    </row>
    <row r="954" customFormat="false" ht="15.75" hidden="false" customHeight="false" outlineLevel="0" collapsed="false">
      <c r="A954" s="5"/>
      <c r="B954" s="21"/>
      <c r="E954" s="21"/>
      <c r="F954" s="21"/>
    </row>
    <row r="955" customFormat="false" ht="15.75" hidden="false" customHeight="false" outlineLevel="0" collapsed="false">
      <c r="A955" s="5"/>
      <c r="B955" s="21"/>
      <c r="E955" s="21"/>
      <c r="F955" s="21"/>
    </row>
    <row r="956" customFormat="false" ht="15.75" hidden="false" customHeight="false" outlineLevel="0" collapsed="false">
      <c r="A956" s="5"/>
      <c r="B956" s="21"/>
      <c r="E956" s="21"/>
      <c r="F956" s="21"/>
    </row>
    <row r="957" customFormat="false" ht="15.75" hidden="false" customHeight="false" outlineLevel="0" collapsed="false">
      <c r="A957" s="5"/>
      <c r="B957" s="21"/>
      <c r="E957" s="21"/>
      <c r="F957" s="21"/>
    </row>
    <row r="958" customFormat="false" ht="15.75" hidden="false" customHeight="false" outlineLevel="0" collapsed="false">
      <c r="A958" s="5"/>
      <c r="B958" s="21"/>
      <c r="E958" s="21"/>
      <c r="F958" s="21"/>
    </row>
    <row r="959" customFormat="false" ht="15.75" hidden="false" customHeight="false" outlineLevel="0" collapsed="false">
      <c r="A959" s="5"/>
      <c r="B959" s="21"/>
      <c r="E959" s="21"/>
      <c r="F959" s="21"/>
    </row>
    <row r="960" customFormat="false" ht="15.75" hidden="false" customHeight="false" outlineLevel="0" collapsed="false">
      <c r="A960" s="5"/>
      <c r="B960" s="21"/>
      <c r="E960" s="21"/>
      <c r="F960" s="21"/>
    </row>
    <row r="961" customFormat="false" ht="15.75" hidden="false" customHeight="false" outlineLevel="0" collapsed="false">
      <c r="A961" s="5"/>
      <c r="B961" s="21"/>
      <c r="E961" s="21"/>
      <c r="F961" s="21"/>
    </row>
    <row r="962" customFormat="false" ht="15.75" hidden="false" customHeight="false" outlineLevel="0" collapsed="false">
      <c r="A962" s="5"/>
      <c r="B962" s="21"/>
      <c r="E962" s="21"/>
      <c r="F962" s="21"/>
    </row>
    <row r="963" customFormat="false" ht="15.75" hidden="false" customHeight="false" outlineLevel="0" collapsed="false">
      <c r="A963" s="5"/>
      <c r="B963" s="21"/>
      <c r="E963" s="21"/>
      <c r="F963" s="21"/>
    </row>
    <row r="964" customFormat="false" ht="15.75" hidden="false" customHeight="false" outlineLevel="0" collapsed="false">
      <c r="A964" s="5"/>
      <c r="B964" s="21"/>
      <c r="E964" s="21"/>
      <c r="F964" s="21"/>
    </row>
    <row r="965" customFormat="false" ht="15.75" hidden="false" customHeight="false" outlineLevel="0" collapsed="false">
      <c r="A965" s="5"/>
      <c r="B965" s="21"/>
      <c r="E965" s="21"/>
      <c r="F965" s="21"/>
    </row>
    <row r="966" customFormat="false" ht="15.75" hidden="false" customHeight="false" outlineLevel="0" collapsed="false">
      <c r="A966" s="5"/>
      <c r="B966" s="21"/>
      <c r="E966" s="21"/>
      <c r="F966" s="21"/>
    </row>
    <row r="967" customFormat="false" ht="15.75" hidden="false" customHeight="false" outlineLevel="0" collapsed="false">
      <c r="A967" s="5"/>
      <c r="B967" s="21"/>
      <c r="E967" s="21"/>
      <c r="F967" s="21"/>
    </row>
    <row r="968" customFormat="false" ht="15.75" hidden="false" customHeight="false" outlineLevel="0" collapsed="false">
      <c r="A968" s="5"/>
      <c r="B968" s="21"/>
      <c r="E968" s="21"/>
      <c r="F968" s="21"/>
    </row>
    <row r="969" customFormat="false" ht="15.75" hidden="false" customHeight="false" outlineLevel="0" collapsed="false">
      <c r="A969" s="5"/>
      <c r="B969" s="21"/>
      <c r="E969" s="21"/>
      <c r="F969" s="21"/>
    </row>
    <row r="970" customFormat="false" ht="15.75" hidden="false" customHeight="false" outlineLevel="0" collapsed="false">
      <c r="A970" s="5"/>
      <c r="B970" s="21"/>
      <c r="E970" s="21"/>
      <c r="F970" s="21"/>
    </row>
    <row r="971" customFormat="false" ht="15.75" hidden="false" customHeight="false" outlineLevel="0" collapsed="false">
      <c r="A971" s="5"/>
      <c r="B971" s="21"/>
      <c r="E971" s="21"/>
      <c r="F971" s="21"/>
    </row>
    <row r="972" customFormat="false" ht="15.75" hidden="false" customHeight="false" outlineLevel="0" collapsed="false">
      <c r="A972" s="5"/>
      <c r="B972" s="21"/>
      <c r="E972" s="21"/>
      <c r="F972" s="21"/>
    </row>
    <row r="973" customFormat="false" ht="15.75" hidden="false" customHeight="false" outlineLevel="0" collapsed="false">
      <c r="A973" s="5"/>
      <c r="B973" s="21"/>
      <c r="E973" s="21"/>
      <c r="F973" s="21"/>
    </row>
    <row r="974" customFormat="false" ht="15.75" hidden="false" customHeight="false" outlineLevel="0" collapsed="false">
      <c r="A974" s="5"/>
      <c r="B974" s="21"/>
      <c r="E974" s="21"/>
      <c r="F974" s="21"/>
    </row>
    <row r="975" customFormat="false" ht="15.75" hidden="false" customHeight="false" outlineLevel="0" collapsed="false">
      <c r="A975" s="5"/>
      <c r="B975" s="21"/>
      <c r="E975" s="21"/>
      <c r="F975" s="21"/>
    </row>
    <row r="976" customFormat="false" ht="15.75" hidden="false" customHeight="false" outlineLevel="0" collapsed="false">
      <c r="A976" s="5"/>
      <c r="B976" s="21"/>
      <c r="E976" s="21"/>
      <c r="F976" s="21"/>
    </row>
    <row r="977" customFormat="false" ht="15.75" hidden="false" customHeight="false" outlineLevel="0" collapsed="false">
      <c r="A977" s="5"/>
      <c r="B977" s="21"/>
      <c r="E977" s="21"/>
      <c r="F977" s="21"/>
    </row>
    <row r="978" customFormat="false" ht="15.75" hidden="false" customHeight="false" outlineLevel="0" collapsed="false">
      <c r="A978" s="5"/>
      <c r="B978" s="21"/>
      <c r="E978" s="21"/>
      <c r="F978" s="21"/>
    </row>
    <row r="979" customFormat="false" ht="15.75" hidden="false" customHeight="false" outlineLevel="0" collapsed="false">
      <c r="A979" s="5"/>
      <c r="B979" s="21"/>
      <c r="E979" s="21"/>
      <c r="F979" s="21"/>
    </row>
    <row r="980" customFormat="false" ht="15.75" hidden="false" customHeight="false" outlineLevel="0" collapsed="false">
      <c r="A980" s="5"/>
      <c r="B980" s="21"/>
      <c r="E980" s="21"/>
      <c r="F980" s="21"/>
    </row>
    <row r="981" customFormat="false" ht="15.75" hidden="false" customHeight="false" outlineLevel="0" collapsed="false">
      <c r="A981" s="5"/>
      <c r="B981" s="21"/>
      <c r="E981" s="21"/>
      <c r="F981" s="21"/>
    </row>
    <row r="982" customFormat="false" ht="15.75" hidden="false" customHeight="false" outlineLevel="0" collapsed="false">
      <c r="A982" s="5"/>
      <c r="B982" s="21"/>
      <c r="E982" s="21"/>
      <c r="F982" s="21"/>
    </row>
    <row r="983" customFormat="false" ht="15.75" hidden="false" customHeight="false" outlineLevel="0" collapsed="false">
      <c r="A983" s="5"/>
      <c r="B983" s="21"/>
      <c r="E983" s="21"/>
      <c r="F983" s="21"/>
    </row>
    <row r="984" customFormat="false" ht="15.75" hidden="false" customHeight="false" outlineLevel="0" collapsed="false">
      <c r="A984" s="5"/>
      <c r="B984" s="21"/>
      <c r="E984" s="21"/>
      <c r="F984" s="21"/>
    </row>
    <row r="985" customFormat="false" ht="15.75" hidden="false" customHeight="false" outlineLevel="0" collapsed="false">
      <c r="A985" s="5"/>
      <c r="B985" s="21"/>
      <c r="E985" s="21"/>
      <c r="F985" s="21"/>
    </row>
    <row r="986" customFormat="false" ht="15.75" hidden="false" customHeight="false" outlineLevel="0" collapsed="false">
      <c r="A986" s="5"/>
      <c r="B986" s="21"/>
      <c r="E986" s="21"/>
      <c r="F986" s="21"/>
    </row>
    <row r="987" customFormat="false" ht="15.75" hidden="false" customHeight="false" outlineLevel="0" collapsed="false">
      <c r="A987" s="5"/>
      <c r="B987" s="21"/>
      <c r="E987" s="21"/>
      <c r="F987" s="21"/>
    </row>
    <row r="988" customFormat="false" ht="15.75" hidden="false" customHeight="false" outlineLevel="0" collapsed="false">
      <c r="A988" s="5"/>
      <c r="B988" s="21"/>
      <c r="E988" s="21"/>
      <c r="F988" s="21"/>
    </row>
    <row r="989" customFormat="false" ht="15.75" hidden="false" customHeight="false" outlineLevel="0" collapsed="false">
      <c r="A989" s="5"/>
      <c r="B989" s="21"/>
      <c r="E989" s="21"/>
      <c r="F989" s="21"/>
    </row>
    <row r="990" customFormat="false" ht="15.75" hidden="false" customHeight="false" outlineLevel="0" collapsed="false">
      <c r="A990" s="5"/>
      <c r="B990" s="21"/>
      <c r="E990" s="21"/>
      <c r="F990" s="21"/>
    </row>
    <row r="991" customFormat="false" ht="15.75" hidden="false" customHeight="false" outlineLevel="0" collapsed="false">
      <c r="A991" s="5"/>
      <c r="B991" s="21"/>
      <c r="E991" s="21"/>
      <c r="F991" s="21"/>
    </row>
    <row r="992" customFormat="false" ht="15.75" hidden="false" customHeight="false" outlineLevel="0" collapsed="false">
      <c r="A992" s="5"/>
      <c r="B992" s="21"/>
      <c r="E992" s="21"/>
      <c r="F992" s="21"/>
    </row>
    <row r="993" customFormat="false" ht="15.75" hidden="false" customHeight="false" outlineLevel="0" collapsed="false">
      <c r="A993" s="5"/>
      <c r="B993" s="21"/>
      <c r="E993" s="21"/>
      <c r="F993" s="21"/>
    </row>
    <row r="994" customFormat="false" ht="15.75" hidden="false" customHeight="false" outlineLevel="0" collapsed="false">
      <c r="A994" s="5"/>
      <c r="B994" s="21"/>
      <c r="E994" s="21"/>
      <c r="F994" s="21"/>
    </row>
    <row r="995" customFormat="false" ht="15.75" hidden="false" customHeight="false" outlineLevel="0" collapsed="false">
      <c r="A995" s="5"/>
      <c r="B995" s="21"/>
      <c r="E995" s="21"/>
      <c r="F995" s="21"/>
    </row>
    <row r="996" customFormat="false" ht="15.75" hidden="false" customHeight="false" outlineLevel="0" collapsed="false">
      <c r="A996" s="5"/>
      <c r="B996" s="21"/>
      <c r="E996" s="21"/>
      <c r="F996" s="21"/>
    </row>
    <row r="997" customFormat="false" ht="15.75" hidden="false" customHeight="false" outlineLevel="0" collapsed="false">
      <c r="A997" s="5"/>
      <c r="B997" s="21"/>
      <c r="E997" s="21"/>
      <c r="F997" s="21"/>
    </row>
    <row r="998" customFormat="false" ht="15.75" hidden="false" customHeight="false" outlineLevel="0" collapsed="false">
      <c r="A998" s="5"/>
      <c r="B998" s="21"/>
      <c r="E998" s="21"/>
      <c r="F998" s="21"/>
    </row>
    <row r="999" customFormat="false" ht="15.75" hidden="false" customHeight="false" outlineLevel="0" collapsed="false">
      <c r="A999" s="5"/>
      <c r="B999" s="21"/>
      <c r="E999" s="21"/>
      <c r="F999" s="21"/>
    </row>
    <row r="1000" customFormat="false" ht="15.75" hidden="false" customHeight="false" outlineLevel="0" collapsed="false">
      <c r="A1000" s="5"/>
      <c r="B1000" s="21"/>
      <c r="E1000" s="21"/>
      <c r="F1000" s="21"/>
    </row>
    <row r="1001" customFormat="false" ht="15.75" hidden="false" customHeight="false" outlineLevel="0" collapsed="false">
      <c r="A1001" s="5"/>
      <c r="B1001" s="21"/>
      <c r="E1001" s="21"/>
      <c r="F1001" s="21"/>
    </row>
    <row r="1002" customFormat="false" ht="15.75" hidden="false" customHeight="false" outlineLevel="0" collapsed="false">
      <c r="A1002" s="5"/>
      <c r="B1002" s="21"/>
      <c r="E1002" s="21"/>
      <c r="F1002" s="21"/>
    </row>
    <row r="1003" customFormat="false" ht="15.75" hidden="false" customHeight="false" outlineLevel="0" collapsed="false">
      <c r="A1003" s="5"/>
      <c r="B1003" s="21"/>
      <c r="E1003" s="21"/>
      <c r="F1003" s="21"/>
    </row>
    <row r="1004" customFormat="false" ht="15.75" hidden="false" customHeight="false" outlineLevel="0" collapsed="false">
      <c r="A1004" s="5"/>
      <c r="B1004" s="21"/>
      <c r="E1004" s="21"/>
      <c r="F1004" s="21"/>
    </row>
    <row r="1005" customFormat="false" ht="15.75" hidden="false" customHeight="false" outlineLevel="0" collapsed="false">
      <c r="A1005" s="5"/>
      <c r="B1005" s="21"/>
      <c r="E1005" s="21"/>
      <c r="F1005" s="21"/>
    </row>
    <row r="1006" customFormat="false" ht="15.75" hidden="false" customHeight="false" outlineLevel="0" collapsed="false">
      <c r="A1006" s="5"/>
      <c r="B1006" s="21"/>
      <c r="E1006" s="21"/>
      <c r="F1006" s="21"/>
    </row>
    <row r="1007" customFormat="false" ht="15.75" hidden="false" customHeight="false" outlineLevel="0" collapsed="false">
      <c r="A1007" s="5"/>
      <c r="B1007" s="21"/>
      <c r="E1007" s="21"/>
      <c r="F1007" s="21"/>
    </row>
    <row r="1008" customFormat="false" ht="15.75" hidden="false" customHeight="false" outlineLevel="0" collapsed="false">
      <c r="A1008" s="5"/>
      <c r="B1008" s="21"/>
      <c r="E1008" s="21"/>
      <c r="F1008" s="21"/>
    </row>
    <row r="1009" customFormat="false" ht="15.75" hidden="false" customHeight="false" outlineLevel="0" collapsed="false">
      <c r="A1009" s="5"/>
      <c r="B1009" s="21"/>
      <c r="E1009" s="21"/>
      <c r="F1009" s="21"/>
    </row>
    <row r="1010" customFormat="false" ht="15.75" hidden="false" customHeight="false" outlineLevel="0" collapsed="false">
      <c r="A1010" s="5"/>
      <c r="B1010" s="21"/>
      <c r="E1010" s="21"/>
      <c r="F1010" s="21"/>
    </row>
    <row r="1011" customFormat="false" ht="15.75" hidden="false" customHeight="false" outlineLevel="0" collapsed="false">
      <c r="A1011" s="5"/>
      <c r="B1011" s="21"/>
      <c r="E1011" s="21"/>
      <c r="F1011" s="21"/>
    </row>
    <row r="1012" customFormat="false" ht="15.75" hidden="false" customHeight="false" outlineLevel="0" collapsed="false">
      <c r="A1012" s="5"/>
      <c r="B1012" s="21"/>
      <c r="E1012" s="21"/>
      <c r="F1012" s="21"/>
    </row>
    <row r="1013" customFormat="false" ht="15.75" hidden="false" customHeight="false" outlineLevel="0" collapsed="false">
      <c r="A1013" s="5"/>
      <c r="B1013" s="21"/>
      <c r="E1013" s="21"/>
      <c r="F1013" s="21"/>
    </row>
    <row r="1014" customFormat="false" ht="15.75" hidden="false" customHeight="false" outlineLevel="0" collapsed="false">
      <c r="A1014" s="5"/>
      <c r="B1014" s="21"/>
      <c r="E1014" s="21"/>
      <c r="F1014" s="21"/>
    </row>
    <row r="1015" customFormat="false" ht="15.75" hidden="false" customHeight="false" outlineLevel="0" collapsed="false">
      <c r="A1015" s="5"/>
      <c r="B1015" s="21"/>
      <c r="E1015" s="21"/>
      <c r="F1015" s="21"/>
    </row>
    <row r="1016" customFormat="false" ht="15.75" hidden="false" customHeight="false" outlineLevel="0" collapsed="false">
      <c r="A1016" s="5"/>
      <c r="B1016" s="21"/>
      <c r="E1016" s="21"/>
      <c r="F1016" s="21"/>
    </row>
    <row r="1017" customFormat="false" ht="15.75" hidden="false" customHeight="false" outlineLevel="0" collapsed="false">
      <c r="A1017" s="5"/>
      <c r="B1017" s="21"/>
      <c r="E1017" s="21"/>
      <c r="F1017" s="21"/>
    </row>
    <row r="1018" customFormat="false" ht="15.75" hidden="false" customHeight="false" outlineLevel="0" collapsed="false">
      <c r="A1018" s="5"/>
      <c r="B1018" s="21"/>
      <c r="E1018" s="21"/>
      <c r="F1018" s="21"/>
    </row>
    <row r="1019" customFormat="false" ht="15.75" hidden="false" customHeight="false" outlineLevel="0" collapsed="false">
      <c r="A1019" s="5"/>
      <c r="B1019" s="21"/>
      <c r="E1019" s="21"/>
      <c r="F1019" s="21"/>
    </row>
    <row r="1020" customFormat="false" ht="15.75" hidden="false" customHeight="false" outlineLevel="0" collapsed="false">
      <c r="A1020" s="5"/>
      <c r="B1020" s="21"/>
      <c r="E1020" s="21"/>
      <c r="F1020" s="21"/>
    </row>
    <row r="1021" customFormat="false" ht="15.75" hidden="false" customHeight="false" outlineLevel="0" collapsed="false">
      <c r="A1021" s="5"/>
      <c r="B1021" s="21"/>
      <c r="E1021" s="21"/>
      <c r="F1021" s="21"/>
    </row>
    <row r="1022" customFormat="false" ht="15.75" hidden="false" customHeight="false" outlineLevel="0" collapsed="false">
      <c r="A1022" s="5"/>
      <c r="B1022" s="21"/>
      <c r="E1022" s="21"/>
      <c r="F1022" s="21"/>
    </row>
    <row r="1023" customFormat="false" ht="15.75" hidden="false" customHeight="false" outlineLevel="0" collapsed="false">
      <c r="A1023" s="5"/>
      <c r="B1023" s="21"/>
      <c r="E1023" s="21"/>
      <c r="F1023" s="21"/>
    </row>
    <row r="1024" customFormat="false" ht="15.75" hidden="false" customHeight="false" outlineLevel="0" collapsed="false">
      <c r="A1024" s="5"/>
      <c r="B1024" s="21"/>
      <c r="E1024" s="21"/>
      <c r="F1024" s="21"/>
    </row>
    <row r="1025" customFormat="false" ht="15.75" hidden="false" customHeight="false" outlineLevel="0" collapsed="false">
      <c r="A1025" s="5"/>
      <c r="B1025" s="21"/>
      <c r="E1025" s="21"/>
      <c r="F1025" s="21"/>
    </row>
    <row r="1026" customFormat="false" ht="15.75" hidden="false" customHeight="false" outlineLevel="0" collapsed="false">
      <c r="A1026" s="5"/>
      <c r="B1026" s="21"/>
      <c r="E1026" s="21"/>
      <c r="F1026" s="21"/>
    </row>
    <row r="1027" customFormat="false" ht="15.75" hidden="false" customHeight="false" outlineLevel="0" collapsed="false">
      <c r="A1027" s="5"/>
      <c r="B1027" s="21"/>
      <c r="E1027" s="21"/>
      <c r="F1027" s="21"/>
    </row>
    <row r="1028" customFormat="false" ht="15.75" hidden="false" customHeight="false" outlineLevel="0" collapsed="false">
      <c r="A1028" s="5"/>
      <c r="B1028" s="21"/>
      <c r="E1028" s="21"/>
      <c r="F1028" s="21"/>
    </row>
    <row r="1029" customFormat="false" ht="15.75" hidden="false" customHeight="false" outlineLevel="0" collapsed="false">
      <c r="A1029" s="5"/>
      <c r="B1029" s="21"/>
      <c r="E1029" s="21"/>
      <c r="F1029" s="21"/>
    </row>
    <row r="1030" customFormat="false" ht="15.75" hidden="false" customHeight="false" outlineLevel="0" collapsed="false">
      <c r="A1030" s="5"/>
      <c r="B1030" s="21"/>
      <c r="E1030" s="21"/>
      <c r="F1030" s="21"/>
    </row>
    <row r="1031" customFormat="false" ht="15.75" hidden="false" customHeight="false" outlineLevel="0" collapsed="false">
      <c r="A1031" s="5"/>
      <c r="B1031" s="21"/>
      <c r="E1031" s="21"/>
      <c r="F1031" s="21"/>
    </row>
    <row r="1032" customFormat="false" ht="15.75" hidden="false" customHeight="false" outlineLevel="0" collapsed="false">
      <c r="A1032" s="5"/>
      <c r="B1032" s="21"/>
      <c r="E1032" s="21"/>
      <c r="F1032" s="21"/>
    </row>
    <row r="1033" customFormat="false" ht="15.75" hidden="false" customHeight="false" outlineLevel="0" collapsed="false">
      <c r="A1033" s="5"/>
      <c r="B1033" s="21"/>
      <c r="E1033" s="21"/>
      <c r="F1033" s="21"/>
    </row>
    <row r="1034" customFormat="false" ht="15.75" hidden="false" customHeight="false" outlineLevel="0" collapsed="false">
      <c r="A1034" s="5"/>
      <c r="B1034" s="21"/>
      <c r="E1034" s="21"/>
      <c r="F1034" s="21"/>
    </row>
    <row r="1035" customFormat="false" ht="15.75" hidden="false" customHeight="false" outlineLevel="0" collapsed="false">
      <c r="A1035" s="5"/>
      <c r="B1035" s="21"/>
      <c r="E1035" s="21"/>
      <c r="F1035" s="21"/>
    </row>
    <row r="1036" customFormat="false" ht="15.75" hidden="false" customHeight="false" outlineLevel="0" collapsed="false">
      <c r="A1036" s="5"/>
      <c r="B1036" s="21"/>
      <c r="E1036" s="21"/>
      <c r="F1036" s="21"/>
    </row>
    <row r="1037" customFormat="false" ht="15.75" hidden="false" customHeight="false" outlineLevel="0" collapsed="false">
      <c r="A1037" s="5"/>
      <c r="B1037" s="21"/>
      <c r="E1037" s="21"/>
      <c r="F1037" s="21"/>
    </row>
    <row r="1038" customFormat="false" ht="15.75" hidden="false" customHeight="false" outlineLevel="0" collapsed="false">
      <c r="A1038" s="5"/>
      <c r="B1038" s="21"/>
      <c r="E1038" s="21"/>
      <c r="F1038" s="21"/>
    </row>
    <row r="1039" customFormat="false" ht="15.75" hidden="false" customHeight="false" outlineLevel="0" collapsed="false">
      <c r="A1039" s="5"/>
      <c r="B1039" s="21"/>
      <c r="E1039" s="21"/>
      <c r="F1039" s="21"/>
    </row>
    <row r="1040" customFormat="false" ht="15.75" hidden="false" customHeight="false" outlineLevel="0" collapsed="false">
      <c r="A1040" s="5"/>
      <c r="B1040" s="21"/>
      <c r="E1040" s="21"/>
      <c r="F1040" s="2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1" width="22.75"/>
    <col collapsed="false" customWidth="true" hidden="false" outlineLevel="0" max="2" min="2" style="1" width="33.13"/>
    <col collapsed="false" customWidth="true" hidden="false" outlineLevel="0" max="3" min="3" style="1" width="28.75"/>
    <col collapsed="false" customWidth="true" hidden="false" outlineLevel="0" max="4" min="4" style="1" width="62.25"/>
    <col collapsed="false" customWidth="true" hidden="false" outlineLevel="0" max="5" min="5" style="1" width="17.75"/>
    <col collapsed="false" customWidth="true" hidden="false" outlineLevel="0" max="6" min="6" style="1" width="48.25"/>
  </cols>
  <sheetData>
    <row r="1" customFormat="false" ht="15.75" hidden="false" customHeight="false" outlineLevel="0" collapsed="false">
      <c r="A1" s="2" t="s">
        <v>0</v>
      </c>
      <c r="B1" s="2" t="s">
        <v>1</v>
      </c>
      <c r="C1" s="2" t="s">
        <v>2</v>
      </c>
      <c r="D1" s="2" t="s">
        <v>3</v>
      </c>
      <c r="E1" s="7" t="s">
        <v>4</v>
      </c>
      <c r="F1" s="8" t="s">
        <v>5</v>
      </c>
    </row>
    <row r="2" customFormat="false" ht="15.75" hidden="false" customHeight="false" outlineLevel="0" collapsed="false">
      <c r="A2" s="4" t="s">
        <v>1579</v>
      </c>
      <c r="B2" s="5" t="s">
        <v>1580</v>
      </c>
      <c r="C2" s="5" t="s">
        <v>1581</v>
      </c>
      <c r="D2" s="10" t="str">
        <f aca="false">IFERROR(__xludf.dummyfunction("GOOGLETRANSLATE($C2,""es"",""eu"")"),"Jokalari guztiek prest egon behar dute hasi aurretik.")</f>
        <v>Jokalari guztiek prest egon behar dute hasi aurretik.</v>
      </c>
      <c r="E2" s="11" t="s">
        <v>1582</v>
      </c>
      <c r="F2" s="11" t="s">
        <v>1583</v>
      </c>
    </row>
    <row r="3" customFormat="false" ht="15.75" hidden="false" customHeight="false" outlineLevel="0" collapsed="false">
      <c r="A3" s="4" t="s">
        <v>1584</v>
      </c>
      <c r="B3" s="5" t="s">
        <v>1585</v>
      </c>
      <c r="C3" s="5" t="s">
        <v>1586</v>
      </c>
      <c r="D3" s="10" t="str">
        <f aca="false">IFERROR(__xludf.dummyfunction("GOOGLETRANSLATE($C3,""es"",""eu"")"),"Utzi")</f>
        <v>Utzi</v>
      </c>
      <c r="E3" s="11" t="s">
        <v>1587</v>
      </c>
      <c r="F3" s="11" t="s">
        <v>1586</v>
      </c>
    </row>
    <row r="4" customFormat="false" ht="15.75" hidden="false" customHeight="false" outlineLevel="0" collapsed="false">
      <c r="A4" s="4" t="s">
        <v>1588</v>
      </c>
      <c r="B4" s="5" t="s">
        <v>1589</v>
      </c>
      <c r="C4" s="5" t="s">
        <v>1590</v>
      </c>
      <c r="D4" s="10" t="s">
        <v>1591</v>
      </c>
      <c r="E4" s="11" t="s">
        <v>1592</v>
      </c>
      <c r="F4" s="11" t="s">
        <v>1593</v>
      </c>
    </row>
    <row r="5" customFormat="false" ht="15.75" hidden="false" customHeight="false" outlineLevel="0" collapsed="false">
      <c r="A5" s="4" t="s">
        <v>1594</v>
      </c>
      <c r="B5" s="5" t="s">
        <v>1594</v>
      </c>
      <c r="C5" s="5" t="s">
        <v>1595</v>
      </c>
      <c r="D5" s="10" t="str">
        <f aca="false">IFERROR(__xludf.dummyfunction("GOOGLETRANSLATE($C5,""es"",""eu"")"),"Itxi")</f>
        <v>Itxi</v>
      </c>
      <c r="E5" s="11" t="s">
        <v>1596</v>
      </c>
      <c r="F5" s="11" t="s">
        <v>1597</v>
      </c>
    </row>
    <row r="6" customFormat="false" ht="15.75" hidden="false" customHeight="false" outlineLevel="0" collapsed="false">
      <c r="A6" s="4" t="s">
        <v>1598</v>
      </c>
      <c r="B6" s="5" t="s">
        <v>1598</v>
      </c>
      <c r="C6" s="5" t="s">
        <v>1599</v>
      </c>
      <c r="D6" s="10" t="str">
        <f aca="false">IFERROR(__xludf.dummyfunction("GOOGLETRANSLATE($C6,""es"",""eu"")"),"Berretsi")</f>
        <v>Berretsi</v>
      </c>
      <c r="E6" s="11" t="s">
        <v>1599</v>
      </c>
      <c r="F6" s="11" t="s">
        <v>1600</v>
      </c>
    </row>
    <row r="7" customFormat="false" ht="15.75" hidden="false" customHeight="false" outlineLevel="0" collapsed="false">
      <c r="A7" s="4" t="s">
        <v>1601</v>
      </c>
      <c r="B7" s="5" t="s">
        <v>1602</v>
      </c>
      <c r="C7" s="5" t="s">
        <v>1603</v>
      </c>
      <c r="D7" s="10" t="s">
        <v>1604</v>
      </c>
      <c r="E7" s="11" t="s">
        <v>1605</v>
      </c>
      <c r="F7" s="11" t="s">
        <v>1606</v>
      </c>
    </row>
    <row r="8" customFormat="false" ht="15.75" hidden="false" customHeight="false" outlineLevel="0" collapsed="false">
      <c r="A8" s="4" t="s">
        <v>1607</v>
      </c>
      <c r="B8" s="5" t="s">
        <v>1608</v>
      </c>
      <c r="C8" s="5" t="s">
        <v>1609</v>
      </c>
      <c r="D8" s="10" t="str">
        <f aca="false">IFERROR(__xludf.dummyfunction("GOOGLETRANSLATE($C8,""es"",""eu"")"),"Eremuak ezin dira hutsik utzi")</f>
        <v>Eremuak ezin dira hutsik utzi</v>
      </c>
      <c r="E8" s="11" t="s">
        <v>1610</v>
      </c>
      <c r="F8" s="11" t="s">
        <v>1611</v>
      </c>
    </row>
    <row r="9" customFormat="false" ht="15.75" hidden="false" customHeight="false" outlineLevel="0" collapsed="false">
      <c r="A9" s="4" t="s">
        <v>1612</v>
      </c>
      <c r="B9" s="5" t="s">
        <v>1613</v>
      </c>
      <c r="C9" s="5" t="s">
        <v>1614</v>
      </c>
      <c r="D9" s="10" t="str">
        <f aca="false">IFERROR(__xludf.dummyfunction("GOOGLETRANSLATE($C9,""es"",""eu"")"),"Jokalari prestatzen")</f>
        <v>Jokalari prestatzen</v>
      </c>
      <c r="E9" s="11" t="s">
        <v>1615</v>
      </c>
      <c r="F9" s="11" t="s">
        <v>1616</v>
      </c>
    </row>
    <row r="10" customFormat="false" ht="15.75" hidden="false" customHeight="false" outlineLevel="0" collapsed="false">
      <c r="A10" s="4" t="s">
        <v>1617</v>
      </c>
      <c r="B10" s="5" t="s">
        <v>1618</v>
      </c>
      <c r="C10" s="5" t="s">
        <v>1619</v>
      </c>
      <c r="D10" s="10" t="str">
        <f aca="false">IFERROR(__xludf.dummyfunction("GOOGLETRANSLATE($C10,""es"",""eu"")"),"Lobbyra itzultzen")</f>
        <v>Lobbyra itzultzen</v>
      </c>
      <c r="E10" s="11" t="s">
        <v>1620</v>
      </c>
      <c r="F10" s="11" t="s">
        <v>1621</v>
      </c>
    </row>
    <row r="11" customFormat="false" ht="15.75" hidden="false" customHeight="false" outlineLevel="0" collapsed="false">
      <c r="A11" s="4" t="s">
        <v>1622</v>
      </c>
      <c r="B11" s="5" t="s">
        <v>1623</v>
      </c>
      <c r="C11" s="5" t="s">
        <v>1624</v>
      </c>
      <c r="D11" s="10" t="str">
        <f aca="false">IFERROR(__xludf.dummyfunction("GOOGLETRANSLATE($C11,""es"",""eu"")"),"Lobby-a sortzea")</f>
        <v>Lobby-a sortzea</v>
      </c>
      <c r="E11" s="11" t="s">
        <v>1625</v>
      </c>
      <c r="F11" s="11" t="s">
        <v>1626</v>
      </c>
    </row>
    <row r="12" customFormat="false" ht="15.75" hidden="false" customHeight="false" outlineLevel="0" collapsed="false">
      <c r="A12" s="4" t="s">
        <v>1627</v>
      </c>
      <c r="B12" s="5" t="s">
        <v>1628</v>
      </c>
      <c r="C12" s="5" t="s">
        <v>1629</v>
      </c>
      <c r="D12" s="10" t="str">
        <f aca="false">IFERROR(__xludf.dummyfunction("GOOGLETRANSLATE($C12,""es"",""eu"")"),"Jokoa hasten")</f>
        <v>Jokoa hasten</v>
      </c>
      <c r="E12" s="11" t="s">
        <v>1630</v>
      </c>
      <c r="F12" s="11" t="s">
        <v>1631</v>
      </c>
    </row>
    <row r="13" customFormat="false" ht="15.75" hidden="false" customHeight="false" outlineLevel="0" collapsed="false">
      <c r="A13" s="4" t="s">
        <v>1632</v>
      </c>
      <c r="B13" s="5" t="s">
        <v>1633</v>
      </c>
      <c r="C13" s="5" t="s">
        <v>1634</v>
      </c>
      <c r="D13" s="10" t="s">
        <v>1635</v>
      </c>
      <c r="E13" s="11" t="s">
        <v>1636</v>
      </c>
      <c r="F13" s="11" t="s">
        <v>1637</v>
      </c>
    </row>
    <row r="14" customFormat="false" ht="15.75" hidden="false" customHeight="false" outlineLevel="0" collapsed="false">
      <c r="A14" s="4" t="s">
        <v>1638</v>
      </c>
      <c r="B14" s="5" t="s">
        <v>1639</v>
      </c>
      <c r="C14" s="5" t="s">
        <v>1640</v>
      </c>
      <c r="D14" s="10" t="s">
        <v>1641</v>
      </c>
      <c r="E14" s="11" t="s">
        <v>1642</v>
      </c>
      <c r="F14" s="11" t="s">
        <v>1643</v>
      </c>
    </row>
    <row r="15" customFormat="false" ht="15.75" hidden="false" customHeight="false" outlineLevel="0" collapsed="false">
      <c r="A15" s="4" t="s">
        <v>1644</v>
      </c>
      <c r="B15" s="5" t="s">
        <v>1644</v>
      </c>
      <c r="C15" s="5" t="s">
        <v>1645</v>
      </c>
      <c r="D15" s="10" t="str">
        <f aca="false">IFERROR(__xludf.dummyfunction("GOOGLETRANSLATE($C15,""es"",""eu"")"),"Kargatzen")</f>
        <v>Kargatzen</v>
      </c>
      <c r="E15" s="11" t="s">
        <v>1646</v>
      </c>
      <c r="F15" s="11" t="s">
        <v>1647</v>
      </c>
    </row>
    <row r="16" customFormat="false" ht="15.75" hidden="false" customHeight="false" outlineLevel="0" collapsed="false">
      <c r="A16" s="20" t="s">
        <v>1648</v>
      </c>
      <c r="B16" s="5" t="s">
        <v>1649</v>
      </c>
      <c r="C16" s="5" t="s">
        <v>1650</v>
      </c>
      <c r="D16" s="10" t="str">
        <f aca="false">IFERROR(__xludf.dummyfunction("GOOGLETRANSLATE($C16,""es"",""eu"")"),"Baimenak huts egin du, baliteke erabiltzailea okerra izatea edo zerbitzuarekin komunikazioa ezinezkoa izatea.")</f>
        <v>Baimenak huts egin du, baliteke erabiltzailea okerra izatea edo zerbitzuarekin komunikazioa ezinezkoa izatea.</v>
      </c>
      <c r="E16" s="11" t="s">
        <v>1651</v>
      </c>
      <c r="F16" s="11" t="s">
        <v>1652</v>
      </c>
      <c r="G16" s="20"/>
      <c r="H16" s="20"/>
      <c r="I16" s="20"/>
      <c r="J16" s="20"/>
      <c r="K16" s="20"/>
      <c r="L16" s="20"/>
      <c r="M16" s="20"/>
      <c r="N16" s="20"/>
      <c r="O16" s="20"/>
      <c r="P16" s="20"/>
      <c r="Q16" s="20"/>
      <c r="R16" s="20"/>
      <c r="S16" s="20"/>
      <c r="T16" s="20"/>
      <c r="U16" s="20"/>
      <c r="V16" s="20"/>
      <c r="W16" s="20"/>
      <c r="X16" s="20"/>
      <c r="Y16" s="20"/>
      <c r="Z16" s="20"/>
    </row>
    <row r="17" customFormat="false" ht="15.75" hidden="false" customHeight="false" outlineLevel="0" collapsed="false">
      <c r="A17" s="4" t="s">
        <v>1653</v>
      </c>
      <c r="B17" s="5" t="s">
        <v>1654</v>
      </c>
      <c r="C17" s="5" t="s">
        <v>1655</v>
      </c>
      <c r="D17" s="10" t="str">
        <f aca="false">IFERROR(__xludf.dummyfunction("GOOGLETRANSLATE($C17,""es"",""eu"")"),"Sartzen")</f>
        <v>Sartzen</v>
      </c>
      <c r="E17" s="11" t="s">
        <v>1656</v>
      </c>
      <c r="F17" s="11" t="s">
        <v>1655</v>
      </c>
    </row>
    <row r="18" customFormat="false" ht="15.75" hidden="false" customHeight="false" outlineLevel="0" collapsed="false">
      <c r="A18" s="4" t="s">
        <v>1657</v>
      </c>
      <c r="B18" s="5" t="s">
        <v>1658</v>
      </c>
      <c r="C18" s="5" t="s">
        <v>1659</v>
      </c>
      <c r="D18" s="10" t="str">
        <f aca="false">IFERROR(__xludf.dummyfunction("GOOGLETRANSLATE($C18,""es"",""eu"")"),"Lobby publikoak bilatzen")</f>
        <v>Lobby publikoak bilatzen</v>
      </c>
      <c r="E18" s="11" t="s">
        <v>1660</v>
      </c>
      <c r="F18" s="11" t="s">
        <v>1661</v>
      </c>
    </row>
    <row r="19" customFormat="false" ht="15.75" hidden="false" customHeight="false" outlineLevel="0" collapsed="false">
      <c r="A19" s="4" t="s">
        <v>1662</v>
      </c>
      <c r="B19" s="5" t="s">
        <v>1663</v>
      </c>
      <c r="C19" s="5" t="s">
        <v>1664</v>
      </c>
      <c r="D19" s="10" t="str">
        <f aca="false">IFERROR(__xludf.dummyfunction("GOOGLETRANSLATE($C19,""es"",""eu"")"),"Ziur al zaude lobbytik irten nahi duzula? Ekintza honek ere itxi egingo du.")</f>
        <v>Ziur al zaude lobbytik irten nahi duzula? Ekintza honek ere itxi egingo du.</v>
      </c>
      <c r="E19" s="17" t="s">
        <v>1665</v>
      </c>
      <c r="F19" s="11" t="s">
        <v>1666</v>
      </c>
    </row>
    <row r="20" customFormat="false" ht="15.75" hidden="false" customHeight="false" outlineLevel="0" collapsed="false">
      <c r="A20" s="4" t="s">
        <v>1667</v>
      </c>
      <c r="B20" s="5" t="s">
        <v>1663</v>
      </c>
      <c r="C20" s="5" t="s">
        <v>1664</v>
      </c>
      <c r="D20" s="10" t="str">
        <f aca="false">IFERROR(__xludf.dummyfunction("GOOGLETRANSLATE($C20,""es"",""eu"")"),"Ziur al zaude lobbytik irten nahi duzula? Ekintza honek ere itxi egingo du.")</f>
        <v>Ziur al zaude lobbytik irten nahi duzula? Ekintza honek ere itxi egingo du.</v>
      </c>
      <c r="E20" s="17" t="s">
        <v>1665</v>
      </c>
      <c r="F20" s="11" t="s">
        <v>1666</v>
      </c>
    </row>
    <row r="21" customFormat="false" ht="15.75" hidden="false" customHeight="false" outlineLevel="0" collapsed="false">
      <c r="A21" s="4" t="s">
        <v>1668</v>
      </c>
      <c r="B21" s="20" t="str">
        <f aca="false">IFERROR(__xludf.dummyfunction("GOOGLETRANSLATE($C21,""es"",""en"")"),"Are you sure you want to exit the App?")</f>
        <v>Are you sure you want to exit the App?</v>
      </c>
      <c r="C21" s="5" t="s">
        <v>1669</v>
      </c>
      <c r="D21" s="10" t="str">
        <f aca="false">IFERROR(__xludf.dummyfunction("GOOGLETRANSLATE($C21,""es"",""eu"")"),"Ziur aplikaziotik irten nahi duzula?")</f>
        <v>Ziur aplikaziotik irten nahi duzula?</v>
      </c>
      <c r="E21" s="11" t="s">
        <v>1670</v>
      </c>
      <c r="F21" s="11" t="s">
        <v>1671</v>
      </c>
    </row>
    <row r="22" customFormat="false" ht="15.75" hidden="false" customHeight="false" outlineLevel="0" collapsed="false">
      <c r="A22" s="20" t="s">
        <v>1672</v>
      </c>
      <c r="B22" s="20" t="s">
        <v>1673</v>
      </c>
      <c r="C22" s="20" t="s">
        <v>1674</v>
      </c>
      <c r="D22" s="10" t="str">
        <f aca="false">IFERROR(__xludf.dummyfunction("GOOGLETRANSLATE($C22,""es"",""eu"")"),"Zure puntuazioa bidaltzen")</f>
        <v>Zure puntuazioa bidaltzen</v>
      </c>
      <c r="E22" s="11" t="s">
        <v>1675</v>
      </c>
      <c r="F22" s="11" t="s">
        <v>1676</v>
      </c>
    </row>
    <row r="23" customFormat="false" ht="15.75" hidden="false" customHeight="false" outlineLevel="0" collapsed="false">
      <c r="A23" s="20" t="s">
        <v>1677</v>
      </c>
      <c r="B23" s="20" t="s">
        <v>1678</v>
      </c>
      <c r="C23" s="20" t="s">
        <v>1679</v>
      </c>
      <c r="D23" s="10" t="str">
        <f aca="false">IFERROR(__xludf.dummyfunction("GOOGLETRANSLATE($C23,""es"",""eu"")"),"Errore bat gertatu da puntuazioa bidaltzean")</f>
        <v>Errore bat gertatu da puntuazioa bidaltzean</v>
      </c>
      <c r="E23" s="11" t="s">
        <v>1680</v>
      </c>
      <c r="F23" s="11" t="s">
        <v>1681</v>
      </c>
    </row>
    <row r="24" customFormat="false" ht="15.75" hidden="false" customHeight="false" outlineLevel="0" collapsed="false">
      <c r="A24" s="20" t="s">
        <v>1682</v>
      </c>
      <c r="B24" s="20" t="s">
        <v>1683</v>
      </c>
      <c r="C24" s="20" t="s">
        <v>1684</v>
      </c>
      <c r="D24" s="10" t="str">
        <f aca="false">IFERROR(__xludf.dummyfunction("GOOGLETRANSLATE($C24,""es"",""eu"")"),"Ikusle jokalari batek ezin du bakarkako joko bat hasi")</f>
        <v>Ikusle jokalari batek ezin du bakarkako joko bat hasi</v>
      </c>
      <c r="E24" s="11" t="s">
        <v>1685</v>
      </c>
      <c r="F24" s="11" t="s">
        <v>1686</v>
      </c>
    </row>
    <row r="25" customFormat="false" ht="15.75" hidden="false" customHeight="false" outlineLevel="0" collapsed="false">
      <c r="A25" s="20" t="s">
        <v>1687</v>
      </c>
      <c r="B25" s="20" t="s">
        <v>1688</v>
      </c>
      <c r="C25" s="20" t="s">
        <v>1689</v>
      </c>
      <c r="D25" s="10" t="str">
        <f aca="false">IFERROR(__xludf.dummyfunction("GOOGLETRANSLATE($C25,""es"",""eu"")"),"Erabiltzailearen kodea ez da zuzena")</f>
        <v>Erabiltzailearen kodea ez da zuzena</v>
      </c>
      <c r="E25" s="11" t="str">
        <f aca="false">IFERROR(__xludf.dummyfunction("GOOGLETRANSLATE($C25,""es"",""ca"")"),"El codi d'usuari no és correcte")</f>
        <v>El codi d'usuari no és correcte</v>
      </c>
      <c r="F25" s="11" t="str">
        <f aca="false">IFERROR(__xludf.dummyfunction("GOOGLETRANSLATE($C25,""es"",""gl"")"),"O código de usuario non é correcto")</f>
        <v>O código de usuario non é correcto</v>
      </c>
    </row>
    <row r="26" customFormat="false" ht="15.75" hidden="false" customHeight="false" outlineLevel="0" collapsed="false">
      <c r="A26" s="20" t="s">
        <v>1690</v>
      </c>
      <c r="B26" s="20" t="s">
        <v>1691</v>
      </c>
      <c r="C26" s="20" t="s">
        <v>1692</v>
      </c>
      <c r="D26" s="10" t="str">
        <f aca="false">IFERROR(__xludf.dummyfunction("GOOGLETRANSLATE($C26,""es"",""eu"")"),"Egindako ariketa erabiltzaile erabiltzaile honi esleitzen zaio")</f>
        <v>Egindako ariketa erabiltzaile erabiltzaile honi esleitzen zaio</v>
      </c>
      <c r="E26" s="11" t="str">
        <f aca="false">IFERROR(__xludf.dummyfunction("GOOGLETRANSLATE($C26,""es"",""ca"")"),"L'exercici realitzat amb aquesta assignat a aquest usuari usuari")</f>
        <v>L'exercici realitzat amb aquesta assignat a aquest usuari usuari</v>
      </c>
      <c r="F26" s="11" t="str">
        <f aca="false">IFERROR(__xludf.dummyfunction("GOOGLETRANSLATE($C26,""es"",""gl"")"),"O exercicio realizado con está asignado a este usuario usuario")</f>
        <v>O exercicio realizado con está asignado a este usuario usuario</v>
      </c>
    </row>
    <row r="27" customFormat="false" ht="15.75" hidden="false" customHeight="false" outlineLevel="0" collapsed="false">
      <c r="A27" s="20" t="s">
        <v>1693</v>
      </c>
      <c r="B27" s="20" t="s">
        <v>1694</v>
      </c>
      <c r="C27" s="20" t="s">
        <v>1695</v>
      </c>
      <c r="D27" s="22" t="str">
        <f aca="false">IFERROR(__xludf.dummyfunction("GOOGLETRANSLATE($C27,""es"",""eu"")"),"Atondoarekiko konexioak huts egin du")</f>
        <v>Atondoarekiko konexioak huts egin du</v>
      </c>
      <c r="E27" s="5" t="str">
        <f aca="false">IFERROR(__xludf.dummyfunction("GOOGLETRANSLATE($C27,""es"",""ca"")"),"La connexió amb el lobby ha fallat")</f>
        <v>La connexió amb el lobby ha fallat</v>
      </c>
      <c r="F27" s="5" t="s">
        <v>1696</v>
      </c>
      <c r="G27" s="20"/>
      <c r="H27" s="20"/>
      <c r="I27" s="20"/>
      <c r="J27" s="20"/>
      <c r="K27" s="20"/>
      <c r="L27" s="20"/>
      <c r="M27" s="20"/>
      <c r="N27" s="20"/>
      <c r="O27" s="20"/>
      <c r="P27" s="20"/>
      <c r="Q27" s="20"/>
      <c r="R27" s="20"/>
      <c r="S27" s="20"/>
      <c r="T27" s="20"/>
      <c r="U27" s="20"/>
      <c r="V27" s="20"/>
      <c r="W27" s="20"/>
      <c r="X27" s="20"/>
      <c r="Y27" s="20"/>
      <c r="Z27" s="20"/>
    </row>
    <row r="28" customFormat="false" ht="15.75" hidden="false" customHeight="false" outlineLevel="0" collapsed="false">
      <c r="A28" s="20" t="s">
        <v>1697</v>
      </c>
      <c r="B28" s="20" t="s">
        <v>1698</v>
      </c>
      <c r="C28" s="20" t="s">
        <v>1699</v>
      </c>
      <c r="D28" s="22" t="str">
        <f aca="false">IFERROR(__xludf.dummyfunction("GOOGLETRANSLATE($C28,""es"",""eu"")"),"Partiturak behar bezala bidali dira")</f>
        <v>Partiturak behar bezala bidali dira</v>
      </c>
      <c r="E28" s="5" t="str">
        <f aca="false">IFERROR(__xludf.dummyfunction("GOOGLETRANSLATE($C28,""es"",""ca"")"),"Les puntuacions s'han enviat correctament")</f>
        <v>Les puntuacions s'han enviat correctament</v>
      </c>
      <c r="F28" s="5" t="str">
        <f aca="false">IFERROR(__xludf.dummyfunction("GOOGLETRANSLATE($C28,""es"",""gl"")"),"As puntuacións enviáronse correctamente")</f>
        <v>As puntuacións enviáronse correctamente</v>
      </c>
      <c r="G28" s="20"/>
      <c r="H28" s="20"/>
      <c r="I28" s="20"/>
      <c r="J28" s="20"/>
      <c r="K28" s="20"/>
      <c r="L28" s="20"/>
      <c r="M28" s="20"/>
      <c r="N28" s="20"/>
      <c r="O28" s="20"/>
      <c r="P28" s="20"/>
      <c r="Q28" s="20"/>
      <c r="R28" s="20"/>
      <c r="S28" s="20"/>
      <c r="T28" s="20"/>
      <c r="U28" s="20"/>
      <c r="V28" s="20"/>
      <c r="W28" s="20"/>
      <c r="X28" s="20"/>
      <c r="Y28" s="20"/>
      <c r="Z28" s="20"/>
    </row>
    <row r="29" customFormat="false" ht="15.75" hidden="false" customHeight="false" outlineLevel="0" collapsed="false">
      <c r="A29" s="20" t="s">
        <v>1700</v>
      </c>
      <c r="B29" s="20" t="s">
        <v>1701</v>
      </c>
      <c r="C29" s="20" t="s">
        <v>1702</v>
      </c>
      <c r="D29" s="22" t="str">
        <f aca="false">IFERROR(__xludf.dummyfunction("GOOGLETRANSLATE($C29,""es"",""eu"")"),"Ezin izan da bidalketa puntuazioak konexio-arazo baten ondorioz")</f>
        <v>Ezin izan da bidalketa puntuazioak konexio-arazo baten ondorioz</v>
      </c>
      <c r="E29" s="5" t="str">
        <f aca="false">IFERROR(__xludf.dummyfunction("GOOGLETRANSLATE($C29,""es"",""ca"")"),"L'enviament de puntuacions ha fallat a causa d'un problema de connexió")</f>
        <v>L'enviament de puntuacions ha fallat a causa d'un problema de connexió</v>
      </c>
      <c r="F29" s="5" t="str">
        <f aca="false">IFERROR(__xludf.dummyfunction("GOOGLETRANSLATE($C29,""es"",""gl"")"),"Produciuse un erro ao enviar as puntuacións debido a un problema de conexión")</f>
        <v>Produciuse un erro ao enviar as puntuacións debido a un problema de conexión</v>
      </c>
    </row>
    <row r="30" customFormat="false" ht="15.75" hidden="false" customHeight="false" outlineLevel="0" collapsed="false">
      <c r="E30" s="21"/>
      <c r="F30" s="21"/>
    </row>
    <row r="31" customFormat="false" ht="15.75" hidden="false" customHeight="false" outlineLevel="0" collapsed="false">
      <c r="E31" s="21"/>
      <c r="F31" s="21"/>
    </row>
    <row r="32" customFormat="false" ht="15.75" hidden="false" customHeight="false" outlineLevel="0" collapsed="false">
      <c r="E32" s="21"/>
      <c r="F32" s="21"/>
    </row>
    <row r="33" customFormat="false" ht="15.75" hidden="false" customHeight="false" outlineLevel="0" collapsed="false">
      <c r="E33" s="21"/>
      <c r="F33" s="21"/>
    </row>
    <row r="34" customFormat="false" ht="15.75" hidden="false" customHeight="false" outlineLevel="0" collapsed="false">
      <c r="E34" s="21"/>
      <c r="F34" s="21"/>
    </row>
    <row r="35" customFormat="false" ht="15.75" hidden="false" customHeight="false" outlineLevel="0" collapsed="false">
      <c r="E35" s="21"/>
      <c r="F35" s="21"/>
    </row>
    <row r="36" customFormat="false" ht="15.75" hidden="false" customHeight="false" outlineLevel="0" collapsed="false">
      <c r="E36" s="21"/>
      <c r="F36" s="21"/>
    </row>
    <row r="37" customFormat="false" ht="15.75" hidden="false" customHeight="false" outlineLevel="0" collapsed="false">
      <c r="E37" s="21"/>
      <c r="F37" s="21"/>
    </row>
    <row r="38" customFormat="false" ht="15.75" hidden="false" customHeight="false" outlineLevel="0" collapsed="false">
      <c r="E38" s="21"/>
      <c r="F38" s="21"/>
    </row>
    <row r="39" customFormat="false" ht="15.75" hidden="false" customHeight="false" outlineLevel="0" collapsed="false">
      <c r="E39" s="21"/>
      <c r="F39" s="21"/>
    </row>
    <row r="40" customFormat="false" ht="15.75" hidden="false" customHeight="false" outlineLevel="0" collapsed="false">
      <c r="E40" s="21"/>
      <c r="F40" s="21"/>
    </row>
    <row r="41" customFormat="false" ht="15.75" hidden="false" customHeight="false" outlineLevel="0" collapsed="false">
      <c r="E41" s="21"/>
      <c r="F41" s="21"/>
    </row>
    <row r="42" customFormat="false" ht="15.75" hidden="false" customHeight="false" outlineLevel="0" collapsed="false">
      <c r="E42" s="21"/>
      <c r="F42" s="21"/>
    </row>
    <row r="43" customFormat="false" ht="15.75" hidden="false" customHeight="false" outlineLevel="0" collapsed="false">
      <c r="E43" s="21"/>
      <c r="F43" s="21"/>
    </row>
    <row r="44" customFormat="false" ht="15.75" hidden="false" customHeight="false" outlineLevel="0" collapsed="false">
      <c r="E44" s="21"/>
      <c r="F44" s="21"/>
    </row>
    <row r="45" customFormat="false" ht="15.75" hidden="false" customHeight="false" outlineLevel="0" collapsed="false">
      <c r="E45" s="21"/>
      <c r="F45" s="21"/>
    </row>
    <row r="46" customFormat="false" ht="15.75" hidden="false" customHeight="false" outlineLevel="0" collapsed="false">
      <c r="E46" s="21"/>
      <c r="F46" s="21"/>
    </row>
    <row r="47" customFormat="false" ht="15.75" hidden="false" customHeight="false" outlineLevel="0" collapsed="false">
      <c r="E47" s="21"/>
      <c r="F47" s="21"/>
    </row>
    <row r="48" customFormat="false" ht="15.75" hidden="false" customHeight="false" outlineLevel="0" collapsed="false">
      <c r="E48" s="21"/>
      <c r="F48" s="21"/>
    </row>
    <row r="49" customFormat="false" ht="15.75" hidden="false" customHeight="false" outlineLevel="0" collapsed="false">
      <c r="E49" s="21"/>
      <c r="F49" s="21"/>
    </row>
    <row r="50" customFormat="false" ht="15.75" hidden="false" customHeight="false" outlineLevel="0" collapsed="false">
      <c r="E50" s="21"/>
      <c r="F50" s="21"/>
    </row>
    <row r="51" customFormat="false" ht="15.75" hidden="false" customHeight="false" outlineLevel="0" collapsed="false">
      <c r="E51" s="21"/>
      <c r="F51" s="21"/>
    </row>
    <row r="52" customFormat="false" ht="15.75" hidden="false" customHeight="false" outlineLevel="0" collapsed="false">
      <c r="E52" s="21"/>
      <c r="F52" s="21"/>
    </row>
    <row r="53" customFormat="false" ht="15.75" hidden="false" customHeight="false" outlineLevel="0" collapsed="false">
      <c r="E53" s="21"/>
      <c r="F53" s="21"/>
    </row>
    <row r="54" customFormat="false" ht="15.75" hidden="false" customHeight="false" outlineLevel="0" collapsed="false">
      <c r="E54" s="21"/>
      <c r="F54" s="21"/>
    </row>
    <row r="55" customFormat="false" ht="15.75" hidden="false" customHeight="false" outlineLevel="0" collapsed="false">
      <c r="E55" s="21"/>
      <c r="F55" s="21"/>
    </row>
    <row r="56" customFormat="false" ht="15.75" hidden="false" customHeight="false" outlineLevel="0" collapsed="false">
      <c r="E56" s="21"/>
      <c r="F56" s="21"/>
    </row>
    <row r="57" customFormat="false" ht="15.75" hidden="false" customHeight="false" outlineLevel="0" collapsed="false">
      <c r="E57" s="21"/>
      <c r="F57" s="21"/>
    </row>
    <row r="58" customFormat="false" ht="15.75" hidden="false" customHeight="false" outlineLevel="0" collapsed="false">
      <c r="E58" s="21"/>
      <c r="F58" s="21"/>
    </row>
    <row r="59" customFormat="false" ht="15.75" hidden="false" customHeight="false" outlineLevel="0" collapsed="false">
      <c r="E59" s="21"/>
      <c r="F59" s="21"/>
    </row>
    <row r="60" customFormat="false" ht="15.75" hidden="false" customHeight="false" outlineLevel="0" collapsed="false">
      <c r="E60" s="21"/>
      <c r="F60" s="21"/>
    </row>
    <row r="61" customFormat="false" ht="15.75" hidden="false" customHeight="false" outlineLevel="0" collapsed="false">
      <c r="E61" s="21"/>
      <c r="F61" s="21"/>
    </row>
    <row r="62" customFormat="false" ht="15.75" hidden="false" customHeight="false" outlineLevel="0" collapsed="false">
      <c r="E62" s="21"/>
      <c r="F62" s="21"/>
    </row>
    <row r="63" customFormat="false" ht="15.75" hidden="false" customHeight="false" outlineLevel="0" collapsed="false">
      <c r="E63" s="21"/>
      <c r="F63" s="21"/>
    </row>
    <row r="64" customFormat="false" ht="15.75" hidden="false" customHeight="false" outlineLevel="0" collapsed="false">
      <c r="E64" s="21"/>
      <c r="F64" s="21"/>
    </row>
    <row r="65" customFormat="false" ht="15.75" hidden="false" customHeight="false" outlineLevel="0" collapsed="false">
      <c r="E65" s="21"/>
      <c r="F65" s="21"/>
    </row>
    <row r="66" customFormat="false" ht="15.75" hidden="false" customHeight="false" outlineLevel="0" collapsed="false">
      <c r="E66" s="21"/>
      <c r="F66" s="21"/>
    </row>
    <row r="67" customFormat="false" ht="15.75" hidden="false" customHeight="false" outlineLevel="0" collapsed="false">
      <c r="E67" s="21"/>
      <c r="F67" s="21"/>
    </row>
    <row r="68" customFormat="false" ht="15.75" hidden="false" customHeight="false" outlineLevel="0" collapsed="false">
      <c r="E68" s="21"/>
      <c r="F68" s="21"/>
    </row>
    <row r="69" customFormat="false" ht="15.75" hidden="false" customHeight="false" outlineLevel="0" collapsed="false">
      <c r="E69" s="21"/>
      <c r="F69" s="21"/>
    </row>
    <row r="70" customFormat="false" ht="15.75" hidden="false" customHeight="false" outlineLevel="0" collapsed="false">
      <c r="E70" s="21"/>
      <c r="F70" s="21"/>
    </row>
    <row r="71" customFormat="false" ht="15.75" hidden="false" customHeight="false" outlineLevel="0" collapsed="false">
      <c r="E71" s="21"/>
      <c r="F71" s="21"/>
    </row>
    <row r="72" customFormat="false" ht="15.75" hidden="false" customHeight="false" outlineLevel="0" collapsed="false">
      <c r="E72" s="21"/>
      <c r="F72" s="21"/>
    </row>
    <row r="73" customFormat="false" ht="15.75" hidden="false" customHeight="false" outlineLevel="0" collapsed="false">
      <c r="E73" s="21"/>
      <c r="F73" s="21"/>
    </row>
    <row r="74" customFormat="false" ht="15.75" hidden="false" customHeight="false" outlineLevel="0" collapsed="false">
      <c r="E74" s="21"/>
      <c r="F74" s="21"/>
    </row>
    <row r="75" customFormat="false" ht="15.75" hidden="false" customHeight="false" outlineLevel="0" collapsed="false">
      <c r="E75" s="21"/>
      <c r="F75" s="21"/>
    </row>
    <row r="76" customFormat="false" ht="15.75" hidden="false" customHeight="false" outlineLevel="0" collapsed="false">
      <c r="E76" s="21"/>
      <c r="F76" s="21"/>
    </row>
    <row r="77" customFormat="false" ht="15.75" hidden="false" customHeight="false" outlineLevel="0" collapsed="false">
      <c r="E77" s="21"/>
      <c r="F77" s="21"/>
    </row>
    <row r="78" customFormat="false" ht="15.75" hidden="false" customHeight="false" outlineLevel="0" collapsed="false">
      <c r="E78" s="21"/>
      <c r="F78" s="21"/>
    </row>
    <row r="79" customFormat="false" ht="15.75" hidden="false" customHeight="false" outlineLevel="0" collapsed="false">
      <c r="E79" s="21"/>
      <c r="F79" s="21"/>
    </row>
    <row r="80" customFormat="false" ht="15.75" hidden="false" customHeight="false" outlineLevel="0" collapsed="false">
      <c r="E80" s="21"/>
      <c r="F80" s="21"/>
    </row>
    <row r="81" customFormat="false" ht="15.75" hidden="false" customHeight="false" outlineLevel="0" collapsed="false">
      <c r="E81" s="21"/>
      <c r="F81" s="21"/>
    </row>
    <row r="82" customFormat="false" ht="15.75" hidden="false" customHeight="false" outlineLevel="0" collapsed="false">
      <c r="E82" s="21"/>
      <c r="F82" s="21"/>
    </row>
    <row r="83" customFormat="false" ht="15.75" hidden="false" customHeight="false" outlineLevel="0" collapsed="false">
      <c r="E83" s="21"/>
      <c r="F83" s="21"/>
    </row>
    <row r="84" customFormat="false" ht="15.75" hidden="false" customHeight="false" outlineLevel="0" collapsed="false">
      <c r="E84" s="21"/>
      <c r="F84" s="21"/>
    </row>
    <row r="85" customFormat="false" ht="15.75" hidden="false" customHeight="false" outlineLevel="0" collapsed="false">
      <c r="E85" s="21"/>
      <c r="F85" s="21"/>
    </row>
    <row r="86" customFormat="false" ht="15.75" hidden="false" customHeight="false" outlineLevel="0" collapsed="false">
      <c r="E86" s="21"/>
      <c r="F86" s="21"/>
    </row>
    <row r="87" customFormat="false" ht="15.75" hidden="false" customHeight="false" outlineLevel="0" collapsed="false">
      <c r="E87" s="21"/>
      <c r="F87" s="21"/>
    </row>
    <row r="88" customFormat="false" ht="15.75" hidden="false" customHeight="false" outlineLevel="0" collapsed="false">
      <c r="E88" s="21"/>
      <c r="F88" s="21"/>
    </row>
    <row r="89" customFormat="false" ht="15.75" hidden="false" customHeight="false" outlineLevel="0" collapsed="false">
      <c r="E89" s="21"/>
      <c r="F89" s="21"/>
    </row>
    <row r="90" customFormat="false" ht="15.75" hidden="false" customHeight="false" outlineLevel="0" collapsed="false">
      <c r="E90" s="21"/>
      <c r="F90" s="21"/>
    </row>
    <row r="91" customFormat="false" ht="15.75" hidden="false" customHeight="false" outlineLevel="0" collapsed="false">
      <c r="E91" s="21"/>
      <c r="F91" s="21"/>
    </row>
    <row r="92" customFormat="false" ht="15.75" hidden="false" customHeight="false" outlineLevel="0" collapsed="false">
      <c r="E92" s="21"/>
      <c r="F92" s="21"/>
    </row>
    <row r="93" customFormat="false" ht="15.75" hidden="false" customHeight="false" outlineLevel="0" collapsed="false">
      <c r="E93" s="21"/>
      <c r="F93" s="21"/>
    </row>
    <row r="94" customFormat="false" ht="15.75" hidden="false" customHeight="false" outlineLevel="0" collapsed="false">
      <c r="E94" s="21"/>
      <c r="F94" s="21"/>
    </row>
    <row r="95" customFormat="false" ht="15.75" hidden="false" customHeight="false" outlineLevel="0" collapsed="false">
      <c r="E95" s="21"/>
      <c r="F95" s="21"/>
    </row>
    <row r="96" customFormat="false" ht="15.75" hidden="false" customHeight="false" outlineLevel="0" collapsed="false">
      <c r="E96" s="21"/>
      <c r="F96" s="21"/>
    </row>
    <row r="97" customFormat="false" ht="15.75" hidden="false" customHeight="false" outlineLevel="0" collapsed="false">
      <c r="E97" s="21"/>
      <c r="F97" s="21"/>
    </row>
    <row r="98" customFormat="false" ht="15.75" hidden="false" customHeight="false" outlineLevel="0" collapsed="false">
      <c r="E98" s="21"/>
      <c r="F98" s="21"/>
    </row>
    <row r="99" customFormat="false" ht="15.75" hidden="false" customHeight="false" outlineLevel="0" collapsed="false">
      <c r="E99" s="21"/>
      <c r="F99" s="21"/>
    </row>
    <row r="100" customFormat="false" ht="15.75" hidden="false" customHeight="false" outlineLevel="0" collapsed="false">
      <c r="E100" s="21"/>
      <c r="F100" s="21"/>
    </row>
    <row r="101" customFormat="false" ht="15.75" hidden="false" customHeight="false" outlineLevel="0" collapsed="false">
      <c r="E101" s="21"/>
      <c r="F101" s="21"/>
    </row>
    <row r="102" customFormat="false" ht="15.75" hidden="false" customHeight="false" outlineLevel="0" collapsed="false">
      <c r="E102" s="21"/>
      <c r="F102" s="21"/>
    </row>
    <row r="103" customFormat="false" ht="15.75" hidden="false" customHeight="false" outlineLevel="0" collapsed="false">
      <c r="E103" s="21"/>
      <c r="F103" s="21"/>
    </row>
    <row r="104" customFormat="false" ht="15.75" hidden="false" customHeight="false" outlineLevel="0" collapsed="false">
      <c r="E104" s="21"/>
      <c r="F104" s="21"/>
    </row>
    <row r="105" customFormat="false" ht="15.75" hidden="false" customHeight="false" outlineLevel="0" collapsed="false">
      <c r="E105" s="21"/>
      <c r="F105" s="21"/>
    </row>
    <row r="106" customFormat="false" ht="15.75" hidden="false" customHeight="false" outlineLevel="0" collapsed="false">
      <c r="E106" s="21"/>
      <c r="F106" s="21"/>
    </row>
    <row r="107" customFormat="false" ht="15.75" hidden="false" customHeight="false" outlineLevel="0" collapsed="false">
      <c r="E107" s="21"/>
      <c r="F107" s="21"/>
    </row>
    <row r="108" customFormat="false" ht="15.75" hidden="false" customHeight="false" outlineLevel="0" collapsed="false">
      <c r="E108" s="21"/>
      <c r="F108" s="21"/>
    </row>
    <row r="109" customFormat="false" ht="15.75" hidden="false" customHeight="false" outlineLevel="0" collapsed="false">
      <c r="E109" s="21"/>
      <c r="F109" s="21"/>
    </row>
    <row r="110" customFormat="false" ht="15.75" hidden="false" customHeight="false" outlineLevel="0" collapsed="false">
      <c r="E110" s="21"/>
      <c r="F110" s="21"/>
    </row>
    <row r="111" customFormat="false" ht="15.75" hidden="false" customHeight="false" outlineLevel="0" collapsed="false">
      <c r="E111" s="21"/>
      <c r="F111" s="21"/>
    </row>
    <row r="112" customFormat="false" ht="15.75" hidden="false" customHeight="false" outlineLevel="0" collapsed="false">
      <c r="E112" s="21"/>
      <c r="F112" s="21"/>
    </row>
    <row r="113" customFormat="false" ht="15.75" hidden="false" customHeight="false" outlineLevel="0" collapsed="false">
      <c r="E113" s="21"/>
      <c r="F113" s="21"/>
    </row>
    <row r="114" customFormat="false" ht="15.75" hidden="false" customHeight="false" outlineLevel="0" collapsed="false">
      <c r="E114" s="21"/>
      <c r="F114" s="21"/>
    </row>
    <row r="115" customFormat="false" ht="15.75" hidden="false" customHeight="false" outlineLevel="0" collapsed="false">
      <c r="E115" s="21"/>
      <c r="F115" s="21"/>
    </row>
    <row r="116" customFormat="false" ht="15.75" hidden="false" customHeight="false" outlineLevel="0" collapsed="false">
      <c r="E116" s="21"/>
      <c r="F116" s="21"/>
    </row>
    <row r="117" customFormat="false" ht="15.75" hidden="false" customHeight="false" outlineLevel="0" collapsed="false">
      <c r="E117" s="21"/>
      <c r="F117" s="21"/>
    </row>
    <row r="118" customFormat="false" ht="15.75" hidden="false" customHeight="false" outlineLevel="0" collapsed="false">
      <c r="E118" s="21"/>
      <c r="F118" s="21"/>
    </row>
    <row r="119" customFormat="false" ht="15.75" hidden="false" customHeight="false" outlineLevel="0" collapsed="false">
      <c r="E119" s="21"/>
      <c r="F119" s="21"/>
    </row>
    <row r="120" customFormat="false" ht="15.75" hidden="false" customHeight="false" outlineLevel="0" collapsed="false">
      <c r="E120" s="21"/>
      <c r="F120" s="21"/>
    </row>
    <row r="121" customFormat="false" ht="15.75" hidden="false" customHeight="false" outlineLevel="0" collapsed="false">
      <c r="E121" s="21"/>
      <c r="F121" s="21"/>
    </row>
    <row r="122" customFormat="false" ht="15.75" hidden="false" customHeight="false" outlineLevel="0" collapsed="false">
      <c r="E122" s="21"/>
      <c r="F122" s="21"/>
    </row>
    <row r="123" customFormat="false" ht="15.75" hidden="false" customHeight="false" outlineLevel="0" collapsed="false">
      <c r="E123" s="21"/>
      <c r="F123" s="21"/>
    </row>
    <row r="124" customFormat="false" ht="15.75" hidden="false" customHeight="false" outlineLevel="0" collapsed="false">
      <c r="E124" s="21"/>
      <c r="F124" s="21"/>
    </row>
    <row r="125" customFormat="false" ht="15.75" hidden="false" customHeight="false" outlineLevel="0" collapsed="false">
      <c r="E125" s="21"/>
      <c r="F125" s="21"/>
    </row>
    <row r="126" customFormat="false" ht="15.75" hidden="false" customHeight="false" outlineLevel="0" collapsed="false">
      <c r="E126" s="21"/>
      <c r="F126" s="21"/>
    </row>
    <row r="127" customFormat="false" ht="15.75" hidden="false" customHeight="false" outlineLevel="0" collapsed="false">
      <c r="E127" s="21"/>
      <c r="F127" s="21"/>
    </row>
    <row r="128" customFormat="false" ht="15.75" hidden="false" customHeight="false" outlineLevel="0" collapsed="false">
      <c r="E128" s="21"/>
      <c r="F128" s="21"/>
    </row>
    <row r="129" customFormat="false" ht="15.75" hidden="false" customHeight="false" outlineLevel="0" collapsed="false">
      <c r="E129" s="21"/>
      <c r="F129" s="21"/>
    </row>
    <row r="130" customFormat="false" ht="15.75" hidden="false" customHeight="false" outlineLevel="0" collapsed="false">
      <c r="E130" s="21"/>
      <c r="F130" s="21"/>
    </row>
    <row r="131" customFormat="false" ht="15.75" hidden="false" customHeight="false" outlineLevel="0" collapsed="false">
      <c r="E131" s="21"/>
      <c r="F131" s="21"/>
    </row>
    <row r="132" customFormat="false" ht="15.75" hidden="false" customHeight="false" outlineLevel="0" collapsed="false">
      <c r="E132" s="21"/>
      <c r="F132" s="21"/>
    </row>
    <row r="133" customFormat="false" ht="15.75" hidden="false" customHeight="false" outlineLevel="0" collapsed="false">
      <c r="E133" s="21"/>
      <c r="F133" s="21"/>
    </row>
    <row r="134" customFormat="false" ht="15.75" hidden="false" customHeight="false" outlineLevel="0" collapsed="false">
      <c r="E134" s="21"/>
      <c r="F134" s="21"/>
    </row>
    <row r="135" customFormat="false" ht="15.75" hidden="false" customHeight="false" outlineLevel="0" collapsed="false">
      <c r="E135" s="21"/>
      <c r="F135" s="21"/>
    </row>
    <row r="136" customFormat="false" ht="15.75" hidden="false" customHeight="false" outlineLevel="0" collapsed="false">
      <c r="E136" s="21"/>
      <c r="F136" s="21"/>
    </row>
    <row r="137" customFormat="false" ht="15.75" hidden="false" customHeight="false" outlineLevel="0" collapsed="false">
      <c r="E137" s="21"/>
      <c r="F137" s="21"/>
    </row>
    <row r="138" customFormat="false" ht="15.75" hidden="false" customHeight="false" outlineLevel="0" collapsed="false">
      <c r="E138" s="21"/>
      <c r="F138" s="21"/>
    </row>
    <row r="139" customFormat="false" ht="15.75" hidden="false" customHeight="false" outlineLevel="0" collapsed="false">
      <c r="E139" s="21"/>
      <c r="F139" s="21"/>
    </row>
    <row r="140" customFormat="false" ht="15.75" hidden="false" customHeight="false" outlineLevel="0" collapsed="false">
      <c r="E140" s="21"/>
      <c r="F140" s="21"/>
    </row>
    <row r="141" customFormat="false" ht="15.75" hidden="false" customHeight="false" outlineLevel="0" collapsed="false">
      <c r="E141" s="21"/>
      <c r="F141" s="21"/>
    </row>
    <row r="142" customFormat="false" ht="15.75" hidden="false" customHeight="false" outlineLevel="0" collapsed="false">
      <c r="E142" s="21"/>
      <c r="F142" s="21"/>
    </row>
    <row r="143" customFormat="false" ht="15.75" hidden="false" customHeight="false" outlineLevel="0" collapsed="false">
      <c r="E143" s="21"/>
      <c r="F143" s="21"/>
    </row>
    <row r="144" customFormat="false" ht="15.75" hidden="false" customHeight="false" outlineLevel="0" collapsed="false">
      <c r="E144" s="21"/>
      <c r="F144" s="21"/>
    </row>
    <row r="145" customFormat="false" ht="15.75" hidden="false" customHeight="false" outlineLevel="0" collapsed="false">
      <c r="E145" s="21"/>
      <c r="F145" s="21"/>
    </row>
    <row r="146" customFormat="false" ht="15.75" hidden="false" customHeight="false" outlineLevel="0" collapsed="false">
      <c r="E146" s="21"/>
      <c r="F146" s="21"/>
    </row>
    <row r="147" customFormat="false" ht="15.75" hidden="false" customHeight="false" outlineLevel="0" collapsed="false">
      <c r="E147" s="21"/>
      <c r="F147" s="21"/>
    </row>
    <row r="148" customFormat="false" ht="15.75" hidden="false" customHeight="false" outlineLevel="0" collapsed="false">
      <c r="E148" s="21"/>
      <c r="F148" s="21"/>
    </row>
    <row r="149" customFormat="false" ht="15.75" hidden="false" customHeight="false" outlineLevel="0" collapsed="false">
      <c r="E149" s="21"/>
      <c r="F149" s="21"/>
    </row>
    <row r="150" customFormat="false" ht="15.75" hidden="false" customHeight="false" outlineLevel="0" collapsed="false">
      <c r="E150" s="21"/>
      <c r="F150" s="21"/>
    </row>
    <row r="151" customFormat="false" ht="15.75" hidden="false" customHeight="false" outlineLevel="0" collapsed="false">
      <c r="E151" s="21"/>
      <c r="F151" s="21"/>
    </row>
    <row r="152" customFormat="false" ht="15.75" hidden="false" customHeight="false" outlineLevel="0" collapsed="false">
      <c r="E152" s="21"/>
      <c r="F152" s="21"/>
    </row>
    <row r="153" customFormat="false" ht="15.75" hidden="false" customHeight="false" outlineLevel="0" collapsed="false">
      <c r="E153" s="21"/>
      <c r="F153" s="21"/>
    </row>
    <row r="154" customFormat="false" ht="15.75" hidden="false" customHeight="false" outlineLevel="0" collapsed="false">
      <c r="E154" s="21"/>
      <c r="F154" s="21"/>
    </row>
    <row r="155" customFormat="false" ht="15.75" hidden="false" customHeight="false" outlineLevel="0" collapsed="false">
      <c r="E155" s="21"/>
      <c r="F155" s="21"/>
    </row>
    <row r="156" customFormat="false" ht="15.75" hidden="false" customHeight="false" outlineLevel="0" collapsed="false">
      <c r="E156" s="21"/>
      <c r="F156" s="21"/>
    </row>
    <row r="157" customFormat="false" ht="15.75" hidden="false" customHeight="false" outlineLevel="0" collapsed="false">
      <c r="E157" s="21"/>
      <c r="F157" s="21"/>
    </row>
    <row r="158" customFormat="false" ht="15.75" hidden="false" customHeight="false" outlineLevel="0" collapsed="false">
      <c r="E158" s="21"/>
      <c r="F158" s="21"/>
    </row>
    <row r="159" customFormat="false" ht="15.75" hidden="false" customHeight="false" outlineLevel="0" collapsed="false">
      <c r="E159" s="21"/>
      <c r="F159" s="21"/>
    </row>
    <row r="160" customFormat="false" ht="15.75" hidden="false" customHeight="false" outlineLevel="0" collapsed="false">
      <c r="E160" s="21"/>
      <c r="F160" s="21"/>
    </row>
    <row r="161" customFormat="false" ht="15.75" hidden="false" customHeight="false" outlineLevel="0" collapsed="false">
      <c r="E161" s="21"/>
      <c r="F161" s="21"/>
    </row>
    <row r="162" customFormat="false" ht="15.75" hidden="false" customHeight="false" outlineLevel="0" collapsed="false">
      <c r="E162" s="21"/>
      <c r="F162" s="21"/>
    </row>
    <row r="163" customFormat="false" ht="15.75" hidden="false" customHeight="false" outlineLevel="0" collapsed="false">
      <c r="E163" s="21"/>
      <c r="F163" s="21"/>
    </row>
    <row r="164" customFormat="false" ht="15.75" hidden="false" customHeight="false" outlineLevel="0" collapsed="false">
      <c r="E164" s="21"/>
      <c r="F164" s="21"/>
    </row>
    <row r="165" customFormat="false" ht="15.75" hidden="false" customHeight="false" outlineLevel="0" collapsed="false">
      <c r="E165" s="21"/>
      <c r="F165" s="21"/>
    </row>
    <row r="166" customFormat="false" ht="15.75" hidden="false" customHeight="false" outlineLevel="0" collapsed="false">
      <c r="E166" s="21"/>
      <c r="F166" s="21"/>
    </row>
    <row r="167" customFormat="false" ht="15.75" hidden="false" customHeight="false" outlineLevel="0" collapsed="false">
      <c r="E167" s="21"/>
      <c r="F167" s="21"/>
    </row>
    <row r="168" customFormat="false" ht="15.75" hidden="false" customHeight="false" outlineLevel="0" collapsed="false">
      <c r="E168" s="21"/>
      <c r="F168" s="21"/>
    </row>
    <row r="169" customFormat="false" ht="15.75" hidden="false" customHeight="false" outlineLevel="0" collapsed="false">
      <c r="E169" s="21"/>
      <c r="F169" s="21"/>
    </row>
    <row r="170" customFormat="false" ht="15.75" hidden="false" customHeight="false" outlineLevel="0" collapsed="false">
      <c r="E170" s="21"/>
      <c r="F170" s="21"/>
    </row>
    <row r="171" customFormat="false" ht="15.75" hidden="false" customHeight="false" outlineLevel="0" collapsed="false">
      <c r="E171" s="21"/>
      <c r="F171" s="21"/>
    </row>
    <row r="172" customFormat="false" ht="15.75" hidden="false" customHeight="false" outlineLevel="0" collapsed="false">
      <c r="E172" s="21"/>
      <c r="F172" s="21"/>
    </row>
    <row r="173" customFormat="false" ht="15.75" hidden="false" customHeight="false" outlineLevel="0" collapsed="false">
      <c r="E173" s="21"/>
      <c r="F173" s="21"/>
    </row>
    <row r="174" customFormat="false" ht="15.75" hidden="false" customHeight="false" outlineLevel="0" collapsed="false">
      <c r="E174" s="21"/>
      <c r="F174" s="21"/>
    </row>
    <row r="175" customFormat="false" ht="15.75" hidden="false" customHeight="false" outlineLevel="0" collapsed="false">
      <c r="E175" s="21"/>
      <c r="F175" s="21"/>
    </row>
    <row r="176" customFormat="false" ht="15.75" hidden="false" customHeight="false" outlineLevel="0" collapsed="false">
      <c r="E176" s="21"/>
      <c r="F176" s="21"/>
    </row>
    <row r="177" customFormat="false" ht="15.75" hidden="false" customHeight="false" outlineLevel="0" collapsed="false">
      <c r="E177" s="21"/>
      <c r="F177" s="21"/>
    </row>
    <row r="178" customFormat="false" ht="15.75" hidden="false" customHeight="false" outlineLevel="0" collapsed="false">
      <c r="E178" s="21"/>
      <c r="F178" s="21"/>
    </row>
    <row r="179" customFormat="false" ht="15.75" hidden="false" customHeight="false" outlineLevel="0" collapsed="false">
      <c r="E179" s="21"/>
      <c r="F179" s="21"/>
    </row>
    <row r="180" customFormat="false" ht="15.75" hidden="false" customHeight="false" outlineLevel="0" collapsed="false">
      <c r="E180" s="21"/>
      <c r="F180" s="21"/>
    </row>
    <row r="181" customFormat="false" ht="15.75" hidden="false" customHeight="false" outlineLevel="0" collapsed="false">
      <c r="E181" s="21"/>
      <c r="F181" s="21"/>
    </row>
    <row r="182" customFormat="false" ht="15.75" hidden="false" customHeight="false" outlineLevel="0" collapsed="false">
      <c r="E182" s="21"/>
      <c r="F182" s="21"/>
    </row>
    <row r="183" customFormat="false" ht="15.75" hidden="false" customHeight="false" outlineLevel="0" collapsed="false">
      <c r="E183" s="21"/>
      <c r="F183" s="21"/>
    </row>
    <row r="184" customFormat="false" ht="15.75" hidden="false" customHeight="false" outlineLevel="0" collapsed="false">
      <c r="E184" s="21"/>
      <c r="F184" s="21"/>
    </row>
    <row r="185" customFormat="false" ht="15.75" hidden="false" customHeight="false" outlineLevel="0" collapsed="false">
      <c r="E185" s="21"/>
      <c r="F185" s="21"/>
    </row>
    <row r="186" customFormat="false" ht="15.75" hidden="false" customHeight="false" outlineLevel="0" collapsed="false">
      <c r="E186" s="21"/>
      <c r="F186" s="21"/>
    </row>
    <row r="187" customFormat="false" ht="15.75" hidden="false" customHeight="false" outlineLevel="0" collapsed="false">
      <c r="E187" s="21"/>
      <c r="F187" s="21"/>
    </row>
    <row r="188" customFormat="false" ht="15.75" hidden="false" customHeight="false" outlineLevel="0" collapsed="false">
      <c r="E188" s="21"/>
      <c r="F188" s="21"/>
    </row>
    <row r="189" customFormat="false" ht="15.75" hidden="false" customHeight="false" outlineLevel="0" collapsed="false">
      <c r="E189" s="21"/>
      <c r="F189" s="21"/>
    </row>
    <row r="190" customFormat="false" ht="15.75" hidden="false" customHeight="false" outlineLevel="0" collapsed="false">
      <c r="E190" s="21"/>
      <c r="F190" s="21"/>
    </row>
    <row r="191" customFormat="false" ht="15.75" hidden="false" customHeight="false" outlineLevel="0" collapsed="false">
      <c r="E191" s="21"/>
      <c r="F191" s="21"/>
    </row>
    <row r="192" customFormat="false" ht="15.75" hidden="false" customHeight="false" outlineLevel="0" collapsed="false">
      <c r="E192" s="21"/>
      <c r="F192" s="21"/>
    </row>
    <row r="193" customFormat="false" ht="15.75" hidden="false" customHeight="false" outlineLevel="0" collapsed="false">
      <c r="E193" s="21"/>
      <c r="F193" s="21"/>
    </row>
    <row r="194" customFormat="false" ht="15.75" hidden="false" customHeight="false" outlineLevel="0" collapsed="false">
      <c r="E194" s="21"/>
      <c r="F194" s="21"/>
    </row>
    <row r="195" customFormat="false" ht="15.75" hidden="false" customHeight="false" outlineLevel="0" collapsed="false">
      <c r="E195" s="21"/>
      <c r="F195" s="21"/>
    </row>
    <row r="196" customFormat="false" ht="15.75" hidden="false" customHeight="false" outlineLevel="0" collapsed="false">
      <c r="E196" s="21"/>
      <c r="F196" s="21"/>
    </row>
    <row r="197" customFormat="false" ht="15.75" hidden="false" customHeight="false" outlineLevel="0" collapsed="false">
      <c r="E197" s="21"/>
      <c r="F197" s="21"/>
    </row>
    <row r="198" customFormat="false" ht="15.75" hidden="false" customHeight="false" outlineLevel="0" collapsed="false">
      <c r="E198" s="21"/>
      <c r="F198" s="21"/>
    </row>
    <row r="199" customFormat="false" ht="15.75" hidden="false" customHeight="false" outlineLevel="0" collapsed="false">
      <c r="E199" s="21"/>
      <c r="F199" s="21"/>
    </row>
    <row r="200" customFormat="false" ht="15.75" hidden="false" customHeight="false" outlineLevel="0" collapsed="false">
      <c r="E200" s="21"/>
      <c r="F200" s="21"/>
    </row>
    <row r="201" customFormat="false" ht="15.75" hidden="false" customHeight="false" outlineLevel="0" collapsed="false">
      <c r="E201" s="21"/>
      <c r="F201" s="21"/>
    </row>
    <row r="202" customFormat="false" ht="15.75" hidden="false" customHeight="false" outlineLevel="0" collapsed="false">
      <c r="E202" s="21"/>
      <c r="F202" s="21"/>
    </row>
    <row r="203" customFormat="false" ht="15.75" hidden="false" customHeight="false" outlineLevel="0" collapsed="false">
      <c r="E203" s="21"/>
      <c r="F203" s="21"/>
    </row>
    <row r="204" customFormat="false" ht="15.75" hidden="false" customHeight="false" outlineLevel="0" collapsed="false">
      <c r="E204" s="21"/>
      <c r="F204" s="21"/>
    </row>
    <row r="205" customFormat="false" ht="15.75" hidden="false" customHeight="false" outlineLevel="0" collapsed="false">
      <c r="E205" s="21"/>
      <c r="F205" s="21"/>
    </row>
    <row r="206" customFormat="false" ht="15.75" hidden="false" customHeight="false" outlineLevel="0" collapsed="false">
      <c r="E206" s="21"/>
      <c r="F206" s="21"/>
    </row>
    <row r="207" customFormat="false" ht="15.75" hidden="false" customHeight="false" outlineLevel="0" collapsed="false">
      <c r="E207" s="21"/>
      <c r="F207" s="21"/>
    </row>
    <row r="208" customFormat="false" ht="15.75" hidden="false" customHeight="false" outlineLevel="0" collapsed="false">
      <c r="E208" s="21"/>
      <c r="F208" s="21"/>
    </row>
    <row r="209" customFormat="false" ht="15.75" hidden="false" customHeight="false" outlineLevel="0" collapsed="false">
      <c r="E209" s="21"/>
      <c r="F209" s="21"/>
    </row>
    <row r="210" customFormat="false" ht="15.75" hidden="false" customHeight="false" outlineLevel="0" collapsed="false">
      <c r="E210" s="21"/>
      <c r="F210" s="21"/>
    </row>
    <row r="211" customFormat="false" ht="15.75" hidden="false" customHeight="false" outlineLevel="0" collapsed="false">
      <c r="E211" s="21"/>
      <c r="F211" s="21"/>
    </row>
    <row r="212" customFormat="false" ht="15.75" hidden="false" customHeight="false" outlineLevel="0" collapsed="false">
      <c r="E212" s="21"/>
      <c r="F212" s="21"/>
    </row>
    <row r="213" customFormat="false" ht="15.75" hidden="false" customHeight="false" outlineLevel="0" collapsed="false">
      <c r="E213" s="21"/>
      <c r="F213" s="21"/>
    </row>
    <row r="214" customFormat="false" ht="15.75" hidden="false" customHeight="false" outlineLevel="0" collapsed="false">
      <c r="E214" s="21"/>
      <c r="F214" s="21"/>
    </row>
    <row r="215" customFormat="false" ht="15.75" hidden="false" customHeight="false" outlineLevel="0" collapsed="false">
      <c r="E215" s="21"/>
      <c r="F215" s="21"/>
    </row>
    <row r="216" customFormat="false" ht="15.75" hidden="false" customHeight="false" outlineLevel="0" collapsed="false">
      <c r="E216" s="21"/>
      <c r="F216" s="21"/>
    </row>
    <row r="217" customFormat="false" ht="15.75" hidden="false" customHeight="false" outlineLevel="0" collapsed="false">
      <c r="E217" s="21"/>
      <c r="F217" s="21"/>
    </row>
    <row r="218" customFormat="false" ht="15.75" hidden="false" customHeight="false" outlineLevel="0" collapsed="false">
      <c r="E218" s="21"/>
      <c r="F218" s="21"/>
    </row>
    <row r="219" customFormat="false" ht="15.75" hidden="false" customHeight="false" outlineLevel="0" collapsed="false">
      <c r="E219" s="21"/>
      <c r="F219" s="21"/>
    </row>
    <row r="220" customFormat="false" ht="15.75" hidden="false" customHeight="false" outlineLevel="0" collapsed="false">
      <c r="E220" s="21"/>
      <c r="F220" s="21"/>
    </row>
    <row r="221" customFormat="false" ht="15.75" hidden="false" customHeight="false" outlineLevel="0" collapsed="false">
      <c r="E221" s="21"/>
      <c r="F221" s="21"/>
    </row>
    <row r="222" customFormat="false" ht="15.75" hidden="false" customHeight="false" outlineLevel="0" collapsed="false">
      <c r="E222" s="21"/>
      <c r="F222" s="21"/>
    </row>
    <row r="223" customFormat="false" ht="15.75" hidden="false" customHeight="false" outlineLevel="0" collapsed="false">
      <c r="E223" s="21"/>
      <c r="F223" s="21"/>
    </row>
    <row r="224" customFormat="false" ht="15.75" hidden="false" customHeight="false" outlineLevel="0" collapsed="false">
      <c r="E224" s="21"/>
      <c r="F224" s="21"/>
    </row>
    <row r="225" customFormat="false" ht="15.75" hidden="false" customHeight="false" outlineLevel="0" collapsed="false">
      <c r="E225" s="21"/>
      <c r="F225" s="21"/>
    </row>
    <row r="226" customFormat="false" ht="15.75" hidden="false" customHeight="false" outlineLevel="0" collapsed="false">
      <c r="E226" s="21"/>
      <c r="F226" s="21"/>
    </row>
    <row r="227" customFormat="false" ht="15.75" hidden="false" customHeight="false" outlineLevel="0" collapsed="false">
      <c r="E227" s="21"/>
      <c r="F227" s="21"/>
    </row>
    <row r="228" customFormat="false" ht="15.75" hidden="false" customHeight="false" outlineLevel="0" collapsed="false">
      <c r="E228" s="21"/>
      <c r="F228" s="21"/>
    </row>
    <row r="229" customFormat="false" ht="15.75" hidden="false" customHeight="false" outlineLevel="0" collapsed="false">
      <c r="E229" s="21"/>
      <c r="F229" s="21"/>
    </row>
    <row r="230" customFormat="false" ht="15.75" hidden="false" customHeight="false" outlineLevel="0" collapsed="false">
      <c r="E230" s="21"/>
      <c r="F230" s="21"/>
    </row>
    <row r="231" customFormat="false" ht="15.75" hidden="false" customHeight="false" outlineLevel="0" collapsed="false">
      <c r="E231" s="21"/>
      <c r="F231" s="21"/>
    </row>
    <row r="232" customFormat="false" ht="15.75" hidden="false" customHeight="false" outlineLevel="0" collapsed="false">
      <c r="E232" s="21"/>
      <c r="F232" s="21"/>
    </row>
    <row r="233" customFormat="false" ht="15.75" hidden="false" customHeight="false" outlineLevel="0" collapsed="false">
      <c r="E233" s="21"/>
      <c r="F233" s="21"/>
    </row>
    <row r="234" customFormat="false" ht="15.75" hidden="false" customHeight="false" outlineLevel="0" collapsed="false">
      <c r="E234" s="21"/>
      <c r="F234" s="21"/>
    </row>
    <row r="235" customFormat="false" ht="15.75" hidden="false" customHeight="false" outlineLevel="0" collapsed="false">
      <c r="E235" s="21"/>
      <c r="F235" s="21"/>
    </row>
    <row r="236" customFormat="false" ht="15.75" hidden="false" customHeight="false" outlineLevel="0" collapsed="false">
      <c r="E236" s="21"/>
      <c r="F236" s="21"/>
    </row>
    <row r="237" customFormat="false" ht="15.75" hidden="false" customHeight="false" outlineLevel="0" collapsed="false">
      <c r="E237" s="21"/>
      <c r="F237" s="21"/>
    </row>
    <row r="238" customFormat="false" ht="15.75" hidden="false" customHeight="false" outlineLevel="0" collapsed="false">
      <c r="E238" s="21"/>
      <c r="F238" s="21"/>
    </row>
    <row r="239" customFormat="false" ht="15.75" hidden="false" customHeight="false" outlineLevel="0" collapsed="false">
      <c r="E239" s="21"/>
      <c r="F239" s="21"/>
    </row>
    <row r="240" customFormat="false" ht="15.75" hidden="false" customHeight="false" outlineLevel="0" collapsed="false">
      <c r="E240" s="21"/>
      <c r="F240" s="21"/>
    </row>
    <row r="241" customFormat="false" ht="15.75" hidden="false" customHeight="false" outlineLevel="0" collapsed="false">
      <c r="E241" s="21"/>
      <c r="F241" s="21"/>
    </row>
    <row r="242" customFormat="false" ht="15.75" hidden="false" customHeight="false" outlineLevel="0" collapsed="false">
      <c r="E242" s="21"/>
      <c r="F242" s="21"/>
    </row>
    <row r="243" customFormat="false" ht="15.75" hidden="false" customHeight="false" outlineLevel="0" collapsed="false">
      <c r="E243" s="21"/>
      <c r="F243" s="21"/>
    </row>
    <row r="244" customFormat="false" ht="15.75" hidden="false" customHeight="false" outlineLevel="0" collapsed="false">
      <c r="E244" s="21"/>
      <c r="F244" s="21"/>
    </row>
    <row r="245" customFormat="false" ht="15.75" hidden="false" customHeight="false" outlineLevel="0" collapsed="false">
      <c r="E245" s="21"/>
      <c r="F245" s="21"/>
    </row>
    <row r="246" customFormat="false" ht="15.75" hidden="false" customHeight="false" outlineLevel="0" collapsed="false">
      <c r="E246" s="21"/>
      <c r="F246" s="21"/>
    </row>
    <row r="247" customFormat="false" ht="15.75" hidden="false" customHeight="false" outlineLevel="0" collapsed="false">
      <c r="E247" s="21"/>
      <c r="F247" s="21"/>
    </row>
    <row r="248" customFormat="false" ht="15.75" hidden="false" customHeight="false" outlineLevel="0" collapsed="false">
      <c r="E248" s="21"/>
      <c r="F248" s="21"/>
    </row>
    <row r="249" customFormat="false" ht="15.75" hidden="false" customHeight="false" outlineLevel="0" collapsed="false">
      <c r="E249" s="21"/>
      <c r="F249" s="21"/>
    </row>
    <row r="250" customFormat="false" ht="15.75" hidden="false" customHeight="false" outlineLevel="0" collapsed="false">
      <c r="E250" s="21"/>
      <c r="F250" s="21"/>
    </row>
    <row r="251" customFormat="false" ht="15.75" hidden="false" customHeight="false" outlineLevel="0" collapsed="false">
      <c r="E251" s="21"/>
      <c r="F251" s="21"/>
    </row>
    <row r="252" customFormat="false" ht="15.75" hidden="false" customHeight="false" outlineLevel="0" collapsed="false">
      <c r="E252" s="21"/>
      <c r="F252" s="21"/>
    </row>
    <row r="253" customFormat="false" ht="15.75" hidden="false" customHeight="false" outlineLevel="0" collapsed="false">
      <c r="E253" s="21"/>
      <c r="F253" s="21"/>
    </row>
    <row r="254" customFormat="false" ht="15.75" hidden="false" customHeight="false" outlineLevel="0" collapsed="false">
      <c r="E254" s="21"/>
      <c r="F254" s="21"/>
    </row>
    <row r="255" customFormat="false" ht="15.75" hidden="false" customHeight="false" outlineLevel="0" collapsed="false">
      <c r="E255" s="21"/>
      <c r="F255" s="21"/>
    </row>
    <row r="256" customFormat="false" ht="15.75" hidden="false" customHeight="false" outlineLevel="0" collapsed="false">
      <c r="E256" s="21"/>
      <c r="F256" s="21"/>
    </row>
    <row r="257" customFormat="false" ht="15.75" hidden="false" customHeight="false" outlineLevel="0" collapsed="false">
      <c r="E257" s="21"/>
      <c r="F257" s="21"/>
    </row>
    <row r="258" customFormat="false" ht="15.75" hidden="false" customHeight="false" outlineLevel="0" collapsed="false">
      <c r="E258" s="21"/>
      <c r="F258" s="21"/>
    </row>
    <row r="259" customFormat="false" ht="15.75" hidden="false" customHeight="false" outlineLevel="0" collapsed="false">
      <c r="E259" s="21"/>
      <c r="F259" s="21"/>
    </row>
    <row r="260" customFormat="false" ht="15.75" hidden="false" customHeight="false" outlineLevel="0" collapsed="false">
      <c r="E260" s="21"/>
      <c r="F260" s="21"/>
    </row>
    <row r="261" customFormat="false" ht="15.75" hidden="false" customHeight="false" outlineLevel="0" collapsed="false">
      <c r="E261" s="21"/>
      <c r="F261" s="21"/>
    </row>
    <row r="262" customFormat="false" ht="15.75" hidden="false" customHeight="false" outlineLevel="0" collapsed="false">
      <c r="E262" s="21"/>
      <c r="F262" s="21"/>
    </row>
    <row r="263" customFormat="false" ht="15.75" hidden="false" customHeight="false" outlineLevel="0" collapsed="false">
      <c r="E263" s="21"/>
      <c r="F263" s="21"/>
    </row>
    <row r="264" customFormat="false" ht="15.75" hidden="false" customHeight="false" outlineLevel="0" collapsed="false">
      <c r="E264" s="21"/>
      <c r="F264" s="21"/>
    </row>
    <row r="265" customFormat="false" ht="15.75" hidden="false" customHeight="false" outlineLevel="0" collapsed="false">
      <c r="E265" s="21"/>
      <c r="F265" s="21"/>
    </row>
    <row r="266" customFormat="false" ht="15.75" hidden="false" customHeight="false" outlineLevel="0" collapsed="false">
      <c r="E266" s="21"/>
      <c r="F266" s="21"/>
    </row>
    <row r="267" customFormat="false" ht="15.75" hidden="false" customHeight="false" outlineLevel="0" collapsed="false">
      <c r="E267" s="21"/>
      <c r="F267" s="21"/>
    </row>
    <row r="268" customFormat="false" ht="15.75" hidden="false" customHeight="false" outlineLevel="0" collapsed="false">
      <c r="E268" s="21"/>
      <c r="F268" s="21"/>
    </row>
    <row r="269" customFormat="false" ht="15.75" hidden="false" customHeight="false" outlineLevel="0" collapsed="false">
      <c r="E269" s="21"/>
      <c r="F269" s="21"/>
    </row>
    <row r="270" customFormat="false" ht="15.75" hidden="false" customHeight="false" outlineLevel="0" collapsed="false">
      <c r="E270" s="21"/>
      <c r="F270" s="21"/>
    </row>
    <row r="271" customFormat="false" ht="15.75" hidden="false" customHeight="false" outlineLevel="0" collapsed="false">
      <c r="E271" s="21"/>
      <c r="F271" s="21"/>
    </row>
    <row r="272" customFormat="false" ht="15.75" hidden="false" customHeight="false" outlineLevel="0" collapsed="false">
      <c r="E272" s="21"/>
      <c r="F272" s="21"/>
    </row>
    <row r="273" customFormat="false" ht="15.75" hidden="false" customHeight="false" outlineLevel="0" collapsed="false">
      <c r="E273" s="21"/>
      <c r="F273" s="21"/>
    </row>
    <row r="274" customFormat="false" ht="15.75" hidden="false" customHeight="false" outlineLevel="0" collapsed="false">
      <c r="E274" s="21"/>
      <c r="F274" s="21"/>
    </row>
    <row r="275" customFormat="false" ht="15.75" hidden="false" customHeight="false" outlineLevel="0" collapsed="false">
      <c r="E275" s="21"/>
      <c r="F275" s="21"/>
    </row>
    <row r="276" customFormat="false" ht="15.75" hidden="false" customHeight="false" outlineLevel="0" collapsed="false">
      <c r="E276" s="21"/>
      <c r="F276" s="21"/>
    </row>
    <row r="277" customFormat="false" ht="15.75" hidden="false" customHeight="false" outlineLevel="0" collapsed="false">
      <c r="E277" s="21"/>
      <c r="F277" s="21"/>
    </row>
    <row r="278" customFormat="false" ht="15.75" hidden="false" customHeight="false" outlineLevel="0" collapsed="false">
      <c r="E278" s="21"/>
      <c r="F278" s="21"/>
    </row>
    <row r="279" customFormat="false" ht="15.75" hidden="false" customHeight="false" outlineLevel="0" collapsed="false">
      <c r="E279" s="21"/>
      <c r="F279" s="21"/>
    </row>
    <row r="280" customFormat="false" ht="15.75" hidden="false" customHeight="false" outlineLevel="0" collapsed="false">
      <c r="E280" s="21"/>
      <c r="F280" s="21"/>
    </row>
    <row r="281" customFormat="false" ht="15.75" hidden="false" customHeight="false" outlineLevel="0" collapsed="false">
      <c r="E281" s="21"/>
      <c r="F281" s="21"/>
    </row>
    <row r="282" customFormat="false" ht="15.75" hidden="false" customHeight="false" outlineLevel="0" collapsed="false">
      <c r="E282" s="21"/>
      <c r="F282" s="21"/>
    </row>
    <row r="283" customFormat="false" ht="15.75" hidden="false" customHeight="false" outlineLevel="0" collapsed="false">
      <c r="E283" s="21"/>
      <c r="F283" s="21"/>
    </row>
    <row r="284" customFormat="false" ht="15.75" hidden="false" customHeight="false" outlineLevel="0" collapsed="false">
      <c r="E284" s="21"/>
      <c r="F284" s="21"/>
    </row>
    <row r="285" customFormat="false" ht="15.75" hidden="false" customHeight="false" outlineLevel="0" collapsed="false">
      <c r="E285" s="21"/>
      <c r="F285" s="21"/>
    </row>
    <row r="286" customFormat="false" ht="15.75" hidden="false" customHeight="false" outlineLevel="0" collapsed="false">
      <c r="E286" s="21"/>
      <c r="F286" s="21"/>
    </row>
    <row r="287" customFormat="false" ht="15.75" hidden="false" customHeight="false" outlineLevel="0" collapsed="false">
      <c r="E287" s="21"/>
      <c r="F287" s="21"/>
    </row>
    <row r="288" customFormat="false" ht="15.75" hidden="false" customHeight="false" outlineLevel="0" collapsed="false">
      <c r="E288" s="21"/>
      <c r="F288" s="21"/>
    </row>
    <row r="289" customFormat="false" ht="15.75" hidden="false" customHeight="false" outlineLevel="0" collapsed="false">
      <c r="E289" s="21"/>
      <c r="F289" s="21"/>
    </row>
    <row r="290" customFormat="false" ht="15.75" hidden="false" customHeight="false" outlineLevel="0" collapsed="false">
      <c r="E290" s="21"/>
      <c r="F290" s="21"/>
    </row>
    <row r="291" customFormat="false" ht="15.75" hidden="false" customHeight="false" outlineLevel="0" collapsed="false">
      <c r="E291" s="21"/>
      <c r="F291" s="21"/>
    </row>
    <row r="292" customFormat="false" ht="15.75" hidden="false" customHeight="false" outlineLevel="0" collapsed="false">
      <c r="E292" s="21"/>
      <c r="F292" s="21"/>
    </row>
    <row r="293" customFormat="false" ht="15.75" hidden="false" customHeight="false" outlineLevel="0" collapsed="false">
      <c r="E293" s="21"/>
      <c r="F293" s="21"/>
    </row>
    <row r="294" customFormat="false" ht="15.75" hidden="false" customHeight="false" outlineLevel="0" collapsed="false">
      <c r="E294" s="21"/>
      <c r="F294" s="21"/>
    </row>
    <row r="295" customFormat="false" ht="15.75" hidden="false" customHeight="false" outlineLevel="0" collapsed="false">
      <c r="E295" s="21"/>
      <c r="F295" s="21"/>
    </row>
    <row r="296" customFormat="false" ht="15.75" hidden="false" customHeight="false" outlineLevel="0" collapsed="false">
      <c r="E296" s="21"/>
      <c r="F296" s="21"/>
    </row>
    <row r="297" customFormat="false" ht="15.75" hidden="false" customHeight="false" outlineLevel="0" collapsed="false">
      <c r="E297" s="21"/>
      <c r="F297" s="21"/>
    </row>
    <row r="298" customFormat="false" ht="15.75" hidden="false" customHeight="false" outlineLevel="0" collapsed="false">
      <c r="E298" s="21"/>
      <c r="F298" s="21"/>
    </row>
    <row r="299" customFormat="false" ht="15.75" hidden="false" customHeight="false" outlineLevel="0" collapsed="false">
      <c r="E299" s="21"/>
      <c r="F299" s="21"/>
    </row>
    <row r="300" customFormat="false" ht="15.75" hidden="false" customHeight="false" outlineLevel="0" collapsed="false">
      <c r="E300" s="21"/>
      <c r="F300" s="21"/>
    </row>
    <row r="301" customFormat="false" ht="15.75" hidden="false" customHeight="false" outlineLevel="0" collapsed="false">
      <c r="E301" s="21"/>
      <c r="F301" s="21"/>
    </row>
    <row r="302" customFormat="false" ht="15.75" hidden="false" customHeight="false" outlineLevel="0" collapsed="false">
      <c r="E302" s="21"/>
      <c r="F302" s="21"/>
    </row>
    <row r="303" customFormat="false" ht="15.75" hidden="false" customHeight="false" outlineLevel="0" collapsed="false">
      <c r="E303" s="21"/>
      <c r="F303" s="21"/>
    </row>
    <row r="304" customFormat="false" ht="15.75" hidden="false" customHeight="false" outlineLevel="0" collapsed="false">
      <c r="E304" s="21"/>
      <c r="F304" s="21"/>
    </row>
    <row r="305" customFormat="false" ht="15.75" hidden="false" customHeight="false" outlineLevel="0" collapsed="false">
      <c r="E305" s="21"/>
      <c r="F305" s="21"/>
    </row>
    <row r="306" customFormat="false" ht="15.75" hidden="false" customHeight="false" outlineLevel="0" collapsed="false">
      <c r="E306" s="21"/>
      <c r="F306" s="21"/>
    </row>
    <row r="307" customFormat="false" ht="15.75" hidden="false" customHeight="false" outlineLevel="0" collapsed="false">
      <c r="E307" s="21"/>
      <c r="F307" s="21"/>
    </row>
    <row r="308" customFormat="false" ht="15.75" hidden="false" customHeight="false" outlineLevel="0" collapsed="false">
      <c r="E308" s="21"/>
      <c r="F308" s="21"/>
    </row>
    <row r="309" customFormat="false" ht="15.75" hidden="false" customHeight="false" outlineLevel="0" collapsed="false">
      <c r="E309" s="21"/>
      <c r="F309" s="21"/>
    </row>
    <row r="310" customFormat="false" ht="15.75" hidden="false" customHeight="false" outlineLevel="0" collapsed="false">
      <c r="E310" s="21"/>
      <c r="F310" s="21"/>
    </row>
    <row r="311" customFormat="false" ht="15.75" hidden="false" customHeight="false" outlineLevel="0" collapsed="false">
      <c r="E311" s="21"/>
      <c r="F311" s="21"/>
    </row>
    <row r="312" customFormat="false" ht="15.75" hidden="false" customHeight="false" outlineLevel="0" collapsed="false">
      <c r="E312" s="21"/>
      <c r="F312" s="21"/>
    </row>
    <row r="313" customFormat="false" ht="15.75" hidden="false" customHeight="false" outlineLevel="0" collapsed="false">
      <c r="E313" s="21"/>
      <c r="F313" s="21"/>
    </row>
    <row r="314" customFormat="false" ht="15.75" hidden="false" customHeight="false" outlineLevel="0" collapsed="false">
      <c r="E314" s="21"/>
      <c r="F314" s="21"/>
    </row>
    <row r="315" customFormat="false" ht="15.75" hidden="false" customHeight="false" outlineLevel="0" collapsed="false">
      <c r="E315" s="21"/>
      <c r="F315" s="21"/>
    </row>
    <row r="316" customFormat="false" ht="15.75" hidden="false" customHeight="false" outlineLevel="0" collapsed="false">
      <c r="E316" s="21"/>
      <c r="F316" s="21"/>
    </row>
    <row r="317" customFormat="false" ht="15.75" hidden="false" customHeight="false" outlineLevel="0" collapsed="false">
      <c r="E317" s="21"/>
      <c r="F317" s="21"/>
    </row>
    <row r="318" customFormat="false" ht="15.75" hidden="false" customHeight="false" outlineLevel="0" collapsed="false">
      <c r="E318" s="21"/>
      <c r="F318" s="21"/>
    </row>
    <row r="319" customFormat="false" ht="15.75" hidden="false" customHeight="false" outlineLevel="0" collapsed="false">
      <c r="E319" s="21"/>
      <c r="F319" s="21"/>
    </row>
    <row r="320" customFormat="false" ht="15.75" hidden="false" customHeight="false" outlineLevel="0" collapsed="false">
      <c r="E320" s="21"/>
      <c r="F320" s="21"/>
    </row>
    <row r="321" customFormat="false" ht="15.75" hidden="false" customHeight="false" outlineLevel="0" collapsed="false">
      <c r="E321" s="21"/>
      <c r="F321" s="21"/>
    </row>
    <row r="322" customFormat="false" ht="15.75" hidden="false" customHeight="false" outlineLevel="0" collapsed="false">
      <c r="E322" s="21"/>
      <c r="F322" s="21"/>
    </row>
    <row r="323" customFormat="false" ht="15.75" hidden="false" customHeight="false" outlineLevel="0" collapsed="false">
      <c r="E323" s="21"/>
      <c r="F323" s="21"/>
    </row>
    <row r="324" customFormat="false" ht="15.75" hidden="false" customHeight="false" outlineLevel="0" collapsed="false">
      <c r="E324" s="21"/>
      <c r="F324" s="21"/>
    </row>
    <row r="325" customFormat="false" ht="15.75" hidden="false" customHeight="false" outlineLevel="0" collapsed="false">
      <c r="E325" s="21"/>
      <c r="F325" s="21"/>
    </row>
    <row r="326" customFormat="false" ht="15.75" hidden="false" customHeight="false" outlineLevel="0" collapsed="false">
      <c r="E326" s="21"/>
      <c r="F326" s="21"/>
    </row>
    <row r="327" customFormat="false" ht="15.75" hidden="false" customHeight="false" outlineLevel="0" collapsed="false">
      <c r="E327" s="21"/>
      <c r="F327" s="21"/>
    </row>
    <row r="328" customFormat="false" ht="15.75" hidden="false" customHeight="false" outlineLevel="0" collapsed="false">
      <c r="E328" s="21"/>
      <c r="F328" s="21"/>
    </row>
    <row r="329" customFormat="false" ht="15.75" hidden="false" customHeight="false" outlineLevel="0" collapsed="false">
      <c r="E329" s="21"/>
      <c r="F329" s="21"/>
    </row>
    <row r="330" customFormat="false" ht="15.75" hidden="false" customHeight="false" outlineLevel="0" collapsed="false">
      <c r="E330" s="21"/>
      <c r="F330" s="21"/>
    </row>
    <row r="331" customFormat="false" ht="15.75" hidden="false" customHeight="false" outlineLevel="0" collapsed="false">
      <c r="E331" s="21"/>
      <c r="F331" s="21"/>
    </row>
    <row r="332" customFormat="false" ht="15.75" hidden="false" customHeight="false" outlineLevel="0" collapsed="false">
      <c r="E332" s="21"/>
      <c r="F332" s="21"/>
    </row>
    <row r="333" customFormat="false" ht="15.75" hidden="false" customHeight="false" outlineLevel="0" collapsed="false">
      <c r="E333" s="21"/>
      <c r="F333" s="21"/>
    </row>
    <row r="334" customFormat="false" ht="15.75" hidden="false" customHeight="false" outlineLevel="0" collapsed="false">
      <c r="E334" s="21"/>
      <c r="F334" s="21"/>
    </row>
    <row r="335" customFormat="false" ht="15.75" hidden="false" customHeight="false" outlineLevel="0" collapsed="false">
      <c r="E335" s="21"/>
      <c r="F335" s="21"/>
    </row>
    <row r="336" customFormat="false" ht="15.75" hidden="false" customHeight="false" outlineLevel="0" collapsed="false">
      <c r="E336" s="21"/>
      <c r="F336" s="21"/>
    </row>
    <row r="337" customFormat="false" ht="15.75" hidden="false" customHeight="false" outlineLevel="0" collapsed="false">
      <c r="E337" s="21"/>
      <c r="F337" s="21"/>
    </row>
    <row r="338" customFormat="false" ht="15.75" hidden="false" customHeight="false" outlineLevel="0" collapsed="false">
      <c r="E338" s="21"/>
      <c r="F338" s="21"/>
    </row>
    <row r="339" customFormat="false" ht="15.75" hidden="false" customHeight="false" outlineLevel="0" collapsed="false">
      <c r="E339" s="21"/>
      <c r="F339" s="21"/>
    </row>
    <row r="340" customFormat="false" ht="15.75" hidden="false" customHeight="false" outlineLevel="0" collapsed="false">
      <c r="E340" s="21"/>
      <c r="F340" s="21"/>
    </row>
    <row r="341" customFormat="false" ht="15.75" hidden="false" customHeight="false" outlineLevel="0" collapsed="false">
      <c r="E341" s="21"/>
      <c r="F341" s="21"/>
    </row>
    <row r="342" customFormat="false" ht="15.75" hidden="false" customHeight="false" outlineLevel="0" collapsed="false">
      <c r="E342" s="21"/>
      <c r="F342" s="21"/>
    </row>
    <row r="343" customFormat="false" ht="15.75" hidden="false" customHeight="false" outlineLevel="0" collapsed="false">
      <c r="E343" s="21"/>
      <c r="F343" s="21"/>
    </row>
    <row r="344" customFormat="false" ht="15.75" hidden="false" customHeight="false" outlineLevel="0" collapsed="false">
      <c r="E344" s="21"/>
      <c r="F344" s="21"/>
    </row>
    <row r="345" customFormat="false" ht="15.75" hidden="false" customHeight="false" outlineLevel="0" collapsed="false">
      <c r="E345" s="21"/>
      <c r="F345" s="21"/>
    </row>
    <row r="346" customFormat="false" ht="15.75" hidden="false" customHeight="false" outlineLevel="0" collapsed="false">
      <c r="E346" s="21"/>
      <c r="F346" s="21"/>
    </row>
    <row r="347" customFormat="false" ht="15.75" hidden="false" customHeight="false" outlineLevel="0" collapsed="false">
      <c r="E347" s="21"/>
      <c r="F347" s="21"/>
    </row>
    <row r="348" customFormat="false" ht="15.75" hidden="false" customHeight="false" outlineLevel="0" collapsed="false">
      <c r="E348" s="21"/>
      <c r="F348" s="21"/>
    </row>
    <row r="349" customFormat="false" ht="15.75" hidden="false" customHeight="false" outlineLevel="0" collapsed="false">
      <c r="E349" s="21"/>
      <c r="F349" s="21"/>
    </row>
    <row r="350" customFormat="false" ht="15.75" hidden="false" customHeight="false" outlineLevel="0" collapsed="false">
      <c r="E350" s="21"/>
      <c r="F350" s="21"/>
    </row>
    <row r="351" customFormat="false" ht="15.75" hidden="false" customHeight="false" outlineLevel="0" collapsed="false">
      <c r="E351" s="21"/>
      <c r="F351" s="21"/>
    </row>
    <row r="352" customFormat="false" ht="15.75" hidden="false" customHeight="false" outlineLevel="0" collapsed="false">
      <c r="E352" s="21"/>
      <c r="F352" s="21"/>
    </row>
    <row r="353" customFormat="false" ht="15.75" hidden="false" customHeight="false" outlineLevel="0" collapsed="false">
      <c r="E353" s="21"/>
      <c r="F353" s="21"/>
    </row>
    <row r="354" customFormat="false" ht="15.75" hidden="false" customHeight="false" outlineLevel="0" collapsed="false">
      <c r="E354" s="21"/>
      <c r="F354" s="21"/>
    </row>
    <row r="355" customFormat="false" ht="15.75" hidden="false" customHeight="false" outlineLevel="0" collapsed="false">
      <c r="E355" s="21"/>
      <c r="F355" s="21"/>
    </row>
    <row r="356" customFormat="false" ht="15.75" hidden="false" customHeight="false" outlineLevel="0" collapsed="false">
      <c r="E356" s="21"/>
      <c r="F356" s="21"/>
    </row>
    <row r="357" customFormat="false" ht="15.75" hidden="false" customHeight="false" outlineLevel="0" collapsed="false">
      <c r="E357" s="21"/>
      <c r="F357" s="21"/>
    </row>
    <row r="358" customFormat="false" ht="15.75" hidden="false" customHeight="false" outlineLevel="0" collapsed="false">
      <c r="E358" s="21"/>
      <c r="F358" s="21"/>
    </row>
    <row r="359" customFormat="false" ht="15.75" hidden="false" customHeight="false" outlineLevel="0" collapsed="false">
      <c r="E359" s="21"/>
      <c r="F359" s="21"/>
    </row>
    <row r="360" customFormat="false" ht="15.75" hidden="false" customHeight="false" outlineLevel="0" collapsed="false">
      <c r="E360" s="21"/>
      <c r="F360" s="21"/>
    </row>
    <row r="361" customFormat="false" ht="15.75" hidden="false" customHeight="false" outlineLevel="0" collapsed="false">
      <c r="E361" s="21"/>
      <c r="F361" s="21"/>
    </row>
    <row r="362" customFormat="false" ht="15.75" hidden="false" customHeight="false" outlineLevel="0" collapsed="false">
      <c r="E362" s="21"/>
      <c r="F362" s="21"/>
    </row>
    <row r="363" customFormat="false" ht="15.75" hidden="false" customHeight="false" outlineLevel="0" collapsed="false">
      <c r="E363" s="21"/>
      <c r="F363" s="21"/>
    </row>
    <row r="364" customFormat="false" ht="15.75" hidden="false" customHeight="false" outlineLevel="0" collapsed="false">
      <c r="E364" s="21"/>
      <c r="F364" s="21"/>
    </row>
    <row r="365" customFormat="false" ht="15.75" hidden="false" customHeight="false" outlineLevel="0" collapsed="false">
      <c r="E365" s="21"/>
      <c r="F365" s="21"/>
    </row>
    <row r="366" customFormat="false" ht="15.75" hidden="false" customHeight="false" outlineLevel="0" collapsed="false">
      <c r="E366" s="21"/>
      <c r="F366" s="21"/>
    </row>
    <row r="367" customFormat="false" ht="15.75" hidden="false" customHeight="false" outlineLevel="0" collapsed="false">
      <c r="E367" s="21"/>
      <c r="F367" s="21"/>
    </row>
    <row r="368" customFormat="false" ht="15.75" hidden="false" customHeight="false" outlineLevel="0" collapsed="false">
      <c r="E368" s="21"/>
      <c r="F368" s="21"/>
    </row>
    <row r="369" customFormat="false" ht="15.75" hidden="false" customHeight="false" outlineLevel="0" collapsed="false">
      <c r="E369" s="21"/>
      <c r="F369" s="21"/>
    </row>
    <row r="370" customFormat="false" ht="15.75" hidden="false" customHeight="false" outlineLevel="0" collapsed="false">
      <c r="E370" s="21"/>
      <c r="F370" s="21"/>
    </row>
    <row r="371" customFormat="false" ht="15.75" hidden="false" customHeight="false" outlineLevel="0" collapsed="false">
      <c r="E371" s="21"/>
      <c r="F371" s="21"/>
    </row>
    <row r="372" customFormat="false" ht="15.75" hidden="false" customHeight="false" outlineLevel="0" collapsed="false">
      <c r="E372" s="21"/>
      <c r="F372" s="21"/>
    </row>
    <row r="373" customFormat="false" ht="15.75" hidden="false" customHeight="false" outlineLevel="0" collapsed="false">
      <c r="E373" s="21"/>
      <c r="F373" s="21"/>
    </row>
    <row r="374" customFormat="false" ht="15.75" hidden="false" customHeight="false" outlineLevel="0" collapsed="false">
      <c r="E374" s="21"/>
      <c r="F374" s="21"/>
    </row>
    <row r="375" customFormat="false" ht="15.75" hidden="false" customHeight="false" outlineLevel="0" collapsed="false">
      <c r="E375" s="21"/>
      <c r="F375" s="21"/>
    </row>
    <row r="376" customFormat="false" ht="15.75" hidden="false" customHeight="false" outlineLevel="0" collapsed="false">
      <c r="E376" s="21"/>
      <c r="F376" s="21"/>
    </row>
    <row r="377" customFormat="false" ht="15.75" hidden="false" customHeight="false" outlineLevel="0" collapsed="false">
      <c r="E377" s="21"/>
      <c r="F377" s="21"/>
    </row>
    <row r="378" customFormat="false" ht="15.75" hidden="false" customHeight="false" outlineLevel="0" collapsed="false">
      <c r="E378" s="21"/>
      <c r="F378" s="21"/>
    </row>
    <row r="379" customFormat="false" ht="15.75" hidden="false" customHeight="false" outlineLevel="0" collapsed="false">
      <c r="E379" s="21"/>
      <c r="F379" s="21"/>
    </row>
    <row r="380" customFormat="false" ht="15.75" hidden="false" customHeight="false" outlineLevel="0" collapsed="false">
      <c r="E380" s="21"/>
      <c r="F380" s="21"/>
    </row>
    <row r="381" customFormat="false" ht="15.75" hidden="false" customHeight="false" outlineLevel="0" collapsed="false">
      <c r="E381" s="21"/>
      <c r="F381" s="21"/>
    </row>
    <row r="382" customFormat="false" ht="15.75" hidden="false" customHeight="false" outlineLevel="0" collapsed="false">
      <c r="E382" s="21"/>
      <c r="F382" s="21"/>
    </row>
    <row r="383" customFormat="false" ht="15.75" hidden="false" customHeight="false" outlineLevel="0" collapsed="false">
      <c r="E383" s="21"/>
      <c r="F383" s="21"/>
    </row>
    <row r="384" customFormat="false" ht="15.75" hidden="false" customHeight="false" outlineLevel="0" collapsed="false">
      <c r="E384" s="21"/>
      <c r="F384" s="21"/>
    </row>
    <row r="385" customFormat="false" ht="15.75" hidden="false" customHeight="false" outlineLevel="0" collapsed="false">
      <c r="E385" s="21"/>
      <c r="F385" s="21"/>
    </row>
    <row r="386" customFormat="false" ht="15.75" hidden="false" customHeight="false" outlineLevel="0" collapsed="false">
      <c r="E386" s="21"/>
      <c r="F386" s="21"/>
    </row>
    <row r="387" customFormat="false" ht="15.75" hidden="false" customHeight="false" outlineLevel="0" collapsed="false">
      <c r="E387" s="21"/>
      <c r="F387" s="21"/>
    </row>
    <row r="388" customFormat="false" ht="15.75" hidden="false" customHeight="false" outlineLevel="0" collapsed="false">
      <c r="E388" s="21"/>
      <c r="F388" s="21"/>
    </row>
    <row r="389" customFormat="false" ht="15.75" hidden="false" customHeight="false" outlineLevel="0" collapsed="false">
      <c r="E389" s="21"/>
      <c r="F389" s="21"/>
    </row>
    <row r="390" customFormat="false" ht="15.75" hidden="false" customHeight="false" outlineLevel="0" collapsed="false">
      <c r="E390" s="21"/>
      <c r="F390" s="21"/>
    </row>
    <row r="391" customFormat="false" ht="15.75" hidden="false" customHeight="false" outlineLevel="0" collapsed="false">
      <c r="E391" s="21"/>
      <c r="F391" s="21"/>
    </row>
    <row r="392" customFormat="false" ht="15.75" hidden="false" customHeight="false" outlineLevel="0" collapsed="false">
      <c r="E392" s="21"/>
      <c r="F392" s="21"/>
    </row>
    <row r="393" customFormat="false" ht="15.75" hidden="false" customHeight="false" outlineLevel="0" collapsed="false">
      <c r="E393" s="21"/>
      <c r="F393" s="21"/>
    </row>
    <row r="394" customFormat="false" ht="15.75" hidden="false" customHeight="false" outlineLevel="0" collapsed="false">
      <c r="E394" s="21"/>
      <c r="F394" s="21"/>
    </row>
    <row r="395" customFormat="false" ht="15.75" hidden="false" customHeight="false" outlineLevel="0" collapsed="false">
      <c r="E395" s="21"/>
      <c r="F395" s="21"/>
    </row>
    <row r="396" customFormat="false" ht="15.75" hidden="false" customHeight="false" outlineLevel="0" collapsed="false">
      <c r="E396" s="21"/>
      <c r="F396" s="21"/>
    </row>
    <row r="397" customFormat="false" ht="15.75" hidden="false" customHeight="false" outlineLevel="0" collapsed="false">
      <c r="E397" s="21"/>
      <c r="F397" s="21"/>
    </row>
    <row r="398" customFormat="false" ht="15.75" hidden="false" customHeight="false" outlineLevel="0" collapsed="false">
      <c r="E398" s="21"/>
      <c r="F398" s="21"/>
    </row>
    <row r="399" customFormat="false" ht="15.75" hidden="false" customHeight="false" outlineLevel="0" collapsed="false">
      <c r="E399" s="21"/>
      <c r="F399" s="21"/>
    </row>
    <row r="400" customFormat="false" ht="15.75" hidden="false" customHeight="false" outlineLevel="0" collapsed="false">
      <c r="E400" s="21"/>
      <c r="F400" s="21"/>
    </row>
    <row r="401" customFormat="false" ht="15.75" hidden="false" customHeight="false" outlineLevel="0" collapsed="false">
      <c r="E401" s="21"/>
      <c r="F401" s="21"/>
    </row>
    <row r="402" customFormat="false" ht="15.75" hidden="false" customHeight="false" outlineLevel="0" collapsed="false">
      <c r="E402" s="21"/>
      <c r="F402" s="21"/>
    </row>
    <row r="403" customFormat="false" ht="15.75" hidden="false" customHeight="false" outlineLevel="0" collapsed="false">
      <c r="E403" s="21"/>
      <c r="F403" s="21"/>
    </row>
    <row r="404" customFormat="false" ht="15.75" hidden="false" customHeight="false" outlineLevel="0" collapsed="false">
      <c r="E404" s="21"/>
      <c r="F404" s="21"/>
    </row>
    <row r="405" customFormat="false" ht="15.75" hidden="false" customHeight="false" outlineLevel="0" collapsed="false">
      <c r="E405" s="21"/>
      <c r="F405" s="21"/>
    </row>
    <row r="406" customFormat="false" ht="15.75" hidden="false" customHeight="false" outlineLevel="0" collapsed="false">
      <c r="E406" s="21"/>
      <c r="F406" s="21"/>
    </row>
    <row r="407" customFormat="false" ht="15.75" hidden="false" customHeight="false" outlineLevel="0" collapsed="false">
      <c r="E407" s="21"/>
      <c r="F407" s="21"/>
    </row>
    <row r="408" customFormat="false" ht="15.75" hidden="false" customHeight="false" outlineLevel="0" collapsed="false">
      <c r="E408" s="21"/>
      <c r="F408" s="21"/>
    </row>
    <row r="409" customFormat="false" ht="15.75" hidden="false" customHeight="false" outlineLevel="0" collapsed="false">
      <c r="E409" s="21"/>
      <c r="F409" s="21"/>
    </row>
    <row r="410" customFormat="false" ht="15.75" hidden="false" customHeight="false" outlineLevel="0" collapsed="false">
      <c r="E410" s="21"/>
      <c r="F410" s="21"/>
    </row>
    <row r="411" customFormat="false" ht="15.75" hidden="false" customHeight="false" outlineLevel="0" collapsed="false">
      <c r="E411" s="21"/>
      <c r="F411" s="21"/>
    </row>
    <row r="412" customFormat="false" ht="15.75" hidden="false" customHeight="false" outlineLevel="0" collapsed="false">
      <c r="E412" s="21"/>
      <c r="F412" s="21"/>
    </row>
    <row r="413" customFormat="false" ht="15.75" hidden="false" customHeight="false" outlineLevel="0" collapsed="false">
      <c r="E413" s="21"/>
      <c r="F413" s="21"/>
    </row>
    <row r="414" customFormat="false" ht="15.75" hidden="false" customHeight="false" outlineLevel="0" collapsed="false">
      <c r="E414" s="21"/>
      <c r="F414" s="21"/>
    </row>
    <row r="415" customFormat="false" ht="15.75" hidden="false" customHeight="false" outlineLevel="0" collapsed="false">
      <c r="E415" s="21"/>
      <c r="F415" s="21"/>
    </row>
    <row r="416" customFormat="false" ht="15.75" hidden="false" customHeight="false" outlineLevel="0" collapsed="false">
      <c r="E416" s="21"/>
      <c r="F416" s="21"/>
    </row>
    <row r="417" customFormat="false" ht="15.75" hidden="false" customHeight="false" outlineLevel="0" collapsed="false">
      <c r="E417" s="21"/>
      <c r="F417" s="21"/>
    </row>
    <row r="418" customFormat="false" ht="15.75" hidden="false" customHeight="false" outlineLevel="0" collapsed="false">
      <c r="E418" s="21"/>
      <c r="F418" s="21"/>
    </row>
    <row r="419" customFormat="false" ht="15.75" hidden="false" customHeight="false" outlineLevel="0" collapsed="false">
      <c r="E419" s="21"/>
      <c r="F419" s="21"/>
    </row>
    <row r="420" customFormat="false" ht="15.75" hidden="false" customHeight="false" outlineLevel="0" collapsed="false">
      <c r="E420" s="21"/>
      <c r="F420" s="21"/>
    </row>
    <row r="421" customFormat="false" ht="15.75" hidden="false" customHeight="false" outlineLevel="0" collapsed="false">
      <c r="E421" s="21"/>
      <c r="F421" s="21"/>
    </row>
    <row r="422" customFormat="false" ht="15.75" hidden="false" customHeight="false" outlineLevel="0" collapsed="false">
      <c r="E422" s="21"/>
      <c r="F422" s="21"/>
    </row>
    <row r="423" customFormat="false" ht="15.75" hidden="false" customHeight="false" outlineLevel="0" collapsed="false">
      <c r="E423" s="21"/>
      <c r="F423" s="21"/>
    </row>
    <row r="424" customFormat="false" ht="15.75" hidden="false" customHeight="false" outlineLevel="0" collapsed="false">
      <c r="E424" s="21"/>
      <c r="F424" s="21"/>
    </row>
    <row r="425" customFormat="false" ht="15.75" hidden="false" customHeight="false" outlineLevel="0" collapsed="false">
      <c r="E425" s="21"/>
      <c r="F425" s="21"/>
    </row>
    <row r="426" customFormat="false" ht="15.75" hidden="false" customHeight="false" outlineLevel="0" collapsed="false">
      <c r="E426" s="21"/>
      <c r="F426" s="21"/>
    </row>
    <row r="427" customFormat="false" ht="15.75" hidden="false" customHeight="false" outlineLevel="0" collapsed="false">
      <c r="E427" s="21"/>
      <c r="F427" s="21"/>
    </row>
    <row r="428" customFormat="false" ht="15.75" hidden="false" customHeight="false" outlineLevel="0" collapsed="false">
      <c r="E428" s="21"/>
      <c r="F428" s="21"/>
    </row>
    <row r="429" customFormat="false" ht="15.75" hidden="false" customHeight="false" outlineLevel="0" collapsed="false">
      <c r="E429" s="21"/>
      <c r="F429" s="21"/>
    </row>
    <row r="430" customFormat="false" ht="15.75" hidden="false" customHeight="false" outlineLevel="0" collapsed="false">
      <c r="E430" s="21"/>
      <c r="F430" s="21"/>
    </row>
    <row r="431" customFormat="false" ht="15.75" hidden="false" customHeight="false" outlineLevel="0" collapsed="false">
      <c r="E431" s="21"/>
      <c r="F431" s="21"/>
    </row>
    <row r="432" customFormat="false" ht="15.75" hidden="false" customHeight="false" outlineLevel="0" collapsed="false">
      <c r="E432" s="21"/>
      <c r="F432" s="21"/>
    </row>
    <row r="433" customFormat="false" ht="15.75" hidden="false" customHeight="false" outlineLevel="0" collapsed="false">
      <c r="E433" s="21"/>
      <c r="F433" s="21"/>
    </row>
    <row r="434" customFormat="false" ht="15.75" hidden="false" customHeight="false" outlineLevel="0" collapsed="false">
      <c r="E434" s="21"/>
      <c r="F434" s="21"/>
    </row>
    <row r="435" customFormat="false" ht="15.75" hidden="false" customHeight="false" outlineLevel="0" collapsed="false">
      <c r="E435" s="21"/>
      <c r="F435" s="21"/>
    </row>
    <row r="436" customFormat="false" ht="15.75" hidden="false" customHeight="false" outlineLevel="0" collapsed="false">
      <c r="E436" s="21"/>
      <c r="F436" s="21"/>
    </row>
    <row r="437" customFormat="false" ht="15.75" hidden="false" customHeight="false" outlineLevel="0" collapsed="false">
      <c r="E437" s="21"/>
      <c r="F437" s="21"/>
    </row>
    <row r="438" customFormat="false" ht="15.75" hidden="false" customHeight="false" outlineLevel="0" collapsed="false">
      <c r="E438" s="21"/>
      <c r="F438" s="21"/>
    </row>
    <row r="439" customFormat="false" ht="15.75" hidden="false" customHeight="false" outlineLevel="0" collapsed="false">
      <c r="E439" s="21"/>
      <c r="F439" s="21"/>
    </row>
    <row r="440" customFormat="false" ht="15.75" hidden="false" customHeight="false" outlineLevel="0" collapsed="false">
      <c r="E440" s="21"/>
      <c r="F440" s="21"/>
    </row>
    <row r="441" customFormat="false" ht="15.75" hidden="false" customHeight="false" outlineLevel="0" collapsed="false">
      <c r="E441" s="21"/>
      <c r="F441" s="21"/>
    </row>
    <row r="442" customFormat="false" ht="15.75" hidden="false" customHeight="false" outlineLevel="0" collapsed="false">
      <c r="E442" s="21"/>
      <c r="F442" s="21"/>
    </row>
    <row r="443" customFormat="false" ht="15.75" hidden="false" customHeight="false" outlineLevel="0" collapsed="false">
      <c r="E443" s="21"/>
      <c r="F443" s="21"/>
    </row>
    <row r="444" customFormat="false" ht="15.75" hidden="false" customHeight="false" outlineLevel="0" collapsed="false">
      <c r="E444" s="21"/>
      <c r="F444" s="21"/>
    </row>
    <row r="445" customFormat="false" ht="15.75" hidden="false" customHeight="false" outlineLevel="0" collapsed="false">
      <c r="E445" s="21"/>
      <c r="F445" s="21"/>
    </row>
    <row r="446" customFormat="false" ht="15.75" hidden="false" customHeight="false" outlineLevel="0" collapsed="false">
      <c r="E446" s="21"/>
      <c r="F446" s="21"/>
    </row>
    <row r="447" customFormat="false" ht="15.75" hidden="false" customHeight="false" outlineLevel="0" collapsed="false">
      <c r="E447" s="21"/>
      <c r="F447" s="21"/>
    </row>
    <row r="448" customFormat="false" ht="15.75" hidden="false" customHeight="false" outlineLevel="0" collapsed="false">
      <c r="E448" s="21"/>
      <c r="F448" s="21"/>
    </row>
    <row r="449" customFormat="false" ht="15.75" hidden="false" customHeight="false" outlineLevel="0" collapsed="false">
      <c r="E449" s="21"/>
      <c r="F449" s="21"/>
    </row>
    <row r="450" customFormat="false" ht="15.75" hidden="false" customHeight="false" outlineLevel="0" collapsed="false">
      <c r="E450" s="21"/>
      <c r="F450" s="21"/>
    </row>
    <row r="451" customFormat="false" ht="15.75" hidden="false" customHeight="false" outlineLevel="0" collapsed="false">
      <c r="E451" s="21"/>
      <c r="F451" s="21"/>
    </row>
    <row r="452" customFormat="false" ht="15.75" hidden="false" customHeight="false" outlineLevel="0" collapsed="false">
      <c r="E452" s="21"/>
      <c r="F452" s="21"/>
    </row>
    <row r="453" customFormat="false" ht="15.75" hidden="false" customHeight="false" outlineLevel="0" collapsed="false">
      <c r="E453" s="21"/>
      <c r="F453" s="21"/>
    </row>
    <row r="454" customFormat="false" ht="15.75" hidden="false" customHeight="false" outlineLevel="0" collapsed="false">
      <c r="E454" s="21"/>
      <c r="F454" s="21"/>
    </row>
    <row r="455" customFormat="false" ht="15.75" hidden="false" customHeight="false" outlineLevel="0" collapsed="false">
      <c r="E455" s="21"/>
      <c r="F455" s="21"/>
    </row>
    <row r="456" customFormat="false" ht="15.75" hidden="false" customHeight="false" outlineLevel="0" collapsed="false">
      <c r="E456" s="21"/>
      <c r="F456" s="21"/>
    </row>
    <row r="457" customFormat="false" ht="15.75" hidden="false" customHeight="false" outlineLevel="0" collapsed="false">
      <c r="E457" s="21"/>
      <c r="F457" s="21"/>
    </row>
    <row r="458" customFormat="false" ht="15.75" hidden="false" customHeight="false" outlineLevel="0" collapsed="false">
      <c r="E458" s="21"/>
      <c r="F458" s="21"/>
    </row>
    <row r="459" customFormat="false" ht="15.75" hidden="false" customHeight="false" outlineLevel="0" collapsed="false">
      <c r="E459" s="21"/>
      <c r="F459" s="21"/>
    </row>
    <row r="460" customFormat="false" ht="15.75" hidden="false" customHeight="false" outlineLevel="0" collapsed="false">
      <c r="E460" s="21"/>
      <c r="F460" s="21"/>
    </row>
    <row r="461" customFormat="false" ht="15.75" hidden="false" customHeight="false" outlineLevel="0" collapsed="false">
      <c r="E461" s="21"/>
      <c r="F461" s="21"/>
    </row>
    <row r="462" customFormat="false" ht="15.75" hidden="false" customHeight="false" outlineLevel="0" collapsed="false">
      <c r="E462" s="21"/>
      <c r="F462" s="21"/>
    </row>
    <row r="463" customFormat="false" ht="15.75" hidden="false" customHeight="false" outlineLevel="0" collapsed="false">
      <c r="E463" s="21"/>
      <c r="F463" s="21"/>
    </row>
    <row r="464" customFormat="false" ht="15.75" hidden="false" customHeight="false" outlineLevel="0" collapsed="false">
      <c r="E464" s="21"/>
      <c r="F464" s="21"/>
    </row>
    <row r="465" customFormat="false" ht="15.75" hidden="false" customHeight="false" outlineLevel="0" collapsed="false">
      <c r="E465" s="21"/>
      <c r="F465" s="21"/>
    </row>
    <row r="466" customFormat="false" ht="15.75" hidden="false" customHeight="false" outlineLevel="0" collapsed="false">
      <c r="E466" s="21"/>
      <c r="F466" s="21"/>
    </row>
    <row r="467" customFormat="false" ht="15.75" hidden="false" customHeight="false" outlineLevel="0" collapsed="false">
      <c r="E467" s="21"/>
      <c r="F467" s="21"/>
    </row>
    <row r="468" customFormat="false" ht="15.75" hidden="false" customHeight="false" outlineLevel="0" collapsed="false">
      <c r="E468" s="21"/>
      <c r="F468" s="21"/>
    </row>
    <row r="469" customFormat="false" ht="15.75" hidden="false" customHeight="false" outlineLevel="0" collapsed="false">
      <c r="E469" s="21"/>
      <c r="F469" s="21"/>
    </row>
    <row r="470" customFormat="false" ht="15.75" hidden="false" customHeight="false" outlineLevel="0" collapsed="false">
      <c r="E470" s="21"/>
      <c r="F470" s="21"/>
    </row>
    <row r="471" customFormat="false" ht="15.75" hidden="false" customHeight="false" outlineLevel="0" collapsed="false">
      <c r="E471" s="21"/>
      <c r="F471" s="21"/>
    </row>
    <row r="472" customFormat="false" ht="15.75" hidden="false" customHeight="false" outlineLevel="0" collapsed="false">
      <c r="E472" s="21"/>
      <c r="F472" s="21"/>
    </row>
    <row r="473" customFormat="false" ht="15.75" hidden="false" customHeight="false" outlineLevel="0" collapsed="false">
      <c r="E473" s="21"/>
      <c r="F473" s="21"/>
    </row>
    <row r="474" customFormat="false" ht="15.75" hidden="false" customHeight="false" outlineLevel="0" collapsed="false">
      <c r="E474" s="21"/>
      <c r="F474" s="21"/>
    </row>
    <row r="475" customFormat="false" ht="15.75" hidden="false" customHeight="false" outlineLevel="0" collapsed="false">
      <c r="E475" s="21"/>
      <c r="F475" s="21"/>
    </row>
    <row r="476" customFormat="false" ht="15.75" hidden="false" customHeight="false" outlineLevel="0" collapsed="false">
      <c r="E476" s="21"/>
      <c r="F476" s="21"/>
    </row>
    <row r="477" customFormat="false" ht="15.75" hidden="false" customHeight="false" outlineLevel="0" collapsed="false">
      <c r="E477" s="21"/>
      <c r="F477" s="21"/>
    </row>
    <row r="478" customFormat="false" ht="15.75" hidden="false" customHeight="false" outlineLevel="0" collapsed="false">
      <c r="E478" s="21"/>
      <c r="F478" s="21"/>
    </row>
    <row r="479" customFormat="false" ht="15.75" hidden="false" customHeight="false" outlineLevel="0" collapsed="false">
      <c r="E479" s="21"/>
      <c r="F479" s="21"/>
    </row>
    <row r="480" customFormat="false" ht="15.75" hidden="false" customHeight="false" outlineLevel="0" collapsed="false">
      <c r="E480" s="21"/>
      <c r="F480" s="21"/>
    </row>
    <row r="481" customFormat="false" ht="15.75" hidden="false" customHeight="false" outlineLevel="0" collapsed="false">
      <c r="E481" s="21"/>
      <c r="F481" s="21"/>
    </row>
    <row r="482" customFormat="false" ht="15.75" hidden="false" customHeight="false" outlineLevel="0" collapsed="false">
      <c r="E482" s="21"/>
      <c r="F482" s="21"/>
    </row>
    <row r="483" customFormat="false" ht="15.75" hidden="false" customHeight="false" outlineLevel="0" collapsed="false">
      <c r="E483" s="21"/>
      <c r="F483" s="21"/>
    </row>
    <row r="484" customFormat="false" ht="15.75" hidden="false" customHeight="false" outlineLevel="0" collapsed="false">
      <c r="E484" s="21"/>
      <c r="F484" s="21"/>
    </row>
    <row r="485" customFormat="false" ht="15.75" hidden="false" customHeight="false" outlineLevel="0" collapsed="false">
      <c r="E485" s="21"/>
      <c r="F485" s="21"/>
    </row>
    <row r="486" customFormat="false" ht="15.75" hidden="false" customHeight="false" outlineLevel="0" collapsed="false">
      <c r="E486" s="21"/>
      <c r="F486" s="21"/>
    </row>
    <row r="487" customFormat="false" ht="15.75" hidden="false" customHeight="false" outlineLevel="0" collapsed="false">
      <c r="E487" s="21"/>
      <c r="F487" s="21"/>
    </row>
    <row r="488" customFormat="false" ht="15.75" hidden="false" customHeight="false" outlineLevel="0" collapsed="false">
      <c r="E488" s="21"/>
      <c r="F488" s="21"/>
    </row>
    <row r="489" customFormat="false" ht="15.75" hidden="false" customHeight="false" outlineLevel="0" collapsed="false">
      <c r="E489" s="21"/>
      <c r="F489" s="21"/>
    </row>
    <row r="490" customFormat="false" ht="15.75" hidden="false" customHeight="false" outlineLevel="0" collapsed="false">
      <c r="E490" s="21"/>
      <c r="F490" s="21"/>
    </row>
    <row r="491" customFormat="false" ht="15.75" hidden="false" customHeight="false" outlineLevel="0" collapsed="false">
      <c r="E491" s="21"/>
      <c r="F491" s="21"/>
    </row>
    <row r="492" customFormat="false" ht="15.75" hidden="false" customHeight="false" outlineLevel="0" collapsed="false">
      <c r="E492" s="21"/>
      <c r="F492" s="21"/>
    </row>
    <row r="493" customFormat="false" ht="15.75" hidden="false" customHeight="false" outlineLevel="0" collapsed="false">
      <c r="E493" s="21"/>
      <c r="F493" s="21"/>
    </row>
    <row r="494" customFormat="false" ht="15.75" hidden="false" customHeight="false" outlineLevel="0" collapsed="false">
      <c r="E494" s="21"/>
      <c r="F494" s="21"/>
    </row>
    <row r="495" customFormat="false" ht="15.75" hidden="false" customHeight="false" outlineLevel="0" collapsed="false">
      <c r="E495" s="21"/>
      <c r="F495" s="21"/>
    </row>
    <row r="496" customFormat="false" ht="15.75" hidden="false" customHeight="false" outlineLevel="0" collapsed="false">
      <c r="E496" s="21"/>
      <c r="F496" s="21"/>
    </row>
    <row r="497" customFormat="false" ht="15.75" hidden="false" customHeight="false" outlineLevel="0" collapsed="false">
      <c r="E497" s="21"/>
      <c r="F497" s="21"/>
    </row>
    <row r="498" customFormat="false" ht="15.75" hidden="false" customHeight="false" outlineLevel="0" collapsed="false">
      <c r="E498" s="21"/>
      <c r="F498" s="21"/>
    </row>
    <row r="499" customFormat="false" ht="15.75" hidden="false" customHeight="false" outlineLevel="0" collapsed="false">
      <c r="E499" s="21"/>
      <c r="F499" s="21"/>
    </row>
    <row r="500" customFormat="false" ht="15.75" hidden="false" customHeight="false" outlineLevel="0" collapsed="false">
      <c r="E500" s="21"/>
      <c r="F500" s="21"/>
    </row>
    <row r="501" customFormat="false" ht="15.75" hidden="false" customHeight="false" outlineLevel="0" collapsed="false">
      <c r="E501" s="21"/>
      <c r="F501" s="21"/>
    </row>
    <row r="502" customFormat="false" ht="15.75" hidden="false" customHeight="false" outlineLevel="0" collapsed="false">
      <c r="E502" s="21"/>
      <c r="F502" s="21"/>
    </row>
    <row r="503" customFormat="false" ht="15.75" hidden="false" customHeight="false" outlineLevel="0" collapsed="false">
      <c r="E503" s="21"/>
      <c r="F503" s="21"/>
    </row>
    <row r="504" customFormat="false" ht="15.75" hidden="false" customHeight="false" outlineLevel="0" collapsed="false">
      <c r="E504" s="21"/>
      <c r="F504" s="21"/>
    </row>
    <row r="505" customFormat="false" ht="15.75" hidden="false" customHeight="false" outlineLevel="0" collapsed="false">
      <c r="E505" s="21"/>
      <c r="F505" s="21"/>
    </row>
    <row r="506" customFormat="false" ht="15.75" hidden="false" customHeight="false" outlineLevel="0" collapsed="false">
      <c r="E506" s="21"/>
      <c r="F506" s="21"/>
    </row>
    <row r="507" customFormat="false" ht="15.75" hidden="false" customHeight="false" outlineLevel="0" collapsed="false">
      <c r="E507" s="21"/>
      <c r="F507" s="21"/>
    </row>
    <row r="508" customFormat="false" ht="15.75" hidden="false" customHeight="false" outlineLevel="0" collapsed="false">
      <c r="E508" s="21"/>
      <c r="F508" s="21"/>
    </row>
    <row r="509" customFormat="false" ht="15.75" hidden="false" customHeight="false" outlineLevel="0" collapsed="false">
      <c r="E509" s="21"/>
      <c r="F509" s="21"/>
    </row>
    <row r="510" customFormat="false" ht="15.75" hidden="false" customHeight="false" outlineLevel="0" collapsed="false">
      <c r="E510" s="21"/>
      <c r="F510" s="21"/>
    </row>
    <row r="511" customFormat="false" ht="15.75" hidden="false" customHeight="false" outlineLevel="0" collapsed="false">
      <c r="E511" s="21"/>
      <c r="F511" s="21"/>
    </row>
    <row r="512" customFormat="false" ht="15.75" hidden="false" customHeight="false" outlineLevel="0" collapsed="false">
      <c r="E512" s="21"/>
      <c r="F512" s="21"/>
    </row>
    <row r="513" customFormat="false" ht="15.75" hidden="false" customHeight="false" outlineLevel="0" collapsed="false">
      <c r="E513" s="21"/>
      <c r="F513" s="21"/>
    </row>
    <row r="514" customFormat="false" ht="15.75" hidden="false" customHeight="false" outlineLevel="0" collapsed="false">
      <c r="E514" s="21"/>
      <c r="F514" s="21"/>
    </row>
    <row r="515" customFormat="false" ht="15.75" hidden="false" customHeight="false" outlineLevel="0" collapsed="false">
      <c r="E515" s="21"/>
      <c r="F515" s="21"/>
    </row>
    <row r="516" customFormat="false" ht="15.75" hidden="false" customHeight="false" outlineLevel="0" collapsed="false">
      <c r="E516" s="21"/>
      <c r="F516" s="21"/>
    </row>
    <row r="517" customFormat="false" ht="15.75" hidden="false" customHeight="false" outlineLevel="0" collapsed="false">
      <c r="E517" s="21"/>
      <c r="F517" s="21"/>
    </row>
    <row r="518" customFormat="false" ht="15.75" hidden="false" customHeight="false" outlineLevel="0" collapsed="false">
      <c r="E518" s="21"/>
      <c r="F518" s="21"/>
    </row>
    <row r="519" customFormat="false" ht="15.75" hidden="false" customHeight="false" outlineLevel="0" collapsed="false">
      <c r="E519" s="21"/>
      <c r="F519" s="21"/>
    </row>
    <row r="520" customFormat="false" ht="15.75" hidden="false" customHeight="false" outlineLevel="0" collapsed="false">
      <c r="E520" s="21"/>
      <c r="F520" s="21"/>
    </row>
    <row r="521" customFormat="false" ht="15.75" hidden="false" customHeight="false" outlineLevel="0" collapsed="false">
      <c r="E521" s="21"/>
      <c r="F521" s="21"/>
    </row>
    <row r="522" customFormat="false" ht="15.75" hidden="false" customHeight="false" outlineLevel="0" collapsed="false">
      <c r="E522" s="21"/>
      <c r="F522" s="21"/>
    </row>
    <row r="523" customFormat="false" ht="15.75" hidden="false" customHeight="false" outlineLevel="0" collapsed="false">
      <c r="E523" s="21"/>
      <c r="F523" s="21"/>
    </row>
    <row r="524" customFormat="false" ht="15.75" hidden="false" customHeight="false" outlineLevel="0" collapsed="false">
      <c r="E524" s="21"/>
      <c r="F524" s="21"/>
    </row>
    <row r="525" customFormat="false" ht="15.75" hidden="false" customHeight="false" outlineLevel="0" collapsed="false">
      <c r="E525" s="21"/>
      <c r="F525" s="21"/>
    </row>
    <row r="526" customFormat="false" ht="15.75" hidden="false" customHeight="false" outlineLevel="0" collapsed="false">
      <c r="E526" s="21"/>
      <c r="F526" s="21"/>
    </row>
    <row r="527" customFormat="false" ht="15.75" hidden="false" customHeight="false" outlineLevel="0" collapsed="false">
      <c r="E527" s="21"/>
      <c r="F527" s="21"/>
    </row>
    <row r="528" customFormat="false" ht="15.75" hidden="false" customHeight="false" outlineLevel="0" collapsed="false">
      <c r="E528" s="21"/>
      <c r="F528" s="21"/>
    </row>
    <row r="529" customFormat="false" ht="15.75" hidden="false" customHeight="false" outlineLevel="0" collapsed="false">
      <c r="E529" s="21"/>
      <c r="F529" s="21"/>
    </row>
    <row r="530" customFormat="false" ht="15.75" hidden="false" customHeight="false" outlineLevel="0" collapsed="false">
      <c r="E530" s="21"/>
      <c r="F530" s="21"/>
    </row>
    <row r="531" customFormat="false" ht="15.75" hidden="false" customHeight="false" outlineLevel="0" collapsed="false">
      <c r="E531" s="21"/>
      <c r="F531" s="21"/>
    </row>
    <row r="532" customFormat="false" ht="15.75" hidden="false" customHeight="false" outlineLevel="0" collapsed="false">
      <c r="E532" s="21"/>
      <c r="F532" s="21"/>
    </row>
    <row r="533" customFormat="false" ht="15.75" hidden="false" customHeight="false" outlineLevel="0" collapsed="false">
      <c r="E533" s="21"/>
      <c r="F533" s="21"/>
    </row>
    <row r="534" customFormat="false" ht="15.75" hidden="false" customHeight="false" outlineLevel="0" collapsed="false">
      <c r="E534" s="21"/>
      <c r="F534" s="21"/>
    </row>
    <row r="535" customFormat="false" ht="15.75" hidden="false" customHeight="false" outlineLevel="0" collapsed="false">
      <c r="E535" s="21"/>
      <c r="F535" s="21"/>
    </row>
    <row r="536" customFormat="false" ht="15.75" hidden="false" customHeight="false" outlineLevel="0" collapsed="false">
      <c r="E536" s="21"/>
      <c r="F536" s="21"/>
    </row>
    <row r="537" customFormat="false" ht="15.75" hidden="false" customHeight="false" outlineLevel="0" collapsed="false">
      <c r="E537" s="21"/>
      <c r="F537" s="21"/>
    </row>
    <row r="538" customFormat="false" ht="15.75" hidden="false" customHeight="false" outlineLevel="0" collapsed="false">
      <c r="E538" s="21"/>
      <c r="F538" s="21"/>
    </row>
    <row r="539" customFormat="false" ht="15.75" hidden="false" customHeight="false" outlineLevel="0" collapsed="false">
      <c r="E539" s="21"/>
      <c r="F539" s="21"/>
    </row>
    <row r="540" customFormat="false" ht="15.75" hidden="false" customHeight="false" outlineLevel="0" collapsed="false">
      <c r="E540" s="21"/>
      <c r="F540" s="21"/>
    </row>
    <row r="541" customFormat="false" ht="15.75" hidden="false" customHeight="false" outlineLevel="0" collapsed="false">
      <c r="E541" s="21"/>
      <c r="F541" s="21"/>
    </row>
    <row r="542" customFormat="false" ht="15.75" hidden="false" customHeight="false" outlineLevel="0" collapsed="false">
      <c r="E542" s="21"/>
      <c r="F542" s="21"/>
    </row>
    <row r="543" customFormat="false" ht="15.75" hidden="false" customHeight="false" outlineLevel="0" collapsed="false">
      <c r="E543" s="21"/>
      <c r="F543" s="21"/>
    </row>
    <row r="544" customFormat="false" ht="15.75" hidden="false" customHeight="false" outlineLevel="0" collapsed="false">
      <c r="E544" s="21"/>
      <c r="F544" s="21"/>
    </row>
    <row r="545" customFormat="false" ht="15.75" hidden="false" customHeight="false" outlineLevel="0" collapsed="false">
      <c r="E545" s="21"/>
      <c r="F545" s="21"/>
    </row>
    <row r="546" customFormat="false" ht="15.75" hidden="false" customHeight="false" outlineLevel="0" collapsed="false">
      <c r="E546" s="21"/>
      <c r="F546" s="21"/>
    </row>
    <row r="547" customFormat="false" ht="15.75" hidden="false" customHeight="false" outlineLevel="0" collapsed="false">
      <c r="E547" s="21"/>
      <c r="F547" s="21"/>
    </row>
    <row r="548" customFormat="false" ht="15.75" hidden="false" customHeight="false" outlineLevel="0" collapsed="false">
      <c r="E548" s="21"/>
      <c r="F548" s="21"/>
    </row>
    <row r="549" customFormat="false" ht="15.75" hidden="false" customHeight="false" outlineLevel="0" collapsed="false">
      <c r="E549" s="21"/>
      <c r="F549" s="21"/>
    </row>
    <row r="550" customFormat="false" ht="15.75" hidden="false" customHeight="false" outlineLevel="0" collapsed="false">
      <c r="E550" s="21"/>
      <c r="F550" s="21"/>
    </row>
    <row r="551" customFormat="false" ht="15.75" hidden="false" customHeight="false" outlineLevel="0" collapsed="false">
      <c r="E551" s="21"/>
      <c r="F551" s="21"/>
    </row>
    <row r="552" customFormat="false" ht="15.75" hidden="false" customHeight="false" outlineLevel="0" collapsed="false">
      <c r="E552" s="21"/>
      <c r="F552" s="21"/>
    </row>
    <row r="553" customFormat="false" ht="15.75" hidden="false" customHeight="false" outlineLevel="0" collapsed="false">
      <c r="E553" s="21"/>
      <c r="F553" s="21"/>
    </row>
    <row r="554" customFormat="false" ht="15.75" hidden="false" customHeight="false" outlineLevel="0" collapsed="false">
      <c r="E554" s="21"/>
      <c r="F554" s="21"/>
    </row>
    <row r="555" customFormat="false" ht="15.75" hidden="false" customHeight="false" outlineLevel="0" collapsed="false">
      <c r="E555" s="21"/>
      <c r="F555" s="21"/>
    </row>
    <row r="556" customFormat="false" ht="15.75" hidden="false" customHeight="false" outlineLevel="0" collapsed="false">
      <c r="E556" s="21"/>
      <c r="F556" s="21"/>
    </row>
    <row r="557" customFormat="false" ht="15.75" hidden="false" customHeight="false" outlineLevel="0" collapsed="false">
      <c r="E557" s="21"/>
      <c r="F557" s="21"/>
    </row>
    <row r="558" customFormat="false" ht="15.75" hidden="false" customHeight="false" outlineLevel="0" collapsed="false">
      <c r="E558" s="21"/>
      <c r="F558" s="21"/>
    </row>
    <row r="559" customFormat="false" ht="15.75" hidden="false" customHeight="false" outlineLevel="0" collapsed="false">
      <c r="E559" s="21"/>
      <c r="F559" s="21"/>
    </row>
    <row r="560" customFormat="false" ht="15.75" hidden="false" customHeight="false" outlineLevel="0" collapsed="false">
      <c r="E560" s="21"/>
      <c r="F560" s="21"/>
    </row>
    <row r="561" customFormat="false" ht="15.75" hidden="false" customHeight="false" outlineLevel="0" collapsed="false">
      <c r="E561" s="21"/>
      <c r="F561" s="21"/>
    </row>
    <row r="562" customFormat="false" ht="15.75" hidden="false" customHeight="false" outlineLevel="0" collapsed="false">
      <c r="E562" s="21"/>
      <c r="F562" s="21"/>
    </row>
    <row r="563" customFormat="false" ht="15.75" hidden="false" customHeight="false" outlineLevel="0" collapsed="false">
      <c r="E563" s="21"/>
      <c r="F563" s="21"/>
    </row>
    <row r="564" customFormat="false" ht="15.75" hidden="false" customHeight="false" outlineLevel="0" collapsed="false">
      <c r="E564" s="21"/>
      <c r="F564" s="21"/>
    </row>
    <row r="565" customFormat="false" ht="15.75" hidden="false" customHeight="false" outlineLevel="0" collapsed="false">
      <c r="E565" s="21"/>
      <c r="F565" s="21"/>
    </row>
    <row r="566" customFormat="false" ht="15.75" hidden="false" customHeight="false" outlineLevel="0" collapsed="false">
      <c r="E566" s="21"/>
      <c r="F566" s="21"/>
    </row>
    <row r="567" customFormat="false" ht="15.75" hidden="false" customHeight="false" outlineLevel="0" collapsed="false">
      <c r="E567" s="21"/>
      <c r="F567" s="21"/>
    </row>
    <row r="568" customFormat="false" ht="15.75" hidden="false" customHeight="false" outlineLevel="0" collapsed="false">
      <c r="E568" s="21"/>
      <c r="F568" s="21"/>
    </row>
    <row r="569" customFormat="false" ht="15.75" hidden="false" customHeight="false" outlineLevel="0" collapsed="false">
      <c r="E569" s="21"/>
      <c r="F569" s="21"/>
    </row>
    <row r="570" customFormat="false" ht="15.75" hidden="false" customHeight="false" outlineLevel="0" collapsed="false">
      <c r="E570" s="21"/>
      <c r="F570" s="21"/>
    </row>
    <row r="571" customFormat="false" ht="15.75" hidden="false" customHeight="false" outlineLevel="0" collapsed="false">
      <c r="E571" s="21"/>
      <c r="F571" s="21"/>
    </row>
    <row r="572" customFormat="false" ht="15.75" hidden="false" customHeight="false" outlineLevel="0" collapsed="false">
      <c r="E572" s="21"/>
      <c r="F572" s="21"/>
    </row>
    <row r="573" customFormat="false" ht="15.75" hidden="false" customHeight="false" outlineLevel="0" collapsed="false">
      <c r="E573" s="21"/>
      <c r="F573" s="21"/>
    </row>
    <row r="574" customFormat="false" ht="15.75" hidden="false" customHeight="false" outlineLevel="0" collapsed="false">
      <c r="E574" s="21"/>
      <c r="F574" s="21"/>
    </row>
    <row r="575" customFormat="false" ht="15.75" hidden="false" customHeight="false" outlineLevel="0" collapsed="false">
      <c r="E575" s="21"/>
      <c r="F575" s="21"/>
    </row>
    <row r="576" customFormat="false" ht="15.75" hidden="false" customHeight="false" outlineLevel="0" collapsed="false">
      <c r="E576" s="21"/>
      <c r="F576" s="21"/>
    </row>
    <row r="577" customFormat="false" ht="15.75" hidden="false" customHeight="false" outlineLevel="0" collapsed="false">
      <c r="E577" s="21"/>
      <c r="F577" s="21"/>
    </row>
    <row r="578" customFormat="false" ht="15.75" hidden="false" customHeight="false" outlineLevel="0" collapsed="false">
      <c r="E578" s="21"/>
      <c r="F578" s="21"/>
    </row>
    <row r="579" customFormat="false" ht="15.75" hidden="false" customHeight="false" outlineLevel="0" collapsed="false">
      <c r="E579" s="21"/>
      <c r="F579" s="21"/>
    </row>
    <row r="580" customFormat="false" ht="15.75" hidden="false" customHeight="false" outlineLevel="0" collapsed="false">
      <c r="E580" s="21"/>
      <c r="F580" s="21"/>
    </row>
    <row r="581" customFormat="false" ht="15.75" hidden="false" customHeight="false" outlineLevel="0" collapsed="false">
      <c r="E581" s="21"/>
      <c r="F581" s="21"/>
    </row>
    <row r="582" customFormat="false" ht="15.75" hidden="false" customHeight="false" outlineLevel="0" collapsed="false">
      <c r="E582" s="21"/>
      <c r="F582" s="21"/>
    </row>
    <row r="583" customFormat="false" ht="15.75" hidden="false" customHeight="false" outlineLevel="0" collapsed="false">
      <c r="E583" s="21"/>
      <c r="F583" s="21"/>
    </row>
    <row r="584" customFormat="false" ht="15.75" hidden="false" customHeight="false" outlineLevel="0" collapsed="false">
      <c r="E584" s="21"/>
      <c r="F584" s="21"/>
    </row>
    <row r="585" customFormat="false" ht="15.75" hidden="false" customHeight="false" outlineLevel="0" collapsed="false">
      <c r="E585" s="21"/>
      <c r="F585" s="21"/>
    </row>
    <row r="586" customFormat="false" ht="15.75" hidden="false" customHeight="false" outlineLevel="0" collapsed="false">
      <c r="E586" s="21"/>
      <c r="F586" s="21"/>
    </row>
    <row r="587" customFormat="false" ht="15.75" hidden="false" customHeight="false" outlineLevel="0" collapsed="false">
      <c r="E587" s="21"/>
      <c r="F587" s="21"/>
    </row>
    <row r="588" customFormat="false" ht="15.75" hidden="false" customHeight="false" outlineLevel="0" collapsed="false">
      <c r="E588" s="21"/>
      <c r="F588" s="21"/>
    </row>
    <row r="589" customFormat="false" ht="15.75" hidden="false" customHeight="false" outlineLevel="0" collapsed="false">
      <c r="E589" s="21"/>
      <c r="F589" s="21"/>
    </row>
    <row r="590" customFormat="false" ht="15.75" hidden="false" customHeight="false" outlineLevel="0" collapsed="false">
      <c r="E590" s="21"/>
      <c r="F590" s="21"/>
    </row>
    <row r="591" customFormat="false" ht="15.75" hidden="false" customHeight="false" outlineLevel="0" collapsed="false">
      <c r="E591" s="21"/>
      <c r="F591" s="21"/>
    </row>
    <row r="592" customFormat="false" ht="15.75" hidden="false" customHeight="false" outlineLevel="0" collapsed="false">
      <c r="E592" s="21"/>
      <c r="F592" s="21"/>
    </row>
    <row r="593" customFormat="false" ht="15.75" hidden="false" customHeight="false" outlineLevel="0" collapsed="false">
      <c r="E593" s="21"/>
      <c r="F593" s="21"/>
    </row>
    <row r="594" customFormat="false" ht="15.75" hidden="false" customHeight="false" outlineLevel="0" collapsed="false">
      <c r="E594" s="21"/>
      <c r="F594" s="21"/>
    </row>
    <row r="595" customFormat="false" ht="15.75" hidden="false" customHeight="false" outlineLevel="0" collapsed="false">
      <c r="E595" s="21"/>
      <c r="F595" s="21"/>
    </row>
    <row r="596" customFormat="false" ht="15.75" hidden="false" customHeight="false" outlineLevel="0" collapsed="false">
      <c r="E596" s="21"/>
      <c r="F596" s="21"/>
    </row>
    <row r="597" customFormat="false" ht="15.75" hidden="false" customHeight="false" outlineLevel="0" collapsed="false">
      <c r="E597" s="21"/>
      <c r="F597" s="21"/>
    </row>
    <row r="598" customFormat="false" ht="15.75" hidden="false" customHeight="false" outlineLevel="0" collapsed="false">
      <c r="E598" s="21"/>
      <c r="F598" s="21"/>
    </row>
    <row r="599" customFormat="false" ht="15.75" hidden="false" customHeight="false" outlineLevel="0" collapsed="false">
      <c r="E599" s="21"/>
      <c r="F599" s="21"/>
    </row>
    <row r="600" customFormat="false" ht="15.75" hidden="false" customHeight="false" outlineLevel="0" collapsed="false">
      <c r="E600" s="21"/>
      <c r="F600" s="21"/>
    </row>
    <row r="601" customFormat="false" ht="15.75" hidden="false" customHeight="false" outlineLevel="0" collapsed="false">
      <c r="E601" s="21"/>
      <c r="F601" s="21"/>
    </row>
    <row r="602" customFormat="false" ht="15.75" hidden="false" customHeight="false" outlineLevel="0" collapsed="false">
      <c r="E602" s="21"/>
      <c r="F602" s="21"/>
    </row>
    <row r="603" customFormat="false" ht="15.75" hidden="false" customHeight="false" outlineLevel="0" collapsed="false">
      <c r="E603" s="21"/>
      <c r="F603" s="21"/>
    </row>
    <row r="604" customFormat="false" ht="15.75" hidden="false" customHeight="false" outlineLevel="0" collapsed="false">
      <c r="E604" s="21"/>
      <c r="F604" s="21"/>
    </row>
    <row r="605" customFormat="false" ht="15.75" hidden="false" customHeight="false" outlineLevel="0" collapsed="false">
      <c r="E605" s="21"/>
      <c r="F605" s="21"/>
    </row>
    <row r="606" customFormat="false" ht="15.75" hidden="false" customHeight="false" outlineLevel="0" collapsed="false">
      <c r="E606" s="21"/>
      <c r="F606" s="21"/>
    </row>
    <row r="607" customFormat="false" ht="15.75" hidden="false" customHeight="false" outlineLevel="0" collapsed="false">
      <c r="E607" s="21"/>
      <c r="F607" s="21"/>
    </row>
    <row r="608" customFormat="false" ht="15.75" hidden="false" customHeight="false" outlineLevel="0" collapsed="false">
      <c r="E608" s="21"/>
      <c r="F608" s="21"/>
    </row>
    <row r="609" customFormat="false" ht="15.75" hidden="false" customHeight="false" outlineLevel="0" collapsed="false">
      <c r="E609" s="21"/>
      <c r="F609" s="21"/>
    </row>
    <row r="610" customFormat="false" ht="15.75" hidden="false" customHeight="false" outlineLevel="0" collapsed="false">
      <c r="E610" s="21"/>
      <c r="F610" s="21"/>
    </row>
    <row r="611" customFormat="false" ht="15.75" hidden="false" customHeight="false" outlineLevel="0" collapsed="false">
      <c r="E611" s="21"/>
      <c r="F611" s="21"/>
    </row>
    <row r="612" customFormat="false" ht="15.75" hidden="false" customHeight="false" outlineLevel="0" collapsed="false">
      <c r="E612" s="21"/>
      <c r="F612" s="21"/>
    </row>
    <row r="613" customFormat="false" ht="15.75" hidden="false" customHeight="false" outlineLevel="0" collapsed="false">
      <c r="E613" s="21"/>
      <c r="F613" s="21"/>
    </row>
    <row r="614" customFormat="false" ht="15.75" hidden="false" customHeight="false" outlineLevel="0" collapsed="false">
      <c r="E614" s="21"/>
      <c r="F614" s="21"/>
    </row>
    <row r="615" customFormat="false" ht="15.75" hidden="false" customHeight="false" outlineLevel="0" collapsed="false">
      <c r="E615" s="21"/>
      <c r="F615" s="21"/>
    </row>
    <row r="616" customFormat="false" ht="15.75" hidden="false" customHeight="false" outlineLevel="0" collapsed="false">
      <c r="E616" s="21"/>
      <c r="F616" s="21"/>
    </row>
    <row r="617" customFormat="false" ht="15.75" hidden="false" customHeight="false" outlineLevel="0" collapsed="false">
      <c r="E617" s="21"/>
      <c r="F617" s="21"/>
    </row>
    <row r="618" customFormat="false" ht="15.75" hidden="false" customHeight="false" outlineLevel="0" collapsed="false">
      <c r="E618" s="21"/>
      <c r="F618" s="21"/>
    </row>
    <row r="619" customFormat="false" ht="15.75" hidden="false" customHeight="false" outlineLevel="0" collapsed="false">
      <c r="E619" s="21"/>
      <c r="F619" s="21"/>
    </row>
    <row r="620" customFormat="false" ht="15.75" hidden="false" customHeight="false" outlineLevel="0" collapsed="false">
      <c r="E620" s="21"/>
      <c r="F620" s="21"/>
    </row>
    <row r="621" customFormat="false" ht="15.75" hidden="false" customHeight="false" outlineLevel="0" collapsed="false">
      <c r="E621" s="21"/>
      <c r="F621" s="21"/>
    </row>
    <row r="622" customFormat="false" ht="15.75" hidden="false" customHeight="false" outlineLevel="0" collapsed="false">
      <c r="E622" s="21"/>
      <c r="F622" s="21"/>
    </row>
    <row r="623" customFormat="false" ht="15.75" hidden="false" customHeight="false" outlineLevel="0" collapsed="false">
      <c r="E623" s="21"/>
      <c r="F623" s="21"/>
    </row>
    <row r="624" customFormat="false" ht="15.75" hidden="false" customHeight="false" outlineLevel="0" collapsed="false">
      <c r="E624" s="21"/>
      <c r="F624" s="21"/>
    </row>
    <row r="625" customFormat="false" ht="15.75" hidden="false" customHeight="false" outlineLevel="0" collapsed="false">
      <c r="E625" s="21"/>
      <c r="F625" s="21"/>
    </row>
    <row r="626" customFormat="false" ht="15.75" hidden="false" customHeight="false" outlineLevel="0" collapsed="false">
      <c r="E626" s="21"/>
      <c r="F626" s="21"/>
    </row>
    <row r="627" customFormat="false" ht="15.75" hidden="false" customHeight="false" outlineLevel="0" collapsed="false">
      <c r="E627" s="21"/>
      <c r="F627" s="21"/>
    </row>
    <row r="628" customFormat="false" ht="15.75" hidden="false" customHeight="false" outlineLevel="0" collapsed="false">
      <c r="E628" s="21"/>
      <c r="F628" s="21"/>
    </row>
    <row r="629" customFormat="false" ht="15.75" hidden="false" customHeight="false" outlineLevel="0" collapsed="false">
      <c r="E629" s="21"/>
      <c r="F629" s="21"/>
    </row>
    <row r="630" customFormat="false" ht="15.75" hidden="false" customHeight="false" outlineLevel="0" collapsed="false">
      <c r="E630" s="21"/>
      <c r="F630" s="21"/>
    </row>
    <row r="631" customFormat="false" ht="15.75" hidden="false" customHeight="false" outlineLevel="0" collapsed="false">
      <c r="E631" s="21"/>
      <c r="F631" s="21"/>
    </row>
    <row r="632" customFormat="false" ht="15.75" hidden="false" customHeight="false" outlineLevel="0" collapsed="false">
      <c r="E632" s="21"/>
      <c r="F632" s="21"/>
    </row>
    <row r="633" customFormat="false" ht="15.75" hidden="false" customHeight="false" outlineLevel="0" collapsed="false">
      <c r="E633" s="21"/>
      <c r="F633" s="21"/>
    </row>
    <row r="634" customFormat="false" ht="15.75" hidden="false" customHeight="false" outlineLevel="0" collapsed="false">
      <c r="E634" s="21"/>
      <c r="F634" s="21"/>
    </row>
    <row r="635" customFormat="false" ht="15.75" hidden="false" customHeight="false" outlineLevel="0" collapsed="false">
      <c r="E635" s="21"/>
      <c r="F635" s="21"/>
    </row>
    <row r="636" customFormat="false" ht="15.75" hidden="false" customHeight="false" outlineLevel="0" collapsed="false">
      <c r="E636" s="21"/>
      <c r="F636" s="21"/>
    </row>
    <row r="637" customFormat="false" ht="15.75" hidden="false" customHeight="false" outlineLevel="0" collapsed="false">
      <c r="E637" s="21"/>
      <c r="F637" s="21"/>
    </row>
    <row r="638" customFormat="false" ht="15.75" hidden="false" customHeight="false" outlineLevel="0" collapsed="false">
      <c r="E638" s="21"/>
      <c r="F638" s="21"/>
    </row>
    <row r="639" customFormat="false" ht="15.75" hidden="false" customHeight="false" outlineLevel="0" collapsed="false">
      <c r="E639" s="21"/>
      <c r="F639" s="21"/>
    </row>
    <row r="640" customFormat="false" ht="15.75" hidden="false" customHeight="false" outlineLevel="0" collapsed="false">
      <c r="E640" s="21"/>
      <c r="F640" s="21"/>
    </row>
    <row r="641" customFormat="false" ht="15.75" hidden="false" customHeight="false" outlineLevel="0" collapsed="false">
      <c r="E641" s="21"/>
      <c r="F641" s="21"/>
    </row>
    <row r="642" customFormat="false" ht="15.75" hidden="false" customHeight="false" outlineLevel="0" collapsed="false">
      <c r="E642" s="21"/>
      <c r="F642" s="21"/>
    </row>
    <row r="643" customFormat="false" ht="15.75" hidden="false" customHeight="false" outlineLevel="0" collapsed="false">
      <c r="E643" s="21"/>
      <c r="F643" s="21"/>
    </row>
    <row r="644" customFormat="false" ht="15.75" hidden="false" customHeight="false" outlineLevel="0" collapsed="false">
      <c r="E644" s="21"/>
      <c r="F644" s="21"/>
    </row>
    <row r="645" customFormat="false" ht="15.75" hidden="false" customHeight="false" outlineLevel="0" collapsed="false">
      <c r="E645" s="21"/>
      <c r="F645" s="21"/>
    </row>
    <row r="646" customFormat="false" ht="15.75" hidden="false" customHeight="false" outlineLevel="0" collapsed="false">
      <c r="E646" s="21"/>
      <c r="F646" s="21"/>
    </row>
    <row r="647" customFormat="false" ht="15.75" hidden="false" customHeight="false" outlineLevel="0" collapsed="false">
      <c r="E647" s="21"/>
      <c r="F647" s="21"/>
    </row>
    <row r="648" customFormat="false" ht="15.75" hidden="false" customHeight="false" outlineLevel="0" collapsed="false">
      <c r="E648" s="21"/>
      <c r="F648" s="21"/>
    </row>
    <row r="649" customFormat="false" ht="15.75" hidden="false" customHeight="false" outlineLevel="0" collapsed="false">
      <c r="E649" s="21"/>
      <c r="F649" s="21"/>
    </row>
    <row r="650" customFormat="false" ht="15.75" hidden="false" customHeight="false" outlineLevel="0" collapsed="false">
      <c r="E650" s="21"/>
      <c r="F650" s="21"/>
    </row>
    <row r="651" customFormat="false" ht="15.75" hidden="false" customHeight="false" outlineLevel="0" collapsed="false">
      <c r="E651" s="21"/>
      <c r="F651" s="21"/>
    </row>
    <row r="652" customFormat="false" ht="15.75" hidden="false" customHeight="false" outlineLevel="0" collapsed="false">
      <c r="E652" s="21"/>
      <c r="F652" s="21"/>
    </row>
    <row r="653" customFormat="false" ht="15.75" hidden="false" customHeight="false" outlineLevel="0" collapsed="false">
      <c r="E653" s="21"/>
      <c r="F653" s="21"/>
    </row>
    <row r="654" customFormat="false" ht="15.75" hidden="false" customHeight="false" outlineLevel="0" collapsed="false">
      <c r="E654" s="21"/>
      <c r="F654" s="21"/>
    </row>
    <row r="655" customFormat="false" ht="15.75" hidden="false" customHeight="false" outlineLevel="0" collapsed="false">
      <c r="E655" s="21"/>
      <c r="F655" s="21"/>
    </row>
    <row r="656" customFormat="false" ht="15.75" hidden="false" customHeight="false" outlineLevel="0" collapsed="false">
      <c r="E656" s="21"/>
      <c r="F656" s="21"/>
    </row>
    <row r="657" customFormat="false" ht="15.75" hidden="false" customHeight="false" outlineLevel="0" collapsed="false">
      <c r="E657" s="21"/>
      <c r="F657" s="21"/>
    </row>
    <row r="658" customFormat="false" ht="15.75" hidden="false" customHeight="false" outlineLevel="0" collapsed="false">
      <c r="E658" s="21"/>
      <c r="F658" s="21"/>
    </row>
    <row r="659" customFormat="false" ht="15.75" hidden="false" customHeight="false" outlineLevel="0" collapsed="false">
      <c r="E659" s="21"/>
      <c r="F659" s="21"/>
    </row>
    <row r="660" customFormat="false" ht="15.75" hidden="false" customHeight="false" outlineLevel="0" collapsed="false">
      <c r="E660" s="21"/>
      <c r="F660" s="21"/>
    </row>
    <row r="661" customFormat="false" ht="15.75" hidden="false" customHeight="false" outlineLevel="0" collapsed="false">
      <c r="E661" s="21"/>
      <c r="F661" s="21"/>
    </row>
    <row r="662" customFormat="false" ht="15.75" hidden="false" customHeight="false" outlineLevel="0" collapsed="false">
      <c r="E662" s="21"/>
      <c r="F662" s="21"/>
    </row>
    <row r="663" customFormat="false" ht="15.75" hidden="false" customHeight="false" outlineLevel="0" collapsed="false">
      <c r="E663" s="21"/>
      <c r="F663" s="21"/>
    </row>
    <row r="664" customFormat="false" ht="15.75" hidden="false" customHeight="false" outlineLevel="0" collapsed="false">
      <c r="E664" s="21"/>
      <c r="F664" s="21"/>
    </row>
    <row r="665" customFormat="false" ht="15.75" hidden="false" customHeight="false" outlineLevel="0" collapsed="false">
      <c r="E665" s="21"/>
      <c r="F665" s="21"/>
    </row>
    <row r="666" customFormat="false" ht="15.75" hidden="false" customHeight="false" outlineLevel="0" collapsed="false">
      <c r="E666" s="21"/>
      <c r="F666" s="21"/>
    </row>
    <row r="667" customFormat="false" ht="15.75" hidden="false" customHeight="false" outlineLevel="0" collapsed="false">
      <c r="E667" s="21"/>
      <c r="F667" s="21"/>
    </row>
    <row r="668" customFormat="false" ht="15.75" hidden="false" customHeight="false" outlineLevel="0" collapsed="false">
      <c r="E668" s="21"/>
      <c r="F668" s="21"/>
    </row>
    <row r="669" customFormat="false" ht="15.75" hidden="false" customHeight="false" outlineLevel="0" collapsed="false">
      <c r="E669" s="21"/>
      <c r="F669" s="21"/>
    </row>
    <row r="670" customFormat="false" ht="15.75" hidden="false" customHeight="false" outlineLevel="0" collapsed="false">
      <c r="E670" s="21"/>
      <c r="F670" s="21"/>
    </row>
    <row r="671" customFormat="false" ht="15.75" hidden="false" customHeight="false" outlineLevel="0" collapsed="false">
      <c r="E671" s="21"/>
      <c r="F671" s="21"/>
    </row>
    <row r="672" customFormat="false" ht="15.75" hidden="false" customHeight="false" outlineLevel="0" collapsed="false">
      <c r="E672" s="21"/>
      <c r="F672" s="21"/>
    </row>
    <row r="673" customFormat="false" ht="15.75" hidden="false" customHeight="false" outlineLevel="0" collapsed="false">
      <c r="E673" s="21"/>
      <c r="F673" s="21"/>
    </row>
    <row r="674" customFormat="false" ht="15.75" hidden="false" customHeight="false" outlineLevel="0" collapsed="false">
      <c r="E674" s="21"/>
      <c r="F674" s="21"/>
    </row>
    <row r="675" customFormat="false" ht="15.75" hidden="false" customHeight="false" outlineLevel="0" collapsed="false">
      <c r="E675" s="21"/>
      <c r="F675" s="21"/>
    </row>
    <row r="676" customFormat="false" ht="15.75" hidden="false" customHeight="false" outlineLevel="0" collapsed="false">
      <c r="E676" s="21"/>
      <c r="F676" s="21"/>
    </row>
    <row r="677" customFormat="false" ht="15.75" hidden="false" customHeight="false" outlineLevel="0" collapsed="false">
      <c r="E677" s="21"/>
      <c r="F677" s="21"/>
    </row>
    <row r="678" customFormat="false" ht="15.75" hidden="false" customHeight="false" outlineLevel="0" collapsed="false">
      <c r="E678" s="21"/>
      <c r="F678" s="21"/>
    </row>
    <row r="679" customFormat="false" ht="15.75" hidden="false" customHeight="false" outlineLevel="0" collapsed="false">
      <c r="E679" s="21"/>
      <c r="F679" s="21"/>
    </row>
    <row r="680" customFormat="false" ht="15.75" hidden="false" customHeight="false" outlineLevel="0" collapsed="false">
      <c r="E680" s="21"/>
      <c r="F680" s="21"/>
    </row>
    <row r="681" customFormat="false" ht="15.75" hidden="false" customHeight="false" outlineLevel="0" collapsed="false">
      <c r="E681" s="21"/>
      <c r="F681" s="21"/>
    </row>
    <row r="682" customFormat="false" ht="15.75" hidden="false" customHeight="false" outlineLevel="0" collapsed="false">
      <c r="E682" s="21"/>
      <c r="F682" s="21"/>
    </row>
    <row r="683" customFormat="false" ht="15.75" hidden="false" customHeight="false" outlineLevel="0" collapsed="false">
      <c r="E683" s="21"/>
      <c r="F683" s="21"/>
    </row>
    <row r="684" customFormat="false" ht="15.75" hidden="false" customHeight="false" outlineLevel="0" collapsed="false">
      <c r="E684" s="21"/>
      <c r="F684" s="21"/>
    </row>
    <row r="685" customFormat="false" ht="15.75" hidden="false" customHeight="false" outlineLevel="0" collapsed="false">
      <c r="E685" s="21"/>
      <c r="F685" s="21"/>
    </row>
    <row r="686" customFormat="false" ht="15.75" hidden="false" customHeight="false" outlineLevel="0" collapsed="false">
      <c r="E686" s="21"/>
      <c r="F686" s="21"/>
    </row>
    <row r="687" customFormat="false" ht="15.75" hidden="false" customHeight="false" outlineLevel="0" collapsed="false">
      <c r="E687" s="21"/>
      <c r="F687" s="21"/>
    </row>
    <row r="688" customFormat="false" ht="15.75" hidden="false" customHeight="false" outlineLevel="0" collapsed="false">
      <c r="E688" s="21"/>
      <c r="F688" s="21"/>
    </row>
    <row r="689" customFormat="false" ht="15.75" hidden="false" customHeight="false" outlineLevel="0" collapsed="false">
      <c r="E689" s="21"/>
      <c r="F689" s="21"/>
    </row>
    <row r="690" customFormat="false" ht="15.75" hidden="false" customHeight="false" outlineLevel="0" collapsed="false">
      <c r="E690" s="21"/>
      <c r="F690" s="21"/>
    </row>
    <row r="691" customFormat="false" ht="15.75" hidden="false" customHeight="false" outlineLevel="0" collapsed="false">
      <c r="E691" s="21"/>
      <c r="F691" s="21"/>
    </row>
    <row r="692" customFormat="false" ht="15.75" hidden="false" customHeight="false" outlineLevel="0" collapsed="false">
      <c r="E692" s="21"/>
      <c r="F692" s="21"/>
    </row>
    <row r="693" customFormat="false" ht="15.75" hidden="false" customHeight="false" outlineLevel="0" collapsed="false">
      <c r="E693" s="21"/>
      <c r="F693" s="21"/>
    </row>
    <row r="694" customFormat="false" ht="15.75" hidden="false" customHeight="false" outlineLevel="0" collapsed="false">
      <c r="E694" s="21"/>
      <c r="F694" s="21"/>
    </row>
    <row r="695" customFormat="false" ht="15.75" hidden="false" customHeight="false" outlineLevel="0" collapsed="false">
      <c r="E695" s="21"/>
      <c r="F695" s="21"/>
    </row>
    <row r="696" customFormat="false" ht="15.75" hidden="false" customHeight="false" outlineLevel="0" collapsed="false">
      <c r="E696" s="21"/>
      <c r="F696" s="21"/>
    </row>
    <row r="697" customFormat="false" ht="15.75" hidden="false" customHeight="false" outlineLevel="0" collapsed="false">
      <c r="E697" s="21"/>
      <c r="F697" s="21"/>
    </row>
    <row r="698" customFormat="false" ht="15.75" hidden="false" customHeight="false" outlineLevel="0" collapsed="false">
      <c r="E698" s="21"/>
      <c r="F698" s="21"/>
    </row>
    <row r="699" customFormat="false" ht="15.75" hidden="false" customHeight="false" outlineLevel="0" collapsed="false">
      <c r="E699" s="21"/>
      <c r="F699" s="21"/>
    </row>
    <row r="700" customFormat="false" ht="15.75" hidden="false" customHeight="false" outlineLevel="0" collapsed="false">
      <c r="E700" s="21"/>
      <c r="F700" s="21"/>
    </row>
    <row r="701" customFormat="false" ht="15.75" hidden="false" customHeight="false" outlineLevel="0" collapsed="false">
      <c r="E701" s="21"/>
      <c r="F701" s="21"/>
    </row>
    <row r="702" customFormat="false" ht="15.75" hidden="false" customHeight="false" outlineLevel="0" collapsed="false">
      <c r="E702" s="21"/>
      <c r="F702" s="21"/>
    </row>
    <row r="703" customFormat="false" ht="15.75" hidden="false" customHeight="false" outlineLevel="0" collapsed="false">
      <c r="E703" s="21"/>
      <c r="F703" s="21"/>
    </row>
    <row r="704" customFormat="false" ht="15.75" hidden="false" customHeight="false" outlineLevel="0" collapsed="false">
      <c r="E704" s="21"/>
      <c r="F704" s="21"/>
    </row>
    <row r="705" customFormat="false" ht="15.75" hidden="false" customHeight="false" outlineLevel="0" collapsed="false">
      <c r="E705" s="21"/>
      <c r="F705" s="21"/>
    </row>
    <row r="706" customFormat="false" ht="15.75" hidden="false" customHeight="false" outlineLevel="0" collapsed="false">
      <c r="E706" s="21"/>
      <c r="F706" s="21"/>
    </row>
    <row r="707" customFormat="false" ht="15.75" hidden="false" customHeight="false" outlineLevel="0" collapsed="false">
      <c r="E707" s="21"/>
      <c r="F707" s="21"/>
    </row>
    <row r="708" customFormat="false" ht="15.75" hidden="false" customHeight="false" outlineLevel="0" collapsed="false">
      <c r="E708" s="21"/>
      <c r="F708" s="21"/>
    </row>
    <row r="709" customFormat="false" ht="15.75" hidden="false" customHeight="false" outlineLevel="0" collapsed="false">
      <c r="E709" s="21"/>
      <c r="F709" s="21"/>
    </row>
    <row r="710" customFormat="false" ht="15.75" hidden="false" customHeight="false" outlineLevel="0" collapsed="false">
      <c r="E710" s="21"/>
      <c r="F710" s="21"/>
    </row>
    <row r="711" customFormat="false" ht="15.75" hidden="false" customHeight="false" outlineLevel="0" collapsed="false">
      <c r="E711" s="21"/>
      <c r="F711" s="21"/>
    </row>
    <row r="712" customFormat="false" ht="15.75" hidden="false" customHeight="false" outlineLevel="0" collapsed="false">
      <c r="E712" s="21"/>
      <c r="F712" s="21"/>
    </row>
    <row r="713" customFormat="false" ht="15.75" hidden="false" customHeight="false" outlineLevel="0" collapsed="false">
      <c r="E713" s="21"/>
      <c r="F713" s="21"/>
    </row>
    <row r="714" customFormat="false" ht="15.75" hidden="false" customHeight="false" outlineLevel="0" collapsed="false">
      <c r="E714" s="21"/>
      <c r="F714" s="21"/>
    </row>
    <row r="715" customFormat="false" ht="15.75" hidden="false" customHeight="false" outlineLevel="0" collapsed="false">
      <c r="E715" s="21"/>
      <c r="F715" s="21"/>
    </row>
    <row r="716" customFormat="false" ht="15.75" hidden="false" customHeight="false" outlineLevel="0" collapsed="false">
      <c r="E716" s="21"/>
      <c r="F716" s="21"/>
    </row>
    <row r="717" customFormat="false" ht="15.75" hidden="false" customHeight="false" outlineLevel="0" collapsed="false">
      <c r="E717" s="21"/>
      <c r="F717" s="21"/>
    </row>
    <row r="718" customFormat="false" ht="15.75" hidden="false" customHeight="false" outlineLevel="0" collapsed="false">
      <c r="E718" s="21"/>
      <c r="F718" s="21"/>
    </row>
    <row r="719" customFormat="false" ht="15.75" hidden="false" customHeight="false" outlineLevel="0" collapsed="false">
      <c r="E719" s="21"/>
      <c r="F719" s="21"/>
    </row>
    <row r="720" customFormat="false" ht="15.75" hidden="false" customHeight="false" outlineLevel="0" collapsed="false">
      <c r="E720" s="21"/>
      <c r="F720" s="21"/>
    </row>
    <row r="721" customFormat="false" ht="15.75" hidden="false" customHeight="false" outlineLevel="0" collapsed="false">
      <c r="E721" s="21"/>
      <c r="F721" s="21"/>
    </row>
    <row r="722" customFormat="false" ht="15.75" hidden="false" customHeight="false" outlineLevel="0" collapsed="false">
      <c r="E722" s="21"/>
      <c r="F722" s="21"/>
    </row>
    <row r="723" customFormat="false" ht="15.75" hidden="false" customHeight="false" outlineLevel="0" collapsed="false">
      <c r="E723" s="21"/>
      <c r="F723" s="21"/>
    </row>
    <row r="724" customFormat="false" ht="15.75" hidden="false" customHeight="false" outlineLevel="0" collapsed="false">
      <c r="E724" s="21"/>
      <c r="F724" s="21"/>
    </row>
    <row r="725" customFormat="false" ht="15.75" hidden="false" customHeight="false" outlineLevel="0" collapsed="false">
      <c r="E725" s="21"/>
      <c r="F725" s="21"/>
    </row>
    <row r="726" customFormat="false" ht="15.75" hidden="false" customHeight="false" outlineLevel="0" collapsed="false">
      <c r="E726" s="21"/>
      <c r="F726" s="21"/>
    </row>
    <row r="727" customFormat="false" ht="15.75" hidden="false" customHeight="false" outlineLevel="0" collapsed="false">
      <c r="E727" s="21"/>
      <c r="F727" s="21"/>
    </row>
    <row r="728" customFormat="false" ht="15.75" hidden="false" customHeight="false" outlineLevel="0" collapsed="false">
      <c r="E728" s="21"/>
      <c r="F728" s="21"/>
    </row>
    <row r="729" customFormat="false" ht="15.75" hidden="false" customHeight="false" outlineLevel="0" collapsed="false">
      <c r="E729" s="21"/>
      <c r="F729" s="21"/>
    </row>
    <row r="730" customFormat="false" ht="15.75" hidden="false" customHeight="false" outlineLevel="0" collapsed="false">
      <c r="E730" s="21"/>
      <c r="F730" s="21"/>
    </row>
    <row r="731" customFormat="false" ht="15.75" hidden="false" customHeight="false" outlineLevel="0" collapsed="false">
      <c r="E731" s="21"/>
      <c r="F731" s="21"/>
    </row>
    <row r="732" customFormat="false" ht="15.75" hidden="false" customHeight="false" outlineLevel="0" collapsed="false">
      <c r="E732" s="21"/>
      <c r="F732" s="21"/>
    </row>
    <row r="733" customFormat="false" ht="15.75" hidden="false" customHeight="false" outlineLevel="0" collapsed="false">
      <c r="E733" s="21"/>
      <c r="F733" s="21"/>
    </row>
    <row r="734" customFormat="false" ht="15.75" hidden="false" customHeight="false" outlineLevel="0" collapsed="false">
      <c r="E734" s="21"/>
      <c r="F734" s="21"/>
    </row>
    <row r="735" customFormat="false" ht="15.75" hidden="false" customHeight="false" outlineLevel="0" collapsed="false">
      <c r="E735" s="21"/>
      <c r="F735" s="21"/>
    </row>
    <row r="736" customFormat="false" ht="15.75" hidden="false" customHeight="false" outlineLevel="0" collapsed="false">
      <c r="E736" s="21"/>
      <c r="F736" s="21"/>
    </row>
    <row r="737" customFormat="false" ht="15.75" hidden="false" customHeight="false" outlineLevel="0" collapsed="false">
      <c r="E737" s="21"/>
      <c r="F737" s="21"/>
    </row>
    <row r="738" customFormat="false" ht="15.75" hidden="false" customHeight="false" outlineLevel="0" collapsed="false">
      <c r="E738" s="21"/>
      <c r="F738" s="21"/>
    </row>
    <row r="739" customFormat="false" ht="15.75" hidden="false" customHeight="false" outlineLevel="0" collapsed="false">
      <c r="E739" s="21"/>
      <c r="F739" s="21"/>
    </row>
    <row r="740" customFormat="false" ht="15.75" hidden="false" customHeight="false" outlineLevel="0" collapsed="false">
      <c r="E740" s="21"/>
      <c r="F740" s="21"/>
    </row>
    <row r="741" customFormat="false" ht="15.75" hidden="false" customHeight="false" outlineLevel="0" collapsed="false">
      <c r="E741" s="21"/>
      <c r="F741" s="21"/>
    </row>
    <row r="742" customFormat="false" ht="15.75" hidden="false" customHeight="false" outlineLevel="0" collapsed="false">
      <c r="E742" s="21"/>
      <c r="F742" s="21"/>
    </row>
    <row r="743" customFormat="false" ht="15.75" hidden="false" customHeight="false" outlineLevel="0" collapsed="false">
      <c r="E743" s="21"/>
      <c r="F743" s="21"/>
    </row>
    <row r="744" customFormat="false" ht="15.75" hidden="false" customHeight="false" outlineLevel="0" collapsed="false">
      <c r="E744" s="21"/>
      <c r="F744" s="21"/>
    </row>
    <row r="745" customFormat="false" ht="15.75" hidden="false" customHeight="false" outlineLevel="0" collapsed="false">
      <c r="E745" s="21"/>
      <c r="F745" s="21"/>
    </row>
    <row r="746" customFormat="false" ht="15.75" hidden="false" customHeight="false" outlineLevel="0" collapsed="false">
      <c r="E746" s="21"/>
      <c r="F746" s="21"/>
    </row>
    <row r="747" customFormat="false" ht="15.75" hidden="false" customHeight="false" outlineLevel="0" collapsed="false">
      <c r="E747" s="21"/>
      <c r="F747" s="21"/>
    </row>
    <row r="748" customFormat="false" ht="15.75" hidden="false" customHeight="false" outlineLevel="0" collapsed="false">
      <c r="E748" s="21"/>
      <c r="F748" s="21"/>
    </row>
    <row r="749" customFormat="false" ht="15.75" hidden="false" customHeight="false" outlineLevel="0" collapsed="false">
      <c r="E749" s="21"/>
      <c r="F749" s="21"/>
    </row>
    <row r="750" customFormat="false" ht="15.75" hidden="false" customHeight="false" outlineLevel="0" collapsed="false">
      <c r="E750" s="21"/>
      <c r="F750" s="21"/>
    </row>
    <row r="751" customFormat="false" ht="15.75" hidden="false" customHeight="false" outlineLevel="0" collapsed="false">
      <c r="E751" s="21"/>
      <c r="F751" s="21"/>
    </row>
    <row r="752" customFormat="false" ht="15.75" hidden="false" customHeight="false" outlineLevel="0" collapsed="false">
      <c r="E752" s="21"/>
      <c r="F752" s="21"/>
    </row>
    <row r="753" customFormat="false" ht="15.75" hidden="false" customHeight="false" outlineLevel="0" collapsed="false">
      <c r="E753" s="21"/>
      <c r="F753" s="21"/>
    </row>
    <row r="754" customFormat="false" ht="15.75" hidden="false" customHeight="false" outlineLevel="0" collapsed="false">
      <c r="E754" s="21"/>
      <c r="F754" s="21"/>
    </row>
    <row r="755" customFormat="false" ht="15.75" hidden="false" customHeight="false" outlineLevel="0" collapsed="false">
      <c r="E755" s="21"/>
      <c r="F755" s="21"/>
    </row>
    <row r="756" customFormat="false" ht="15.75" hidden="false" customHeight="false" outlineLevel="0" collapsed="false">
      <c r="E756" s="21"/>
      <c r="F756" s="21"/>
    </row>
    <row r="757" customFormat="false" ht="15.75" hidden="false" customHeight="false" outlineLevel="0" collapsed="false">
      <c r="E757" s="21"/>
      <c r="F757" s="21"/>
    </row>
    <row r="758" customFormat="false" ht="15.75" hidden="false" customHeight="false" outlineLevel="0" collapsed="false">
      <c r="E758" s="21"/>
      <c r="F758" s="21"/>
    </row>
    <row r="759" customFormat="false" ht="15.75" hidden="false" customHeight="false" outlineLevel="0" collapsed="false">
      <c r="E759" s="21"/>
      <c r="F759" s="21"/>
    </row>
    <row r="760" customFormat="false" ht="15.75" hidden="false" customHeight="false" outlineLevel="0" collapsed="false">
      <c r="E760" s="21"/>
      <c r="F760" s="21"/>
    </row>
    <row r="761" customFormat="false" ht="15.75" hidden="false" customHeight="false" outlineLevel="0" collapsed="false">
      <c r="E761" s="21"/>
      <c r="F761" s="21"/>
    </row>
    <row r="762" customFormat="false" ht="15.75" hidden="false" customHeight="false" outlineLevel="0" collapsed="false">
      <c r="E762" s="21"/>
      <c r="F762" s="21"/>
    </row>
    <row r="763" customFormat="false" ht="15.75" hidden="false" customHeight="false" outlineLevel="0" collapsed="false">
      <c r="E763" s="21"/>
      <c r="F763" s="21"/>
    </row>
    <row r="764" customFormat="false" ht="15.75" hidden="false" customHeight="false" outlineLevel="0" collapsed="false">
      <c r="E764" s="21"/>
      <c r="F764" s="21"/>
    </row>
    <row r="765" customFormat="false" ht="15.75" hidden="false" customHeight="false" outlineLevel="0" collapsed="false">
      <c r="E765" s="21"/>
      <c r="F765" s="21"/>
    </row>
    <row r="766" customFormat="false" ht="15.75" hidden="false" customHeight="false" outlineLevel="0" collapsed="false">
      <c r="E766" s="21"/>
      <c r="F766" s="21"/>
    </row>
    <row r="767" customFormat="false" ht="15.75" hidden="false" customHeight="false" outlineLevel="0" collapsed="false">
      <c r="E767" s="21"/>
      <c r="F767" s="21"/>
    </row>
    <row r="768" customFormat="false" ht="15.75" hidden="false" customHeight="false" outlineLevel="0" collapsed="false">
      <c r="E768" s="21"/>
      <c r="F768" s="21"/>
    </row>
    <row r="769" customFormat="false" ht="15.75" hidden="false" customHeight="false" outlineLevel="0" collapsed="false">
      <c r="E769" s="21"/>
      <c r="F769" s="21"/>
    </row>
    <row r="770" customFormat="false" ht="15.75" hidden="false" customHeight="false" outlineLevel="0" collapsed="false">
      <c r="E770" s="21"/>
      <c r="F770" s="21"/>
    </row>
    <row r="771" customFormat="false" ht="15.75" hidden="false" customHeight="false" outlineLevel="0" collapsed="false">
      <c r="E771" s="21"/>
      <c r="F771" s="21"/>
    </row>
    <row r="772" customFormat="false" ht="15.75" hidden="false" customHeight="false" outlineLevel="0" collapsed="false">
      <c r="E772" s="21"/>
      <c r="F772" s="21"/>
    </row>
    <row r="773" customFormat="false" ht="15.75" hidden="false" customHeight="false" outlineLevel="0" collapsed="false">
      <c r="E773" s="21"/>
      <c r="F773" s="21"/>
    </row>
    <row r="774" customFormat="false" ht="15.75" hidden="false" customHeight="false" outlineLevel="0" collapsed="false">
      <c r="E774" s="21"/>
      <c r="F774" s="21"/>
    </row>
    <row r="775" customFormat="false" ht="15.75" hidden="false" customHeight="false" outlineLevel="0" collapsed="false">
      <c r="E775" s="21"/>
      <c r="F775" s="21"/>
    </row>
    <row r="776" customFormat="false" ht="15.75" hidden="false" customHeight="false" outlineLevel="0" collapsed="false">
      <c r="E776" s="21"/>
      <c r="F776" s="21"/>
    </row>
    <row r="777" customFormat="false" ht="15.75" hidden="false" customHeight="false" outlineLevel="0" collapsed="false">
      <c r="E777" s="21"/>
      <c r="F777" s="21"/>
    </row>
    <row r="778" customFormat="false" ht="15.75" hidden="false" customHeight="false" outlineLevel="0" collapsed="false">
      <c r="E778" s="21"/>
      <c r="F778" s="21"/>
    </row>
    <row r="779" customFormat="false" ht="15.75" hidden="false" customHeight="false" outlineLevel="0" collapsed="false">
      <c r="E779" s="21"/>
      <c r="F779" s="21"/>
    </row>
    <row r="780" customFormat="false" ht="15.75" hidden="false" customHeight="false" outlineLevel="0" collapsed="false">
      <c r="E780" s="21"/>
      <c r="F780" s="21"/>
    </row>
    <row r="781" customFormat="false" ht="15.75" hidden="false" customHeight="false" outlineLevel="0" collapsed="false">
      <c r="E781" s="21"/>
      <c r="F781" s="21"/>
    </row>
    <row r="782" customFormat="false" ht="15.75" hidden="false" customHeight="false" outlineLevel="0" collapsed="false">
      <c r="E782" s="21"/>
      <c r="F782" s="21"/>
    </row>
    <row r="783" customFormat="false" ht="15.75" hidden="false" customHeight="false" outlineLevel="0" collapsed="false">
      <c r="E783" s="21"/>
      <c r="F783" s="21"/>
    </row>
    <row r="784" customFormat="false" ht="15.75" hidden="false" customHeight="false" outlineLevel="0" collapsed="false">
      <c r="E784" s="21"/>
      <c r="F784" s="21"/>
    </row>
    <row r="785" customFormat="false" ht="15.75" hidden="false" customHeight="false" outlineLevel="0" collapsed="false">
      <c r="E785" s="21"/>
      <c r="F785" s="21"/>
    </row>
    <row r="786" customFormat="false" ht="15.75" hidden="false" customHeight="false" outlineLevel="0" collapsed="false">
      <c r="E786" s="21"/>
      <c r="F786" s="21"/>
    </row>
    <row r="787" customFormat="false" ht="15.75" hidden="false" customHeight="false" outlineLevel="0" collapsed="false">
      <c r="E787" s="21"/>
      <c r="F787" s="21"/>
    </row>
    <row r="788" customFormat="false" ht="15.75" hidden="false" customHeight="false" outlineLevel="0" collapsed="false">
      <c r="E788" s="21"/>
      <c r="F788" s="21"/>
    </row>
    <row r="789" customFormat="false" ht="15.75" hidden="false" customHeight="false" outlineLevel="0" collapsed="false">
      <c r="E789" s="21"/>
      <c r="F789" s="21"/>
    </row>
    <row r="790" customFormat="false" ht="15.75" hidden="false" customHeight="false" outlineLevel="0" collapsed="false">
      <c r="E790" s="21"/>
      <c r="F790" s="21"/>
    </row>
    <row r="791" customFormat="false" ht="15.75" hidden="false" customHeight="false" outlineLevel="0" collapsed="false">
      <c r="E791" s="21"/>
      <c r="F791" s="21"/>
    </row>
    <row r="792" customFormat="false" ht="15.75" hidden="false" customHeight="false" outlineLevel="0" collapsed="false">
      <c r="E792" s="21"/>
      <c r="F792" s="21"/>
    </row>
    <row r="793" customFormat="false" ht="15.75" hidden="false" customHeight="false" outlineLevel="0" collapsed="false">
      <c r="E793" s="21"/>
      <c r="F793" s="21"/>
    </row>
    <row r="794" customFormat="false" ht="15.75" hidden="false" customHeight="false" outlineLevel="0" collapsed="false">
      <c r="E794" s="21"/>
      <c r="F794" s="21"/>
    </row>
    <row r="795" customFormat="false" ht="15.75" hidden="false" customHeight="false" outlineLevel="0" collapsed="false">
      <c r="E795" s="21"/>
      <c r="F795" s="21"/>
    </row>
    <row r="796" customFormat="false" ht="15.75" hidden="false" customHeight="false" outlineLevel="0" collapsed="false">
      <c r="E796" s="21"/>
      <c r="F796" s="21"/>
    </row>
    <row r="797" customFormat="false" ht="15.75" hidden="false" customHeight="false" outlineLevel="0" collapsed="false">
      <c r="E797" s="21"/>
      <c r="F797" s="21"/>
    </row>
    <row r="798" customFormat="false" ht="15.75" hidden="false" customHeight="false" outlineLevel="0" collapsed="false">
      <c r="E798" s="21"/>
      <c r="F798" s="21"/>
    </row>
    <row r="799" customFormat="false" ht="15.75" hidden="false" customHeight="false" outlineLevel="0" collapsed="false">
      <c r="E799" s="21"/>
      <c r="F799" s="21"/>
    </row>
    <row r="800" customFormat="false" ht="15.75" hidden="false" customHeight="false" outlineLevel="0" collapsed="false">
      <c r="E800" s="21"/>
      <c r="F800" s="21"/>
    </row>
    <row r="801" customFormat="false" ht="15.75" hidden="false" customHeight="false" outlineLevel="0" collapsed="false">
      <c r="E801" s="21"/>
      <c r="F801" s="21"/>
    </row>
    <row r="802" customFormat="false" ht="15.75" hidden="false" customHeight="false" outlineLevel="0" collapsed="false">
      <c r="E802" s="21"/>
      <c r="F802" s="21"/>
    </row>
    <row r="803" customFormat="false" ht="15.75" hidden="false" customHeight="false" outlineLevel="0" collapsed="false">
      <c r="E803" s="21"/>
      <c r="F803" s="21"/>
    </row>
    <row r="804" customFormat="false" ht="15.75" hidden="false" customHeight="false" outlineLevel="0" collapsed="false">
      <c r="E804" s="21"/>
      <c r="F804" s="21"/>
    </row>
    <row r="805" customFormat="false" ht="15.75" hidden="false" customHeight="false" outlineLevel="0" collapsed="false">
      <c r="E805" s="21"/>
      <c r="F805" s="21"/>
    </row>
    <row r="806" customFormat="false" ht="15.75" hidden="false" customHeight="false" outlineLevel="0" collapsed="false">
      <c r="E806" s="21"/>
      <c r="F806" s="21"/>
    </row>
    <row r="807" customFormat="false" ht="15.75" hidden="false" customHeight="false" outlineLevel="0" collapsed="false">
      <c r="E807" s="21"/>
      <c r="F807" s="21"/>
    </row>
    <row r="808" customFormat="false" ht="15.75" hidden="false" customHeight="false" outlineLevel="0" collapsed="false">
      <c r="E808" s="21"/>
      <c r="F808" s="21"/>
    </row>
    <row r="809" customFormat="false" ht="15.75" hidden="false" customHeight="false" outlineLevel="0" collapsed="false">
      <c r="E809" s="21"/>
      <c r="F809" s="21"/>
    </row>
    <row r="810" customFormat="false" ht="15.75" hidden="false" customHeight="false" outlineLevel="0" collapsed="false">
      <c r="E810" s="21"/>
      <c r="F810" s="21"/>
    </row>
    <row r="811" customFormat="false" ht="15.75" hidden="false" customHeight="false" outlineLevel="0" collapsed="false">
      <c r="E811" s="21"/>
      <c r="F811" s="21"/>
    </row>
    <row r="812" customFormat="false" ht="15.75" hidden="false" customHeight="false" outlineLevel="0" collapsed="false">
      <c r="E812" s="21"/>
      <c r="F812" s="21"/>
    </row>
    <row r="813" customFormat="false" ht="15.75" hidden="false" customHeight="false" outlineLevel="0" collapsed="false">
      <c r="E813" s="21"/>
      <c r="F813" s="21"/>
    </row>
    <row r="814" customFormat="false" ht="15.75" hidden="false" customHeight="false" outlineLevel="0" collapsed="false">
      <c r="E814" s="21"/>
      <c r="F814" s="21"/>
    </row>
    <row r="815" customFormat="false" ht="15.75" hidden="false" customHeight="false" outlineLevel="0" collapsed="false">
      <c r="E815" s="21"/>
      <c r="F815" s="21"/>
    </row>
    <row r="816" customFormat="false" ht="15.75" hidden="false" customHeight="false" outlineLevel="0" collapsed="false">
      <c r="E816" s="21"/>
      <c r="F816" s="21"/>
    </row>
    <row r="817" customFormat="false" ht="15.75" hidden="false" customHeight="false" outlineLevel="0" collapsed="false">
      <c r="E817" s="21"/>
      <c r="F817" s="21"/>
    </row>
    <row r="818" customFormat="false" ht="15.75" hidden="false" customHeight="false" outlineLevel="0" collapsed="false">
      <c r="E818" s="21"/>
      <c r="F818" s="21"/>
    </row>
    <row r="819" customFormat="false" ht="15.75" hidden="false" customHeight="false" outlineLevel="0" collapsed="false">
      <c r="E819" s="21"/>
      <c r="F819" s="21"/>
    </row>
    <row r="820" customFormat="false" ht="15.75" hidden="false" customHeight="false" outlineLevel="0" collapsed="false">
      <c r="E820" s="21"/>
      <c r="F820" s="21"/>
    </row>
    <row r="821" customFormat="false" ht="15.75" hidden="false" customHeight="false" outlineLevel="0" collapsed="false">
      <c r="E821" s="21"/>
      <c r="F821" s="21"/>
    </row>
    <row r="822" customFormat="false" ht="15.75" hidden="false" customHeight="false" outlineLevel="0" collapsed="false">
      <c r="E822" s="21"/>
      <c r="F822" s="21"/>
    </row>
    <row r="823" customFormat="false" ht="15.75" hidden="false" customHeight="false" outlineLevel="0" collapsed="false">
      <c r="E823" s="21"/>
      <c r="F823" s="21"/>
    </row>
    <row r="824" customFormat="false" ht="15.75" hidden="false" customHeight="false" outlineLevel="0" collapsed="false">
      <c r="E824" s="21"/>
      <c r="F824" s="21"/>
    </row>
    <row r="825" customFormat="false" ht="15.75" hidden="false" customHeight="false" outlineLevel="0" collapsed="false">
      <c r="E825" s="21"/>
      <c r="F825" s="21"/>
    </row>
    <row r="826" customFormat="false" ht="15.75" hidden="false" customHeight="false" outlineLevel="0" collapsed="false">
      <c r="E826" s="21"/>
      <c r="F826" s="21"/>
    </row>
    <row r="827" customFormat="false" ht="15.75" hidden="false" customHeight="false" outlineLevel="0" collapsed="false">
      <c r="E827" s="21"/>
      <c r="F827" s="21"/>
    </row>
    <row r="828" customFormat="false" ht="15.75" hidden="false" customHeight="false" outlineLevel="0" collapsed="false">
      <c r="E828" s="21"/>
      <c r="F828" s="21"/>
    </row>
    <row r="829" customFormat="false" ht="15.75" hidden="false" customHeight="false" outlineLevel="0" collapsed="false">
      <c r="E829" s="21"/>
      <c r="F829" s="21"/>
    </row>
    <row r="830" customFormat="false" ht="15.75" hidden="false" customHeight="false" outlineLevel="0" collapsed="false">
      <c r="E830" s="21"/>
      <c r="F830" s="21"/>
    </row>
    <row r="831" customFormat="false" ht="15.75" hidden="false" customHeight="false" outlineLevel="0" collapsed="false">
      <c r="E831" s="21"/>
      <c r="F831" s="21"/>
    </row>
    <row r="832" customFormat="false" ht="15.75" hidden="false" customHeight="false" outlineLevel="0" collapsed="false">
      <c r="E832" s="21"/>
      <c r="F832" s="21"/>
    </row>
    <row r="833" customFormat="false" ht="15.75" hidden="false" customHeight="false" outlineLevel="0" collapsed="false">
      <c r="E833" s="21"/>
      <c r="F833" s="21"/>
    </row>
    <row r="834" customFormat="false" ht="15.75" hidden="false" customHeight="false" outlineLevel="0" collapsed="false">
      <c r="E834" s="21"/>
      <c r="F834" s="21"/>
    </row>
    <row r="835" customFormat="false" ht="15.75" hidden="false" customHeight="false" outlineLevel="0" collapsed="false">
      <c r="E835" s="21"/>
      <c r="F835" s="21"/>
    </row>
    <row r="836" customFormat="false" ht="15.75" hidden="false" customHeight="false" outlineLevel="0" collapsed="false">
      <c r="E836" s="21"/>
      <c r="F836" s="21"/>
    </row>
    <row r="837" customFormat="false" ht="15.75" hidden="false" customHeight="false" outlineLevel="0" collapsed="false">
      <c r="E837" s="21"/>
      <c r="F837" s="21"/>
    </row>
    <row r="838" customFormat="false" ht="15.75" hidden="false" customHeight="false" outlineLevel="0" collapsed="false">
      <c r="E838" s="21"/>
      <c r="F838" s="21"/>
    </row>
    <row r="839" customFormat="false" ht="15.75" hidden="false" customHeight="false" outlineLevel="0" collapsed="false">
      <c r="E839" s="21"/>
      <c r="F839" s="21"/>
    </row>
    <row r="840" customFormat="false" ht="15.75" hidden="false" customHeight="false" outlineLevel="0" collapsed="false">
      <c r="E840" s="21"/>
      <c r="F840" s="21"/>
    </row>
    <row r="841" customFormat="false" ht="15.75" hidden="false" customHeight="false" outlineLevel="0" collapsed="false">
      <c r="E841" s="21"/>
      <c r="F841" s="21"/>
    </row>
    <row r="842" customFormat="false" ht="15.75" hidden="false" customHeight="false" outlineLevel="0" collapsed="false">
      <c r="E842" s="21"/>
      <c r="F842" s="21"/>
    </row>
    <row r="843" customFormat="false" ht="15.75" hidden="false" customHeight="false" outlineLevel="0" collapsed="false">
      <c r="E843" s="21"/>
      <c r="F843" s="21"/>
    </row>
    <row r="844" customFormat="false" ht="15.75" hidden="false" customHeight="false" outlineLevel="0" collapsed="false">
      <c r="E844" s="21"/>
      <c r="F844" s="21"/>
    </row>
    <row r="845" customFormat="false" ht="15.75" hidden="false" customHeight="false" outlineLevel="0" collapsed="false">
      <c r="E845" s="21"/>
      <c r="F845" s="21"/>
    </row>
    <row r="846" customFormat="false" ht="15.75" hidden="false" customHeight="false" outlineLevel="0" collapsed="false">
      <c r="E846" s="21"/>
      <c r="F846" s="21"/>
    </row>
    <row r="847" customFormat="false" ht="15.75" hidden="false" customHeight="false" outlineLevel="0" collapsed="false">
      <c r="E847" s="21"/>
      <c r="F847" s="21"/>
    </row>
    <row r="848" customFormat="false" ht="15.75" hidden="false" customHeight="false" outlineLevel="0" collapsed="false">
      <c r="E848" s="21"/>
      <c r="F848" s="21"/>
    </row>
    <row r="849" customFormat="false" ht="15.75" hidden="false" customHeight="false" outlineLevel="0" collapsed="false">
      <c r="E849" s="21"/>
      <c r="F849" s="21"/>
    </row>
    <row r="850" customFormat="false" ht="15.75" hidden="false" customHeight="false" outlineLevel="0" collapsed="false">
      <c r="E850" s="21"/>
      <c r="F850" s="21"/>
    </row>
    <row r="851" customFormat="false" ht="15.75" hidden="false" customHeight="false" outlineLevel="0" collapsed="false">
      <c r="E851" s="21"/>
      <c r="F851" s="21"/>
    </row>
    <row r="852" customFormat="false" ht="15.75" hidden="false" customHeight="false" outlineLevel="0" collapsed="false">
      <c r="E852" s="21"/>
      <c r="F852" s="21"/>
    </row>
    <row r="853" customFormat="false" ht="15.75" hidden="false" customHeight="false" outlineLevel="0" collapsed="false">
      <c r="E853" s="21"/>
      <c r="F853" s="21"/>
    </row>
    <row r="854" customFormat="false" ht="15.75" hidden="false" customHeight="false" outlineLevel="0" collapsed="false">
      <c r="E854" s="21"/>
      <c r="F854" s="21"/>
    </row>
    <row r="855" customFormat="false" ht="15.75" hidden="false" customHeight="false" outlineLevel="0" collapsed="false">
      <c r="E855" s="21"/>
      <c r="F855" s="21"/>
    </row>
    <row r="856" customFormat="false" ht="15.75" hidden="false" customHeight="false" outlineLevel="0" collapsed="false">
      <c r="E856" s="21"/>
      <c r="F856" s="21"/>
    </row>
    <row r="857" customFormat="false" ht="15.75" hidden="false" customHeight="false" outlineLevel="0" collapsed="false">
      <c r="E857" s="21"/>
      <c r="F857" s="21"/>
    </row>
    <row r="858" customFormat="false" ht="15.75" hidden="false" customHeight="false" outlineLevel="0" collapsed="false">
      <c r="E858" s="21"/>
      <c r="F858" s="21"/>
    </row>
    <row r="859" customFormat="false" ht="15.75" hidden="false" customHeight="false" outlineLevel="0" collapsed="false">
      <c r="E859" s="21"/>
      <c r="F859" s="21"/>
    </row>
    <row r="860" customFormat="false" ht="15.75" hidden="false" customHeight="false" outlineLevel="0" collapsed="false">
      <c r="E860" s="21"/>
      <c r="F860" s="21"/>
    </row>
    <row r="861" customFormat="false" ht="15.75" hidden="false" customHeight="false" outlineLevel="0" collapsed="false">
      <c r="E861" s="21"/>
      <c r="F861" s="21"/>
    </row>
    <row r="862" customFormat="false" ht="15.75" hidden="false" customHeight="false" outlineLevel="0" collapsed="false">
      <c r="E862" s="21"/>
      <c r="F862" s="21"/>
    </row>
    <row r="863" customFormat="false" ht="15.75" hidden="false" customHeight="false" outlineLevel="0" collapsed="false">
      <c r="E863" s="21"/>
      <c r="F863" s="21"/>
    </row>
    <row r="864" customFormat="false" ht="15.75" hidden="false" customHeight="false" outlineLevel="0" collapsed="false">
      <c r="E864" s="21"/>
      <c r="F864" s="21"/>
    </row>
    <row r="865" customFormat="false" ht="15.75" hidden="false" customHeight="false" outlineLevel="0" collapsed="false">
      <c r="E865" s="21"/>
      <c r="F865" s="21"/>
    </row>
    <row r="866" customFormat="false" ht="15.75" hidden="false" customHeight="false" outlineLevel="0" collapsed="false">
      <c r="E866" s="21"/>
      <c r="F866" s="21"/>
    </row>
    <row r="867" customFormat="false" ht="15.75" hidden="false" customHeight="false" outlineLevel="0" collapsed="false">
      <c r="E867" s="21"/>
      <c r="F867" s="21"/>
    </row>
    <row r="868" customFormat="false" ht="15.75" hidden="false" customHeight="false" outlineLevel="0" collapsed="false">
      <c r="E868" s="21"/>
      <c r="F868" s="21"/>
    </row>
    <row r="869" customFormat="false" ht="15.75" hidden="false" customHeight="false" outlineLevel="0" collapsed="false">
      <c r="E869" s="21"/>
      <c r="F869" s="21"/>
    </row>
    <row r="870" customFormat="false" ht="15.75" hidden="false" customHeight="false" outlineLevel="0" collapsed="false">
      <c r="E870" s="21"/>
      <c r="F870" s="21"/>
    </row>
    <row r="871" customFormat="false" ht="15.75" hidden="false" customHeight="false" outlineLevel="0" collapsed="false">
      <c r="E871" s="21"/>
      <c r="F871" s="21"/>
    </row>
    <row r="872" customFormat="false" ht="15.75" hidden="false" customHeight="false" outlineLevel="0" collapsed="false">
      <c r="E872" s="21"/>
      <c r="F872" s="21"/>
    </row>
    <row r="873" customFormat="false" ht="15.75" hidden="false" customHeight="false" outlineLevel="0" collapsed="false">
      <c r="E873" s="21"/>
      <c r="F873" s="21"/>
    </row>
    <row r="874" customFormat="false" ht="15.75" hidden="false" customHeight="false" outlineLevel="0" collapsed="false">
      <c r="E874" s="21"/>
      <c r="F874" s="21"/>
    </row>
    <row r="875" customFormat="false" ht="15.75" hidden="false" customHeight="false" outlineLevel="0" collapsed="false">
      <c r="E875" s="21"/>
      <c r="F875" s="21"/>
    </row>
    <row r="876" customFormat="false" ht="15.75" hidden="false" customHeight="false" outlineLevel="0" collapsed="false">
      <c r="E876" s="21"/>
      <c r="F876" s="21"/>
    </row>
    <row r="877" customFormat="false" ht="15.75" hidden="false" customHeight="false" outlineLevel="0" collapsed="false">
      <c r="E877" s="21"/>
      <c r="F877" s="21"/>
    </row>
    <row r="878" customFormat="false" ht="15.75" hidden="false" customHeight="false" outlineLevel="0" collapsed="false">
      <c r="E878" s="21"/>
      <c r="F878" s="21"/>
    </row>
    <row r="879" customFormat="false" ht="15.75" hidden="false" customHeight="false" outlineLevel="0" collapsed="false">
      <c r="E879" s="21"/>
      <c r="F879" s="21"/>
    </row>
    <row r="880" customFormat="false" ht="15.75" hidden="false" customHeight="false" outlineLevel="0" collapsed="false">
      <c r="E880" s="21"/>
      <c r="F880" s="21"/>
    </row>
    <row r="881" customFormat="false" ht="15.75" hidden="false" customHeight="false" outlineLevel="0" collapsed="false">
      <c r="E881" s="21"/>
      <c r="F881" s="21"/>
    </row>
    <row r="882" customFormat="false" ht="15.75" hidden="false" customHeight="false" outlineLevel="0" collapsed="false">
      <c r="E882" s="21"/>
      <c r="F882" s="21"/>
    </row>
    <row r="883" customFormat="false" ht="15.75" hidden="false" customHeight="false" outlineLevel="0" collapsed="false">
      <c r="E883" s="21"/>
      <c r="F883" s="21"/>
    </row>
    <row r="884" customFormat="false" ht="15.75" hidden="false" customHeight="false" outlineLevel="0" collapsed="false">
      <c r="E884" s="21"/>
      <c r="F884" s="21"/>
    </row>
    <row r="885" customFormat="false" ht="15.75" hidden="false" customHeight="false" outlineLevel="0" collapsed="false">
      <c r="E885" s="21"/>
      <c r="F885" s="21"/>
    </row>
    <row r="886" customFormat="false" ht="15.75" hidden="false" customHeight="false" outlineLevel="0" collapsed="false">
      <c r="E886" s="21"/>
      <c r="F886" s="21"/>
    </row>
    <row r="887" customFormat="false" ht="15.75" hidden="false" customHeight="false" outlineLevel="0" collapsed="false">
      <c r="E887" s="21"/>
      <c r="F887" s="21"/>
    </row>
    <row r="888" customFormat="false" ht="15.75" hidden="false" customHeight="false" outlineLevel="0" collapsed="false">
      <c r="E888" s="21"/>
      <c r="F888" s="21"/>
    </row>
    <row r="889" customFormat="false" ht="15.75" hidden="false" customHeight="false" outlineLevel="0" collapsed="false">
      <c r="E889" s="21"/>
      <c r="F889" s="21"/>
    </row>
    <row r="890" customFormat="false" ht="15.75" hidden="false" customHeight="false" outlineLevel="0" collapsed="false">
      <c r="E890" s="21"/>
      <c r="F890" s="21"/>
    </row>
    <row r="891" customFormat="false" ht="15.75" hidden="false" customHeight="false" outlineLevel="0" collapsed="false">
      <c r="E891" s="21"/>
      <c r="F891" s="21"/>
    </row>
    <row r="892" customFormat="false" ht="15.75" hidden="false" customHeight="false" outlineLevel="0" collapsed="false">
      <c r="E892" s="21"/>
      <c r="F892" s="21"/>
    </row>
    <row r="893" customFormat="false" ht="15.75" hidden="false" customHeight="false" outlineLevel="0" collapsed="false">
      <c r="E893" s="21"/>
      <c r="F893" s="21"/>
    </row>
    <row r="894" customFormat="false" ht="15.75" hidden="false" customHeight="false" outlineLevel="0" collapsed="false">
      <c r="E894" s="21"/>
      <c r="F894" s="21"/>
    </row>
    <row r="895" customFormat="false" ht="15.75" hidden="false" customHeight="false" outlineLevel="0" collapsed="false">
      <c r="E895" s="21"/>
      <c r="F895" s="21"/>
    </row>
    <row r="896" customFormat="false" ht="15.75" hidden="false" customHeight="false" outlineLevel="0" collapsed="false">
      <c r="E896" s="21"/>
      <c r="F896" s="21"/>
    </row>
    <row r="897" customFormat="false" ht="15.75" hidden="false" customHeight="false" outlineLevel="0" collapsed="false">
      <c r="E897" s="21"/>
      <c r="F897" s="21"/>
    </row>
    <row r="898" customFormat="false" ht="15.75" hidden="false" customHeight="false" outlineLevel="0" collapsed="false">
      <c r="E898" s="21"/>
      <c r="F898" s="21"/>
    </row>
    <row r="899" customFormat="false" ht="15.75" hidden="false" customHeight="false" outlineLevel="0" collapsed="false">
      <c r="E899" s="21"/>
      <c r="F899" s="21"/>
    </row>
    <row r="900" customFormat="false" ht="15.75" hidden="false" customHeight="false" outlineLevel="0" collapsed="false">
      <c r="E900" s="21"/>
      <c r="F900" s="21"/>
    </row>
    <row r="901" customFormat="false" ht="15.75" hidden="false" customHeight="false" outlineLevel="0" collapsed="false">
      <c r="E901" s="21"/>
      <c r="F901" s="21"/>
    </row>
    <row r="902" customFormat="false" ht="15.75" hidden="false" customHeight="false" outlineLevel="0" collapsed="false">
      <c r="E902" s="21"/>
      <c r="F902" s="21"/>
    </row>
    <row r="903" customFormat="false" ht="15.75" hidden="false" customHeight="false" outlineLevel="0" collapsed="false">
      <c r="E903" s="21"/>
      <c r="F903" s="21"/>
    </row>
    <row r="904" customFormat="false" ht="15.75" hidden="false" customHeight="false" outlineLevel="0" collapsed="false">
      <c r="E904" s="21"/>
      <c r="F904" s="21"/>
    </row>
    <row r="905" customFormat="false" ht="15.75" hidden="false" customHeight="false" outlineLevel="0" collapsed="false">
      <c r="E905" s="21"/>
      <c r="F905" s="21"/>
    </row>
    <row r="906" customFormat="false" ht="15.75" hidden="false" customHeight="false" outlineLevel="0" collapsed="false">
      <c r="E906" s="21"/>
      <c r="F906" s="21"/>
    </row>
    <row r="907" customFormat="false" ht="15.75" hidden="false" customHeight="false" outlineLevel="0" collapsed="false">
      <c r="E907" s="21"/>
      <c r="F907" s="21"/>
    </row>
    <row r="908" customFormat="false" ht="15.75" hidden="false" customHeight="false" outlineLevel="0" collapsed="false">
      <c r="E908" s="21"/>
      <c r="F908" s="21"/>
    </row>
    <row r="909" customFormat="false" ht="15.75" hidden="false" customHeight="false" outlineLevel="0" collapsed="false">
      <c r="E909" s="21"/>
      <c r="F909" s="21"/>
    </row>
    <row r="910" customFormat="false" ht="15.75" hidden="false" customHeight="false" outlineLevel="0" collapsed="false">
      <c r="E910" s="21"/>
      <c r="F910" s="21"/>
    </row>
    <row r="911" customFormat="false" ht="15.75" hidden="false" customHeight="false" outlineLevel="0" collapsed="false">
      <c r="E911" s="21"/>
      <c r="F911" s="21"/>
    </row>
    <row r="912" customFormat="false" ht="15.75" hidden="false" customHeight="false" outlineLevel="0" collapsed="false">
      <c r="E912" s="21"/>
      <c r="F912" s="21"/>
    </row>
    <row r="913" customFormat="false" ht="15.75" hidden="false" customHeight="false" outlineLevel="0" collapsed="false">
      <c r="E913" s="21"/>
      <c r="F913" s="21"/>
    </row>
    <row r="914" customFormat="false" ht="15.75" hidden="false" customHeight="false" outlineLevel="0" collapsed="false">
      <c r="E914" s="21"/>
      <c r="F914" s="21"/>
    </row>
    <row r="915" customFormat="false" ht="15.75" hidden="false" customHeight="false" outlineLevel="0" collapsed="false">
      <c r="E915" s="21"/>
      <c r="F915" s="21"/>
    </row>
    <row r="916" customFormat="false" ht="15.75" hidden="false" customHeight="false" outlineLevel="0" collapsed="false">
      <c r="E916" s="21"/>
      <c r="F916" s="21"/>
    </row>
    <row r="917" customFormat="false" ht="15.75" hidden="false" customHeight="false" outlineLevel="0" collapsed="false">
      <c r="E917" s="21"/>
      <c r="F917" s="21"/>
    </row>
    <row r="918" customFormat="false" ht="15.75" hidden="false" customHeight="false" outlineLevel="0" collapsed="false">
      <c r="E918" s="21"/>
      <c r="F918" s="21"/>
    </row>
    <row r="919" customFormat="false" ht="15.75" hidden="false" customHeight="false" outlineLevel="0" collapsed="false">
      <c r="E919" s="21"/>
      <c r="F919" s="21"/>
    </row>
    <row r="920" customFormat="false" ht="15.75" hidden="false" customHeight="false" outlineLevel="0" collapsed="false">
      <c r="E920" s="21"/>
      <c r="F920" s="21"/>
    </row>
    <row r="921" customFormat="false" ht="15.75" hidden="false" customHeight="false" outlineLevel="0" collapsed="false">
      <c r="E921" s="21"/>
      <c r="F921" s="21"/>
    </row>
    <row r="922" customFormat="false" ht="15.75" hidden="false" customHeight="false" outlineLevel="0" collapsed="false">
      <c r="E922" s="21"/>
      <c r="F922" s="21"/>
    </row>
    <row r="923" customFormat="false" ht="15.75" hidden="false" customHeight="false" outlineLevel="0" collapsed="false">
      <c r="E923" s="21"/>
      <c r="F923" s="21"/>
    </row>
    <row r="924" customFormat="false" ht="15.75" hidden="false" customHeight="false" outlineLevel="0" collapsed="false">
      <c r="E924" s="21"/>
      <c r="F924" s="21"/>
    </row>
    <row r="925" customFormat="false" ht="15.75" hidden="false" customHeight="false" outlineLevel="0" collapsed="false">
      <c r="E925" s="21"/>
      <c r="F925" s="21"/>
    </row>
    <row r="926" customFormat="false" ht="15.75" hidden="false" customHeight="false" outlineLevel="0" collapsed="false">
      <c r="E926" s="21"/>
      <c r="F926" s="21"/>
    </row>
    <row r="927" customFormat="false" ht="15.75" hidden="false" customHeight="false" outlineLevel="0" collapsed="false">
      <c r="E927" s="21"/>
      <c r="F927" s="21"/>
    </row>
    <row r="928" customFormat="false" ht="15.75" hidden="false" customHeight="false" outlineLevel="0" collapsed="false">
      <c r="E928" s="21"/>
      <c r="F928" s="21"/>
    </row>
    <row r="929" customFormat="false" ht="15.75" hidden="false" customHeight="false" outlineLevel="0" collapsed="false">
      <c r="E929" s="21"/>
      <c r="F929" s="21"/>
    </row>
    <row r="930" customFormat="false" ht="15.75" hidden="false" customHeight="false" outlineLevel="0" collapsed="false">
      <c r="E930" s="21"/>
      <c r="F930" s="21"/>
    </row>
    <row r="931" customFormat="false" ht="15.75" hidden="false" customHeight="false" outlineLevel="0" collapsed="false">
      <c r="E931" s="21"/>
      <c r="F931" s="21"/>
    </row>
    <row r="932" customFormat="false" ht="15.75" hidden="false" customHeight="false" outlineLevel="0" collapsed="false">
      <c r="E932" s="21"/>
      <c r="F932" s="21"/>
    </row>
    <row r="933" customFormat="false" ht="15.75" hidden="false" customHeight="false" outlineLevel="0" collapsed="false">
      <c r="E933" s="21"/>
      <c r="F933" s="21"/>
    </row>
    <row r="934" customFormat="false" ht="15.75" hidden="false" customHeight="false" outlineLevel="0" collapsed="false">
      <c r="E934" s="21"/>
      <c r="F934" s="21"/>
    </row>
    <row r="935" customFormat="false" ht="15.75" hidden="false" customHeight="false" outlineLevel="0" collapsed="false">
      <c r="E935" s="21"/>
      <c r="F935" s="21"/>
    </row>
    <row r="936" customFormat="false" ht="15.75" hidden="false" customHeight="false" outlineLevel="0" collapsed="false">
      <c r="E936" s="21"/>
      <c r="F936" s="21"/>
    </row>
    <row r="937" customFormat="false" ht="15.75" hidden="false" customHeight="false" outlineLevel="0" collapsed="false">
      <c r="E937" s="21"/>
      <c r="F937" s="21"/>
    </row>
    <row r="938" customFormat="false" ht="15.75" hidden="false" customHeight="false" outlineLevel="0" collapsed="false">
      <c r="E938" s="21"/>
      <c r="F938" s="21"/>
    </row>
    <row r="939" customFormat="false" ht="15.75" hidden="false" customHeight="false" outlineLevel="0" collapsed="false">
      <c r="E939" s="21"/>
      <c r="F939" s="21"/>
    </row>
    <row r="940" customFormat="false" ht="15.75" hidden="false" customHeight="false" outlineLevel="0" collapsed="false">
      <c r="E940" s="21"/>
      <c r="F940" s="21"/>
    </row>
    <row r="941" customFormat="false" ht="15.75" hidden="false" customHeight="false" outlineLevel="0" collapsed="false">
      <c r="E941" s="21"/>
      <c r="F941" s="21"/>
    </row>
    <row r="942" customFormat="false" ht="15.75" hidden="false" customHeight="false" outlineLevel="0" collapsed="false">
      <c r="E942" s="21"/>
      <c r="F942" s="21"/>
    </row>
    <row r="943" customFormat="false" ht="15.75" hidden="false" customHeight="false" outlineLevel="0" collapsed="false">
      <c r="E943" s="21"/>
      <c r="F943" s="21"/>
    </row>
    <row r="944" customFormat="false" ht="15.75" hidden="false" customHeight="false" outlineLevel="0" collapsed="false">
      <c r="E944" s="21"/>
      <c r="F944" s="21"/>
    </row>
    <row r="945" customFormat="false" ht="15.75" hidden="false" customHeight="false" outlineLevel="0" collapsed="false">
      <c r="E945" s="21"/>
      <c r="F945" s="21"/>
    </row>
    <row r="946" customFormat="false" ht="15.75" hidden="false" customHeight="false" outlineLevel="0" collapsed="false">
      <c r="E946" s="21"/>
      <c r="F946" s="21"/>
    </row>
    <row r="947" customFormat="false" ht="15.75" hidden="false" customHeight="false" outlineLevel="0" collapsed="false">
      <c r="E947" s="21"/>
      <c r="F947" s="21"/>
    </row>
    <row r="948" customFormat="false" ht="15.75" hidden="false" customHeight="false" outlineLevel="0" collapsed="false">
      <c r="E948" s="21"/>
      <c r="F948" s="21"/>
    </row>
    <row r="949" customFormat="false" ht="15.75" hidden="false" customHeight="false" outlineLevel="0" collapsed="false">
      <c r="E949" s="21"/>
      <c r="F949" s="21"/>
    </row>
    <row r="950" customFormat="false" ht="15.75" hidden="false" customHeight="false" outlineLevel="0" collapsed="false">
      <c r="E950" s="21"/>
      <c r="F950" s="21"/>
    </row>
    <row r="951" customFormat="false" ht="15.75" hidden="false" customHeight="false" outlineLevel="0" collapsed="false">
      <c r="E951" s="21"/>
      <c r="F951" s="21"/>
    </row>
    <row r="952" customFormat="false" ht="15.75" hidden="false" customHeight="false" outlineLevel="0" collapsed="false">
      <c r="E952" s="21"/>
      <c r="F952" s="21"/>
    </row>
    <row r="953" customFormat="false" ht="15.75" hidden="false" customHeight="false" outlineLevel="0" collapsed="false">
      <c r="E953" s="21"/>
      <c r="F953" s="21"/>
    </row>
    <row r="954" customFormat="false" ht="15.75" hidden="false" customHeight="false" outlineLevel="0" collapsed="false">
      <c r="E954" s="21"/>
      <c r="F954" s="21"/>
    </row>
    <row r="955" customFormat="false" ht="15.75" hidden="false" customHeight="false" outlineLevel="0" collapsed="false">
      <c r="E955" s="21"/>
      <c r="F955" s="21"/>
    </row>
    <row r="956" customFormat="false" ht="15.75" hidden="false" customHeight="false" outlineLevel="0" collapsed="false">
      <c r="E956" s="21"/>
      <c r="F956" s="21"/>
    </row>
    <row r="957" customFormat="false" ht="15.75" hidden="false" customHeight="false" outlineLevel="0" collapsed="false">
      <c r="E957" s="21"/>
      <c r="F957" s="21"/>
    </row>
    <row r="958" customFormat="false" ht="15.75" hidden="false" customHeight="false" outlineLevel="0" collapsed="false">
      <c r="E958" s="21"/>
      <c r="F958" s="21"/>
    </row>
    <row r="959" customFormat="false" ht="15.75" hidden="false" customHeight="false" outlineLevel="0" collapsed="false">
      <c r="E959" s="21"/>
      <c r="F959" s="21"/>
    </row>
    <row r="960" customFormat="false" ht="15.75" hidden="false" customHeight="false" outlineLevel="0" collapsed="false">
      <c r="E960" s="21"/>
      <c r="F960" s="21"/>
    </row>
    <row r="961" customFormat="false" ht="15.75" hidden="false" customHeight="false" outlineLevel="0" collapsed="false">
      <c r="E961" s="21"/>
      <c r="F961" s="21"/>
    </row>
    <row r="962" customFormat="false" ht="15.75" hidden="false" customHeight="false" outlineLevel="0" collapsed="false">
      <c r="E962" s="21"/>
      <c r="F962" s="21"/>
    </row>
    <row r="963" customFormat="false" ht="15.75" hidden="false" customHeight="false" outlineLevel="0" collapsed="false">
      <c r="E963" s="21"/>
      <c r="F963" s="21"/>
    </row>
    <row r="964" customFormat="false" ht="15.75" hidden="false" customHeight="false" outlineLevel="0" collapsed="false">
      <c r="E964" s="21"/>
      <c r="F964" s="21"/>
    </row>
    <row r="965" customFormat="false" ht="15.75" hidden="false" customHeight="false" outlineLevel="0" collapsed="false">
      <c r="E965" s="21"/>
      <c r="F965" s="21"/>
    </row>
    <row r="966" customFormat="false" ht="15.75" hidden="false" customHeight="false" outlineLevel="0" collapsed="false">
      <c r="E966" s="21"/>
      <c r="F966" s="21"/>
    </row>
    <row r="967" customFormat="false" ht="15.75" hidden="false" customHeight="false" outlineLevel="0" collapsed="false">
      <c r="E967" s="21"/>
      <c r="F967" s="21"/>
    </row>
    <row r="968" customFormat="false" ht="15.75" hidden="false" customHeight="false" outlineLevel="0" collapsed="false">
      <c r="E968" s="21"/>
      <c r="F968" s="21"/>
    </row>
    <row r="969" customFormat="false" ht="15.75" hidden="false" customHeight="false" outlineLevel="0" collapsed="false">
      <c r="E969" s="21"/>
      <c r="F969" s="21"/>
    </row>
    <row r="970" customFormat="false" ht="15.75" hidden="false" customHeight="false" outlineLevel="0" collapsed="false">
      <c r="E970" s="21"/>
      <c r="F970" s="21"/>
    </row>
    <row r="971" customFormat="false" ht="15.75" hidden="false" customHeight="false" outlineLevel="0" collapsed="false">
      <c r="E971" s="21"/>
      <c r="F971" s="21"/>
    </row>
    <row r="972" customFormat="false" ht="15.75" hidden="false" customHeight="false" outlineLevel="0" collapsed="false">
      <c r="E972" s="21"/>
      <c r="F972" s="21"/>
    </row>
    <row r="973" customFormat="false" ht="15.75" hidden="false" customHeight="false" outlineLevel="0" collapsed="false">
      <c r="E973" s="21"/>
      <c r="F973" s="21"/>
    </row>
    <row r="974" customFormat="false" ht="15.75" hidden="false" customHeight="false" outlineLevel="0" collapsed="false">
      <c r="E974" s="21"/>
      <c r="F974" s="21"/>
    </row>
    <row r="975" customFormat="false" ht="15.75" hidden="false" customHeight="false" outlineLevel="0" collapsed="false">
      <c r="E975" s="21"/>
      <c r="F975" s="21"/>
    </row>
    <row r="976" customFormat="false" ht="15.75" hidden="false" customHeight="false" outlineLevel="0" collapsed="false">
      <c r="E976" s="21"/>
      <c r="F976" s="21"/>
    </row>
    <row r="977" customFormat="false" ht="15.75" hidden="false" customHeight="false" outlineLevel="0" collapsed="false">
      <c r="E977" s="21"/>
      <c r="F977" s="21"/>
    </row>
    <row r="978" customFormat="false" ht="15.75" hidden="false" customHeight="false" outlineLevel="0" collapsed="false">
      <c r="E978" s="21"/>
      <c r="F978" s="21"/>
    </row>
    <row r="979" customFormat="false" ht="15.75" hidden="false" customHeight="false" outlineLevel="0" collapsed="false">
      <c r="E979" s="21"/>
      <c r="F979" s="21"/>
    </row>
    <row r="980" customFormat="false" ht="15.75" hidden="false" customHeight="false" outlineLevel="0" collapsed="false">
      <c r="E980" s="21"/>
      <c r="F980" s="21"/>
    </row>
    <row r="981" customFormat="false" ht="15.75" hidden="false" customHeight="false" outlineLevel="0" collapsed="false">
      <c r="E981" s="21"/>
      <c r="F981" s="21"/>
    </row>
    <row r="982" customFormat="false" ht="15.75" hidden="false" customHeight="false" outlineLevel="0" collapsed="false">
      <c r="E982" s="21"/>
      <c r="F982" s="21"/>
    </row>
    <row r="983" customFormat="false" ht="15.75" hidden="false" customHeight="false" outlineLevel="0" collapsed="false">
      <c r="E983" s="21"/>
      <c r="F983" s="21"/>
    </row>
    <row r="984" customFormat="false" ht="15.75" hidden="false" customHeight="false" outlineLevel="0" collapsed="false">
      <c r="E984" s="21"/>
      <c r="F984" s="21"/>
    </row>
    <row r="985" customFormat="false" ht="15.75" hidden="false" customHeight="false" outlineLevel="0" collapsed="false">
      <c r="E985" s="21"/>
      <c r="F985" s="21"/>
    </row>
    <row r="986" customFormat="false" ht="15.75" hidden="false" customHeight="false" outlineLevel="0" collapsed="false">
      <c r="E986" s="21"/>
      <c r="F986" s="21"/>
    </row>
    <row r="987" customFormat="false" ht="15.75" hidden="false" customHeight="false" outlineLevel="0" collapsed="false">
      <c r="E987" s="21"/>
      <c r="F987" s="21"/>
    </row>
    <row r="988" customFormat="false" ht="15.75" hidden="false" customHeight="false" outlineLevel="0" collapsed="false">
      <c r="E988" s="21"/>
      <c r="F988" s="21"/>
    </row>
    <row r="989" customFormat="false" ht="15.75" hidden="false" customHeight="false" outlineLevel="0" collapsed="false">
      <c r="E989" s="21"/>
      <c r="F989" s="21"/>
    </row>
    <row r="990" customFormat="false" ht="15.75" hidden="false" customHeight="false" outlineLevel="0" collapsed="false">
      <c r="E990" s="21"/>
      <c r="F990" s="21"/>
    </row>
    <row r="991" customFormat="false" ht="15.75" hidden="false" customHeight="false" outlineLevel="0" collapsed="false">
      <c r="E991" s="21"/>
      <c r="F991" s="21"/>
    </row>
    <row r="992" customFormat="false" ht="15.75" hidden="false" customHeight="false" outlineLevel="0" collapsed="false">
      <c r="E992" s="21"/>
      <c r="F992" s="21"/>
    </row>
    <row r="993" customFormat="false" ht="15.75" hidden="false" customHeight="false" outlineLevel="0" collapsed="false">
      <c r="E993" s="21"/>
      <c r="F993" s="21"/>
    </row>
    <row r="994" customFormat="false" ht="15.75" hidden="false" customHeight="false" outlineLevel="0" collapsed="false">
      <c r="E994" s="21"/>
      <c r="F994" s="21"/>
    </row>
    <row r="995" customFormat="false" ht="15.75" hidden="false" customHeight="false" outlineLevel="0" collapsed="false">
      <c r="E995" s="21"/>
      <c r="F995" s="21"/>
    </row>
    <row r="996" customFormat="false" ht="15.75" hidden="false" customHeight="false" outlineLevel="0" collapsed="false">
      <c r="E996" s="21"/>
      <c r="F996" s="21"/>
    </row>
    <row r="997" customFormat="false" ht="15.75" hidden="false" customHeight="false" outlineLevel="0" collapsed="false">
      <c r="E997" s="21"/>
      <c r="F997" s="21"/>
    </row>
    <row r="998" customFormat="false" ht="15.75" hidden="false" customHeight="false" outlineLevel="0" collapsed="false">
      <c r="E998" s="21"/>
      <c r="F998" s="21"/>
    </row>
    <row r="999" customFormat="false" ht="15.75" hidden="false" customHeight="false" outlineLevel="0" collapsed="false">
      <c r="E999" s="21"/>
      <c r="F999" s="21"/>
    </row>
    <row r="1000" customFormat="false" ht="15.75" hidden="false" customHeight="false" outlineLevel="0" collapsed="false">
      <c r="E1000" s="21"/>
      <c r="F1000" s="2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7" activeCellId="0" sqref="B27"/>
    </sheetView>
  </sheetViews>
  <sheetFormatPr defaultColWidth="12.6328125" defaultRowHeight="15.75" zeroHeight="false" outlineLevelRow="0" outlineLevelCol="0"/>
  <cols>
    <col collapsed="false" customWidth="true" hidden="false" outlineLevel="0" max="6" min="2" style="1" width="36"/>
  </cols>
  <sheetData>
    <row r="1" customFormat="false" ht="15.75" hidden="false" customHeight="false" outlineLevel="0" collapsed="false">
      <c r="A1" s="2" t="s">
        <v>0</v>
      </c>
      <c r="B1" s="2" t="s">
        <v>1</v>
      </c>
      <c r="C1" s="2" t="s">
        <v>2</v>
      </c>
      <c r="D1" s="2" t="s">
        <v>3</v>
      </c>
      <c r="E1" s="3" t="s">
        <v>4</v>
      </c>
      <c r="F1" s="3" t="s">
        <v>5</v>
      </c>
    </row>
    <row r="2" customFormat="false" ht="15.75" hidden="false" customHeight="false" outlineLevel="0" collapsed="false">
      <c r="A2" s="4" t="s">
        <v>1703</v>
      </c>
      <c r="B2" s="5" t="str">
        <f aca="false">IFERROR(__xludf.dummyfunction("GOOGLETRANSLATE($C2,""es"",""en"")"),"Nursing assistant care technician")</f>
        <v>Nursing assistant care technician</v>
      </c>
      <c r="C2" s="5" t="s">
        <v>1704</v>
      </c>
      <c r="D2" s="5" t="str">
        <f aca="false">IFERROR(__xludf.dummyfunction("GOOGLETRANSLATE($C2,""es"",""eu"")"),"Erizaintzako laguntzailea zaintzeko teknikaria")</f>
        <v>Erizaintzako laguntzailea zaintzeko teknikaria</v>
      </c>
      <c r="E2" s="6" t="s">
        <v>1705</v>
      </c>
      <c r="F2" s="6" t="s">
        <v>1706</v>
      </c>
    </row>
    <row r="3" customFormat="false" ht="15.75" hidden="false" customHeight="false" outlineLevel="0" collapsed="false">
      <c r="A3" s="4" t="s">
        <v>1707</v>
      </c>
      <c r="B3" s="5" t="s">
        <v>1707</v>
      </c>
      <c r="C3" s="5" t="s">
        <v>1708</v>
      </c>
      <c r="D3" s="5" t="str">
        <f aca="false">IFERROR(__xludf.dummyfunction("GOOGLETRANSLATE($C3,""es"",""eu"")"),"Bezeroa")</f>
        <v>Bezeroa</v>
      </c>
      <c r="E3" s="6" t="s">
        <v>1707</v>
      </c>
      <c r="F3" s="6" t="s">
        <v>1708</v>
      </c>
    </row>
    <row r="4" customFormat="false" ht="15.75" hidden="false" customHeight="false" outlineLevel="0" collapsed="false">
      <c r="A4" s="4" t="s">
        <v>1709</v>
      </c>
      <c r="B4" s="5" t="s">
        <v>1709</v>
      </c>
      <c r="C4" s="5" t="s">
        <v>1709</v>
      </c>
      <c r="D4" s="5" t="str">
        <f aca="false">IFERROR(__xludf.dummyfunction("GOOGLETRANSLATE($C4,""es"",""eu"")"),"Ostalaria")</f>
        <v>Ostalaria</v>
      </c>
      <c r="E4" s="6" t="s">
        <v>1710</v>
      </c>
      <c r="F4" s="6" t="s">
        <v>1711</v>
      </c>
    </row>
    <row r="5" customFormat="false" ht="15.75" hidden="false" customHeight="false" outlineLevel="0" collapsed="false">
      <c r="A5" s="4" t="s">
        <v>52</v>
      </c>
      <c r="B5" s="5" t="s">
        <v>52</v>
      </c>
      <c r="C5" s="5" t="s">
        <v>1712</v>
      </c>
      <c r="D5" s="5" t="str">
        <f aca="false">IFERROR(__xludf.dummyfunction("GOOGLETRANSLATE($C5,""es"",""eu"")"),"Lehiakidea")</f>
        <v>Lehiakidea</v>
      </c>
      <c r="E5" s="6" t="s">
        <v>1713</v>
      </c>
      <c r="F5" s="6" t="s">
        <v>1714</v>
      </c>
    </row>
    <row r="6" customFormat="false" ht="15.75" hidden="false" customHeight="false" outlineLevel="0" collapsed="false">
      <c r="A6" s="4" t="s">
        <v>1715</v>
      </c>
      <c r="B6" s="5" t="s">
        <v>1715</v>
      </c>
      <c r="C6" s="5" t="s">
        <v>1716</v>
      </c>
      <c r="D6" s="5" t="str">
        <f aca="false">IFERROR(__xludf.dummyfunction("GOOGLETRANSLATE($C6,""es"",""eu"")"),"Medikua")</f>
        <v>Medikua</v>
      </c>
      <c r="E6" s="6" t="s">
        <v>1717</v>
      </c>
      <c r="F6" s="6" t="s">
        <v>1718</v>
      </c>
    </row>
    <row r="7" customFormat="false" ht="15.75" hidden="false" customHeight="false" outlineLevel="0" collapsed="false">
      <c r="A7" s="4" t="s">
        <v>1719</v>
      </c>
      <c r="B7" s="5" t="s">
        <v>1720</v>
      </c>
      <c r="C7" s="5" t="s">
        <v>1720</v>
      </c>
      <c r="D7" s="5" t="str">
        <f aca="false">IFERROR(__xludf.dummyfunction("GOOGLETRANSLATE($C7,""es"",""eu"")"),"Ez VR")</f>
        <v>Ez VR</v>
      </c>
      <c r="E7" s="6" t="s">
        <v>1721</v>
      </c>
      <c r="F7" s="6" t="s">
        <v>1722</v>
      </c>
    </row>
    <row r="8" customFormat="false" ht="15.75" hidden="false" customHeight="false" outlineLevel="0" collapsed="false">
      <c r="A8" s="4" t="s">
        <v>1723</v>
      </c>
      <c r="B8" s="5" t="s">
        <v>1723</v>
      </c>
      <c r="C8" s="5" t="s">
        <v>1724</v>
      </c>
      <c r="D8" s="5" t="str">
        <f aca="false">IFERROR(__xludf.dummyfunction("GOOGLETRANSLATE($C8,""es"",""eu"")"),"Erizaina")</f>
        <v>Erizaina</v>
      </c>
      <c r="E8" s="6" t="s">
        <v>1725</v>
      </c>
      <c r="F8" s="6" t="s">
        <v>1726</v>
      </c>
    </row>
    <row r="9" customFormat="false" ht="15.75" hidden="false" customHeight="false" outlineLevel="0" collapsed="false">
      <c r="A9" s="4" t="s">
        <v>1727</v>
      </c>
      <c r="B9" s="5" t="s">
        <v>1727</v>
      </c>
      <c r="C9" s="5" t="s">
        <v>1728</v>
      </c>
      <c r="D9" s="5" t="s">
        <v>1729</v>
      </c>
      <c r="E9" s="6" t="s">
        <v>1728</v>
      </c>
      <c r="F9" s="6" t="s">
        <v>1728</v>
      </c>
    </row>
    <row r="10" customFormat="false" ht="15.75" hidden="false" customHeight="false" outlineLevel="0" collapsed="false">
      <c r="A10" s="4" t="s">
        <v>1730</v>
      </c>
      <c r="B10" s="5" t="s">
        <v>1730</v>
      </c>
      <c r="C10" s="5" t="s">
        <v>1730</v>
      </c>
      <c r="D10" s="5" t="str">
        <f aca="false">IFERROR(__xludf.dummyfunction("GOOGLETRANSLATE($C10,""es"",""eu"")"),"VR")</f>
        <v>VR</v>
      </c>
      <c r="E10" s="6" t="s">
        <v>1731</v>
      </c>
      <c r="F10" s="6" t="s">
        <v>1730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30" activeCellId="0" sqref="C30"/>
    </sheetView>
  </sheetViews>
  <sheetFormatPr defaultColWidth="12.6328125" defaultRowHeight="15.75" zeroHeight="false" outlineLevelRow="0" outlineLevelCol="0"/>
  <cols>
    <col collapsed="false" customWidth="true" hidden="false" outlineLevel="0" max="2" min="2" style="1" width="75.8"/>
    <col collapsed="false" customWidth="true" hidden="false" outlineLevel="0" max="3" min="3" style="1" width="78.16"/>
    <col collapsed="false" customWidth="true" hidden="false" outlineLevel="0" max="4" min="4" style="1" width="91.25"/>
    <col collapsed="false" customWidth="true" hidden="false" outlineLevel="0" max="6" min="6" style="1" width="29.25"/>
  </cols>
  <sheetData>
    <row r="1" customFormat="false" ht="15.75" hidden="false" customHeight="false" outlineLevel="0" collapsed="false">
      <c r="A1" s="2" t="s">
        <v>0</v>
      </c>
      <c r="B1" s="2" t="s">
        <v>1</v>
      </c>
      <c r="C1" s="2" t="s">
        <v>1732</v>
      </c>
      <c r="D1" s="2" t="s">
        <v>3</v>
      </c>
      <c r="E1" s="3" t="s">
        <v>4</v>
      </c>
      <c r="F1" s="3" t="s">
        <v>5</v>
      </c>
    </row>
    <row r="2" customFormat="false" ht="15.75" hidden="false" customHeight="false" outlineLevel="0" collapsed="false">
      <c r="A2" s="4" t="n">
        <v>0</v>
      </c>
      <c r="B2" s="5" t="s">
        <v>1733</v>
      </c>
      <c r="C2" s="5" t="s">
        <v>1734</v>
      </c>
      <c r="D2" s="5" t="str">
        <f aca="false">IFERROR(__xludf.dummyfunction("GOOGLETRANSLATE($C2,""es"",""eu"")"),"Pisu baxuko jaioberri baten hasierako balorazioa eta inkubagailu batean kokatzea")</f>
        <v>Pisu baxuko jaioberri baten hasierako balorazioa eta inkubagailu batean kokatzea</v>
      </c>
      <c r="E2" s="6" t="s">
        <v>1735</v>
      </c>
      <c r="F2" s="6" t="s">
        <v>1736</v>
      </c>
    </row>
    <row r="3" customFormat="false" ht="15.75" hidden="false" customHeight="false" outlineLevel="0" collapsed="false">
      <c r="A3" s="4" t="n">
        <v>1</v>
      </c>
      <c r="B3" s="5" t="s">
        <v>1737</v>
      </c>
      <c r="C3" s="5" t="s">
        <v>1738</v>
      </c>
      <c r="D3" s="5" t="str">
        <f aca="false">IFERROR(__xludf.dummyfunction("GOOGLETRANSLATE($C3,""es"",""eu"")"),"Pisu normala duen jaioberri baten hasierako balorazioa eta sehaskan kokatzea")</f>
        <v>Pisu normala duen jaioberri baten hasierako balorazioa eta sehaskan kokatzea</v>
      </c>
      <c r="E3" s="6" t="s">
        <v>1739</v>
      </c>
      <c r="F3" s="6" t="s">
        <v>1740</v>
      </c>
    </row>
    <row r="4" customFormat="false" ht="15.75" hidden="false" customHeight="false" outlineLevel="0" collapsed="false">
      <c r="A4" s="4" t="n">
        <v>10</v>
      </c>
      <c r="B4" s="5" t="s">
        <v>1741</v>
      </c>
      <c r="C4" s="5" t="s">
        <v>1742</v>
      </c>
      <c r="D4" s="5" t="str">
        <f aca="false">IFERROR(__xludf.dummyfunction("GOOGLETRANSLATE($C4,""es"",""eu"")"),"Inkubagailua prestatzea (haurberria iritsi ONDOREN).")</f>
        <v>Inkubagailua prestatzea (haurberria iritsi ONDOREN).</v>
      </c>
      <c r="E4" s="6" t="s">
        <v>1743</v>
      </c>
      <c r="F4" s="6" t="s">
        <v>1744</v>
      </c>
    </row>
    <row r="5" customFormat="false" ht="15.75" hidden="false" customHeight="false" outlineLevel="0" collapsed="false">
      <c r="A5" s="4" t="n">
        <v>11</v>
      </c>
      <c r="B5" s="5" t="s">
        <v>1745</v>
      </c>
      <c r="C5" s="5" t="s">
        <v>1746</v>
      </c>
      <c r="D5" s="5" t="str">
        <f aca="false">IFERROR(__xludf.dummyfunction("GOOGLETRANSLATE($C5,""es"",""eu"")"),"Sehaskako 1. kasua: Ama ospitalean zaude eta hainbat jaioberri aldi berean iristen dira. Ez duzu sehaska termiko nahikorik jaioberriek jaio eta bi ordura egoteko. Jaioberria heldu baino lehen foku termikoko sehaska prestatzea erabakitzen duzu.")</f>
        <v>Sehaskako 1. kasua: Ama ospitalean zaude eta hainbat jaioberri aldi berean iristen dira. Ez duzu sehaska termiko nahikorik jaioberriek jaio eta bi ordura egoteko. Jaioberria heldu baino lehen foku termikoko sehaska prestatzea erabakitzen duzu.</v>
      </c>
      <c r="E5" s="6" t="s">
        <v>1747</v>
      </c>
      <c r="F5" s="6" t="s">
        <v>1748</v>
      </c>
    </row>
    <row r="6" customFormat="false" ht="15.75" hidden="false" customHeight="false" outlineLevel="0" collapsed="false">
      <c r="A6" s="4" t="n">
        <v>12</v>
      </c>
      <c r="B6" s="5" t="s">
        <v>1749</v>
      </c>
      <c r="C6" s="5" t="s">
        <v>1750</v>
      </c>
      <c r="D6" s="5" t="str">
        <f aca="false">IFERROR(__xludf.dummyfunction("GOOGLETRANSLATE($C6,""es"",""eu"")"),"Sehaskaren 2. kasua: Ama ospitalean zaude eta hainbat jaioberri aldi berean iristen dira. Ez duzu sehaska termiko nahikorik jaioberriek jaio eta bi ordura egoteko. Jaioberria iristen da eta balorazioa egin ondoren foku termikoko sehaska batean jartzea era"&amp;"bakitzen duzu.")</f>
        <v>Sehaskaren 2. kasua: Ama ospitalean zaude eta hainbat jaioberri aldi berean iristen dira. Ez duzu sehaska termiko nahikorik jaioberriek jaio eta bi ordura egoteko. Jaioberria iristen da eta balorazioa egin ondoren foku termikoko sehaska batean jartzea erabakitzen duzu.</v>
      </c>
      <c r="E6" s="6" t="s">
        <v>1751</v>
      </c>
      <c r="F6" s="6" t="s">
        <v>1752</v>
      </c>
    </row>
    <row r="7" customFormat="false" ht="15.75" hidden="false" customHeight="false" outlineLevel="0" collapsed="false">
      <c r="A7" s="4" t="n">
        <v>13</v>
      </c>
      <c r="B7" s="5" t="s">
        <v>1753</v>
      </c>
      <c r="C7" s="5" t="s">
        <v>1754</v>
      </c>
      <c r="D7" s="5" t="str">
        <f aca="false">IFERROR(__xludf.dummyfunction("GOOGLETRANSLATE($C7,""es"",""eu"")"),"Pisu normala duen jaioberri bat prestatzea (kolore horia bilirrubina altuagatik + begiak babestea + eranztea + pixoihal) eta fototerapia lanpara duen sehaska.")</f>
        <v>Pisu normala duen jaioberri bat prestatzea (kolore horia bilirrubina altuagatik + begiak babestea + eranztea + pixoihal) eta fototerapia lanpara duen sehaska.</v>
      </c>
      <c r="E7" s="6" t="s">
        <v>1755</v>
      </c>
      <c r="F7" s="6" t="s">
        <v>1756</v>
      </c>
    </row>
    <row r="8" customFormat="false" ht="15.75" hidden="false" customHeight="false" outlineLevel="0" collapsed="false">
      <c r="A8" s="4" t="n">
        <v>14</v>
      </c>
      <c r="B8" s="5" t="s">
        <v>1757</v>
      </c>
      <c r="C8" s="5" t="s">
        <v>1758</v>
      </c>
      <c r="D8" s="5" t="str">
        <f aca="false">IFERROR(__xludf.dummyfunction("GOOGLETRANSLATE($C8,""es"",""eu"")"),"Pisu gutxiko jaioberriaren prestaketa (kolore horia bilirrubina altuagatik + begiak babestea + eranztea + pixoihal) eta fototerapia lanpara duen inkubagailua.")</f>
        <v>Pisu gutxiko jaioberriaren prestaketa (kolore horia bilirrubina altuagatik + begiak babestea + eranztea + pixoihal) eta fototerapia lanpara duen inkubagailua.</v>
      </c>
      <c r="E8" s="6" t="s">
        <v>1759</v>
      </c>
      <c r="F8" s="6" t="s">
        <v>1760</v>
      </c>
    </row>
    <row r="9" customFormat="false" ht="15.75" hidden="false" customHeight="false" outlineLevel="0" collapsed="false">
      <c r="A9" s="4" t="n">
        <v>15</v>
      </c>
      <c r="B9" s="5" t="s">
        <v>1761</v>
      </c>
      <c r="C9" s="5" t="s">
        <v>1762</v>
      </c>
      <c r="D9" s="5" t="str">
        <f aca="false">IFERROR(__xludf.dummyfunction("GOOGLETRANSLATE($C9,""es"",""eu"")"),"45 ml-ko esne botila bat prestatu Mateori.")</f>
        <v>45 ml-ko esne botila bat prestatu Mateori.</v>
      </c>
      <c r="E9" s="6" t="s">
        <v>1763</v>
      </c>
      <c r="F9" s="6" t="s">
        <v>1764</v>
      </c>
    </row>
    <row r="10" customFormat="false" ht="15.75" hidden="false" customHeight="false" outlineLevel="0" collapsed="false">
      <c r="A10" s="4" t="n">
        <v>16</v>
      </c>
      <c r="B10" s="5" t="s">
        <v>1765</v>
      </c>
      <c r="C10" s="5" t="s">
        <v>1766</v>
      </c>
      <c r="D10" s="5" t="str">
        <f aca="false">IFERROR(__xludf.dummyfunction("GOOGLETRANSLATE($C10,""es"",""eu"")"),"Prestatu 45 ml-ko esne artifizial botila Martarentzat.")</f>
        <v>Prestatu 45 ml-ko esne artifizial botila Martarentzat.</v>
      </c>
      <c r="E10" s="6" t="s">
        <v>1767</v>
      </c>
      <c r="F10" s="6" t="s">
        <v>1768</v>
      </c>
      <c r="G10" s="5"/>
      <c r="H10" s="5"/>
      <c r="I10" s="5"/>
      <c r="J10" s="5"/>
      <c r="K10" s="5"/>
      <c r="L10" s="5"/>
      <c r="M10" s="5"/>
      <c r="N10" s="5"/>
      <c r="O10" s="5"/>
      <c r="P10" s="5"/>
      <c r="Q10" s="5"/>
      <c r="R10" s="5"/>
      <c r="S10" s="5"/>
      <c r="T10" s="5"/>
      <c r="U10" s="5"/>
      <c r="V10" s="5"/>
      <c r="W10" s="5"/>
      <c r="X10" s="5"/>
      <c r="Y10" s="5"/>
    </row>
    <row r="11" customFormat="false" ht="15.75" hidden="false" customHeight="false" outlineLevel="0" collapsed="false">
      <c r="A11" s="4" t="n">
        <v>17</v>
      </c>
      <c r="B11" s="5" t="s">
        <v>1769</v>
      </c>
      <c r="C11" s="5" t="s">
        <v>1770</v>
      </c>
      <c r="D11" s="5" t="str">
        <f aca="false">IFERROR(__xludf.dummyfunction("GOOGLETRANSLATE($C11,""es"",""eu"")"),"Prestatu 15 ml-ko formulako xiringa bat Carlosentzat.")</f>
        <v>Prestatu 15 ml-ko formulako xiringa bat Carlosentzat.</v>
      </c>
      <c r="E11" s="6" t="s">
        <v>1771</v>
      </c>
      <c r="F11" s="6" t="s">
        <v>1772</v>
      </c>
      <c r="G11" s="5"/>
      <c r="H11" s="5"/>
      <c r="I11" s="5"/>
      <c r="J11" s="5"/>
      <c r="K11" s="5"/>
      <c r="L11" s="5"/>
      <c r="M11" s="5"/>
      <c r="N11" s="5"/>
      <c r="O11" s="5"/>
      <c r="P11" s="5"/>
      <c r="Q11" s="5"/>
      <c r="R11" s="5"/>
      <c r="S11" s="5"/>
      <c r="T11" s="5"/>
      <c r="U11" s="5"/>
      <c r="V11" s="5"/>
      <c r="W11" s="5"/>
      <c r="X11" s="5"/>
      <c r="Y11" s="5"/>
    </row>
    <row r="12" customFormat="false" ht="15.75" hidden="false" customHeight="false" outlineLevel="0" collapsed="false">
      <c r="A12" s="4" t="n">
        <v>2</v>
      </c>
      <c r="B12" s="5" t="s">
        <v>1773</v>
      </c>
      <c r="C12" s="5" t="s">
        <v>1774</v>
      </c>
      <c r="D12" s="5" t="str">
        <f aca="false">IFERROR(__xludf.dummyfunction("GOOGLETRANSLATE($C12,""es"",""eu"")"),"Jaioberri goiztiar baten hasierako balorazioa eta inkubagailu batean sartzea")</f>
        <v>Jaioberri goiztiar baten hasierako balorazioa eta inkubagailu batean sartzea</v>
      </c>
      <c r="E12" s="6" t="s">
        <v>1775</v>
      </c>
      <c r="F12" s="6" t="s">
        <v>1776</v>
      </c>
    </row>
    <row r="13" customFormat="false" ht="15.75" hidden="false" customHeight="false" outlineLevel="0" collapsed="false">
      <c r="A13" s="4" t="n">
        <v>20</v>
      </c>
      <c r="B13" s="5" t="s">
        <v>1777</v>
      </c>
      <c r="C13" s="5" t="s">
        <v>1778</v>
      </c>
      <c r="D13" s="5" t="str">
        <f aca="false">IFERROR(__xludf.dummyfunction("GOOGLETRANSLATE($C13,""es"",""eu"")"),"1A arnas kasua: Javier jaioberriaren alta eman ondoren, Fabián Jaioberriko ARNASKETA instalatu behar da.")</f>
        <v>1A arnas kasua: Javier jaioberriaren alta eman ondoren, Fabián Jaioberriko ARNASKETA instalatu behar da.</v>
      </c>
      <c r="E13" s="6" t="s">
        <v>1779</v>
      </c>
      <c r="F13" s="6" t="s">
        <v>1780</v>
      </c>
    </row>
    <row r="14" customFormat="false" ht="15.75" hidden="false" customHeight="false" outlineLevel="0" collapsed="false">
      <c r="A14" s="4" t="n">
        <v>21</v>
      </c>
      <c r="B14" s="5" t="s">
        <v>1781</v>
      </c>
      <c r="C14" s="5" t="s">
        <v>1782</v>
      </c>
      <c r="D14" s="5" t="str">
        <f aca="false">IFERROR(__xludf.dummyfunction("GOOGLETRANSLATE($C14,""es"",""eu"")"),"1B arnas kasua: Unitaterako sarrera dago eta Jaioberriko ARNASKETA prestatu behar da Fabián")</f>
        <v>1B arnas kasua: Unitaterako sarrera dago eta Jaioberriko ARNASKETA prestatu behar da Fabián</v>
      </c>
      <c r="E14" s="6" t="s">
        <v>1783</v>
      </c>
      <c r="F14" s="6" t="s">
        <v>1784</v>
      </c>
    </row>
    <row r="15" customFormat="false" ht="15.75" hidden="false" customHeight="false" outlineLevel="0" collapsed="false">
      <c r="A15" s="4" t="n">
        <v>22</v>
      </c>
      <c r="B15" s="5" t="s">
        <v>1785</v>
      </c>
      <c r="C15" s="5" t="s">
        <v>1786</v>
      </c>
      <c r="D15" s="5" t="str">
        <f aca="false">IFERROR(__xludf.dummyfunction("GOOGLETRANSLATE($C15,""es"",""eu"")"),"2A arnas kasua: Javier jaioberriaren alta eman ondoren, Babylog 8000 CPAP instalatu behar da.")</f>
        <v>2A arnas kasua: Javier jaioberriaren alta eman ondoren, Babylog 8000 CPAP instalatu behar da.</v>
      </c>
      <c r="E15" s="6" t="s">
        <v>1787</v>
      </c>
      <c r="F15" s="6" t="s">
        <v>1788</v>
      </c>
    </row>
    <row r="16" customFormat="false" ht="15.75" hidden="false" customHeight="false" outlineLevel="0" collapsed="false">
      <c r="A16" s="4" t="n">
        <v>23</v>
      </c>
      <c r="B16" s="5" t="s">
        <v>1789</v>
      </c>
      <c r="C16" s="5" t="s">
        <v>1790</v>
      </c>
      <c r="D16" s="5" t="str">
        <f aca="false">IFERROR(__xludf.dummyfunction("GOOGLETRANSLATE($C16,""es"",""eu"")"),"2B arnas kasua: unitatean sarrera bat dago eta CPAP Babylog 8000 prestatu behar da")</f>
        <v>2B arnas kasua: unitatean sarrera bat dago eta CPAP Babylog 8000 prestatu behar da</v>
      </c>
      <c r="E16" s="6" t="s">
        <v>1791</v>
      </c>
      <c r="F16" s="6" t="s">
        <v>1792</v>
      </c>
    </row>
    <row r="17" customFormat="false" ht="15.75" hidden="false" customHeight="false" outlineLevel="0" collapsed="false">
      <c r="A17" s="4" t="n">
        <v>24</v>
      </c>
      <c r="B17" s="5" t="s">
        <v>1793</v>
      </c>
      <c r="C17" s="5" t="s">
        <v>1794</v>
      </c>
      <c r="D17" s="5" t="str">
        <f aca="false">IFERROR(__xludf.dummyfunction("GOOGLETRANSLATE($C17,""es"",""eu"")"),"3A arnas-kasua: Javier jaioberriaren alta eman ondoren, Balylog VN500 ARNASKETA instalatu behar da.")</f>
        <v>3A arnas-kasua: Javier jaioberriaren alta eman ondoren, Balylog VN500 ARNASKETA instalatu behar da.</v>
      </c>
      <c r="E17" s="6" t="s">
        <v>1795</v>
      </c>
      <c r="F17" s="6" t="s">
        <v>1796</v>
      </c>
    </row>
    <row r="18" customFormat="false" ht="15.75" hidden="false" customHeight="false" outlineLevel="0" collapsed="false">
      <c r="A18" s="4" t="n">
        <v>25</v>
      </c>
      <c r="B18" s="5" t="s">
        <v>1797</v>
      </c>
      <c r="C18" s="5" t="s">
        <v>1798</v>
      </c>
      <c r="D18" s="5" t="str">
        <f aca="false">IFERROR(__xludf.dummyfunction("GOOGLETRANSLATE($C18,""es"",""eu"")"),"3B arnas kasua: Unitaterako sarrera dago eta beharrezkoa da Balylog VN500 ARNASKETA prestatzea.")</f>
        <v>3B arnas kasua: Unitaterako sarrera dago eta beharrezkoa da Balylog VN500 ARNASKETA prestatzea.</v>
      </c>
      <c r="E18" s="6" t="s">
        <v>1799</v>
      </c>
      <c r="F18" s="6" t="s">
        <v>1800</v>
      </c>
    </row>
    <row r="19" customFormat="false" ht="15.75" hidden="false" customHeight="false" outlineLevel="0" collapsed="false">
      <c r="A19" s="4" t="n">
        <v>26</v>
      </c>
      <c r="B19" s="5" t="s">
        <v>1801</v>
      </c>
      <c r="C19" s="5" t="s">
        <v>1802</v>
      </c>
      <c r="D19" s="5" t="str">
        <f aca="false">IFERROR(__xludf.dummyfunction("GOOGLETRANSLATE($C19,""es"",""eu"")"),"4A arnas-kasua: Javier jaioberriaren alta eman ondoren, FLOW HANDIA ezarri behar da Fabiánekin.")</f>
        <v>4A arnas-kasua: Javier jaioberriaren alta eman ondoren, FLOW HANDIA ezarri behar da Fabiánekin.</v>
      </c>
      <c r="E19" s="6" t="s">
        <v>1803</v>
      </c>
      <c r="F19" s="6" t="s">
        <v>1804</v>
      </c>
    </row>
    <row r="20" customFormat="false" ht="15.75" hidden="false" customHeight="false" outlineLevel="0" collapsed="false">
      <c r="A20" s="4" t="n">
        <v>27</v>
      </c>
      <c r="B20" s="5" t="s">
        <v>1805</v>
      </c>
      <c r="C20" s="5" t="s">
        <v>1806</v>
      </c>
      <c r="D20" s="5" t="str">
        <f aca="false">IFERROR(__xludf.dummyfunction("GOOGLETRANSLATE($C20,""es"",""eu"")"),"4B arnas-kasua: Unitaterako sarrera dago eta FUMAI HANDIA prestatu behar da Fabiánekin.")</f>
        <v>4B arnas-kasua: Unitaterako sarrera dago eta FUMAI HANDIA prestatu behar da Fabiánekin.</v>
      </c>
      <c r="E20" s="6" t="s">
        <v>1807</v>
      </c>
      <c r="F20" s="6" t="s">
        <v>1808</v>
      </c>
    </row>
    <row r="21" customFormat="false" ht="15.75" hidden="false" customHeight="false" outlineLevel="0" collapsed="false">
      <c r="A21" s="4" t="n">
        <v>3</v>
      </c>
      <c r="B21" s="5" t="s">
        <v>1809</v>
      </c>
      <c r="C21" s="5" t="s">
        <v>1810</v>
      </c>
      <c r="D21" s="5" t="str">
        <f aca="false">IFERROR(__xludf.dummyfunction("GOOGLETRANSLATE($C21,""es"",""eu"")"),"Gehiegizko pisua duen jaioberri baten hasierako balorazioa eta sehaska batean jartzea")</f>
        <v>Gehiegizko pisua duen jaioberri baten hasierako balorazioa eta sehaska batean jartzea</v>
      </c>
      <c r="E21" s="6" t="s">
        <v>1811</v>
      </c>
      <c r="F21" s="6" t="s">
        <v>1812</v>
      </c>
    </row>
    <row r="22" customFormat="false" ht="15.75" hidden="false" customHeight="false" outlineLevel="0" collapsed="false">
      <c r="A22" s="4" t="n">
        <v>4</v>
      </c>
      <c r="B22" s="5" t="s">
        <v>1813</v>
      </c>
      <c r="C22" s="5" t="s">
        <v>1814</v>
      </c>
      <c r="D22" s="5" t="str">
        <f aca="false">IFERROR(__xludf.dummyfunction("GOOGLETRANSLATE($C22,""es"",""eu"")"),"30 asteko haur goiztiarra iritsi da unitatera. ""Habia"" bat egin behar duzu jaioberria inkubagailuan bizkarrean jartzeko.")</f>
        <v>30 asteko haur goiztiarra iritsi da unitatera. "Habia" bat egin behar duzu jaioberria inkubagailuan bizkarrean jartzeko.</v>
      </c>
      <c r="E22" s="6" t="s">
        <v>1815</v>
      </c>
      <c r="F22" s="6" t="s">
        <v>1816</v>
      </c>
    </row>
    <row r="23" customFormat="false" ht="15.75" hidden="false" customHeight="false" outlineLevel="0" collapsed="false">
      <c r="A23" s="4" t="n">
        <v>5</v>
      </c>
      <c r="B23" s="5" t="s">
        <v>1817</v>
      </c>
      <c r="C23" s="5" t="s">
        <v>1818</v>
      </c>
      <c r="D23" s="5" t="str">
        <f aca="false">IFERROR(__xludf.dummyfunction("GOOGLETRANSLATE($C23,""es"",""eu"")"),"34 asteko haur goiztiarra iritsi da unitatera. ""Habia"" egin behar duzu jaioberria inkubagailuan alboko etzanean jartzeko.")</f>
        <v>34 asteko haur goiztiarra iritsi da unitatera. "Habia" egin behar duzu jaioberria inkubagailuan alboko etzanean jartzeko.</v>
      </c>
      <c r="E23" s="6" t="s">
        <v>1819</v>
      </c>
      <c r="F23" s="6" t="s">
        <v>1820</v>
      </c>
    </row>
    <row r="24" customFormat="false" ht="15.75" hidden="false" customHeight="false" outlineLevel="0" collapsed="false">
      <c r="A24" s="4" t="n">
        <v>6</v>
      </c>
      <c r="B24" s="5" t="s">
        <v>1821</v>
      </c>
      <c r="C24" s="5" t="s">
        <v>1822</v>
      </c>
      <c r="D24" s="5" t="str">
        <f aca="false">IFERROR(__xludf.dummyfunction("GOOGLETRANSLATE($C24,""es"",""eu"")"),"Epe osoko jaioberri bat egoera larrian iritsi da unitatera. ""Habia"" bat egin behar duzu jaioberria inkubagailuan prozesatuan jartzeko.")</f>
        <v>Epe osoko jaioberri bat egoera larrian iritsi da unitatera. "Habia" bat egin behar duzu jaioberria inkubagailuan prozesatuan jartzeko.</v>
      </c>
      <c r="E24" s="6" t="s">
        <v>1823</v>
      </c>
      <c r="F24" s="6" t="s">
        <v>1824</v>
      </c>
    </row>
    <row r="25" customFormat="false" ht="15.75" hidden="false" customHeight="false" outlineLevel="0" collapsed="false">
      <c r="A25" s="4" t="n">
        <v>7</v>
      </c>
      <c r="B25" s="5" t="s">
        <v>1825</v>
      </c>
      <c r="C25" s="5" t="s">
        <v>1826</v>
      </c>
      <c r="D25" s="5" t="str">
        <f aca="false">IFERROR(__xludf.dummyfunction("GOOGLETRANSLATE($C25,""es"",""eu"")"),"Sehaska termiko bat prestatzea (jaioberria iritsi BAINO LEHEN).")</f>
        <v>Sehaska termiko bat prestatzea (jaioberria iritsi BAINO LEHEN).</v>
      </c>
      <c r="E25" s="6" t="s">
        <v>1827</v>
      </c>
      <c r="F25" s="6" t="s">
        <v>1828</v>
      </c>
    </row>
    <row r="26" customFormat="false" ht="15.75" hidden="false" customHeight="false" outlineLevel="0" collapsed="false">
      <c r="A26" s="4" t="n">
        <v>8</v>
      </c>
      <c r="B26" s="5" t="s">
        <v>1829</v>
      </c>
      <c r="C26" s="5" t="s">
        <v>1830</v>
      </c>
      <c r="D26" s="5" t="str">
        <f aca="false">IFERROR(__xludf.dummyfunction("GOOGLETRANSLATE($C26,""es"",""eu"")"),"Sehaska termiko bat prestatzea (jaioberria iritsi ONDOREN).")</f>
        <v>Sehaska termiko bat prestatzea (jaioberria iritsi ONDOREN).</v>
      </c>
      <c r="E26" s="6" t="s">
        <v>1831</v>
      </c>
      <c r="F26" s="6" t="s">
        <v>1832</v>
      </c>
    </row>
    <row r="27" customFormat="false" ht="15.75" hidden="false" customHeight="false" outlineLevel="0" collapsed="false">
      <c r="A27" s="4" t="n">
        <v>9</v>
      </c>
      <c r="B27" s="5" t="s">
        <v>1833</v>
      </c>
      <c r="C27" s="5" t="s">
        <v>1834</v>
      </c>
      <c r="D27" s="5" t="str">
        <f aca="false">IFERROR(__xludf.dummyfunction("GOOGLETRANSLATE($C27,""es"",""eu"")"),"Inkubagailua prestatzea (jaioberria iritsi AURRETIK).")</f>
        <v>Inkubagailua prestatzea (jaioberria iritsi AURRETIK).</v>
      </c>
      <c r="E27" s="6" t="s">
        <v>1835</v>
      </c>
      <c r="F27" s="6" t="s">
        <v>1836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74"/>
  <sheetViews>
    <sheetView showFormulas="false" showGridLines="true" showRowColHeaders="true" showZeros="true" rightToLeft="false" tabSelected="false" showOutlineSymbols="true" defaultGridColor="true" view="normal" topLeftCell="A208" colorId="64" zoomScale="100" zoomScaleNormal="100" zoomScalePageLayoutView="100" workbookViewId="0">
      <pane xSplit="1" ySplit="0" topLeftCell="B208" activePane="topRight" state="frozen"/>
      <selection pane="topLeft" activeCell="A208" activeCellId="0" sqref="A208"/>
      <selection pane="topRight" activeCell="C23" activeCellId="0" sqref="C23"/>
    </sheetView>
  </sheetViews>
  <sheetFormatPr defaultColWidth="12.6328125" defaultRowHeight="15.75" zeroHeight="false" outlineLevelRow="0" outlineLevelCol="0"/>
  <cols>
    <col collapsed="false" customWidth="true" hidden="false" outlineLevel="0" max="2" min="2" style="1" width="56.25"/>
    <col collapsed="false" customWidth="true" hidden="false" outlineLevel="0" max="3" min="3" style="1" width="47.13"/>
    <col collapsed="false" customWidth="true" hidden="false" outlineLevel="0" max="4" min="4" style="1" width="49.75"/>
    <col collapsed="false" customWidth="true" hidden="false" outlineLevel="0" max="5" min="5" style="1" width="28.88"/>
    <col collapsed="false" customWidth="true" hidden="false" outlineLevel="0" max="6" min="6" style="1" width="37.5"/>
  </cols>
  <sheetData>
    <row r="1" customFormat="false" ht="15.75" hidden="false" customHeight="false" outlineLevel="0" collapsed="false">
      <c r="A1" s="2" t="s">
        <v>0</v>
      </c>
      <c r="B1" s="7" t="s">
        <v>1</v>
      </c>
      <c r="C1" s="7" t="s">
        <v>1732</v>
      </c>
      <c r="D1" s="2" t="s">
        <v>3</v>
      </c>
      <c r="E1" s="7" t="s">
        <v>4</v>
      </c>
      <c r="F1" s="8" t="s">
        <v>5</v>
      </c>
    </row>
    <row r="2" customFormat="false" ht="15.75" hidden="false" customHeight="false" outlineLevel="0" collapsed="false">
      <c r="A2" s="5" t="s">
        <v>1837</v>
      </c>
      <c r="B2" s="9" t="s">
        <v>1838</v>
      </c>
      <c r="C2" s="9" t="s">
        <v>1839</v>
      </c>
      <c r="D2" s="10" t="str">
        <f aca="false">IFERROR(__xludf.dummyfunction("GOOGLETRANSLATE($C2,""es"",""eu"")"),"Egiaztatu berogailua entxufatuta dagoela.")</f>
        <v>Egiaztatu berogailua entxufatuta dagoela.</v>
      </c>
      <c r="E2" s="11" t="s">
        <v>1840</v>
      </c>
      <c r="F2" s="11" t="s">
        <v>1841</v>
      </c>
    </row>
    <row r="3" customFormat="false" ht="15.75" hidden="false" customHeight="false" outlineLevel="0" collapsed="false">
      <c r="A3" s="5" t="s">
        <v>1842</v>
      </c>
      <c r="B3" s="9" t="s">
        <v>1843</v>
      </c>
      <c r="C3" s="9" t="s">
        <v>1844</v>
      </c>
      <c r="D3" s="10" t="str">
        <f aca="false">IFERROR(__xludf.dummyfunction("GOOGLETRANSLATE($C3,""es"",""eu"")"),"Piztu sehaska termikoa")</f>
        <v>Piztu sehaska termikoa</v>
      </c>
      <c r="E3" s="11" t="s">
        <v>1845</v>
      </c>
      <c r="F3" s="11" t="s">
        <v>1846</v>
      </c>
    </row>
    <row r="4" customFormat="false" ht="15.75" hidden="false" customHeight="false" outlineLevel="0" collapsed="false">
      <c r="A4" s="5" t="s">
        <v>1847</v>
      </c>
      <c r="B4" s="9" t="s">
        <v>1848</v>
      </c>
      <c r="C4" s="9" t="s">
        <v>1849</v>
      </c>
      <c r="D4" s="10" t="str">
        <f aca="false">IFERROR(__xludf.dummyfunction("GOOGLETRANSLATE($C4,""es"",""eu"")"),"Zilbor-hestea zaintzea")</f>
        <v>Zilbor-hestea zaintzea</v>
      </c>
      <c r="E4" s="11" t="s">
        <v>1850</v>
      </c>
      <c r="F4" s="11" t="s">
        <v>1851</v>
      </c>
    </row>
    <row r="5" customFormat="false" ht="15.75" hidden="false" customHeight="false" outlineLevel="0" collapsed="false">
      <c r="A5" s="5" t="s">
        <v>1852</v>
      </c>
      <c r="B5" s="9" t="s">
        <v>1853</v>
      </c>
      <c r="C5" s="9" t="s">
        <v>1854</v>
      </c>
      <c r="D5" s="10" t="str">
        <f aca="false">IFERROR(__xludf.dummyfunction("GOOGLETRANSLATE($C5,""es"",""eu"")"),"Arnas euskarrirako aparatua muntatzea 2")</f>
        <v>Arnas euskarrirako aparatua muntatzea 2</v>
      </c>
      <c r="E5" s="11" t="s">
        <v>1855</v>
      </c>
      <c r="F5" s="11" t="s">
        <v>1856</v>
      </c>
    </row>
    <row r="6" customFormat="false" ht="15.75" hidden="false" customHeight="false" outlineLevel="0" collapsed="false">
      <c r="A6" s="5" t="s">
        <v>1857</v>
      </c>
      <c r="B6" s="9" t="s">
        <v>1858</v>
      </c>
      <c r="C6" s="9" t="s">
        <v>1859</v>
      </c>
      <c r="D6" s="10" t="str">
        <f aca="false">IFERROR(__xludf.dummyfunction("GOOGLETRANSLATE($C6,""es"",""eu"")"),"Hautatu 3. arnas-euskarri gailurako materiala:")</f>
        <v>Hautatu 3. arnas-euskarri gailurako materiala:</v>
      </c>
      <c r="E6" s="11" t="s">
        <v>1860</v>
      </c>
      <c r="F6" s="11" t="s">
        <v>1861</v>
      </c>
    </row>
    <row r="7" customFormat="false" ht="15.75" hidden="false" customHeight="false" outlineLevel="0" collapsed="false">
      <c r="A7" s="5" t="s">
        <v>1862</v>
      </c>
      <c r="B7" s="9" t="s">
        <v>1863</v>
      </c>
      <c r="C7" s="9" t="s">
        <v>1864</v>
      </c>
      <c r="D7" s="10" t="str">
        <f aca="false">IFERROR(__xludf.dummyfunction("GOOGLETRANSLATE($C7,""es"",""eu"")"),"Hautatu 3. arnas-laguntzarako gailua: Babylog VN500 ARNASKETA")</f>
        <v>Hautatu 3. arnas-laguntzarako gailua: Babylog VN500 ARNASKETA</v>
      </c>
      <c r="E7" s="11" t="s">
        <v>1865</v>
      </c>
      <c r="F7" s="11" t="s">
        <v>1866</v>
      </c>
    </row>
    <row r="8" customFormat="false" ht="15.75" hidden="false" customHeight="false" outlineLevel="0" collapsed="false">
      <c r="A8" s="5" t="s">
        <v>1867</v>
      </c>
      <c r="B8" s="9" t="s">
        <v>1868</v>
      </c>
      <c r="C8" s="9" t="s">
        <v>1869</v>
      </c>
      <c r="D8" s="10" t="str">
        <f aca="false">IFERROR(__xludf.dummyfunction("GOOGLETRANSLATE($C8,""es"",""eu"")"),"Arnas-euskarri-aparatua muntatu 3")</f>
        <v>Arnas-euskarri-aparatua muntatu 3</v>
      </c>
      <c r="E8" s="11" t="s">
        <v>1870</v>
      </c>
      <c r="F8" s="11" t="s">
        <v>1871</v>
      </c>
    </row>
    <row r="9" customFormat="false" ht="15.75" hidden="false" customHeight="false" outlineLevel="0" collapsed="false">
      <c r="A9" s="5" t="s">
        <v>1872</v>
      </c>
      <c r="B9" s="9" t="s">
        <v>1873</v>
      </c>
      <c r="C9" s="9" t="s">
        <v>1874</v>
      </c>
      <c r="D9" s="10" t="str">
        <f aca="false">IFERROR(__xludf.dummyfunction("GOOGLETRANSLATE($C9,""es"",""eu"")"),"Hautatu arnasketa eusteko gailuaren materiala4:")</f>
        <v>Hautatu arnasketa eusteko gailuaren materiala4:</v>
      </c>
      <c r="E9" s="11" t="s">
        <v>1875</v>
      </c>
      <c r="F9" s="11" t="s">
        <v>1876</v>
      </c>
    </row>
    <row r="10" customFormat="false" ht="15.75" hidden="false" customHeight="false" outlineLevel="0" collapsed="false">
      <c r="A10" s="5" t="s">
        <v>1877</v>
      </c>
      <c r="B10" s="9" t="s">
        <v>1878</v>
      </c>
      <c r="C10" s="9" t="s">
        <v>1879</v>
      </c>
      <c r="D10" s="10" t="str">
        <f aca="false">IFERROR(__xludf.dummyfunction("GOOGLETRANSLATE($C10,""es"",""eu"")"),"Aukeratu arnas-euskarri gailua4: FLUJO HANDIA Fabián-ekin")</f>
        <v>Aukeratu arnas-euskarri gailua4: FLUJO HANDIA Fabián-ekin</v>
      </c>
      <c r="E10" s="11" t="s">
        <v>1880</v>
      </c>
      <c r="F10" s="11" t="s">
        <v>1881</v>
      </c>
    </row>
    <row r="11" customFormat="false" ht="15.75" hidden="false" customHeight="false" outlineLevel="0" collapsed="false">
      <c r="A11" s="5" t="s">
        <v>1882</v>
      </c>
      <c r="B11" s="9" t="s">
        <v>1883</v>
      </c>
      <c r="C11" s="9" t="s">
        <v>1884</v>
      </c>
      <c r="D11" s="10" t="str">
        <f aca="false">IFERROR(__xludf.dummyfunction("GOOGLETRANSLATE($C11,""es"",""eu"")"),"Arnas-euskarri-aparatua muntatu4:")</f>
        <v>Arnas-euskarri-aparatua muntatu4:</v>
      </c>
      <c r="E11" s="11" t="s">
        <v>1885</v>
      </c>
      <c r="F11" s="11" t="s">
        <v>1886</v>
      </c>
    </row>
    <row r="12" customFormat="false" ht="15.75" hidden="false" customHeight="false" outlineLevel="0" collapsed="false">
      <c r="A12" s="5" t="s">
        <v>1887</v>
      </c>
      <c r="B12" s="9" t="s">
        <v>1888</v>
      </c>
      <c r="C12" s="9" t="s">
        <v>1889</v>
      </c>
      <c r="D12" s="10" t="str">
        <f aca="false">IFERROR(__xludf.dummyfunction("GOOGLETRANSLATE($C12,""es"",""eu"")"),"Albo baxuko plastikozko hesi gardenak")</f>
        <v>Albo baxuko plastikozko hesi gardenak</v>
      </c>
      <c r="E12" s="11" t="s">
        <v>1890</v>
      </c>
      <c r="F12" s="11" t="s">
        <v>1891</v>
      </c>
    </row>
    <row r="13" customFormat="false" ht="15.75" hidden="false" customHeight="false" outlineLevel="0" collapsed="false">
      <c r="A13" s="5" t="s">
        <v>1892</v>
      </c>
      <c r="B13" s="9" t="s">
        <v>1893</v>
      </c>
      <c r="C13" s="9" t="s">
        <v>1894</v>
      </c>
      <c r="D13" s="10" t="str">
        <f aca="false">IFERROR(__xludf.dummyfunction("GOOGLETRANSLATE($C13,""es"",""eu"")"),"Igo alboko plastikozko hesi gardenak")</f>
        <v>Igo alboko plastikozko hesi gardenak</v>
      </c>
      <c r="E13" s="11" t="s">
        <v>1895</v>
      </c>
      <c r="F13" s="11" t="s">
        <v>1896</v>
      </c>
    </row>
    <row r="14" customFormat="false" ht="15.75" hidden="false" customHeight="false" outlineLevel="0" collapsed="false">
      <c r="A14" s="5" t="s">
        <v>1897</v>
      </c>
      <c r="B14" s="9" t="s">
        <v>1898</v>
      </c>
      <c r="C14" s="9" t="s">
        <v>1899</v>
      </c>
      <c r="D14" s="10" t="str">
        <f aca="false">IFERROR(__xludf.dummyfunction("GOOGLETRANSLATE($C14,""es"",""eu"")"),"Kanpoko garbiketa sehaska termikoa")</f>
        <v>Kanpoko garbiketa sehaska termikoa</v>
      </c>
      <c r="E14" s="11" t="s">
        <v>1900</v>
      </c>
      <c r="F14" s="11" t="s">
        <v>1901</v>
      </c>
    </row>
    <row r="15" customFormat="false" ht="15.75" hidden="false" customHeight="false" outlineLevel="0" collapsed="false">
      <c r="A15" s="5" t="s">
        <v>1902</v>
      </c>
      <c r="B15" s="9" t="s">
        <v>1903</v>
      </c>
      <c r="C15" s="9" t="s">
        <v>1904</v>
      </c>
      <c r="D15" s="10" t="str">
        <f aca="false">IFERROR(__xludf.dummyfunction("GOOGLETRANSLATE($C15,""es"",""eu"")"),"Begirako profilaxia (eritromizina)")</f>
        <v>Begirako profilaxia (eritromizina)</v>
      </c>
      <c r="E15" s="11" t="s">
        <v>1905</v>
      </c>
      <c r="F15" s="11" t="s">
        <v>1906</v>
      </c>
    </row>
    <row r="16" customFormat="false" ht="15.75" hidden="false" customHeight="false" outlineLevel="0" collapsed="false">
      <c r="A16" s="5" t="s">
        <v>1907</v>
      </c>
      <c r="B16" s="9" t="s">
        <v>1908</v>
      </c>
      <c r="C16" s="9" t="s">
        <v>1909</v>
      </c>
      <c r="D16" s="10" t="str">
        <f aca="false">IFERROR(__xludf.dummyfunction("GOOGLETRANSLATE($C16,""es"",""eu"")"),"Egiaztatu behar den material guztia SEHAHAI TERMIKOA tiraderetan dagoela")</f>
        <v>Egiaztatu behar den material guztia SEHAHAI TERMIKOA tiraderetan dagoela</v>
      </c>
      <c r="E16" s="11" t="s">
        <v>1910</v>
      </c>
      <c r="F16" s="11" t="s">
        <v>1911</v>
      </c>
    </row>
    <row r="17" customFormat="false" ht="15.75" hidden="false" customHeight="false" outlineLevel="0" collapsed="false">
      <c r="A17" s="5" t="s">
        <v>1912</v>
      </c>
      <c r="B17" s="9" t="s">
        <v>1913</v>
      </c>
      <c r="C17" s="9" t="s">
        <v>1914</v>
      </c>
      <c r="D17" s="10" t="str">
        <f aca="false">IFERROR(__xludf.dummyfunction("GOOGLETRANSLATE($C17,""es"",""eu"")"),"Gorde arnas euskarrirako gailua dagokion biltegian.")</f>
        <v>Gorde arnas euskarrirako gailua dagokion biltegian.</v>
      </c>
      <c r="E17" s="11" t="s">
        <v>1915</v>
      </c>
      <c r="F17" s="11" t="s">
        <v>1916</v>
      </c>
    </row>
    <row r="18" customFormat="false" ht="15.75" hidden="false" customHeight="false" outlineLevel="0" collapsed="false">
      <c r="A18" s="5" t="s">
        <v>1917</v>
      </c>
      <c r="B18" s="9" t="s">
        <v>1918</v>
      </c>
      <c r="C18" s="9" t="s">
        <v>1919</v>
      </c>
      <c r="D18" s="10" t="str">
        <f aca="false">IFERROR(__xludf.dummyfunction("GOOGLETRANSLATE($C18,""es"",""eu"")"),"Eraman arnasketa eusteko gailua behar den haurtzaindegira/kubikulura.")</f>
        <v>Eraman arnasketa eusteko gailua behar den haurtzaindegira/kubikulura.</v>
      </c>
      <c r="E18" s="11" t="s">
        <v>1920</v>
      </c>
      <c r="F18" s="11" t="s">
        <v>1921</v>
      </c>
    </row>
    <row r="19" customFormat="false" ht="15.75" hidden="false" customHeight="false" outlineLevel="0" collapsed="false">
      <c r="A19" s="5" t="s">
        <v>1922</v>
      </c>
      <c r="B19" s="9" t="s">
        <v>1923</v>
      </c>
      <c r="C19" s="9" t="s">
        <v>1924</v>
      </c>
      <c r="D19" s="10" t="str">
        <f aca="false">IFERROR(__xludf.dummyfunction("GOOGLETRANSLATE($C19,""es"",""eu"")"),"Arnasgunearen kanpo garbiketa 1")</f>
        <v>Arnasgunearen kanpo garbiketa 1</v>
      </c>
      <c r="E19" s="11" t="s">
        <v>1925</v>
      </c>
      <c r="F19" s="11" t="s">
        <v>1926</v>
      </c>
    </row>
    <row r="20" customFormat="false" ht="15.75" hidden="false" customHeight="false" outlineLevel="0" collapsed="false">
      <c r="A20" s="5" t="s">
        <v>1927</v>
      </c>
      <c r="B20" s="9" t="s">
        <v>1928</v>
      </c>
      <c r="C20" s="9" t="s">
        <v>1929</v>
      </c>
      <c r="D20" s="10" t="str">
        <f aca="false">IFERROR(__xludf.dummyfunction("GOOGLETRANSLATE($C20,""es"",""eu"")"),"Arnasgunearen kanpo garbiketa 2")</f>
        <v>Arnasgunearen kanpo garbiketa 2</v>
      </c>
      <c r="E20" s="11" t="s">
        <v>1930</v>
      </c>
      <c r="F20" s="11" t="s">
        <v>1931</v>
      </c>
    </row>
    <row r="21" customFormat="false" ht="15.75" hidden="false" customHeight="false" outlineLevel="0" collapsed="false">
      <c r="A21" s="5" t="s">
        <v>1932</v>
      </c>
      <c r="B21" s="9" t="s">
        <v>1933</v>
      </c>
      <c r="C21" s="9" t="s">
        <v>1934</v>
      </c>
      <c r="D21" s="10" t="str">
        <f aca="false">IFERROR(__xludf.dummyfunction("GOOGLETRANSLATE($C21,""es"",""eu"")"),"Arnasketa kanpoko garbiketa 3")</f>
        <v>Arnasketa kanpoko garbiketa 3</v>
      </c>
      <c r="E21" s="11" t="s">
        <v>1935</v>
      </c>
      <c r="F21" s="11" t="s">
        <v>1936</v>
      </c>
    </row>
    <row r="22" customFormat="false" ht="15.75" hidden="false" customHeight="false" outlineLevel="0" collapsed="false">
      <c r="A22" s="5" t="s">
        <v>1937</v>
      </c>
      <c r="B22" s="9" t="s">
        <v>1938</v>
      </c>
      <c r="C22" s="9" t="s">
        <v>1939</v>
      </c>
      <c r="D22" s="10" t="str">
        <f aca="false">IFERROR(__xludf.dummyfunction("GOOGLETRANSLATE($C22,""es"",""eu"")"),"Arnasgunearen kanpo garbiketa 4")</f>
        <v>Arnasgunearen kanpo garbiketa 4</v>
      </c>
      <c r="E22" s="11" t="s">
        <v>1940</v>
      </c>
      <c r="F22" s="11" t="s">
        <v>1941</v>
      </c>
    </row>
    <row r="23" customFormat="false" ht="15.75" hidden="false" customHeight="false" outlineLevel="0" collapsed="false">
      <c r="A23" s="5" t="s">
        <v>1942</v>
      </c>
      <c r="B23" s="9" t="s">
        <v>1943</v>
      </c>
      <c r="C23" s="9" t="s">
        <v>1944</v>
      </c>
      <c r="D23" s="10" t="str">
        <f aca="false">IFERROR(__xludf.dummyfunction("GOOGLETRANSLATE($C23,""es"",""eu"")"),"Piztu inkubagailua")</f>
        <v>Piztu inkubagailua</v>
      </c>
      <c r="E23" s="11" t="s">
        <v>1945</v>
      </c>
      <c r="F23" s="11" t="s">
        <v>1946</v>
      </c>
    </row>
    <row r="24" customFormat="false" ht="15.75" hidden="false" customHeight="false" outlineLevel="0" collapsed="false">
      <c r="A24" s="5" t="s">
        <v>1947</v>
      </c>
      <c r="B24" s="9" t="s">
        <v>1948</v>
      </c>
      <c r="C24" s="9" t="s">
        <v>1949</v>
      </c>
      <c r="D24" s="10" t="str">
        <f aca="false">IFERROR(__xludf.dummyfunction("GOOGLETRANSLATE($C24,""es"",""eu"")"),"Egiaztatu nola dagoen jaioberria sehaska termikoan")</f>
        <v>Egiaztatu nola dagoen jaioberria sehaska termikoan</v>
      </c>
      <c r="E24" s="11" t="s">
        <v>1950</v>
      </c>
      <c r="F24" s="11" t="s">
        <v>1951</v>
      </c>
    </row>
    <row r="25" customFormat="false" ht="15.75" hidden="false" customHeight="false" outlineLevel="0" collapsed="false">
      <c r="A25" s="5" t="s">
        <v>1952</v>
      </c>
      <c r="B25" s="9" t="s">
        <v>1953</v>
      </c>
      <c r="C25" s="9" t="s">
        <v>1954</v>
      </c>
      <c r="D25" s="10" t="str">
        <f aca="false">IFERROR(__xludf.dummyfunction("GOOGLETRANSLATE($C25,""es"",""eu"")"),"Kendu estalkia inkubagailutik")</f>
        <v>Kendu estalkia inkubagailutik</v>
      </c>
      <c r="E25" s="11" t="s">
        <v>1955</v>
      </c>
      <c r="F25" s="11" t="s">
        <v>1956</v>
      </c>
    </row>
    <row r="26" customFormat="false" ht="15.75" hidden="false" customHeight="false" outlineLevel="0" collapsed="false">
      <c r="A26" s="5" t="s">
        <v>1957</v>
      </c>
      <c r="B26" s="9" t="s">
        <v>1958</v>
      </c>
      <c r="C26" s="9" t="s">
        <v>1959</v>
      </c>
      <c r="D26" s="10" t="str">
        <f aca="false">IFERROR(__xludf.dummyfunction("GOOGLETRANSLATE($C26,""es"",""eu"")"),"Pisuaren zehaztapena")</f>
        <v>Pisuaren zehaztapena</v>
      </c>
      <c r="E26" s="11" t="s">
        <v>1960</v>
      </c>
      <c r="F26" s="11" t="s">
        <v>1961</v>
      </c>
    </row>
    <row r="27" customFormat="false" ht="15.75" hidden="false" customHeight="false" outlineLevel="0" collapsed="false">
      <c r="A27" s="5" t="s">
        <v>1962</v>
      </c>
      <c r="B27" s="9" t="s">
        <v>1963</v>
      </c>
      <c r="C27" s="9" t="s">
        <v>1964</v>
      </c>
      <c r="D27" s="10" t="str">
        <f aca="false">IFERROR(__xludf.dummyfunction("GOOGLETRANSLATE($C27,""es"",""eu"")"),"Hondakinak biltzeko poltsa prestatu")</f>
        <v>Hondakinak biltzeko poltsa prestatu</v>
      </c>
      <c r="E27" s="11" t="s">
        <v>1965</v>
      </c>
      <c r="F27" s="11" t="s">
        <v>1966</v>
      </c>
    </row>
    <row r="28" customFormat="false" ht="15.75" hidden="false" customHeight="false" outlineLevel="0" collapsed="false">
      <c r="A28" s="5" t="s">
        <v>1967</v>
      </c>
      <c r="B28" s="9" t="s">
        <v>1968</v>
      </c>
      <c r="C28" s="9" t="s">
        <v>1969</v>
      </c>
      <c r="D28" s="10" t="str">
        <f aca="false">IFERROR(__xludf.dummyfunction("GOOGLETRANSLATE($C28,""es"",""eu"")"),"Jarri material garbia (arropa garbia, botikak, elikadura,...)")</f>
        <v>Jarri material garbia (arropa garbia, botikak, elikadura,...)</v>
      </c>
      <c r="E28" s="11" t="s">
        <v>1970</v>
      </c>
      <c r="F28" s="11" t="s">
        <v>1971</v>
      </c>
    </row>
    <row r="29" customFormat="false" ht="15.75" hidden="false" customHeight="false" outlineLevel="0" collapsed="false">
      <c r="A29" s="5" t="s">
        <v>1972</v>
      </c>
      <c r="B29" s="9" t="s">
        <v>1973</v>
      </c>
      <c r="C29" s="9" t="s">
        <v>1974</v>
      </c>
      <c r="D29" s="10" t="str">
        <f aca="false">IFERROR(__xludf.dummyfunction("GOOGLETRANSLATE($C29,""es"",""eu"")"),"Jarri poltsa, arropa zikina eta hondakin-materiala")</f>
        <v>Jarri poltsa, arropa zikina eta hondakin-materiala</v>
      </c>
      <c r="E29" s="11" t="s">
        <v>1975</v>
      </c>
      <c r="F29" s="11" t="s">
        <v>1976</v>
      </c>
    </row>
    <row r="30" customFormat="false" ht="15.75" hidden="false" customHeight="false" outlineLevel="0" collapsed="false">
      <c r="A30" s="5" t="s">
        <v>1977</v>
      </c>
      <c r="B30" s="9" t="s">
        <v>1978</v>
      </c>
      <c r="C30" s="9" t="s">
        <v>1979</v>
      </c>
      <c r="D30" s="10" t="str">
        <f aca="false">IFERROR(__xludf.dummyfunction("GOOGLETRANSLATE($C30,""es"",""eu"")"),"Material garbia aurkeztu (arropa garbia, botikak, elikadura,...)")</f>
        <v>Material garbia aurkeztu (arropa garbia, botikak, elikadura,...)</v>
      </c>
      <c r="E30" s="11" t="s">
        <v>1980</v>
      </c>
      <c r="F30" s="11" t="s">
        <v>1981</v>
      </c>
    </row>
    <row r="31" customFormat="false" ht="15.75" hidden="false" customHeight="false" outlineLevel="0" collapsed="false">
      <c r="A31" s="5" t="s">
        <v>1982</v>
      </c>
      <c r="B31" s="9" t="s">
        <v>1983</v>
      </c>
      <c r="C31" s="9" t="s">
        <v>1984</v>
      </c>
      <c r="D31" s="10" t="str">
        <f aca="false">IFERROR(__xludf.dummyfunction("GOOGLETRANSLATE($C31,""es"",""eu"")"),"Kendu poltsa, arropa zikina eta hondakin-materiala")</f>
        <v>Kendu poltsa, arropa zikina eta hondakin-materiala</v>
      </c>
      <c r="E31" s="11" t="s">
        <v>1985</v>
      </c>
      <c r="F31" s="11" t="s">
        <v>1986</v>
      </c>
    </row>
    <row r="32" customFormat="false" ht="15.75" hidden="false" customHeight="false" outlineLevel="0" collapsed="false">
      <c r="A32" s="5" t="s">
        <v>1987</v>
      </c>
      <c r="B32" s="9" t="s">
        <v>1988</v>
      </c>
      <c r="C32" s="9" t="s">
        <v>1989</v>
      </c>
      <c r="D32" s="10" t="str">
        <f aca="false">IFERROR(__xludf.dummyfunction("GOOGLETRANSLATE($C32,""es"",""eu"")"),"Jaioberriari pixoihala kentzea")</f>
        <v>Jaioberriari pixoihala kentzea</v>
      </c>
      <c r="E32" s="11" t="s">
        <v>1990</v>
      </c>
      <c r="F32" s="11" t="s">
        <v>1991</v>
      </c>
    </row>
    <row r="33" customFormat="false" ht="15.75" hidden="false" customHeight="false" outlineLevel="0" collapsed="false">
      <c r="A33" s="5" t="s">
        <v>1992</v>
      </c>
      <c r="B33" s="9" t="s">
        <v>1993</v>
      </c>
      <c r="C33" s="9" t="s">
        <v>1994</v>
      </c>
      <c r="D33" s="10" t="str">
        <f aca="false">IFERROR(__xludf.dummyfunction("GOOGLETRANSLATE($C33,""es"",""eu"")"),"Jarri estalkia inkubagailuan")</f>
        <v>Jarri estalkia inkubagailuan</v>
      </c>
      <c r="E33" s="11" t="s">
        <v>1995</v>
      </c>
      <c r="F33" s="11" t="s">
        <v>1996</v>
      </c>
    </row>
    <row r="34" customFormat="false" ht="15.75" hidden="false" customHeight="false" outlineLevel="0" collapsed="false">
      <c r="A34" s="5" t="s">
        <v>1997</v>
      </c>
      <c r="B34" s="9" t="s">
        <v>1998</v>
      </c>
      <c r="C34" s="9" t="s">
        <v>1999</v>
      </c>
      <c r="D34" s="10" t="str">
        <f aca="false">IFERROR(__xludf.dummyfunction("GOOGLETRANSLATE($C34,""es"",""eu"")"),"Hartu arropa sehaska edo inkubagailua egiteko 1")</f>
        <v>Hartu arropa sehaska edo inkubagailua egiteko 1</v>
      </c>
      <c r="E34" s="11" t="s">
        <v>2000</v>
      </c>
      <c r="F34" s="11" t="s">
        <v>2001</v>
      </c>
    </row>
    <row r="35" customFormat="false" ht="15.75" hidden="false" customHeight="false" outlineLevel="0" collapsed="false">
      <c r="A35" s="5" t="s">
        <v>2002</v>
      </c>
      <c r="B35" s="9" t="s">
        <v>2003</v>
      </c>
      <c r="C35" s="9" t="s">
        <v>2004</v>
      </c>
      <c r="D35" s="10" t="str">
        <f aca="false">IFERROR(__xludf.dummyfunction("GOOGLETRANSLATE($C35,""es"",""eu"")"),"Hartu arropa sehaska edo inkubagailua egiteko 2")</f>
        <v>Hartu arropa sehaska edo inkubagailua egiteko 2</v>
      </c>
      <c r="E35" s="11" t="s">
        <v>2005</v>
      </c>
      <c r="F35" s="11" t="s">
        <v>2006</v>
      </c>
    </row>
    <row r="36" customFormat="false" ht="15.75" hidden="false" customHeight="false" outlineLevel="0" collapsed="false">
      <c r="A36" s="5" t="s">
        <v>2007</v>
      </c>
      <c r="B36" s="9" t="s">
        <v>2008</v>
      </c>
      <c r="C36" s="9" t="s">
        <v>2009</v>
      </c>
      <c r="D36" s="10" t="str">
        <f aca="false">IFERROR(__xludf.dummyfunction("GOOGLETRANSLATE($C36,""es"",""eu"")"),"Hartu lentzeria habia egiteko")</f>
        <v>Hartu lentzeria habia egiteko</v>
      </c>
      <c r="E36" s="11" t="s">
        <v>2010</v>
      </c>
      <c r="F36" s="11" t="s">
        <v>2011</v>
      </c>
    </row>
    <row r="37" customFormat="false" ht="15.75" hidden="false" customHeight="false" outlineLevel="0" collapsed="false">
      <c r="A37" s="5" t="s">
        <v>2012</v>
      </c>
      <c r="B37" s="9" t="s">
        <v>2013</v>
      </c>
      <c r="C37" s="9" t="s">
        <v>2014</v>
      </c>
      <c r="D37" s="10" t="s">
        <v>2015</v>
      </c>
      <c r="E37" s="11" t="s">
        <v>2016</v>
      </c>
      <c r="F37" s="11" t="s">
        <v>2017</v>
      </c>
    </row>
    <row r="38" customFormat="false" ht="15.75" hidden="false" customHeight="false" outlineLevel="0" collapsed="false">
      <c r="A38" s="5" t="s">
        <v>2018</v>
      </c>
      <c r="B38" s="9" t="s">
        <v>2019</v>
      </c>
      <c r="C38" s="9" t="s">
        <v>2020</v>
      </c>
      <c r="D38" s="10" t="str">
        <f aca="false">IFERROR(__xludf.dummyfunction("GOOGLETRANSLATE($C38,""es"",""eu"")"),"Habia bat egin: gainjarriz jarriko ditugun bizpahiru toalla erabiliko ditugu, tentsiorik gabe biribilduko ditugu eta zinta batekin finkatuko ditugu, gero xafla batekin estali edo zuzenean beste baten azpian jarri.")</f>
        <v>Habia bat egin: gainjarriz jarriko ditugun bizpahiru toalla erabiliko ditugu, tentsiorik gabe biribilduko ditugu eta zinta batekin finkatuko ditugu, gero xafla batekin estali edo zuzenean beste baten azpian jarri.</v>
      </c>
      <c r="E38" s="11" t="s">
        <v>2021</v>
      </c>
      <c r="F38" s="11" t="s">
        <v>2022</v>
      </c>
    </row>
    <row r="39" customFormat="false" ht="15.75" hidden="false" customHeight="false" outlineLevel="0" collapsed="false">
      <c r="A39" s="5" t="s">
        <v>2023</v>
      </c>
      <c r="B39" s="9" t="s">
        <v>2024</v>
      </c>
      <c r="C39" s="9" t="s">
        <v>2025</v>
      </c>
      <c r="D39" s="10" t="str">
        <f aca="false">IFERROR(__xludf.dummyfunction("GOOGLETRANSLATE($C39,""es"",""eu"")"),"Aukeratu habi mota formaren arabera")</f>
        <v>Aukeratu habi mota formaren arabera</v>
      </c>
      <c r="E39" s="11" t="s">
        <v>2026</v>
      </c>
      <c r="F39" s="11" t="s">
        <v>2027</v>
      </c>
    </row>
    <row r="40" customFormat="false" ht="15.75" hidden="false" customHeight="false" outlineLevel="0" collapsed="false">
      <c r="A40" s="5" t="s">
        <v>2028</v>
      </c>
      <c r="B40" s="9" t="s">
        <v>2029</v>
      </c>
      <c r="C40" s="9" t="s">
        <v>2030</v>
      </c>
      <c r="D40" s="10" t="str">
        <f aca="false">IFERROR(__xludf.dummyfunction("GOOGLETRANSLATE($C40,""es"",""eu"")"),"Aukeratu habi mota tamainaren arabera")</f>
        <v>Aukeratu habi mota tamainaren arabera</v>
      </c>
      <c r="E40" s="11" t="s">
        <v>2031</v>
      </c>
      <c r="F40" s="11" t="s">
        <v>2032</v>
      </c>
    </row>
    <row r="41" customFormat="false" ht="15.75" hidden="false" customHeight="false" outlineLevel="0" collapsed="false">
      <c r="A41" s="5" t="s">
        <v>2033</v>
      </c>
      <c r="B41" s="9" t="s">
        <v>2034</v>
      </c>
      <c r="C41" s="9" t="s">
        <v>2035</v>
      </c>
      <c r="D41" s="10" t="str">
        <f aca="false">IFERROR(__xludf.dummyfunction("GOOGLETRANSLATE($C41,""es"",""eu"")"),"Egokitu habia jaioberriari")</f>
        <v>Egokitu habia jaioberriari</v>
      </c>
      <c r="E41" s="11" t="s">
        <v>2036</v>
      </c>
      <c r="F41" s="11" t="s">
        <v>2037</v>
      </c>
    </row>
    <row r="42" customFormat="false" ht="15.75" hidden="false" customHeight="false" outlineLevel="0" collapsed="false">
      <c r="A42" s="5" t="s">
        <v>2038</v>
      </c>
      <c r="B42" s="9" t="s">
        <v>2039</v>
      </c>
      <c r="C42" s="9" t="s">
        <v>2040</v>
      </c>
      <c r="D42" s="10" t="str">
        <f aca="false">IFERROR(__xludf.dummyfunction("GOOGLETRANSLATE($C42,""es"",""eu"")"),"Jarri jaioberria posizio egokian")</f>
        <v>Jarri jaioberria posizio egokian</v>
      </c>
      <c r="E42" s="11" t="s">
        <v>2041</v>
      </c>
      <c r="F42" s="11" t="s">
        <v>2042</v>
      </c>
    </row>
    <row r="43" customFormat="false" ht="15.75" hidden="false" customHeight="false" outlineLevel="0" collapsed="false">
      <c r="A43" s="5" t="s">
        <v>2043</v>
      </c>
      <c r="B43" s="9" t="s">
        <v>2044</v>
      </c>
      <c r="C43" s="9" t="s">
        <v>2045</v>
      </c>
      <c r="D43" s="10" t="str">
        <f aca="false">IFERROR(__xludf.dummyfunction("GOOGLETRANSLATE($C43,""es"",""eu"")"),"Jarri jaioberria posizio egokian Alboko Dekubitus")</f>
        <v>Jarri jaioberria posizio egokian Alboko Dekubitus</v>
      </c>
      <c r="E43" s="11" t="s">
        <v>2046</v>
      </c>
      <c r="F43" s="11" t="s">
        <v>2047</v>
      </c>
    </row>
    <row r="44" customFormat="false" ht="15.75" hidden="false" customHeight="false" outlineLevel="0" collapsed="false">
      <c r="A44" s="5" t="s">
        <v>2048</v>
      </c>
      <c r="B44" s="9" t="s">
        <v>2049</v>
      </c>
      <c r="C44" s="9" t="s">
        <v>2050</v>
      </c>
      <c r="D44" s="10" t="str">
        <f aca="false">IFERROR(__xludf.dummyfunction("GOOGLETRANSLATE($C44,""es"",""eu"")"),"Jarri jaioberria posizio egokian.")</f>
        <v>Jarri jaioberria posizio egokian.</v>
      </c>
      <c r="E44" s="11" t="s">
        <v>2051</v>
      </c>
      <c r="F44" s="11" t="s">
        <v>2052</v>
      </c>
    </row>
    <row r="45" customFormat="false" ht="15.75" hidden="false" customHeight="false" outlineLevel="0" collapsed="false">
      <c r="A45" s="5" t="s">
        <v>2053</v>
      </c>
      <c r="B45" s="9" t="s">
        <v>2054</v>
      </c>
      <c r="C45" s="9" t="s">
        <v>2055</v>
      </c>
      <c r="D45" s="10" t="str">
        <f aca="false">IFERROR(__xludf.dummyfunction("GOOGLETRANSLATE($C45,""es"",""eu"")"),"Egin inguratzailea edukitzea banda-formako xafla batekin.")</f>
        <v>Egin inguratzailea edukitzea banda-formako xafla batekin.</v>
      </c>
      <c r="E45" s="11" t="s">
        <v>2056</v>
      </c>
      <c r="F45" s="11" t="s">
        <v>2057</v>
      </c>
    </row>
    <row r="46" customFormat="false" ht="15.75" hidden="false" customHeight="false" outlineLevel="0" collapsed="false">
      <c r="A46" s="5" t="s">
        <v>2058</v>
      </c>
      <c r="B46" s="9" t="s">
        <v>2059</v>
      </c>
      <c r="C46" s="9" t="s">
        <v>2060</v>
      </c>
      <c r="D46" s="10" t="str">
        <f aca="false">IFERROR(__xludf.dummyfunction("GOOGLETRANSLATE($C46,""es"",""eu"")"),"2-4 ordu igaro ondoren, jaioberria ondo sentitzen bada, eraman sehaska batera.")</f>
        <v>2-4 ordu igaro ondoren, jaioberria ondo sentitzen bada, eraman sehaska batera.</v>
      </c>
      <c r="E46" s="11" t="s">
        <v>2061</v>
      </c>
      <c r="F46" s="11" t="s">
        <v>2062</v>
      </c>
    </row>
    <row r="47" customFormat="false" ht="15.75" hidden="false" customHeight="false" outlineLevel="0" collapsed="false">
      <c r="A47" s="5" t="s">
        <v>2063</v>
      </c>
      <c r="B47" s="9" t="s">
        <v>2064</v>
      </c>
      <c r="C47" s="9" t="s">
        <v>2065</v>
      </c>
      <c r="D47" s="10" t="str">
        <f aca="false">IFERROR(__xludf.dummyfunction("GOOGLETRANSLATE($C47,""es"",""eu"")"),"Odol glukosaren kontrola.")</f>
        <v>Odol glukosaren kontrola.</v>
      </c>
      <c r="E47" s="11" t="s">
        <v>2066</v>
      </c>
      <c r="F47" s="11" t="s">
        <v>2067</v>
      </c>
    </row>
    <row r="48" customFormat="false" ht="15.75" hidden="false" customHeight="false" outlineLevel="0" collapsed="false">
      <c r="A48" s="5" t="s">
        <v>2068</v>
      </c>
      <c r="B48" s="9" t="s">
        <v>2069</v>
      </c>
      <c r="C48" s="9" t="s">
        <v>2070</v>
      </c>
      <c r="D48" s="10" t="str">
        <f aca="false">IFERROR(__xludf.dummyfunction("GOOGLETRANSLATE($C48,""es"",""eu"")"),"Identifikazioa eta hatz-markak")</f>
        <v>Identifikazioa eta hatz-markak</v>
      </c>
      <c r="E48" s="11" t="s">
        <v>2071</v>
      </c>
      <c r="F48" s="11" t="s">
        <v>2072</v>
      </c>
    </row>
    <row r="49" customFormat="false" ht="15.75" hidden="false" customHeight="false" outlineLevel="0" collapsed="false">
      <c r="A49" s="5" t="s">
        <v>2073</v>
      </c>
      <c r="B49" s="9" t="s">
        <v>2074</v>
      </c>
      <c r="C49" s="9" t="s">
        <v>2075</v>
      </c>
      <c r="D49" s="10" t="str">
        <f aca="false">IFERROR(__xludf.dummyfunction("GOOGLETRANSLATE($C49,""es"",""eu"")"),"2-3 ordu igaro ondoren, jaioberria ondo sentitzen bada, kontuan hartu bularreko esnea/biberoia/hodi elikadura.")</f>
        <v>2-3 ordu igaro ondoren, jaioberria ondo sentitzen bada, kontuan hartu bularreko esnea/biberoia/hodi elikadura.</v>
      </c>
      <c r="E49" s="11" t="s">
        <v>2076</v>
      </c>
      <c r="F49" s="11" t="s">
        <v>2077</v>
      </c>
    </row>
    <row r="50" customFormat="false" ht="15.75" hidden="false" customHeight="false" outlineLevel="0" collapsed="false">
      <c r="A50" s="5" t="s">
        <v>2078</v>
      </c>
      <c r="B50" s="9" t="s">
        <v>2079</v>
      </c>
      <c r="C50" s="9" t="s">
        <v>2080</v>
      </c>
      <c r="D50" s="10" t="str">
        <f aca="false">IFERROR(__xludf.dummyfunction("GOOGLETRANSLATE($C50,""es"",""eu"")"),"Eskularruak jartzea")</f>
        <v>Eskularruak jartzea</v>
      </c>
      <c r="E50" s="11" t="s">
        <v>2066</v>
      </c>
      <c r="F50" s="11" t="s">
        <v>2081</v>
      </c>
    </row>
    <row r="51" customFormat="false" ht="15.75" hidden="false" customHeight="false" outlineLevel="0" collapsed="false">
      <c r="A51" s="5" t="s">
        <v>2082</v>
      </c>
      <c r="B51" s="9" t="s">
        <v>2083</v>
      </c>
      <c r="C51" s="9" t="s">
        <v>2084</v>
      </c>
      <c r="D51" s="10" t="str">
        <f aca="false">IFERROR(__xludf.dummyfunction("GOOGLETRANSLATE($C51,""es"",""eu"")"),"Garbitu eta desinfektatu janaria prestatu behar den edo prestatu den gainazala.")</f>
        <v>Garbitu eta desinfektatu janaria prestatu behar den edo prestatu den gainazala.</v>
      </c>
      <c r="E51" s="11" t="s">
        <v>2085</v>
      </c>
      <c r="F51" s="11" t="s">
        <v>2086</v>
      </c>
    </row>
    <row r="52" customFormat="false" ht="15.75" hidden="false" customHeight="false" outlineLevel="0" collapsed="false">
      <c r="A52" s="5" t="s">
        <v>2087</v>
      </c>
      <c r="B52" s="9" t="s">
        <v>2088</v>
      </c>
      <c r="C52" s="9" t="s">
        <v>2089</v>
      </c>
      <c r="D52" s="10" t="str">
        <f aca="false">IFERROR(__xludf.dummyfunction("GOOGLETRANSLATE($C52,""es"",""eu"")"),"Eskularruak kentzea")</f>
        <v>Eskularruak kentzea</v>
      </c>
      <c r="E52" s="11" t="s">
        <v>2090</v>
      </c>
      <c r="F52" s="11" t="s">
        <v>2091</v>
      </c>
    </row>
    <row r="53" customFormat="false" ht="15.75" hidden="false" customHeight="false" outlineLevel="0" collapsed="false">
      <c r="A53" s="5" t="s">
        <v>2092</v>
      </c>
      <c r="B53" s="9" t="s">
        <v>2093</v>
      </c>
      <c r="C53" s="9" t="s">
        <v>2094</v>
      </c>
      <c r="D53" s="10" t="str">
        <f aca="false">IFERROR(__xludf.dummyfunction("GOOGLETRANSLATE($C53,""es"",""eu"")"),"Eskuak garbitze")</f>
        <v>Eskuak garbitze</v>
      </c>
      <c r="E53" s="11" t="s">
        <v>2095</v>
      </c>
      <c r="F53" s="11" t="s">
        <v>2096</v>
      </c>
    </row>
    <row r="54" customFormat="false" ht="15.75" hidden="false" customHeight="false" outlineLevel="0" collapsed="false">
      <c r="A54" s="5" t="s">
        <v>2097</v>
      </c>
      <c r="B54" s="9" t="s">
        <v>2098</v>
      </c>
      <c r="C54" s="9" t="s">
        <v>2099</v>
      </c>
      <c r="D54" s="10" t="str">
        <f aca="false">IFERROR(__xludf.dummyfunction("GOOGLETRANSLATE($C54,""es"",""eu"")"),"Txapela, eskularruak eta maskara eramango dira haurrentzako formulak eta bularreko esnea manipulatzerakoan.")</f>
        <v>Txapela, eskularruak eta maskara eramango dira haurrentzako formulak eta bularreko esnea manipulatzerakoan.</v>
      </c>
      <c r="E54" s="11" t="s">
        <v>2100</v>
      </c>
      <c r="F54" s="11" t="s">
        <v>2101</v>
      </c>
    </row>
    <row r="55" customFormat="false" ht="15.75" hidden="false" customHeight="false" outlineLevel="0" collapsed="false">
      <c r="A55" s="5" t="s">
        <v>2102</v>
      </c>
      <c r="B55" s="9" t="s">
        <v>2103</v>
      </c>
      <c r="C55" s="9" t="s">
        <v>2104</v>
      </c>
      <c r="D55" s="10" t="str">
        <f aca="false">IFERROR(__xludf.dummyfunction("GOOGLETRANSLATE($C55,""es"",""eu"")"),"Laneko gainazala bustigailu batekin estali aurretik esterilizatutako botilak prestatzeko.")</f>
        <v>Laneko gainazala bustigailu batekin estali aurretik esterilizatutako botilak prestatzeko.</v>
      </c>
      <c r="E55" s="11" t="s">
        <v>2105</v>
      </c>
      <c r="F55" s="11" t="s">
        <v>2106</v>
      </c>
    </row>
    <row r="56" customFormat="false" ht="15.75" hidden="false" customHeight="false" outlineLevel="0" collapsed="false">
      <c r="A56" s="5" t="s">
        <v>2107</v>
      </c>
      <c r="B56" s="9" t="s">
        <v>2108</v>
      </c>
      <c r="C56" s="9" t="s">
        <v>2109</v>
      </c>
      <c r="D56" s="10" t="str">
        <f aca="false">IFERROR(__xludf.dummyfunction("GOOGLETRANSLATE($C56,""es"",""eu"")"),"Identifikatu botilak (edalontzia) gaixoaren izenarekin, ohe-zenbakiarekin eta esne-motarekin (BF sendotzaile edo artifizialarekin edo gabe) eta pazienteak edaten duen ml-tan markatuko dugu.")</f>
        <v>Identifikatu botilak (edalontzia) gaixoaren izenarekin, ohe-zenbakiarekin eta esne-motarekin (BF sendotzaile edo artifizialarekin edo gabe) eta pazienteak edaten duen ml-tan markatuko dugu.</v>
      </c>
      <c r="E56" s="11" t="s">
        <v>2110</v>
      </c>
      <c r="F56" s="11" t="s">
        <v>2111</v>
      </c>
    </row>
    <row r="57" customFormat="false" ht="15.75" hidden="false" customHeight="false" outlineLevel="0" collapsed="false">
      <c r="A57" s="5" t="s">
        <v>2112</v>
      </c>
      <c r="B57" s="9" t="s">
        <v>2113</v>
      </c>
      <c r="C57" s="9" t="s">
        <v>2114</v>
      </c>
      <c r="D57" s="10" t="str">
        <f aca="false">IFERROR(__xludf.dummyfunction("GOOGLETRANSLATE($C57,""es"",""eu"")"),"Identifikatu xiringak gaixoaren izenarekin, ohe-zenbakiarekin eta esne-motarekin (LM indargarri edo artifizialarekin edo gabe) eta pazienteak edaten duen ml-tan markatuko dugu. (Honda nasogastrikoan (NGT) elikatzen diren pazienteak).")</f>
        <v>Identifikatu xiringak gaixoaren izenarekin, ohe-zenbakiarekin eta esne-motarekin (LM indargarri edo artifizialarekin edo gabe) eta pazienteak edaten duen ml-tan markatuko dugu. (Honda nasogastrikoan (NGT) elikatzen diren pazienteak).</v>
      </c>
      <c r="E57" s="11" t="s">
        <v>2115</v>
      </c>
      <c r="F57" s="11" t="s">
        <v>2116</v>
      </c>
    </row>
    <row r="58" customFormat="false" ht="15.75" hidden="false" customHeight="false" outlineLevel="0" collapsed="false">
      <c r="A58" s="5" t="s">
        <v>2117</v>
      </c>
      <c r="B58" s="9" t="s">
        <v>2118</v>
      </c>
      <c r="C58" s="9" t="s">
        <v>2119</v>
      </c>
      <c r="D58" s="10" t="str">
        <f aca="false">IFERROR(__xludf.dummyfunction("GOOGLETRANSLATE($C58,""es"",""eu"")"),"Prestatu LM biberoi-elikadura guztiak.")</f>
        <v>Prestatu LM biberoi-elikadura guztiak.</v>
      </c>
      <c r="E58" s="11" t="s">
        <v>2120</v>
      </c>
      <c r="F58" s="11" t="s">
        <v>2121</v>
      </c>
    </row>
    <row r="59" customFormat="false" ht="15.75" hidden="false" customHeight="false" outlineLevel="0" collapsed="false">
      <c r="A59" s="5" t="s">
        <v>2122</v>
      </c>
      <c r="B59" s="9" t="s">
        <v>2123</v>
      </c>
      <c r="C59" s="9" t="s">
        <v>2124</v>
      </c>
      <c r="D59" s="10" t="str">
        <f aca="false">IFERROR(__xludf.dummyfunction("GOOGLETRANSLATE($C59,""es"",""eu"")"),"Hasierako ikuskapen morfologikoa (burua, lepoa, enborra, besoak, hankak,...)")</f>
        <v>Hasierako ikuskapen morfologikoa (burua, lepoa, enborra, besoak, hankak,...)</v>
      </c>
      <c r="E59" s="11" t="s">
        <v>2125</v>
      </c>
      <c r="F59" s="11" t="s">
        <v>2126</v>
      </c>
    </row>
    <row r="60" customFormat="false" ht="15.75" hidden="false" customHeight="false" outlineLevel="0" collapsed="false">
      <c r="A60" s="5" t="s">
        <v>2127</v>
      </c>
      <c r="B60" s="9" t="s">
        <v>2128</v>
      </c>
      <c r="C60" s="9" t="s">
        <v>2129</v>
      </c>
      <c r="D60" s="10" t="str">
        <f aca="false">IFERROR(__xludf.dummyfunction("GOOGLETRANSLATE($C60,""es"",""eu"")"),"Prestatu LM xiringaren sarrera guztiak.")</f>
        <v>Prestatu LM xiringaren sarrera guztiak.</v>
      </c>
      <c r="E60" s="11" t="s">
        <v>2130</v>
      </c>
      <c r="F60" s="11" t="s">
        <v>2131</v>
      </c>
    </row>
    <row r="61" customFormat="false" ht="15.75" hidden="false" customHeight="false" outlineLevel="0" collapsed="false">
      <c r="A61" s="5" t="s">
        <v>2132</v>
      </c>
      <c r="B61" s="9" t="s">
        <v>2133</v>
      </c>
      <c r="C61" s="9" t="s">
        <v>2134</v>
      </c>
      <c r="D61" s="10" t="str">
        <f aca="false">IFERROR(__xludf.dummyfunction("GOOGLETRANSLATE($C61,""es"",""eu"")"),"Prestatu formula likido edo hautsez/esne artifizialaren botila-elikadura guztiak.")</f>
        <v>Prestatu formula likido edo hautsez/esne artifizialaren botila-elikadura guztiak.</v>
      </c>
      <c r="E61" s="11" t="s">
        <v>2135</v>
      </c>
      <c r="F61" s="11" t="s">
        <v>2136</v>
      </c>
    </row>
    <row r="62" customFormat="false" ht="15.75" hidden="false" customHeight="false" outlineLevel="0" collapsed="false">
      <c r="A62" s="5" t="s">
        <v>2137</v>
      </c>
      <c r="B62" s="9" t="s">
        <v>2138</v>
      </c>
      <c r="C62" s="9" t="s">
        <v>2139</v>
      </c>
      <c r="D62" s="10" t="str">
        <f aca="false">IFERROR(__xludf.dummyfunction("GOOGLETRANSLATE($C62,""es"",""eu"")"),"Prestatu formula/formula likido edo hautsezko xiringa guztiak.")</f>
        <v>Prestatu formula/formula likido edo hautsezko xiringa guztiak.</v>
      </c>
      <c r="E62" s="11" t="s">
        <v>2140</v>
      </c>
      <c r="F62" s="11" t="s">
        <v>2141</v>
      </c>
    </row>
    <row r="63" customFormat="false" ht="15.75" hidden="false" customHeight="false" outlineLevel="0" collapsed="false">
      <c r="A63" s="5" t="s">
        <v>2142</v>
      </c>
      <c r="B63" s="9" t="s">
        <v>2143</v>
      </c>
      <c r="C63" s="9" t="s">
        <v>2144</v>
      </c>
      <c r="D63" s="10" t="str">
        <f aca="false">IFERROR(__xludf.dummyfunction("GOOGLETRANSLATE($C63,""es"",""eu"")"),"Botilak prestatu ondoren, estali titi batekin botilara sartu aurretik.")</f>
        <v>Botilak prestatu ondoren, estali titi batekin botilara sartu aurretik.</v>
      </c>
      <c r="E63" s="11" t="s">
        <v>2145</v>
      </c>
      <c r="F63" s="11" t="s">
        <v>2146</v>
      </c>
    </row>
    <row r="64" customFormat="false" ht="15.75" hidden="false" customHeight="false" outlineLevel="0" collapsed="false">
      <c r="A64" s="5" t="s">
        <v>2147</v>
      </c>
      <c r="B64" s="9" t="s">
        <v>2148</v>
      </c>
      <c r="C64" s="9" t="s">
        <v>2149</v>
      </c>
      <c r="D64" s="10" t="str">
        <f aca="false">IFERROR(__xludf.dummyfunction("GOOGLETRANSLATE($C64,""es"",""eu"")"),"Elikadurak (botilak zein infusioak) prestatu ondoren, beti bitilaren rackaren gainean jarriko dira elikadurak baino bi ordu lehenago gehienez, 37°-tik gorako tenperaturan, eta zapi garbi batekin estalita.")</f>
        <v>Elikadurak (botilak zein infusioak) prestatu ondoren, beti bitilaren rackaren gainean jarriko dira elikadurak baino bi ordu lehenago gehienez, 37°-tik gorako tenperaturan, eta zapi garbi batekin estalita.</v>
      </c>
      <c r="E64" s="23" t="s">
        <v>2150</v>
      </c>
      <c r="F64" s="23" t="s">
        <v>2151</v>
      </c>
    </row>
    <row r="65" customFormat="false" ht="15.75" hidden="false" customHeight="false" outlineLevel="0" collapsed="false">
      <c r="A65" s="5" t="s">
        <v>2152</v>
      </c>
      <c r="B65" s="9" t="s">
        <v>2153</v>
      </c>
      <c r="C65" s="9" t="s">
        <v>2154</v>
      </c>
      <c r="D65" s="10" t="str">
        <f aca="false">IFERROR(__xludf.dummyfunction("GOOGLETRANSLATE($C65,""es"",""eu"")"),"Tiroak ematen dira, ume isolatuak azken lekurako utziz.")</f>
        <v>Tiroak ematen dira, ume isolatuak azken lekurako utziz.</v>
      </c>
      <c r="E65" s="11" t="s">
        <v>2155</v>
      </c>
      <c r="F65" s="11" t="s">
        <v>2156</v>
      </c>
    </row>
    <row r="66" customFormat="false" ht="15.75" hidden="false" customHeight="false" outlineLevel="0" collapsed="false">
      <c r="A66" s="5" t="s">
        <v>2157</v>
      </c>
      <c r="B66" s="9" t="s">
        <v>2158</v>
      </c>
      <c r="C66" s="9" t="s">
        <v>2159</v>
      </c>
      <c r="D66" s="10" t="str">
        <f aca="false">IFERROR(__xludf.dummyfunction("GOOGLETRANSLATE($C66,""es"",""eu"")"),"Kendu gehiegizko elikadura botilatik.")</f>
        <v>Kendu gehiegizko elikadura botilatik.</v>
      </c>
      <c r="E66" s="11" t="s">
        <v>2160</v>
      </c>
      <c r="F66" s="11" t="s">
        <v>2161</v>
      </c>
    </row>
    <row r="67" customFormat="false" ht="15.75" hidden="false" customHeight="false" outlineLevel="0" collapsed="false">
      <c r="A67" s="5" t="s">
        <v>2162</v>
      </c>
      <c r="B67" s="9" t="s">
        <v>2163</v>
      </c>
      <c r="C67" s="9" t="s">
        <v>2164</v>
      </c>
      <c r="D67" s="10" t="str">
        <f aca="false">IFERROR(__xludf.dummyfunction("GOOGLETRANSLATE($C67,""es"",""eu"")"),"Botilak eskuz garbitzen dira. 1")</f>
        <v>Botilak eskuz garbitzen dira. 1</v>
      </c>
      <c r="E67" s="11" t="s">
        <v>2165</v>
      </c>
      <c r="F67" s="11" t="s">
        <v>2166</v>
      </c>
    </row>
    <row r="68" customFormat="false" ht="15.75" hidden="false" customHeight="false" outlineLevel="0" collapsed="false">
      <c r="A68" s="5" t="s">
        <v>2167</v>
      </c>
      <c r="B68" s="9" t="s">
        <v>2168</v>
      </c>
      <c r="C68" s="9" t="s">
        <v>2169</v>
      </c>
      <c r="D68" s="10" t="str">
        <f aca="false">IFERROR(__xludf.dummyfunction("GOOGLETRANSLATE($C68,""es"",""eu"")"),"Botilak eskuz garbitzen dira. 2")</f>
        <v>Botilak eskuz garbitzen dira. 2</v>
      </c>
      <c r="E68" s="11" t="s">
        <v>2170</v>
      </c>
      <c r="F68" s="11" t="s">
        <v>2171</v>
      </c>
    </row>
    <row r="69" customFormat="false" ht="15.75" hidden="false" customHeight="false" outlineLevel="0" collapsed="false">
      <c r="A69" s="5" t="s">
        <v>2172</v>
      </c>
      <c r="B69" s="9" t="s">
        <v>2173</v>
      </c>
      <c r="C69" s="9" t="s">
        <v>2174</v>
      </c>
      <c r="D69" s="10" t="str">
        <f aca="false">IFERROR(__xludf.dummyfunction("GOOGLETRANSLATE($C69,""es"",""eu"")"),"Botilak eskuz garbitzen dira. 3")</f>
        <v>Botilak eskuz garbitzen dira. 3</v>
      </c>
      <c r="E69" s="11" t="s">
        <v>2175</v>
      </c>
      <c r="F69" s="11" t="s">
        <v>2176</v>
      </c>
    </row>
    <row r="70" customFormat="false" ht="15.75" hidden="false" customHeight="false" outlineLevel="0" collapsed="false">
      <c r="A70" s="5" t="s">
        <v>2177</v>
      </c>
      <c r="B70" s="9" t="s">
        <v>2178</v>
      </c>
      <c r="C70" s="9" t="s">
        <v>2179</v>
      </c>
      <c r="D70" s="10" t="str">
        <f aca="false">IFERROR(__xludf.dummyfunction("GOOGLETRANSLATE($C70,""es"",""eu"")"),"Ikuskapen morfologikoa: zilbor-hestea.")</f>
        <v>Ikuskapen morfologikoa: zilbor-hestea.</v>
      </c>
      <c r="E70" s="11" t="s">
        <v>2180</v>
      </c>
      <c r="F70" s="11" t="s">
        <v>2181</v>
      </c>
    </row>
    <row r="71" customFormat="false" ht="15.75" hidden="false" customHeight="false" outlineLevel="0" collapsed="false">
      <c r="A71" s="5" t="s">
        <v>2182</v>
      </c>
      <c r="B71" s="9" t="s">
        <v>2183</v>
      </c>
      <c r="C71" s="9" t="s">
        <v>2184</v>
      </c>
      <c r="D71" s="10" t="str">
        <f aca="false">IFERROR(__xludf.dummyfunction("GOOGLETRANSLATE($C71,""es"",""eu"")"),"Botilak eskuz garbitzen dira. 4")</f>
        <v>Botilak eskuz garbitzen dira. 4</v>
      </c>
      <c r="E71" s="11" t="s">
        <v>2185</v>
      </c>
      <c r="F71" s="11" t="s">
        <v>2186</v>
      </c>
    </row>
    <row r="72" customFormat="false" ht="15.75" hidden="false" customHeight="false" outlineLevel="0" collapsed="false">
      <c r="A72" s="5" t="s">
        <v>2187</v>
      </c>
      <c r="B72" s="9" t="s">
        <v>2188</v>
      </c>
      <c r="C72" s="9" t="s">
        <v>2189</v>
      </c>
      <c r="D72" s="10" t="str">
        <f aca="false">IFERROR(__xludf.dummyfunction("GOOGLETRANSLATE($C72,""es"",""eu"")"),"Botilak poltsan sartu eta esterilizaziora eramango dira.")</f>
        <v>Botilak poltsan sartu eta esterilizaziora eramango dira.</v>
      </c>
      <c r="E72" s="11" t="s">
        <v>2190</v>
      </c>
      <c r="F72" s="11" t="s">
        <v>2191</v>
      </c>
    </row>
    <row r="73" customFormat="false" ht="15.75" hidden="false" customHeight="false" outlineLevel="0" collapsed="false">
      <c r="A73" s="5" t="s">
        <v>2192</v>
      </c>
      <c r="B73" s="9" t="s">
        <v>2193</v>
      </c>
      <c r="C73" s="9" t="s">
        <v>2194</v>
      </c>
      <c r="D73" s="10" t="str">
        <f aca="false">IFERROR(__xludf.dummyfunction("GOOGLETRANSLATE($C73,""es"",""eu"")"),"Botilak esterilizatuko dira.")</f>
        <v>Botilak esterilizatuko dira.</v>
      </c>
      <c r="E73" s="11" t="s">
        <v>2195</v>
      </c>
      <c r="F73" s="11" t="s">
        <v>2196</v>
      </c>
    </row>
    <row r="74" customFormat="false" ht="15.75" hidden="false" customHeight="false" outlineLevel="0" collapsed="false">
      <c r="A74" s="5" t="s">
        <v>2197</v>
      </c>
      <c r="B74" s="9" t="s">
        <v>2198</v>
      </c>
      <c r="C74" s="9" t="s">
        <v>2199</v>
      </c>
      <c r="D74" s="10" t="str">
        <f aca="false">IFERROR(__xludf.dummyfunction("GOOGLETRANSLATE($C74,""es"",""eu"")"),"Arnasketa zainketa - Odoljarioaren prebentzioa (K bitamina)")</f>
        <v>Arnasketa zainketa - Odoljarioaren prebentzioa (K bitamina)</v>
      </c>
      <c r="E74" s="11" t="s">
        <v>2200</v>
      </c>
      <c r="F74" s="11" t="s">
        <v>2201</v>
      </c>
    </row>
    <row r="75" customFormat="false" ht="15.75" hidden="false" customHeight="false" outlineLevel="0" collapsed="false">
      <c r="A75" s="5" t="s">
        <v>2202</v>
      </c>
      <c r="B75" s="9" t="s">
        <v>2203</v>
      </c>
      <c r="C75" s="9" t="s">
        <v>2204</v>
      </c>
      <c r="D75" s="10" t="str">
        <f aca="false">IFERROR(__xludf.dummyfunction("GOOGLETRANSLATE($C75,""es"",""eu"")"),"Arnas zainketa - sudurreko patency eta jariaketak aspirazioa")</f>
        <v>Arnas zainketa - sudurreko patency eta jariaketak aspirazioa</v>
      </c>
      <c r="E75" s="11" t="s">
        <v>2205</v>
      </c>
      <c r="F75" s="11" t="s">
        <v>2206</v>
      </c>
    </row>
    <row r="76" customFormat="false" ht="15.75" hidden="false" customHeight="false" outlineLevel="0" collapsed="false">
      <c r="A76" s="5" t="s">
        <v>2207</v>
      </c>
      <c r="B76" s="9" t="s">
        <v>2208</v>
      </c>
      <c r="C76" s="9" t="s">
        <v>1904</v>
      </c>
      <c r="D76" s="10" t="str">
        <f aca="false">IFERROR(__xludf.dummyfunction("GOOGLETRANSLATE($C76,""es"",""eu"")"),"Begirako profilaxia (eritromizina)")</f>
        <v>Begirako profilaxia (eritromizina)</v>
      </c>
      <c r="E76" s="11" t="s">
        <v>1905</v>
      </c>
      <c r="F76" s="11" t="s">
        <v>1906</v>
      </c>
    </row>
    <row r="77" customFormat="false" ht="15.75" hidden="false" customHeight="false" outlineLevel="0" collapsed="false">
      <c r="A77" s="5" t="s">
        <v>2209</v>
      </c>
      <c r="B77" s="9" t="s">
        <v>2210</v>
      </c>
      <c r="C77" s="9" t="s">
        <v>2211</v>
      </c>
      <c r="D77" s="10" t="str">
        <f aca="false">IFERROR(__xludf.dummyfunction("GOOGLETRANSLATE($C77,""es"",""eu"")"),"altuera neurtu")</f>
        <v>altuera neurtu</v>
      </c>
      <c r="E77" s="11" t="s">
        <v>2212</v>
      </c>
      <c r="F77" s="11" t="s">
        <v>2213</v>
      </c>
    </row>
    <row r="78" customFormat="false" ht="15.75" hidden="false" customHeight="false" outlineLevel="0" collapsed="false">
      <c r="A78" s="5" t="s">
        <v>2214</v>
      </c>
      <c r="B78" s="9" t="s">
        <v>2215</v>
      </c>
      <c r="C78" s="9" t="s">
        <v>2216</v>
      </c>
      <c r="D78" s="10" t="str">
        <f aca="false">IFERROR(__xludf.dummyfunction("GOOGLETRANSLATE($C78,""es"",""eu"")"),"Neurtu buruaren zirkunferentzia")</f>
        <v>Neurtu buruaren zirkunferentzia</v>
      </c>
      <c r="E78" s="11" t="s">
        <v>2217</v>
      </c>
      <c r="F78" s="11" t="s">
        <v>2218</v>
      </c>
    </row>
    <row r="79" customFormat="false" ht="15.75" hidden="false" customHeight="false" outlineLevel="0" collapsed="false">
      <c r="A79" s="5" t="s">
        <v>2219</v>
      </c>
      <c r="B79" s="9" t="s">
        <v>2220</v>
      </c>
      <c r="C79" s="9" t="s">
        <v>2221</v>
      </c>
      <c r="D79" s="10" t="str">
        <f aca="false">IFERROR(__xludf.dummyfunction("GOOGLETRANSLATE($C79,""es"",""eu"")"),"Neurtu bularraren zirkunferentzia")</f>
        <v>Neurtu bularraren zirkunferentzia</v>
      </c>
      <c r="E79" s="11" t="s">
        <v>2222</v>
      </c>
      <c r="F79" s="11" t="s">
        <v>2223</v>
      </c>
    </row>
    <row r="80" customFormat="false" ht="15.75" hidden="false" customHeight="false" outlineLevel="0" collapsed="false">
      <c r="A80" s="5" t="s">
        <v>2224</v>
      </c>
      <c r="B80" s="9" t="s">
        <v>2225</v>
      </c>
      <c r="C80" s="9" t="s">
        <v>2226</v>
      </c>
      <c r="D80" s="10" t="str">
        <f aca="false">IFERROR(__xludf.dummyfunction("GOOGLETRANSLATE($C80,""es"",""eu"")"),"Neurtu sabeleko perimetroa")</f>
        <v>Neurtu sabeleko perimetroa</v>
      </c>
      <c r="E80" s="11" t="s">
        <v>2227</v>
      </c>
      <c r="F80" s="11" t="s">
        <v>2228</v>
      </c>
    </row>
    <row r="81" customFormat="false" ht="15.75" hidden="false" customHeight="false" outlineLevel="0" collapsed="false">
      <c r="A81" s="5" t="s">
        <v>2229</v>
      </c>
      <c r="B81" s="9" t="s">
        <v>2230</v>
      </c>
      <c r="C81" s="9" t="s">
        <v>2231</v>
      </c>
      <c r="D81" s="10" t="str">
        <f aca="false">IFERROR(__xludf.dummyfunction("GOOGLETRANSLATE($C81,""es"",""eu"")"),"Apgar probaren determinazioa")</f>
        <v>Apgar probaren determinazioa</v>
      </c>
      <c r="E81" s="11" t="s">
        <v>2232</v>
      </c>
      <c r="F81" s="11" t="s">
        <v>2233</v>
      </c>
    </row>
    <row r="82" customFormat="false" ht="15.75" hidden="false" customHeight="false" outlineLevel="0" collapsed="false">
      <c r="A82" s="5" t="s">
        <v>2234</v>
      </c>
      <c r="B82" s="9" t="s">
        <v>2178</v>
      </c>
      <c r="C82" s="9" t="s">
        <v>2179</v>
      </c>
      <c r="D82" s="10" t="str">
        <f aca="false">IFERROR(__xludf.dummyfunction("GOOGLETRANSLATE($C82,""es"",""eu"")"),"Ikuskapen morfologikoa: zilbor-hestea.")</f>
        <v>Ikuskapen morfologikoa: zilbor-hestea.</v>
      </c>
      <c r="E82" s="11" t="s">
        <v>2180</v>
      </c>
      <c r="F82" s="11" t="s">
        <v>2181</v>
      </c>
    </row>
    <row r="83" customFormat="false" ht="15.75" hidden="false" customHeight="false" outlineLevel="0" collapsed="false">
      <c r="A83" s="5" t="s">
        <v>2235</v>
      </c>
      <c r="B83" s="9" t="s">
        <v>2064</v>
      </c>
      <c r="C83" s="9" t="s">
        <v>2236</v>
      </c>
      <c r="D83" s="10" t="str">
        <f aca="false">IFERROR(__xludf.dummyfunction("GOOGLETRANSLATE($C83,""es"",""eu"")"),"Odol glukosaren kontrola.")</f>
        <v>Odol glukosaren kontrola.</v>
      </c>
      <c r="E83" s="11" t="s">
        <v>2237</v>
      </c>
      <c r="F83" s="11" t="s">
        <v>2067</v>
      </c>
    </row>
    <row r="84" customFormat="false" ht="15.75" hidden="false" customHeight="false" outlineLevel="0" collapsed="false">
      <c r="A84" s="5" t="s">
        <v>2238</v>
      </c>
      <c r="B84" s="24" t="s">
        <v>2239</v>
      </c>
      <c r="C84" s="24" t="s">
        <v>2240</v>
      </c>
      <c r="D84" s="25" t="str">
        <f aca="false">IFERROR(__xludf.dummyfunction("GOOGLETRANSLATE($C84,""es"",""eu"")"),"Egiaztatu kubikuluak edo posizioak material guztia duela
 beharrezkoak. (INKUBATZAILEA)")</f>
        <v>Egiaztatu kubikuluak edo posizioak material guztia duela
 beharrezkoak. (INKUBATZAILEA)</v>
      </c>
      <c r="E84" s="11" t="s">
        <v>2241</v>
      </c>
      <c r="F84" s="23" t="s">
        <v>2242</v>
      </c>
    </row>
    <row r="85" customFormat="false" ht="15.75" hidden="false" customHeight="false" outlineLevel="0" collapsed="false">
      <c r="A85" s="5" t="s">
        <v>2243</v>
      </c>
      <c r="B85" s="24" t="s">
        <v>2244</v>
      </c>
      <c r="C85" s="24" t="s">
        <v>2245</v>
      </c>
      <c r="D85" s="25" t="str">
        <f aca="false">IFERROR(__xludf.dummyfunction("GOOGLETRANSLATE($C85,""es"",""eu"")"),"Egiaztatu kubikuluak edo posizioak material guztia duela
 beharrezkoak. (SEHASKA)")</f>
        <v>Egiaztatu kubikuluak edo posizioak material guztia duela
 beharrezkoak. (SEHASKA)</v>
      </c>
      <c r="E85" s="11" t="s">
        <v>2246</v>
      </c>
      <c r="F85" s="23" t="s">
        <v>2247</v>
      </c>
    </row>
    <row r="86" customFormat="false" ht="15.75" hidden="false" customHeight="false" outlineLevel="0" collapsed="false">
      <c r="A86" s="5" t="s">
        <v>2248</v>
      </c>
      <c r="B86" s="9" t="s">
        <v>2249</v>
      </c>
      <c r="C86" s="9" t="s">
        <v>2250</v>
      </c>
      <c r="D86" s="10" t="str">
        <f aca="false">IFERROR(__xludf.dummyfunction("GOOGLETRANSLATE($C86,""es"",""eu"")"),"Piztu etengabeko monitorea (INCUBATOR)")</f>
        <v>Piztu etengabeko monitorea (INCUBATOR)</v>
      </c>
      <c r="E86" s="11" t="s">
        <v>2251</v>
      </c>
      <c r="F86" s="11" t="s">
        <v>2252</v>
      </c>
    </row>
    <row r="87" customFormat="false" ht="15.75" hidden="false" customHeight="false" outlineLevel="0" collapsed="false">
      <c r="A87" s="5" t="s">
        <v>2253</v>
      </c>
      <c r="B87" s="9" t="s">
        <v>2254</v>
      </c>
      <c r="C87" s="9" t="s">
        <v>2255</v>
      </c>
      <c r="D87" s="10" t="str">
        <f aca="false">IFERROR(__xludf.dummyfunction("GOOGLETRANSLATE($C87,""es"",""eu"")"),"Piztu etengabeko monitorea (CUNA)")</f>
        <v>Piztu etengabeko monitorea (CUNA)</v>
      </c>
      <c r="E87" s="11" t="s">
        <v>2256</v>
      </c>
      <c r="F87" s="11" t="s">
        <v>2257</v>
      </c>
    </row>
    <row r="88" customFormat="false" ht="15.75" hidden="false" customHeight="false" outlineLevel="0" collapsed="false">
      <c r="A88" s="5" t="s">
        <v>2258</v>
      </c>
      <c r="B88" s="9" t="s">
        <v>2259</v>
      </c>
      <c r="C88" s="9" t="s">
        <v>2260</v>
      </c>
      <c r="D88" s="10" t="str">
        <f aca="false">IFERROR(__xludf.dummyfunction("GOOGLETRANSLATE($C88,""es"",""eu"")"),"Jaioberriaren hasierako ebaluaziorako beharrezko materiala hartu")</f>
        <v>Jaioberriaren hasierako ebaluaziorako beharrezko materiala hartu</v>
      </c>
      <c r="E88" s="11" t="s">
        <v>2261</v>
      </c>
      <c r="F88" s="11" t="s">
        <v>2262</v>
      </c>
    </row>
    <row r="89" customFormat="false" ht="15.75" hidden="false" customHeight="false" outlineLevel="0" collapsed="false">
      <c r="A89" s="5" t="s">
        <v>2263</v>
      </c>
      <c r="B89" s="9" t="s">
        <v>2264</v>
      </c>
      <c r="C89" s="9" t="s">
        <v>2265</v>
      </c>
      <c r="D89" s="10" t="str">
        <f aca="false">IFERROR(__xludf.dummyfunction("GOOGLETRANSLATE($C89,""es"",""eu"")"),"Jaioberriaren neurketa antropometrikoak egiteko beharrezko materiala hartu")</f>
        <v>Jaioberriaren neurketa antropometrikoak egiteko beharrezko materiala hartu</v>
      </c>
      <c r="E89" s="11" t="s">
        <v>2266</v>
      </c>
      <c r="F89" s="11" t="s">
        <v>2267</v>
      </c>
    </row>
    <row r="90" customFormat="false" ht="15.75" hidden="false" customHeight="false" outlineLevel="0" collapsed="false">
      <c r="A90" s="5" t="s">
        <v>2268</v>
      </c>
      <c r="B90" s="9" t="s">
        <v>2269</v>
      </c>
      <c r="C90" s="9" t="s">
        <v>2270</v>
      </c>
      <c r="D90" s="10" t="str">
        <f aca="false">IFERROR(__xludf.dummyfunction("GOOGLETRANSLATE($C90,""es"",""eu"")"),"Neurketa antropometrikoen prozesuan, TCAEk jaioberriari eutsi behar dio.")</f>
        <v>Neurketa antropometrikoen prozesuan, TCAEk jaioberriari eutsi behar dio.</v>
      </c>
      <c r="E90" s="11" t="s">
        <v>2271</v>
      </c>
      <c r="F90" s="11" t="s">
        <v>2272</v>
      </c>
    </row>
    <row r="91" customFormat="false" ht="15.75" hidden="false" customHeight="false" outlineLevel="0" collapsed="false">
      <c r="A91" s="5" t="s">
        <v>2273</v>
      </c>
      <c r="B91" s="9" t="s">
        <v>2274</v>
      </c>
      <c r="C91" s="9" t="s">
        <v>2275</v>
      </c>
      <c r="D91" s="10" t="str">
        <f aca="false">IFERROR(__xludf.dummyfunction("GOOGLETRANSLATE($C91,""es"",""eu"")"),"Jaioberriaren hasierako ebaluaziorako beharrezko materiala hartu, gehiegizko pisua badu")</f>
        <v>Jaioberriaren hasierako ebaluaziorako beharrezko materiala hartu, gehiegizko pisua badu</v>
      </c>
      <c r="E91" s="11" t="s">
        <v>2276</v>
      </c>
      <c r="F91" s="11" t="s">
        <v>2277</v>
      </c>
    </row>
    <row r="92" customFormat="false" ht="15.75" hidden="false" customHeight="false" outlineLevel="0" collapsed="false">
      <c r="A92" s="5" t="s">
        <v>2278</v>
      </c>
      <c r="B92" s="9" t="s">
        <v>2279</v>
      </c>
      <c r="C92" s="9" t="s">
        <v>2280</v>
      </c>
      <c r="D92" s="10" t="str">
        <f aca="false">IFERROR(__xludf.dummyfunction("GOOGLETRANSLATE($C92,""es"",""eu"")"),"Inkubagailua aukeratzea")</f>
        <v>Inkubagailua aukeratzea</v>
      </c>
      <c r="E92" s="11" t="s">
        <v>2281</v>
      </c>
      <c r="F92" s="11" t="s">
        <v>2282</v>
      </c>
    </row>
    <row r="93" customFormat="false" ht="15.75" hidden="false" customHeight="false" outlineLevel="0" collapsed="false">
      <c r="A93" s="5" t="s">
        <v>2283</v>
      </c>
      <c r="B93" s="9" t="s">
        <v>2284</v>
      </c>
      <c r="C93" s="9" t="s">
        <v>2285</v>
      </c>
      <c r="D93" s="10" t="str">
        <f aca="false">IFERROR(__xludf.dummyfunction("GOOGLETRANSLATE($C93,""es"",""eu"")"),"Adabaki gorria jartzea")</f>
        <v>Adabaki gorria jartzea</v>
      </c>
      <c r="E93" s="11" t="s">
        <v>2286</v>
      </c>
      <c r="F93" s="11" t="s">
        <v>2287</v>
      </c>
    </row>
    <row r="94" customFormat="false" ht="15.75" hidden="false" customHeight="false" outlineLevel="0" collapsed="false">
      <c r="A94" s="5" t="s">
        <v>2288</v>
      </c>
      <c r="B94" s="9" t="s">
        <v>2289</v>
      </c>
      <c r="C94" s="9" t="s">
        <v>2290</v>
      </c>
      <c r="D94" s="10" t="str">
        <f aca="false">IFERROR(__xludf.dummyfunction("GOOGLETRANSLATE($C94,""es"",""eu"")"),"Adabaki horia jartzea")</f>
        <v>Adabaki horia jartzea</v>
      </c>
      <c r="E94" s="11" t="s">
        <v>2291</v>
      </c>
      <c r="F94" s="11" t="s">
        <v>2292</v>
      </c>
    </row>
    <row r="95" customFormat="false" ht="15.75" hidden="false" customHeight="false" outlineLevel="0" collapsed="false">
      <c r="A95" s="5" t="s">
        <v>2293</v>
      </c>
      <c r="B95" s="9" t="s">
        <v>2294</v>
      </c>
      <c r="C95" s="9" t="s">
        <v>2295</v>
      </c>
      <c r="D95" s="10" t="str">
        <f aca="false">IFERROR(__xludf.dummyfunction("GOOGLETRANSLATE($C95,""es"",""eu"")"),"Adabaki berdea jartzea")</f>
        <v>Adabaki berdea jartzea</v>
      </c>
      <c r="E95" s="11" t="s">
        <v>2296</v>
      </c>
      <c r="F95" s="11" t="s">
        <v>2297</v>
      </c>
    </row>
    <row r="96" customFormat="false" ht="15.75" hidden="false" customHeight="false" outlineLevel="0" collapsed="false">
      <c r="A96" s="5" t="s">
        <v>2298</v>
      </c>
      <c r="B96" s="9" t="s">
        <v>2299</v>
      </c>
      <c r="C96" s="9" t="s">
        <v>2300</v>
      </c>
      <c r="D96" s="10" t="str">
        <f aca="false">IFERROR(__xludf.dummyfunction("GOOGLETRANSLATE($C96,""es"",""eu"")"),"Adabaki zuria jartzea")</f>
        <v>Adabaki zuria jartzea</v>
      </c>
      <c r="E96" s="11" t="s">
        <v>2301</v>
      </c>
      <c r="F96" s="11" t="s">
        <v>2302</v>
      </c>
    </row>
    <row r="97" customFormat="false" ht="15.75" hidden="false" customHeight="false" outlineLevel="0" collapsed="false">
      <c r="A97" s="5" t="s">
        <v>2303</v>
      </c>
      <c r="B97" s="9" t="s">
        <v>2304</v>
      </c>
      <c r="C97" s="9" t="s">
        <v>2305</v>
      </c>
      <c r="D97" s="10" t="str">
        <f aca="false">IFERROR(__xludf.dummyfunction("GOOGLETRANSLATE($C97,""es"",""eu"")"),"Pulsioximetroa eskuan jartzea")</f>
        <v>Pulsioximetroa eskuan jartzea</v>
      </c>
      <c r="E97" s="11" t="s">
        <v>2306</v>
      </c>
      <c r="F97" s="11" t="s">
        <v>2307</v>
      </c>
    </row>
    <row r="98" customFormat="false" ht="15.75" hidden="false" customHeight="false" outlineLevel="0" collapsed="false">
      <c r="A98" s="5" t="s">
        <v>2308</v>
      </c>
      <c r="B98" s="9" t="s">
        <v>2309</v>
      </c>
      <c r="C98" s="9" t="s">
        <v>2310</v>
      </c>
      <c r="D98" s="10" t="str">
        <f aca="false">IFERROR(__xludf.dummyfunction("GOOGLETRANSLATE($C98,""es"",""eu"")"),"Hanka tentsioko eskumuturra jartzea")</f>
        <v>Hanka tentsioko eskumuturra jartzea</v>
      </c>
      <c r="E98" s="11" t="s">
        <v>2311</v>
      </c>
      <c r="F98" s="11" t="s">
        <v>2312</v>
      </c>
    </row>
    <row r="99" customFormat="false" ht="15.75" hidden="false" customHeight="false" outlineLevel="0" collapsed="false">
      <c r="A99" s="5" t="s">
        <v>2313</v>
      </c>
      <c r="B99" s="9" t="s">
        <v>2314</v>
      </c>
      <c r="C99" s="9" t="s">
        <v>2315</v>
      </c>
      <c r="D99" s="10" t="str">
        <f aca="false">IFERROR(__xludf.dummyfunction("GOOGLETRANSLATE($C99,""es"",""eu"")"),"Sehaska termikoa, izara jantzia jarri")</f>
        <v>Sehaska termikoa, izara jantzia jarri</v>
      </c>
      <c r="E99" s="11" t="s">
        <v>2316</v>
      </c>
      <c r="F99" s="11" t="s">
        <v>2317</v>
      </c>
    </row>
    <row r="100" customFormat="false" ht="15.75" hidden="false" customHeight="false" outlineLevel="0" collapsed="false">
      <c r="A100" s="5" t="s">
        <v>2318</v>
      </c>
      <c r="B100" s="9" t="s">
        <v>2319</v>
      </c>
      <c r="C100" s="9" t="s">
        <v>2320</v>
      </c>
      <c r="D100" s="10" t="str">
        <f aca="false">IFERROR(__xludf.dummyfunction("GOOGLETRANSLATE($C100,""es"",""eu"")"),"Inkubagailuaren alboko atearen irekiera (ezkerrean)")</f>
        <v>Inkubagailuaren alboko atearen irekiera (ezkerrean)</v>
      </c>
      <c r="E100" s="11" t="s">
        <v>2321</v>
      </c>
      <c r="F100" s="11" t="s">
        <v>2322</v>
      </c>
    </row>
    <row r="101" customFormat="false" ht="15.75" hidden="false" customHeight="false" outlineLevel="0" collapsed="false">
      <c r="A101" s="5" t="s">
        <v>2323</v>
      </c>
      <c r="B101" s="9" t="s">
        <v>2324</v>
      </c>
      <c r="C101" s="9" t="s">
        <v>2325</v>
      </c>
      <c r="D101" s="10" t="str">
        <f aca="false">IFERROR(__xludf.dummyfunction("GOOGLETRANSLATE($C101,""es"",""eu"")"),"Inkubagailuaren ateak ukondoekin irekitzea (ezkerrean)")</f>
        <v>Inkubagailuaren ateak ukondoekin irekitzea (ezkerrean)</v>
      </c>
      <c r="E101" s="11" t="s">
        <v>2326</v>
      </c>
      <c r="F101" s="11" t="s">
        <v>2327</v>
      </c>
    </row>
    <row r="102" customFormat="false" ht="15.75" hidden="false" customHeight="false" outlineLevel="0" collapsed="false">
      <c r="A102" s="5" t="s">
        <v>2328</v>
      </c>
      <c r="B102" s="9" t="s">
        <v>2329</v>
      </c>
      <c r="C102" s="9" t="s">
        <v>2330</v>
      </c>
      <c r="D102" s="10" t="str">
        <f aca="false">IFERROR(__xludf.dummyfunction("GOOGLETRANSLATE($C102,""es"",""eu"")"),"Inkubagailuaren alboko atea ixtea (eskuinean)")</f>
        <v>Inkubagailuaren alboko atea ixtea (eskuinean)</v>
      </c>
      <c r="E102" s="11" t="s">
        <v>2331</v>
      </c>
      <c r="F102" s="11" t="s">
        <v>2332</v>
      </c>
    </row>
    <row r="103" customFormat="false" ht="15.75" hidden="false" customHeight="false" outlineLevel="0" collapsed="false">
      <c r="A103" s="5" t="s">
        <v>2333</v>
      </c>
      <c r="B103" s="9" t="s">
        <v>2334</v>
      </c>
      <c r="C103" s="9" t="s">
        <v>2335</v>
      </c>
      <c r="D103" s="10" t="str">
        <f aca="false">IFERROR(__xludf.dummyfunction("GOOGLETRANSLATE($C103,""es"",""eu"")"),"Inkubagailua, jarri beheko xafla")</f>
        <v>Inkubagailua, jarri beheko xafla</v>
      </c>
      <c r="E103" s="11" t="s">
        <v>2336</v>
      </c>
      <c r="F103" s="11" t="s">
        <v>2337</v>
      </c>
    </row>
    <row r="104" customFormat="false" ht="15.75" hidden="false" customHeight="false" outlineLevel="0" collapsed="false">
      <c r="A104" s="5" t="s">
        <v>2338</v>
      </c>
      <c r="B104" s="9" t="s">
        <v>2339</v>
      </c>
      <c r="C104" s="9" t="s">
        <v>2340</v>
      </c>
      <c r="D104" s="10" t="str">
        <f aca="false">IFERROR(__xludf.dummyfunction("GOOGLETRANSLATE($C104,""es"",""eu"")"),"Inkubagailuaren alboko atea ixtea (ezkerrean)")</f>
        <v>Inkubagailuaren alboko atea ixtea (ezkerrean)</v>
      </c>
      <c r="E104" s="11" t="s">
        <v>2341</v>
      </c>
      <c r="F104" s="11" t="s">
        <v>2342</v>
      </c>
    </row>
    <row r="105" customFormat="false" ht="15.75" hidden="false" customHeight="false" outlineLevel="0" collapsed="false">
      <c r="A105" s="5" t="s">
        <v>2343</v>
      </c>
      <c r="B105" s="9" t="s">
        <v>2344</v>
      </c>
      <c r="C105" s="9" t="s">
        <v>2345</v>
      </c>
      <c r="D105" s="10" t="str">
        <f aca="false">IFERROR(__xludf.dummyfunction("GOOGLETRANSLATE($C105,""es"",""eu"")"),"Itxi inkubagailuaren ateak ukondoekin (eskuinean)")</f>
        <v>Itxi inkubagailuaren ateak ukondoekin (eskuinean)</v>
      </c>
      <c r="E105" s="11" t="s">
        <v>2346</v>
      </c>
      <c r="F105" s="11" t="s">
        <v>2347</v>
      </c>
    </row>
    <row r="106" customFormat="false" ht="15.75" hidden="false" customHeight="false" outlineLevel="0" collapsed="false">
      <c r="A106" s="5" t="s">
        <v>2348</v>
      </c>
      <c r="B106" s="9" t="s">
        <v>2349</v>
      </c>
      <c r="C106" s="9" t="s">
        <v>2350</v>
      </c>
      <c r="D106" s="10" t="str">
        <f aca="false">IFERROR(__xludf.dummyfunction("GOOGLETRANSLATE($C106,""es"",""eu"")"),"Itxi inkubagailuaren ateak ukondoekin (ezkerrean)")</f>
        <v>Itxi inkubagailuaren ateak ukondoekin (ezkerrean)</v>
      </c>
      <c r="E106" s="11" t="s">
        <v>2351</v>
      </c>
      <c r="F106" s="11" t="s">
        <v>2352</v>
      </c>
    </row>
    <row r="107" customFormat="false" ht="15.75" hidden="false" customHeight="false" outlineLevel="0" collapsed="false">
      <c r="A107" s="5" t="s">
        <v>2353</v>
      </c>
      <c r="B107" s="9" t="s">
        <v>2354</v>
      </c>
      <c r="C107" s="9" t="s">
        <v>2355</v>
      </c>
      <c r="D107" s="10" t="str">
        <f aca="false">IFERROR(__xludf.dummyfunction("GOOGLETRANSLATE($C107,""es"",""eu"")"),"Egiaztatu jaioberriaren tenperatura.")</f>
        <v>Egiaztatu jaioberriaren tenperatura.</v>
      </c>
      <c r="E107" s="11" t="s">
        <v>2356</v>
      </c>
      <c r="F107" s="11" t="s">
        <v>2357</v>
      </c>
    </row>
    <row r="108" customFormat="false" ht="15.75" hidden="false" customHeight="false" outlineLevel="0" collapsed="false">
      <c r="A108" s="5" t="s">
        <v>2358</v>
      </c>
      <c r="B108" s="9" t="s">
        <v>2359</v>
      </c>
      <c r="C108" s="9" t="s">
        <v>2360</v>
      </c>
      <c r="D108" s="10" t="str">
        <f aca="false">IFERROR(__xludf.dummyfunction("GOOGLETRANSLATE($C108,""es"",""eu"")"),"Jaioberriari pijama kendu, baina pixoihala estali gabe utzi.")</f>
        <v>Jaioberriari pijama kendu, baina pixoihala estali gabe utzi.</v>
      </c>
      <c r="E108" s="11" t="s">
        <v>2361</v>
      </c>
      <c r="F108" s="11" t="s">
        <v>2362</v>
      </c>
    </row>
    <row r="109" customFormat="false" ht="15.75" hidden="false" customHeight="false" outlineLevel="0" collapsed="false">
      <c r="A109" s="5" t="s">
        <v>2363</v>
      </c>
      <c r="B109" s="9" t="s">
        <v>2364</v>
      </c>
      <c r="C109" s="9" t="s">
        <v>2365</v>
      </c>
      <c r="D109" s="10" t="str">
        <f aca="false">IFERROR(__xludf.dummyfunction("GOOGLETRANSLATE($C109,""es"",""eu"")"),"Jarri eskularruak, garbitu eta desinfektatu prestatzeko gunea, gero bota eskularruak.")</f>
        <v>Jarri eskularruak, garbitu eta desinfektatu prestatzeko gunea, gero bota eskularruak.</v>
      </c>
      <c r="E109" s="11" t="s">
        <v>2366</v>
      </c>
      <c r="F109" s="11" t="s">
        <v>2367</v>
      </c>
    </row>
    <row r="110" customFormat="false" ht="15.75" hidden="false" customHeight="false" outlineLevel="0" collapsed="false">
      <c r="A110" s="5" t="s">
        <v>2368</v>
      </c>
      <c r="B110" s="9" t="s">
        <v>2369</v>
      </c>
      <c r="C110" s="9" t="s">
        <v>2370</v>
      </c>
      <c r="D110" s="10" t="str">
        <f aca="false">IFERROR(__xludf.dummyfunction("GOOGLETRANSLATE($C110,""es"",""eu"")"),"Busti eskuak txorrotan")</f>
        <v>Busti eskuak txorrotan</v>
      </c>
      <c r="E110" s="11" t="s">
        <v>2371</v>
      </c>
      <c r="F110" s="11" t="s">
        <v>2372</v>
      </c>
    </row>
    <row r="111" customFormat="false" ht="15.75" hidden="false" customHeight="false" outlineLevel="0" collapsed="false">
      <c r="A111" s="5" t="s">
        <v>2373</v>
      </c>
      <c r="B111" s="9" t="s">
        <v>2374</v>
      </c>
      <c r="C111" s="9" t="s">
        <v>2375</v>
      </c>
      <c r="D111" s="10" t="str">
        <f aca="false">IFERROR(__xludf.dummyfunction("GOOGLETRANSLATE($C111,""es"",""eu"")"),"Bota xaboia sukaldeko banagailura")</f>
        <v>Bota xaboia sukaldeko banagailura</v>
      </c>
      <c r="E111" s="11" t="s">
        <v>2376</v>
      </c>
      <c r="F111" s="11" t="s">
        <v>2377</v>
      </c>
    </row>
    <row r="112" customFormat="false" ht="15.75" hidden="false" customHeight="false" outlineLevel="0" collapsed="false">
      <c r="A112" s="5" t="s">
        <v>2378</v>
      </c>
      <c r="B112" s="9" t="s">
        <v>2034</v>
      </c>
      <c r="C112" s="9" t="s">
        <v>2379</v>
      </c>
      <c r="D112" s="10" t="str">
        <f aca="false">IFERROR(__xludf.dummyfunction("GOOGLETRANSLATE($C112,""es"",""eu"")"),"Garbitu xaboidun eskuak txorrotan")</f>
        <v>Garbitu xaboidun eskuak txorrotan</v>
      </c>
      <c r="E112" s="11" t="s">
        <v>2380</v>
      </c>
      <c r="F112" s="11" t="s">
        <v>2381</v>
      </c>
    </row>
    <row r="113" customFormat="false" ht="15.75" hidden="false" customHeight="false" outlineLevel="0" collapsed="false">
      <c r="A113" s="5" t="s">
        <v>2382</v>
      </c>
      <c r="B113" s="9" t="s">
        <v>2383</v>
      </c>
      <c r="C113" s="9" t="s">
        <v>2384</v>
      </c>
      <c r="D113" s="10" t="str">
        <f aca="false">IFERROR(__xludf.dummyfunction("GOOGLETRANSLATE($C113,""es"",""eu"")"),"Prestatu botila bat mostradorean")</f>
        <v>Prestatu botila bat mostradorean</v>
      </c>
      <c r="E113" s="11" t="s">
        <v>2385</v>
      </c>
      <c r="F113" s="11" t="s">
        <v>2386</v>
      </c>
    </row>
    <row r="114" customFormat="false" ht="15.75" hidden="false" customHeight="false" outlineLevel="0" collapsed="false">
      <c r="A114" s="5" t="s">
        <v>2387</v>
      </c>
      <c r="B114" s="9" t="s">
        <v>2388</v>
      </c>
      <c r="C114" s="9" t="s">
        <v>2389</v>
      </c>
      <c r="D114" s="10" t="str">
        <f aca="false">IFERROR(__xludf.dummyfunction("GOOGLETRANSLATE($C114,""es"",""eu"")"),"Aktibatu konstanteen monitorea")</f>
        <v>Aktibatu konstanteen monitorea</v>
      </c>
      <c r="E114" s="11" t="s">
        <v>2390</v>
      </c>
      <c r="F114" s="11" t="s">
        <v>2391</v>
      </c>
    </row>
    <row r="115" customFormat="false" ht="15.75" hidden="false" customHeight="false" outlineLevel="0" collapsed="false">
      <c r="A115" s="5" t="s">
        <v>2392</v>
      </c>
      <c r="B115" s="9" t="s">
        <v>2393</v>
      </c>
      <c r="C115" s="9" t="s">
        <v>2394</v>
      </c>
      <c r="D115" s="10" t="str">
        <f aca="false">IFERROR(__xludf.dummyfunction("GOOGLETRANSLATE($C115,""es"",""eu"")"),"Erregistratu jaioberriaren bizi-seinaleak erizaintza-taulan/historian.")</f>
        <v>Erregistratu jaioberriaren bizi-seinaleak erizaintza-taulan/historian.</v>
      </c>
      <c r="E115" s="11" t="s">
        <v>2395</v>
      </c>
      <c r="F115" s="11" t="s">
        <v>2396</v>
      </c>
    </row>
    <row r="116" customFormat="false" ht="15.75" hidden="false" customHeight="false" outlineLevel="0" collapsed="false">
      <c r="A116" s="5" t="s">
        <v>2397</v>
      </c>
      <c r="B116" s="9" t="s">
        <v>2398</v>
      </c>
      <c r="C116" s="9" t="s">
        <v>2399</v>
      </c>
      <c r="D116" s="10" t="str">
        <f aca="false">IFERROR(__xludf.dummyfunction("GOOGLETRANSLATE($C116,""es"",""eu"")"),"Identifikatu edukiontzia beharrezko datuekin")</f>
        <v>Identifikatu edukiontzia beharrezko datuekin</v>
      </c>
      <c r="E116" s="11" t="s">
        <v>2400</v>
      </c>
      <c r="F116" s="11" t="s">
        <v>2401</v>
      </c>
    </row>
    <row r="117" customFormat="false" ht="15.75" hidden="false" customHeight="false" outlineLevel="0" collapsed="false">
      <c r="A117" s="5" t="s">
        <v>2402</v>
      </c>
      <c r="B117" s="9" t="s">
        <v>2403</v>
      </c>
      <c r="C117" s="9" t="s">
        <v>2404</v>
      </c>
      <c r="D117" s="10" t="str">
        <f aca="false">IFERROR(__xludf.dummyfunction("GOOGLETRANSLATE($C117,""es"",""eu"")"),"Kontuan izan honako hauek ontziak berogailuan sartu aurretik: Ontziak gehienez 2 orduz bakarrik utzi ahal izango dira, tenperatura ez da 37º C-tik gorakoa izan behar, ontziak zapi batekin estali behar dira, irteera guztiak unean bertan jarri behar dira. .")</f>
        <v>Kontuan izan honako hauek ontziak berogailuan sartu aurretik: Ontziak gehienez 2 orduz bakarrik utzi ahal izango dira, tenperatura ez da 37º C-tik gorakoa izan behar, ontziak zapi batekin estali behar dira, irteera guztiak unean bertan jarri behar dira. .</v>
      </c>
      <c r="E117" s="11" t="s">
        <v>2405</v>
      </c>
      <c r="F117" s="11" t="s">
        <v>2406</v>
      </c>
    </row>
    <row r="118" customFormat="false" ht="15.75" hidden="false" customHeight="false" outlineLevel="0" collapsed="false">
      <c r="A118" s="5" t="s">
        <v>2407</v>
      </c>
      <c r="B118" s="9" t="s">
        <v>2408</v>
      </c>
      <c r="C118" s="9" t="s">
        <v>2409</v>
      </c>
      <c r="D118" s="10" t="str">
        <f aca="false">IFERROR(__xludf.dummyfunction("GOOGLETRANSLATE($C118,""es"",""eu"")"),"Jarri botila berogailuan.")</f>
        <v>Jarri botila berogailuan.</v>
      </c>
      <c r="E118" s="11" t="s">
        <v>2410</v>
      </c>
      <c r="F118" s="11" t="s">
        <v>2411</v>
      </c>
    </row>
    <row r="119" customFormat="false" ht="15.75" hidden="false" customHeight="false" outlineLevel="0" collapsed="false">
      <c r="A119" s="5" t="s">
        <v>2412</v>
      </c>
      <c r="B119" s="9" t="s">
        <v>2413</v>
      </c>
      <c r="C119" s="9" t="s">
        <v>2414</v>
      </c>
      <c r="D119" s="10" t="str">
        <f aca="false">IFERROR(__xludf.dummyfunction("GOOGLETRANSLATE($C119,""es"",""eu"")"),"Aukeratu botila eskuila berezia garbitzeko.")</f>
        <v>Aukeratu botila eskuila berezia garbitzeko.</v>
      </c>
      <c r="E119" s="11" t="s">
        <v>2415</v>
      </c>
      <c r="F119" s="11" t="s">
        <v>2416</v>
      </c>
    </row>
    <row r="120" customFormat="false" ht="15.75" hidden="false" customHeight="false" outlineLevel="0" collapsed="false">
      <c r="A120" s="5" t="s">
        <v>2417</v>
      </c>
      <c r="B120" s="9" t="s">
        <v>2418</v>
      </c>
      <c r="C120" s="9" t="s">
        <v>2419</v>
      </c>
      <c r="D120" s="10" t="str">
        <f aca="false">IFERROR(__xludf.dummyfunction("GOOGLETRANSLATE($C120,""es"",""eu"")"),"Ontziak zorrotz garbitu.")</f>
        <v>Ontziak zorrotz garbitu.</v>
      </c>
      <c r="E120" s="11" t="s">
        <v>2420</v>
      </c>
      <c r="F120" s="11" t="s">
        <v>2421</v>
      </c>
    </row>
    <row r="121" customFormat="false" ht="15.75" hidden="false" customHeight="false" outlineLevel="0" collapsed="false">
      <c r="A121" s="5" t="s">
        <v>2422</v>
      </c>
      <c r="B121" s="9" t="s">
        <v>2423</v>
      </c>
      <c r="C121" s="9" t="s">
        <v>2424</v>
      </c>
      <c r="D121" s="10" t="str">
        <f aca="false">IFERROR(__xludf.dummyfunction("GOOGLETRANSLATE($C121,""es"",""eu"")"),"Aukeratu habiaren forma")</f>
        <v>Aukeratu habiaren forma</v>
      </c>
      <c r="E121" s="11" t="s">
        <v>2425</v>
      </c>
      <c r="F121" s="11" t="s">
        <v>2426</v>
      </c>
    </row>
    <row r="122" customFormat="false" ht="15.75" hidden="false" customHeight="false" outlineLevel="0" collapsed="false">
      <c r="A122" s="5" t="s">
        <v>2427</v>
      </c>
      <c r="B122" s="9" t="s">
        <v>2423</v>
      </c>
      <c r="C122" s="9" t="s">
        <v>2424</v>
      </c>
      <c r="D122" s="10" t="str">
        <f aca="false">IFERROR(__xludf.dummyfunction("GOOGLETRANSLATE($C122,""es"",""eu"")"),"Aukeratu habiaren forma")</f>
        <v>Aukeratu habiaren forma</v>
      </c>
      <c r="E122" s="11" t="s">
        <v>2425</v>
      </c>
      <c r="F122" s="11" t="s">
        <v>2428</v>
      </c>
    </row>
    <row r="123" customFormat="false" ht="15.75" hidden="false" customHeight="false" outlineLevel="0" collapsed="false">
      <c r="A123" s="5" t="s">
        <v>2429</v>
      </c>
      <c r="B123" s="9" t="s">
        <v>2430</v>
      </c>
      <c r="C123" s="9" t="s">
        <v>2431</v>
      </c>
      <c r="D123" s="10" t="str">
        <f aca="false">IFERROR(__xludf.dummyfunction("GOOGLETRANSLATE($C123,""es"",""eu"")"),"Aukeratu habiaren tamaina")</f>
        <v>Aukeratu habiaren tamaina</v>
      </c>
      <c r="E123" s="11" t="s">
        <v>2432</v>
      </c>
      <c r="F123" s="11" t="s">
        <v>2433</v>
      </c>
    </row>
    <row r="124" customFormat="false" ht="15.75" hidden="false" customHeight="false" outlineLevel="0" collapsed="false">
      <c r="A124" s="5" t="s">
        <v>2434</v>
      </c>
      <c r="B124" s="9" t="s">
        <v>2430</v>
      </c>
      <c r="C124" s="9" t="s">
        <v>2431</v>
      </c>
      <c r="D124" s="10" t="str">
        <f aca="false">IFERROR(__xludf.dummyfunction("GOOGLETRANSLATE($C124,""es"",""eu"")"),"Aukeratu habiaren tamaina")</f>
        <v>Aukeratu habiaren tamaina</v>
      </c>
      <c r="E124" s="11" t="s">
        <v>2432</v>
      </c>
      <c r="F124" s="11" t="s">
        <v>2433</v>
      </c>
    </row>
    <row r="125" customFormat="false" ht="15.75" hidden="false" customHeight="false" outlineLevel="0" collapsed="false">
      <c r="A125" s="5" t="s">
        <v>2435</v>
      </c>
      <c r="B125" s="9" t="s">
        <v>2430</v>
      </c>
      <c r="C125" s="9" t="s">
        <v>2431</v>
      </c>
      <c r="D125" s="10" t="str">
        <f aca="false">IFERROR(__xludf.dummyfunction("GOOGLETRANSLATE($C125,""es"",""eu"")"),"Aukeratu habiaren tamaina")</f>
        <v>Aukeratu habiaren tamaina</v>
      </c>
      <c r="E125" s="11" t="s">
        <v>2432</v>
      </c>
      <c r="F125" s="11" t="s">
        <v>2433</v>
      </c>
    </row>
    <row r="126" customFormat="false" ht="15.75" hidden="false" customHeight="false" outlineLevel="0" collapsed="false">
      <c r="A126" s="5" t="s">
        <v>2436</v>
      </c>
      <c r="B126" s="9" t="s">
        <v>2437</v>
      </c>
      <c r="C126" s="9" t="s">
        <v>2438</v>
      </c>
      <c r="D126" s="10" t="str">
        <f aca="false">IFERROR(__xludf.dummyfunction("GOOGLETRANSLATE($C126,""es"",""eu"")"),"Aurrez berotu inkubagailua 34-36º arteko tenperatura izan dadin")</f>
        <v>Aurrez berotu inkubagailua 34-36º arteko tenperatura izan dadin</v>
      </c>
      <c r="E126" s="11" t="s">
        <v>2439</v>
      </c>
      <c r="F126" s="11" t="s">
        <v>2440</v>
      </c>
    </row>
    <row r="127" customFormat="false" ht="15.75" hidden="false" customHeight="false" outlineLevel="0" collapsed="false">
      <c r="A127" s="5" t="s">
        <v>2441</v>
      </c>
      <c r="B127" s="9" t="s">
        <v>2442</v>
      </c>
      <c r="C127" s="9" t="s">
        <v>2443</v>
      </c>
      <c r="D127" s="10" t="str">
        <f aca="false">IFERROR(__xludf.dummyfunction("GOOGLETRANSLATE($C127,""es"",""eu"")"),"Jarri jaioberria sehaskan (arropaz jantzita)")</f>
        <v>Jarri jaioberria sehaskan (arropaz jantzita)</v>
      </c>
      <c r="E127" s="11" t="s">
        <v>2444</v>
      </c>
      <c r="F127" s="11" t="s">
        <v>2445</v>
      </c>
    </row>
    <row r="128" customFormat="false" ht="15.75" hidden="false" customHeight="false" outlineLevel="0" collapsed="false">
      <c r="A128" s="5" t="s">
        <v>2446</v>
      </c>
      <c r="B128" s="9" t="s">
        <v>2447</v>
      </c>
      <c r="C128" s="9" t="s">
        <v>2448</v>
      </c>
      <c r="D128" s="10" t="str">
        <f aca="false">IFERROR(__xludf.dummyfunction("GOOGLETRANSLATE($C128,""es"",""eu"")"),"Inkubagailua, jarri kartel bat jaioberriaren eta amaren izenarekin")</f>
        <v>Inkubagailua, jarri kartel bat jaioberriaren eta amaren izenarekin</v>
      </c>
      <c r="E128" s="11" t="s">
        <v>2449</v>
      </c>
      <c r="F128" s="11" t="s">
        <v>2450</v>
      </c>
    </row>
    <row r="129" customFormat="false" ht="15.75" hidden="false" customHeight="false" outlineLevel="0" collapsed="false">
      <c r="A129" s="5" t="s">
        <v>2451</v>
      </c>
      <c r="B129" s="9" t="s">
        <v>2452</v>
      </c>
      <c r="C129" s="9" t="s">
        <v>2453</v>
      </c>
      <c r="D129" s="10" t="str">
        <f aca="false">IFERROR(__xludf.dummyfunction("GOOGLETRANSLATE($C129,""es"",""eu"")"),"Egiaztatu inkubagailua entxufatuta dagoela.")</f>
        <v>Egiaztatu inkubagailua entxufatuta dagoela.</v>
      </c>
      <c r="E129" s="11" t="s">
        <v>2454</v>
      </c>
      <c r="F129" s="11" t="s">
        <v>2455</v>
      </c>
    </row>
    <row r="130" customFormat="false" ht="15.75" hidden="false" customHeight="false" outlineLevel="0" collapsed="false">
      <c r="A130" s="5" t="s">
        <v>2456</v>
      </c>
      <c r="B130" s="9" t="s">
        <v>2457</v>
      </c>
      <c r="C130" s="9" t="s">
        <v>2458</v>
      </c>
      <c r="D130" s="10" t="str">
        <f aca="false">IFERROR(__xludf.dummyfunction("GOOGLETRANSLATE($C130,""es"",""eu"")"),"Konektatu inkubagailua oxigeno-hornidurara behar izanez gero.")</f>
        <v>Konektatu inkubagailua oxigeno-hornidurara behar izanez gero.</v>
      </c>
      <c r="E130" s="11" t="s">
        <v>2459</v>
      </c>
      <c r="F130" s="11" t="s">
        <v>2460</v>
      </c>
    </row>
    <row r="131" customFormat="false" ht="15.75" hidden="false" customHeight="false" outlineLevel="0" collapsed="false">
      <c r="A131" s="5" t="s">
        <v>2461</v>
      </c>
      <c r="B131" s="9" t="s">
        <v>2462</v>
      </c>
      <c r="C131" s="9" t="s">
        <v>2463</v>
      </c>
      <c r="D131" s="10" t="str">
        <f aca="false">IFERROR(__xludf.dummyfunction("GOOGLETRANSLATE($C131,""es"",""eu"")"),"Jarri ur destilatua deposituan inkubagailua hezetasuna hornitzeko eta programatu jaioberriaren pisuaren arabera.")</f>
        <v>Jarri ur destilatua deposituan inkubagailua hezetasuna hornitzeko eta programatu jaioberriaren pisuaren arabera.</v>
      </c>
      <c r="E131" s="11" t="s">
        <v>2464</v>
      </c>
      <c r="F131" s="11" t="s">
        <v>2465</v>
      </c>
    </row>
    <row r="132" customFormat="false" ht="15.75" hidden="false" customHeight="false" outlineLevel="0" collapsed="false">
      <c r="A132" s="5" t="s">
        <v>2466</v>
      </c>
      <c r="B132" s="9" t="s">
        <v>2467</v>
      </c>
      <c r="C132" s="9" t="s">
        <v>2468</v>
      </c>
      <c r="D132" s="10" t="str">
        <f aca="false">IFERROR(__xludf.dummyfunction("GOOGLETRANSLATE($C132,""es"",""eu"")"),"Jaioberriaren arabera adierazitako inklinazioarekin lastaira-erretilua igo.")</f>
        <v>Jaioberriaren arabera adierazitako inklinazioarekin lastaira-erretilua igo.</v>
      </c>
      <c r="E132" s="11" t="s">
        <v>2469</v>
      </c>
      <c r="F132" s="11" t="s">
        <v>2470</v>
      </c>
    </row>
    <row r="133" customFormat="false" ht="15.75" hidden="false" customHeight="false" outlineLevel="0" collapsed="false">
      <c r="A133" s="5" t="s">
        <v>2471</v>
      </c>
      <c r="B133" s="9" t="s">
        <v>980</v>
      </c>
      <c r="C133" s="9" t="s">
        <v>981</v>
      </c>
      <c r="D133" s="10" t="str">
        <f aca="false">IFERROR(__xludf.dummyfunction("GOOGLETRANSLATE($C133,""es"",""eu"")"),"Inkubagailua kanpoko garbiketa.")</f>
        <v>Inkubagailua kanpoko garbiketa.</v>
      </c>
      <c r="E133" s="11" t="s">
        <v>2472</v>
      </c>
      <c r="F133" s="11" t="s">
        <v>983</v>
      </c>
    </row>
    <row r="134" customFormat="false" ht="15.75" hidden="false" customHeight="false" outlineLevel="0" collapsed="false">
      <c r="A134" s="5" t="s">
        <v>2473</v>
      </c>
      <c r="B134" s="9" t="s">
        <v>2474</v>
      </c>
      <c r="C134" s="9" t="s">
        <v>2475</v>
      </c>
      <c r="D134" s="10" t="str">
        <f aca="false">IFERROR(__xludf.dummyfunction("GOOGLETRANSLATE($C134,""es"",""eu"")"),"Egiaztatu beharrezko material guztia INKUBATZAILEA tiraderetan dagoela")</f>
        <v>Egiaztatu beharrezko material guztia INKUBATZAILEA tiraderetan dagoela</v>
      </c>
      <c r="E134" s="11" t="s">
        <v>2476</v>
      </c>
      <c r="F134" s="11" t="s">
        <v>2477</v>
      </c>
    </row>
    <row r="135" customFormat="false" ht="15.75" hidden="false" customHeight="false" outlineLevel="0" collapsed="false">
      <c r="A135" s="5" t="s">
        <v>2478</v>
      </c>
      <c r="B135" s="9" t="s">
        <v>2479</v>
      </c>
      <c r="C135" s="9" t="s">
        <v>2480</v>
      </c>
      <c r="D135" s="10" t="str">
        <f aca="false">IFERROR(__xludf.dummyfunction("GOOGLETRANSLATE($C135,""es"",""eu"")"),"Inkubagailuaren alboko atea irekitzea")</f>
        <v>Inkubagailuaren alboko atea irekitzea</v>
      </c>
      <c r="E135" s="11" t="s">
        <v>2481</v>
      </c>
      <c r="F135" s="11" t="s">
        <v>2482</v>
      </c>
    </row>
    <row r="136" customFormat="false" ht="15.75" hidden="false" customHeight="false" outlineLevel="0" collapsed="false">
      <c r="A136" s="5" t="s">
        <v>2483</v>
      </c>
      <c r="B136" s="9" t="s">
        <v>2484</v>
      </c>
      <c r="C136" s="9" t="s">
        <v>2485</v>
      </c>
      <c r="D136" s="10" t="str">
        <f aca="false">IFERROR(__xludf.dummyfunction("GOOGLETRANSLATE($C136,""es"",""eu"")"),"Egiaztatu kubikuluak edo posizioak beharrezko material guztia duela.")</f>
        <v>Egiaztatu kubikuluak edo posizioak beharrezko material guztia duela.</v>
      </c>
      <c r="E136" s="11" t="s">
        <v>2486</v>
      </c>
      <c r="F136" s="23" t="s">
        <v>2487</v>
      </c>
    </row>
    <row r="137" customFormat="false" ht="15.75" hidden="false" customHeight="false" outlineLevel="0" collapsed="false">
      <c r="A137" s="5" t="s">
        <v>2488</v>
      </c>
      <c r="B137" s="9" t="s">
        <v>2489</v>
      </c>
      <c r="C137" s="9" t="s">
        <v>2490</v>
      </c>
      <c r="D137" s="10" t="str">
        <f aca="false">IFERROR(__xludf.dummyfunction("GOOGLETRANSLATE($C137,""es"",""eu"")"),"Jarri jaioberria inkubagailuaren barruan")</f>
        <v>Jarri jaioberria inkubagailuaren barruan</v>
      </c>
      <c r="E137" s="11" t="s">
        <v>2491</v>
      </c>
      <c r="F137" s="11" t="s">
        <v>2492</v>
      </c>
    </row>
    <row r="138" customFormat="false" ht="15.75" hidden="false" customHeight="false" outlineLevel="0" collapsed="false">
      <c r="A138" s="5" t="s">
        <v>2493</v>
      </c>
      <c r="B138" s="9" t="s">
        <v>1086</v>
      </c>
      <c r="C138" s="9" t="s">
        <v>1087</v>
      </c>
      <c r="D138" s="10" t="str">
        <f aca="false">IFERROR(__xludf.dummyfunction("GOOGLETRANSLATE($C138,""es"",""eu"")"),"Egiaztatu nola dagoen jaioberria inkubagailuaren barruan")</f>
        <v>Egiaztatu nola dagoen jaioberria inkubagailuaren barruan</v>
      </c>
      <c r="E138" s="11" t="s">
        <v>2494</v>
      </c>
      <c r="F138" s="11" t="s">
        <v>1089</v>
      </c>
    </row>
    <row r="139" customFormat="false" ht="15.75" hidden="false" customHeight="false" outlineLevel="0" collapsed="false">
      <c r="A139" s="5" t="s">
        <v>2495</v>
      </c>
      <c r="B139" s="9" t="s">
        <v>2496</v>
      </c>
      <c r="C139" s="9" t="s">
        <v>2497</v>
      </c>
      <c r="D139" s="10" t="str">
        <f aca="false">IFERROR(__xludf.dummyfunction("GOOGLETRANSLATE($C139,""es"",""eu"")"),"Jaioberriaren bizi-seinaleen monitorea jartzea.")</f>
        <v>Jaioberriaren bizi-seinaleen monitorea jartzea.</v>
      </c>
      <c r="E139" s="11" t="s">
        <v>2498</v>
      </c>
      <c r="F139" s="11" t="s">
        <v>2499</v>
      </c>
    </row>
    <row r="140" customFormat="false" ht="15.75" hidden="false" customHeight="false" outlineLevel="0" collapsed="false">
      <c r="A140" s="5" t="s">
        <v>2500</v>
      </c>
      <c r="B140" s="9" t="s">
        <v>2501</v>
      </c>
      <c r="C140" s="9" t="s">
        <v>2502</v>
      </c>
      <c r="D140" s="10" t="str">
        <f aca="false">IFERROR(__xludf.dummyfunction("GOOGLETRANSLATE($C140,""es"",""eu"")"),"Egiaztatu jaioberriaren bizi-seinaleen monitorea behar bezala kokatuta dagoela (elektrodo prekordialak, presio arteriala eta pulsioximetroa beso ezberdinetan, UT6n bezala, egoera zuzenak eta okerrak egongo dira),")</f>
        <v>Egiaztatu jaioberriaren bizi-seinaleen monitorea behar bezala kokatuta dagoela (elektrodo prekordialak, presio arteriala eta pulsioximetroa beso ezberdinetan, UT6n bezala, egoera zuzenak eta okerrak egongo dira),</v>
      </c>
      <c r="E140" s="11" t="s">
        <v>2503</v>
      </c>
      <c r="F140" s="11" t="s">
        <v>2504</v>
      </c>
    </row>
    <row r="141" customFormat="false" ht="15.75" hidden="false" customHeight="false" outlineLevel="0" collapsed="false">
      <c r="A141" s="5" t="s">
        <v>2505</v>
      </c>
      <c r="B141" s="9" t="s">
        <v>2506</v>
      </c>
      <c r="C141" s="9" t="s">
        <v>2507</v>
      </c>
      <c r="D141" s="10" t="str">
        <f aca="false">IFERROR(__xludf.dummyfunction("GOOGLETRANSLATE($C141,""es"",""eu"")"),"Sehaska, jarri beheko maindire")</f>
        <v>Sehaska, jarri beheko maindire</v>
      </c>
      <c r="E141" s="11" t="s">
        <v>2508</v>
      </c>
      <c r="F141" s="11" t="s">
        <v>2509</v>
      </c>
    </row>
    <row r="142" customFormat="false" ht="15.75" hidden="false" customHeight="false" outlineLevel="0" collapsed="false">
      <c r="A142" s="5" t="s">
        <v>2510</v>
      </c>
      <c r="B142" s="9" t="s">
        <v>2511</v>
      </c>
      <c r="C142" s="9" t="s">
        <v>2512</v>
      </c>
      <c r="D142" s="10" t="str">
        <f aca="false">IFERROR(__xludf.dummyfunction("GOOGLETRANSLATE($C142,""es"",""eu"")"),"Sehaska, jarri goiko izara")</f>
        <v>Sehaska, jarri goiko izara</v>
      </c>
      <c r="E142" s="11" t="s">
        <v>2513</v>
      </c>
      <c r="F142" s="11" t="s">
        <v>2514</v>
      </c>
    </row>
    <row r="143" customFormat="false" ht="15.75" hidden="false" customHeight="false" outlineLevel="0" collapsed="false">
      <c r="A143" s="5" t="s">
        <v>2515</v>
      </c>
      <c r="B143" s="9" t="s">
        <v>2516</v>
      </c>
      <c r="C143" s="9" t="s">
        <v>2517</v>
      </c>
      <c r="D143" s="10" t="str">
        <f aca="false">IFERROR(__xludf.dummyfunction("GOOGLETRANSLATE($C143,""es"",""eu"")"),"Sehaska, jarri manta")</f>
        <v>Sehaska, jarri manta</v>
      </c>
      <c r="E143" s="11" t="s">
        <v>2518</v>
      </c>
      <c r="F143" s="11" t="s">
        <v>2519</v>
      </c>
    </row>
    <row r="144" customFormat="false" ht="15.75" hidden="false" customHeight="false" outlineLevel="0" collapsed="false">
      <c r="A144" s="5" t="s">
        <v>2520</v>
      </c>
      <c r="B144" s="9" t="s">
        <v>2521</v>
      </c>
      <c r="C144" s="9" t="s">
        <v>2522</v>
      </c>
      <c r="D144" s="10" t="str">
        <f aca="false">IFERROR(__xludf.dummyfunction("GOOGLETRANSLATE($C144,""es"",""eu"")"),"Sehaska, jarri kartel bat jaioberriaren eta amaren izenarekin")</f>
        <v>Sehaska, jarri kartel bat jaioberriaren eta amaren izenarekin</v>
      </c>
      <c r="E144" s="11" t="s">
        <v>2523</v>
      </c>
      <c r="F144" s="11" t="s">
        <v>2524</v>
      </c>
    </row>
    <row r="145" customFormat="false" ht="15.75" hidden="false" customHeight="false" outlineLevel="0" collapsed="false">
      <c r="A145" s="5" t="s">
        <v>2525</v>
      </c>
      <c r="B145" s="9" t="s">
        <v>2526</v>
      </c>
      <c r="C145" s="9" t="s">
        <v>2527</v>
      </c>
      <c r="D145" s="10" t="str">
        <f aca="false">IFERROR(__xludf.dummyfunction("GOOGLETRANSLATE($C145,""es"",""eu"")"),"Hartu eta konektatu argia.")</f>
        <v>Hartu eta konektatu argia.</v>
      </c>
      <c r="E145" s="11" t="s">
        <v>2528</v>
      </c>
      <c r="F145" s="11" t="s">
        <v>2529</v>
      </c>
    </row>
    <row r="146" customFormat="false" ht="15.75" hidden="false" customHeight="false" outlineLevel="0" collapsed="false">
      <c r="A146" s="5" t="s">
        <v>2530</v>
      </c>
      <c r="B146" s="9" t="s">
        <v>2531</v>
      </c>
      <c r="C146" s="9" t="s">
        <v>2532</v>
      </c>
      <c r="D146" s="10" t="str">
        <f aca="false">IFERROR(__xludf.dummyfunction("GOOGLETRANSLATE($C146,""es"",""eu"")"),"Jarri jaioberria sehaska termikoan")</f>
        <v>Jarri jaioberria sehaska termikoan</v>
      </c>
      <c r="E146" s="11" t="s">
        <v>2533</v>
      </c>
      <c r="F146" s="11" t="s">
        <v>2534</v>
      </c>
    </row>
    <row r="147" customFormat="false" ht="15.75" hidden="false" customHeight="false" outlineLevel="0" collapsed="false">
      <c r="A147" s="5" t="s">
        <v>2535</v>
      </c>
      <c r="B147" s="9" t="s">
        <v>1111</v>
      </c>
      <c r="C147" s="9" t="s">
        <v>1112</v>
      </c>
      <c r="D147" s="10" t="str">
        <f aca="false">IFERROR(__xludf.dummyfunction("GOOGLETRANSLATE($C147,""es"",""eu"")"),"Argia piztu eta sehaskaren gainean jartzen du jaioberria heldu baino 20 minutuz.")</f>
        <v>Argia piztu eta sehaskaren gainean jartzen du jaioberria heldu baino 20 minutuz.</v>
      </c>
      <c r="E147" s="11" t="s">
        <v>2536</v>
      </c>
      <c r="F147" s="11" t="s">
        <v>1114</v>
      </c>
    </row>
    <row r="148" customFormat="false" ht="15.75" hidden="false" customHeight="false" outlineLevel="0" collapsed="false">
      <c r="A148" s="5" t="s">
        <v>2537</v>
      </c>
      <c r="B148" s="9" t="s">
        <v>2442</v>
      </c>
      <c r="C148" s="9" t="s">
        <v>2443</v>
      </c>
      <c r="D148" s="10" t="str">
        <f aca="false">IFERROR(__xludf.dummyfunction("GOOGLETRANSLATE($C148,""es"",""eu"")"),"Jarri jaioberria sehaskan (arropaz jantzita)")</f>
        <v>Jarri jaioberria sehaskan (arropaz jantzita)</v>
      </c>
      <c r="E148" s="11" t="s">
        <v>2444</v>
      </c>
      <c r="F148" s="11" t="s">
        <v>2445</v>
      </c>
    </row>
    <row r="149" customFormat="false" ht="15.75" hidden="false" customHeight="false" outlineLevel="0" collapsed="false">
      <c r="A149" s="5" t="s">
        <v>2538</v>
      </c>
      <c r="B149" s="9" t="s">
        <v>2539</v>
      </c>
      <c r="C149" s="9" t="s">
        <v>2540</v>
      </c>
      <c r="D149" s="10" t="str">
        <f aca="false">IFERROR(__xludf.dummyfunction("GOOGLETRANSLATE($C149,""es"",""eu"")"),"Jarri fokua sehaskaren gainean")</f>
        <v>Jarri fokua sehaskaren gainean</v>
      </c>
      <c r="E149" s="11" t="s">
        <v>2541</v>
      </c>
      <c r="F149" s="11" t="s">
        <v>2542</v>
      </c>
    </row>
    <row r="150" customFormat="false" ht="15.75" hidden="false" customHeight="false" outlineLevel="0" collapsed="false">
      <c r="A150" s="5" t="s">
        <v>2543</v>
      </c>
      <c r="B150" s="9" t="s">
        <v>2544</v>
      </c>
      <c r="C150" s="9" t="s">
        <v>2545</v>
      </c>
      <c r="D150" s="10" t="str">
        <f aca="false">IFERROR(__xludf.dummyfunction("GOOGLETRANSLATE($C150,""es"",""eu"")"),"Egiaztatu jaioberriaren tenperatura termometroarekin.")</f>
        <v>Egiaztatu jaioberriaren tenperatura termometroarekin.</v>
      </c>
      <c r="E150" s="11" t="s">
        <v>2546</v>
      </c>
      <c r="F150" s="11" t="s">
        <v>2547</v>
      </c>
    </row>
    <row r="151" customFormat="false" ht="15.75" hidden="false" customHeight="false" outlineLevel="0" collapsed="false">
      <c r="A151" s="5" t="s">
        <v>2548</v>
      </c>
      <c r="B151" s="9" t="s">
        <v>1152</v>
      </c>
      <c r="C151" s="9" t="s">
        <v>1153</v>
      </c>
      <c r="D151" s="10" t="str">
        <f aca="false">IFERROR(__xludf.dummyfunction("GOOGLETRANSLATE($C151,""es"",""eu"")"),"Kendu fokua 4:00etan.")</f>
        <v>Kendu fokua 4:00etan.</v>
      </c>
      <c r="E151" s="11" t="s">
        <v>2549</v>
      </c>
      <c r="F151" s="11" t="s">
        <v>1155</v>
      </c>
    </row>
    <row r="152" customFormat="false" ht="15.75" hidden="false" customHeight="false" outlineLevel="0" collapsed="false">
      <c r="A152" s="5" t="s">
        <v>2550</v>
      </c>
      <c r="B152" s="9" t="s">
        <v>2551</v>
      </c>
      <c r="C152" s="9" t="s">
        <v>2552</v>
      </c>
      <c r="D152" s="10" t="str">
        <f aca="false">IFERROR(__xludf.dummyfunction("GOOGLETRANSLATE($C152,""es"",""eu"")"),"Entxufatu fototerapia lanpara.")</f>
        <v>Entxufatu fototerapia lanpara.</v>
      </c>
      <c r="E152" s="11" t="s">
        <v>2553</v>
      </c>
      <c r="F152" s="11" t="s">
        <v>2554</v>
      </c>
    </row>
    <row r="153" customFormat="false" ht="15.75" hidden="false" customHeight="false" outlineLevel="0" collapsed="false">
      <c r="A153" s="5" t="s">
        <v>2555</v>
      </c>
      <c r="B153" s="9" t="s">
        <v>2556</v>
      </c>
      <c r="C153" s="9" t="s">
        <v>2557</v>
      </c>
      <c r="D153" s="10" t="str">
        <f aca="false">IFERROR(__xludf.dummyfunction("GOOGLETRANSLATE($C153,""es"",""eu"")"),"Jarri jaioberria sehaskan.")</f>
        <v>Jarri jaioberria sehaskan.</v>
      </c>
      <c r="E153" s="11" t="s">
        <v>2558</v>
      </c>
      <c r="F153" s="11" t="s">
        <v>2559</v>
      </c>
    </row>
    <row r="154" customFormat="false" ht="15.75" hidden="false" customHeight="false" outlineLevel="0" collapsed="false">
      <c r="A154" s="5" t="s">
        <v>2560</v>
      </c>
      <c r="B154" s="9" t="s">
        <v>2561</v>
      </c>
      <c r="C154" s="9" t="s">
        <v>2562</v>
      </c>
      <c r="D154" s="10" t="str">
        <f aca="false">IFERROR(__xludf.dummyfunction("GOOGLETRANSLATE($C154,""es"",""eu"")"),"Jaioberria erantzi")</f>
        <v>Jaioberria erantzi</v>
      </c>
      <c r="E154" s="11" t="s">
        <v>2563</v>
      </c>
      <c r="F154" s="11" t="s">
        <v>2564</v>
      </c>
    </row>
    <row r="155" customFormat="false" ht="15.75" hidden="false" customHeight="false" outlineLevel="0" collapsed="false">
      <c r="A155" s="5" t="s">
        <v>2565</v>
      </c>
      <c r="B155" s="9" t="s">
        <v>2566</v>
      </c>
      <c r="C155" s="9" t="s">
        <v>2567</v>
      </c>
      <c r="D155" s="10" t="str">
        <f aca="false">IFERROR(__xludf.dummyfunction("GOOGLETRANSLATE($C155,""es"",""eu"")"),"Pixoihala jartzea, sabela estali gabe utziz.")</f>
        <v>Pixoihala jartzea, sabela estali gabe utziz.</v>
      </c>
      <c r="E155" s="11" t="s">
        <v>2568</v>
      </c>
      <c r="F155" s="11" t="s">
        <v>2569</v>
      </c>
    </row>
    <row r="156" customFormat="false" ht="15.75" hidden="false" customHeight="false" outlineLevel="0" collapsed="false">
      <c r="A156" s="5" t="s">
        <v>2570</v>
      </c>
      <c r="B156" s="9" t="s">
        <v>2571</v>
      </c>
      <c r="C156" s="9" t="s">
        <v>2572</v>
      </c>
      <c r="D156" s="10" t="str">
        <f aca="false">IFERROR(__xludf.dummyfunction("GOOGLETRANSLATE($C156,""es"",""eu"")"),"Estali begiak ""begi babesarekin""")</f>
        <v>Estali begiak "begi babesarekin"</v>
      </c>
      <c r="E156" s="11" t="s">
        <v>2573</v>
      </c>
      <c r="F156" s="11" t="s">
        <v>2574</v>
      </c>
    </row>
    <row r="157" customFormat="false" ht="15.75" hidden="false" customHeight="false" outlineLevel="0" collapsed="false">
      <c r="A157" s="5" t="s">
        <v>2575</v>
      </c>
      <c r="B157" s="9" t="s">
        <v>2576</v>
      </c>
      <c r="C157" s="9" t="s">
        <v>2577</v>
      </c>
      <c r="D157" s="10" t="str">
        <f aca="false">IFERROR(__xludf.dummyfunction("GOOGLETRANSLATE($C157,""es"",""eu"")"),"Hasi zaintzen")</f>
        <v>Hasi zaintzen</v>
      </c>
      <c r="E157" s="11" t="s">
        <v>2578</v>
      </c>
      <c r="F157" s="11" t="s">
        <v>2579</v>
      </c>
    </row>
    <row r="158" customFormat="false" ht="15.75" hidden="false" customHeight="false" outlineLevel="0" collapsed="false">
      <c r="A158" s="5" t="s">
        <v>2580</v>
      </c>
      <c r="B158" s="9" t="s">
        <v>2581</v>
      </c>
      <c r="C158" s="9" t="s">
        <v>2582</v>
      </c>
      <c r="D158" s="10" t="str">
        <f aca="false">IFERROR(__xludf.dummyfunction("GOOGLETRANSLATE($C158,""es"",""eu"")"),"Hartu eta jarri lanpara sehaskaren gainean")</f>
        <v>Hartu eta jarri lanpara sehaskaren gainean</v>
      </c>
      <c r="E158" s="11" t="s">
        <v>2583</v>
      </c>
      <c r="F158" s="11" t="s">
        <v>2584</v>
      </c>
    </row>
    <row r="159" customFormat="false" ht="15.75" hidden="false" customHeight="false" outlineLevel="0" collapsed="false">
      <c r="A159" s="5" t="s">
        <v>2585</v>
      </c>
      <c r="B159" s="9" t="s">
        <v>2586</v>
      </c>
      <c r="C159" s="9" t="s">
        <v>2587</v>
      </c>
      <c r="D159" s="10" t="str">
        <f aca="false">IFERROR(__xludf.dummyfunction("GOOGLETRANSLATE($C159,""es"",""eu"")"),"Hartu eta jarri lanpara inkubagailuaren gainean inkubagailuaren sabaitik 5-8 cm-ko distantziara.")</f>
        <v>Hartu eta jarri lanpara inkubagailuaren gainean inkubagailuaren sabaitik 5-8 cm-ko distantziara.</v>
      </c>
      <c r="E159" s="11" t="s">
        <v>2588</v>
      </c>
      <c r="F159" s="11" t="s">
        <v>2589</v>
      </c>
    </row>
    <row r="160" customFormat="false" ht="15.75" hidden="false" customHeight="false" outlineLevel="0" collapsed="false">
      <c r="A160" s="5" t="s">
        <v>2590</v>
      </c>
      <c r="B160" s="9" t="s">
        <v>2591</v>
      </c>
      <c r="C160" s="9" t="s">
        <v>2592</v>
      </c>
      <c r="D160" s="10" t="str">
        <f aca="false">IFERROR(__xludf.dummyfunction("GOOGLETRANSLATE($C160,""es"",""eu"")"),"Jaioberriaren posizioa aldatzen du.")</f>
        <v>Jaioberriaren posizioa aldatzen du.</v>
      </c>
      <c r="E160" s="11" t="s">
        <v>2593</v>
      </c>
      <c r="F160" s="11" t="s">
        <v>2594</v>
      </c>
    </row>
    <row r="161" customFormat="false" ht="15.75" hidden="false" customHeight="false" outlineLevel="0" collapsed="false">
      <c r="A161" s="5" t="s">
        <v>2595</v>
      </c>
      <c r="B161" s="9" t="s">
        <v>2596</v>
      </c>
      <c r="C161" s="9" t="s">
        <v>2597</v>
      </c>
      <c r="D161" s="10" t="str">
        <f aca="false">IFERROR(__xludf.dummyfunction("GOOGLETRANSLATE($C161,""es"",""eu"")"),"Prestatu arroa ur epelarekin")</f>
        <v>Prestatu arroa ur epelarekin</v>
      </c>
      <c r="E161" s="11" t="s">
        <v>2598</v>
      </c>
      <c r="F161" s="11" t="s">
        <v>2599</v>
      </c>
    </row>
    <row r="162" customFormat="false" ht="15.75" hidden="false" customHeight="false" outlineLevel="0" collapsed="false">
      <c r="A162" s="5" t="s">
        <v>2600</v>
      </c>
      <c r="B162" s="9" t="s">
        <v>2601</v>
      </c>
      <c r="C162" s="9" t="s">
        <v>2602</v>
      </c>
      <c r="D162" s="10" t="str">
        <f aca="false">IFERROR(__xludf.dummyfunction("GOOGLETRANSLATE($C162,""es"",""eu"")"),"Prestatu xaboia")</f>
        <v>Prestatu xaboia</v>
      </c>
      <c r="E162" s="11" t="s">
        <v>2603</v>
      </c>
      <c r="F162" s="11" t="s">
        <v>2604</v>
      </c>
    </row>
    <row r="163" customFormat="false" ht="15.75" hidden="false" customHeight="false" outlineLevel="0" collapsed="false">
      <c r="A163" s="5" t="s">
        <v>2605</v>
      </c>
      <c r="B163" s="9" t="s">
        <v>2606</v>
      </c>
      <c r="C163" s="9" t="s">
        <v>2607</v>
      </c>
      <c r="D163" s="10" t="str">
        <f aca="false">IFERROR(__xludf.dummyfunction("GOOGLETRANSLATE($C163,""es"",""eu"")"),"Prestatu belakia")</f>
        <v>Prestatu belakia</v>
      </c>
      <c r="E163" s="11" t="s">
        <v>2607</v>
      </c>
      <c r="F163" s="11" t="s">
        <v>2608</v>
      </c>
    </row>
    <row r="164" customFormat="false" ht="15.75" hidden="false" customHeight="false" outlineLevel="0" collapsed="false">
      <c r="A164" s="5" t="s">
        <v>2609</v>
      </c>
      <c r="B164" s="9" t="s">
        <v>2610</v>
      </c>
      <c r="C164" s="9" t="s">
        <v>2611</v>
      </c>
      <c r="D164" s="10" t="str">
        <f aca="false">IFERROR(__xludf.dummyfunction("GOOGLETRANSLATE($C164,""es"",""eu"")"),"Jaioberria burutik oinetara garbitzea, lehenengo aurreko gainazala (azken genitalak) eta gero atzeko gainazala (azken bum)")</f>
        <v>Jaioberria burutik oinetara garbitzea, lehenengo aurreko gainazala (azken genitalak) eta gero atzeko gainazala (azken bum)</v>
      </c>
      <c r="E164" s="11" t="s">
        <v>2612</v>
      </c>
      <c r="F164" s="11" t="s">
        <v>2613</v>
      </c>
    </row>
    <row r="165" customFormat="false" ht="15.75" hidden="false" customHeight="false" outlineLevel="0" collapsed="false">
      <c r="A165" s="5" t="s">
        <v>2614</v>
      </c>
      <c r="B165" s="9" t="s">
        <v>2615</v>
      </c>
      <c r="C165" s="9" t="s">
        <v>2616</v>
      </c>
      <c r="D165" s="10" t="str">
        <f aca="false">IFERROR(__xludf.dummyfunction("GOOGLETRANSLATE($C165,""es"",""eu"")"),"Kendu maindire zikinak")</f>
        <v>Kendu maindire zikinak</v>
      </c>
      <c r="E165" s="11" t="s">
        <v>2617</v>
      </c>
      <c r="F165" s="11" t="s">
        <v>2618</v>
      </c>
    </row>
    <row r="166" customFormat="false" ht="15.75" hidden="false" customHeight="false" outlineLevel="0" collapsed="false">
      <c r="A166" s="5" t="s">
        <v>2619</v>
      </c>
      <c r="B166" s="9" t="s">
        <v>2620</v>
      </c>
      <c r="C166" s="9" t="s">
        <v>2621</v>
      </c>
      <c r="D166" s="10" t="str">
        <f aca="false">IFERROR(__xludf.dummyfunction("GOOGLETRANSLATE($C166,""es"",""eu"")"),"Itxi inkubagailua")</f>
        <v>Itxi inkubagailua</v>
      </c>
      <c r="E166" s="11" t="s">
        <v>2622</v>
      </c>
      <c r="F166" s="11" t="s">
        <v>2623</v>
      </c>
    </row>
    <row r="167" customFormat="false" ht="15.75" hidden="false" customHeight="false" outlineLevel="0" collapsed="false">
      <c r="A167" s="5" t="s">
        <v>2624</v>
      </c>
      <c r="B167" s="9" t="s">
        <v>2625</v>
      </c>
      <c r="C167" s="9" t="s">
        <v>2626</v>
      </c>
      <c r="D167" s="10" t="str">
        <f aca="false">IFERROR(__xludf.dummyfunction("GOOGLETRANSLATE($C167,""es"",""eu"")"),"Gorde arroa")</f>
        <v>Gorde arroa</v>
      </c>
      <c r="E167" s="11" t="s">
        <v>2626</v>
      </c>
      <c r="F167" s="11" t="s">
        <v>2627</v>
      </c>
    </row>
    <row r="168" customFormat="false" ht="15.75" hidden="false" customHeight="false" outlineLevel="0" collapsed="false">
      <c r="A168" s="5" t="s">
        <v>2628</v>
      </c>
      <c r="B168" s="9" t="s">
        <v>2629</v>
      </c>
      <c r="C168" s="9" t="s">
        <v>2630</v>
      </c>
      <c r="D168" s="10" t="str">
        <f aca="false">IFERROR(__xludf.dummyfunction("GOOGLETRANSLATE($C168,""es"",""eu"")"),"Analeko iragazkortasuna")</f>
        <v>Analeko iragazkortasuna</v>
      </c>
      <c r="E168" s="11" t="s">
        <v>2631</v>
      </c>
      <c r="F168" s="11" t="s">
        <v>2632</v>
      </c>
    </row>
    <row r="169" customFormat="false" ht="15.75" hidden="false" customHeight="false" outlineLevel="0" collapsed="false">
      <c r="A169" s="5" t="s">
        <v>2633</v>
      </c>
      <c r="B169" s="9" t="s">
        <v>2634</v>
      </c>
      <c r="C169" s="9" t="s">
        <v>2635</v>
      </c>
      <c r="D169" s="10" t="str">
        <f aca="false">IFERROR(__xludf.dummyfunction("GOOGLETRANSLATE($C169,""es"",""eu"")"),"Gorde xaboia")</f>
        <v>Gorde xaboia</v>
      </c>
      <c r="E169" s="11" t="s">
        <v>2636</v>
      </c>
      <c r="F169" s="11" t="s">
        <v>2637</v>
      </c>
    </row>
    <row r="170" customFormat="false" ht="15.75" hidden="false" customHeight="false" outlineLevel="0" collapsed="false">
      <c r="A170" s="5" t="s">
        <v>2638</v>
      </c>
      <c r="B170" s="9" t="s">
        <v>2639</v>
      </c>
      <c r="C170" s="9" t="s">
        <v>2640</v>
      </c>
      <c r="D170" s="10" t="str">
        <f aca="false">IFERROR(__xludf.dummyfunction("GOOGLETRANSLATE($C170,""es"",""eu"")"),"belakia bota")</f>
        <v>belakia bota</v>
      </c>
      <c r="E170" s="11" t="s">
        <v>2641</v>
      </c>
      <c r="F170" s="11" t="s">
        <v>2642</v>
      </c>
    </row>
    <row r="171" customFormat="false" ht="15.75" hidden="false" customHeight="false" outlineLevel="0" collapsed="false">
      <c r="A171" s="5" t="s">
        <v>2643</v>
      </c>
      <c r="B171" s="9" t="s">
        <v>2210</v>
      </c>
      <c r="C171" s="9" t="s">
        <v>2211</v>
      </c>
      <c r="D171" s="10" t="str">
        <f aca="false">IFERROR(__xludf.dummyfunction("GOOGLETRANSLATE($C171,""es"",""eu"")"),"altuera neurtu")</f>
        <v>altuera neurtu</v>
      </c>
      <c r="E171" s="11" t="s">
        <v>2212</v>
      </c>
      <c r="F171" s="11" t="s">
        <v>2213</v>
      </c>
    </row>
    <row r="172" customFormat="false" ht="15.75" hidden="false" customHeight="false" outlineLevel="0" collapsed="false">
      <c r="A172" s="5" t="s">
        <v>2644</v>
      </c>
      <c r="B172" s="9" t="s">
        <v>2215</v>
      </c>
      <c r="C172" s="9" t="s">
        <v>2216</v>
      </c>
      <c r="D172" s="10" t="str">
        <f aca="false">IFERROR(__xludf.dummyfunction("GOOGLETRANSLATE($C172,""es"",""eu"")"),"Neurtu buruaren zirkunferentzia")</f>
        <v>Neurtu buruaren zirkunferentzia</v>
      </c>
      <c r="E172" s="11" t="s">
        <v>2217</v>
      </c>
      <c r="F172" s="11" t="s">
        <v>2218</v>
      </c>
    </row>
    <row r="173" customFormat="false" ht="15.75" hidden="false" customHeight="false" outlineLevel="0" collapsed="false">
      <c r="A173" s="5" t="s">
        <v>2645</v>
      </c>
      <c r="B173" s="9" t="s">
        <v>2220</v>
      </c>
      <c r="C173" s="9" t="s">
        <v>2221</v>
      </c>
      <c r="D173" s="10" t="str">
        <f aca="false">IFERROR(__xludf.dummyfunction("GOOGLETRANSLATE($C173,""es"",""eu"")"),"Neurtu bularraren zirkunferentzia")</f>
        <v>Neurtu bularraren zirkunferentzia</v>
      </c>
      <c r="E173" s="11" t="s">
        <v>2222</v>
      </c>
      <c r="F173" s="11" t="s">
        <v>2223</v>
      </c>
    </row>
    <row r="174" customFormat="false" ht="15.75" hidden="false" customHeight="false" outlineLevel="0" collapsed="false">
      <c r="A174" s="5" t="s">
        <v>2646</v>
      </c>
      <c r="B174" s="9" t="s">
        <v>2225</v>
      </c>
      <c r="C174" s="9" t="s">
        <v>2226</v>
      </c>
      <c r="D174" s="10" t="str">
        <f aca="false">IFERROR(__xludf.dummyfunction("GOOGLETRANSLATE($C174,""es"",""eu"")"),"Neurtu sabeleko perimetroa")</f>
        <v>Neurtu sabeleko perimetroa</v>
      </c>
      <c r="E174" s="11" t="s">
        <v>2226</v>
      </c>
      <c r="F174" s="11" t="s">
        <v>2228</v>
      </c>
    </row>
    <row r="175" customFormat="false" ht="15.75" hidden="false" customHeight="false" outlineLevel="0" collapsed="false">
      <c r="A175" s="5" t="s">
        <v>2647</v>
      </c>
      <c r="B175" s="9" t="s">
        <v>2648</v>
      </c>
      <c r="C175" s="9" t="s">
        <v>1251</v>
      </c>
      <c r="D175" s="10" t="str">
        <f aca="false">IFERROR(__xludf.dummyfunction("GOOGLETRANSLATE($C175,""es"",""eu"")"),"Egiaztatu jaioberriak ez duela krema/ukendurik gorputzean.")</f>
        <v>Egiaztatu jaioberriak ez duela krema/ukendurik gorputzean.</v>
      </c>
      <c r="E175" s="11" t="s">
        <v>1252</v>
      </c>
      <c r="F175" s="11" t="s">
        <v>1253</v>
      </c>
    </row>
    <row r="176" customFormat="false" ht="15.75" hidden="false" customHeight="false" outlineLevel="0" collapsed="false">
      <c r="A176" s="5" t="s">
        <v>2649</v>
      </c>
      <c r="B176" s="9" t="s">
        <v>2650</v>
      </c>
      <c r="C176" s="9" t="s">
        <v>2651</v>
      </c>
      <c r="D176" s="10" t="str">
        <f aca="false">IFERROR(__xludf.dummyfunction("GOOGLETRANSLATE($C176,""es"",""eu"")"),"Eskuen higienea")</f>
        <v>Eskuen higienea</v>
      </c>
      <c r="E176" s="11" t="s">
        <v>2652</v>
      </c>
      <c r="F176" s="11" t="s">
        <v>2653</v>
      </c>
    </row>
    <row r="177" customFormat="false" ht="15.75" hidden="false" customHeight="false" outlineLevel="0" collapsed="false">
      <c r="A177" s="5" t="s">
        <v>2654</v>
      </c>
      <c r="B177" s="9" t="s">
        <v>2655</v>
      </c>
      <c r="C177" s="9" t="s">
        <v>2656</v>
      </c>
      <c r="D177" s="10" t="str">
        <f aca="false">IFERROR(__xludf.dummyfunction("GOOGLETRANSLATE($C177,""es"",""eu"")"),"Inkubagailuaren ateak ukondoekin irekitzea")</f>
        <v>Inkubagailuaren ateak ukondoekin irekitzea</v>
      </c>
      <c r="E177" s="11" t="s">
        <v>2657</v>
      </c>
      <c r="F177" s="11" t="s">
        <v>2658</v>
      </c>
    </row>
    <row r="178" customFormat="false" ht="15.75" hidden="false" customHeight="false" outlineLevel="0" collapsed="false">
      <c r="A178" s="5" t="s">
        <v>2659</v>
      </c>
      <c r="B178" s="9" t="s">
        <v>2660</v>
      </c>
      <c r="C178" s="9" t="s">
        <v>2661</v>
      </c>
      <c r="D178" s="10" t="str">
        <f aca="false">IFERROR(__xludf.dummyfunction("GOOGLETRANSLATE($C178,""es"",""eu"")"),"Erizaintza-taulan/historian emandako arreta erregistratu")</f>
        <v>Erizaintza-taulan/historian emandako arreta erregistratu</v>
      </c>
      <c r="E178" s="11" t="s">
        <v>2662</v>
      </c>
      <c r="F178" s="11" t="s">
        <v>2663</v>
      </c>
    </row>
    <row r="179" customFormat="false" ht="15.75" hidden="false" customHeight="false" outlineLevel="0" collapsed="false">
      <c r="A179" s="5" t="s">
        <v>2664</v>
      </c>
      <c r="B179" s="9" t="s">
        <v>2665</v>
      </c>
      <c r="C179" s="9" t="s">
        <v>2204</v>
      </c>
      <c r="D179" s="10" t="str">
        <f aca="false">IFERROR(__xludf.dummyfunction("GOOGLETRANSLATE($C179,""es"",""eu"")"),"Arnas zainketa - sudurreko patency eta jariaketak aspirazioa")</f>
        <v>Arnas zainketa - sudurreko patency eta jariaketak aspirazioa</v>
      </c>
      <c r="E179" s="11" t="s">
        <v>2205</v>
      </c>
      <c r="F179" s="11" t="s">
        <v>2206</v>
      </c>
    </row>
    <row r="180" customFormat="false" ht="15.75" hidden="false" customHeight="false" outlineLevel="0" collapsed="false">
      <c r="A180" s="5" t="s">
        <v>2666</v>
      </c>
      <c r="B180" s="9" t="s">
        <v>2667</v>
      </c>
      <c r="C180" s="9" t="s">
        <v>1297</v>
      </c>
      <c r="D180" s="10" t="str">
        <f aca="false">IFERROR(__xludf.dummyfunction("GOOGLETRANSLATE($C180,""es"",""eu"")"),"Egiaztatu begi-babesaren kokapen zuzena")</f>
        <v>Egiaztatu begi-babesaren kokapen zuzena</v>
      </c>
      <c r="E180" s="11" t="s">
        <v>2668</v>
      </c>
      <c r="F180" s="11" t="s">
        <v>1299</v>
      </c>
    </row>
    <row r="181" customFormat="false" ht="15.75" hidden="false" customHeight="false" outlineLevel="0" collapsed="false">
      <c r="A181" s="5" t="s">
        <v>2669</v>
      </c>
      <c r="B181" s="9" t="s">
        <v>1302</v>
      </c>
      <c r="C181" s="9" t="s">
        <v>2670</v>
      </c>
      <c r="D181" s="10" t="str">
        <f aca="false">IFERROR(__xludf.dummyfunction("GOOGLETRANSLATE($C181,""es"",""eu"")"),"Prestatu bularreko esne/formula/esne artifizial likido edo hautseko ingesta guztiak eman aurretik. 3 ml gehiago gehitu behar dira xiringaren sarrerak perfusio-sistema garbitzeko.")</f>
        <v>Prestatu bularreko esne/formula/esne artifizial likido edo hautseko ingesta guztiak eman aurretik. 3 ml gehiago gehitu behar dira xiringaren sarrerak perfusio-sistema garbitzeko.</v>
      </c>
      <c r="E181" s="11" t="s">
        <v>2671</v>
      </c>
      <c r="F181" s="11" t="s">
        <v>1305</v>
      </c>
    </row>
    <row r="182" customFormat="false" ht="15.75" hidden="false" customHeight="false" outlineLevel="0" collapsed="false">
      <c r="A182" s="5" t="s">
        <v>2672</v>
      </c>
      <c r="B182" s="9" t="s">
        <v>2673</v>
      </c>
      <c r="C182" s="9" t="s">
        <v>2674</v>
      </c>
      <c r="D182" s="10" t="str">
        <f aca="false">IFERROR(__xludf.dummyfunction("GOOGLETRANSLATE($C182,""es"",""eu"")"),"Piztu fototerapia lanpara")</f>
        <v>Piztu fototerapia lanpara</v>
      </c>
      <c r="E182" s="11" t="s">
        <v>2675</v>
      </c>
      <c r="F182" s="11" t="s">
        <v>2676</v>
      </c>
    </row>
    <row r="183" customFormat="false" ht="15.75" hidden="false" customHeight="false" outlineLevel="0" collapsed="false">
      <c r="A183" s="5" t="s">
        <v>2677</v>
      </c>
      <c r="B183" s="9" t="s">
        <v>2678</v>
      </c>
      <c r="C183" s="9" t="s">
        <v>2679</v>
      </c>
      <c r="D183" s="10" t="str">
        <f aca="false">IFERROR(__xludf.dummyfunction("GOOGLETRANSLATE($C183,""es"",""eu"")"),"Prestatu eskuoihala")</f>
        <v>Prestatu eskuoihala</v>
      </c>
      <c r="E183" s="11" t="s">
        <v>2680</v>
      </c>
      <c r="F183" s="11" t="s">
        <v>2681</v>
      </c>
    </row>
    <row r="184" customFormat="false" ht="15.75" hidden="false" customHeight="false" outlineLevel="0" collapsed="false">
      <c r="A184" s="5" t="s">
        <v>2682</v>
      </c>
      <c r="B184" s="9" t="s">
        <v>2683</v>
      </c>
      <c r="C184" s="9" t="s">
        <v>2684</v>
      </c>
      <c r="D184" s="10" t="str">
        <f aca="false">IFERROR(__xludf.dummyfunction("GOOGLETRANSLATE($C184,""es"",""eu"")"),"Prestatu gaza")</f>
        <v>Prestatu gaza</v>
      </c>
      <c r="E184" s="11" t="s">
        <v>2685</v>
      </c>
      <c r="F184" s="11" t="s">
        <v>2686</v>
      </c>
    </row>
    <row r="185" customFormat="false" ht="15.75" hidden="false" customHeight="false" outlineLevel="0" collapsed="false">
      <c r="A185" s="5" t="s">
        <v>2687</v>
      </c>
      <c r="B185" s="9" t="s">
        <v>2688</v>
      </c>
      <c r="C185" s="9" t="s">
        <v>2689</v>
      </c>
      <c r="D185" s="10" t="str">
        <f aca="false">IFERROR(__xludf.dummyfunction("GOOGLETRANSLATE($C185,""es"",""eu"")"),"Prestatu gatz fisiologikoa")</f>
        <v>Prestatu gatz fisiologikoa</v>
      </c>
      <c r="E185" s="11" t="s">
        <v>2690</v>
      </c>
      <c r="F185" s="11" t="s">
        <v>2691</v>
      </c>
    </row>
    <row r="186" customFormat="false" ht="15.75" hidden="false" customHeight="false" outlineLevel="0" collapsed="false">
      <c r="A186" s="5" t="s">
        <v>2692</v>
      </c>
      <c r="B186" s="9" t="s">
        <v>2693</v>
      </c>
      <c r="C186" s="9" t="s">
        <v>2694</v>
      </c>
      <c r="D186" s="10" t="str">
        <f aca="false">IFERROR(__xludf.dummyfunction("GOOGLETRANSLATE($C186,""es"",""eu"")"),"70º-ko alkohola prestatu")</f>
        <v>70º-ko alkohola prestatu</v>
      </c>
      <c r="E186" s="11" t="s">
        <v>2694</v>
      </c>
      <c r="F186" s="11" t="s">
        <v>2695</v>
      </c>
    </row>
    <row r="187" customFormat="false" ht="15.75" hidden="false" customHeight="false" outlineLevel="0" collapsed="false">
      <c r="A187" s="5" t="s">
        <v>2696</v>
      </c>
      <c r="B187" s="9" t="s">
        <v>2697</v>
      </c>
      <c r="C187" s="9" t="s">
        <v>2698</v>
      </c>
      <c r="D187" s="10" t="str">
        <f aca="false">IFERROR(__xludf.dummyfunction("GOOGLETRANSLATE($C187,""es"",""eu"")"),"Prestatu pixoihala")</f>
        <v>Prestatu pixoihala</v>
      </c>
      <c r="E187" s="11" t="s">
        <v>2699</v>
      </c>
      <c r="F187" s="11" t="s">
        <v>2700</v>
      </c>
    </row>
    <row r="188" customFormat="false" ht="15.75" hidden="false" customHeight="false" outlineLevel="0" collapsed="false">
      <c r="A188" s="5" t="s">
        <v>2701</v>
      </c>
      <c r="B188" s="9" t="s">
        <v>2702</v>
      </c>
      <c r="C188" s="9" t="s">
        <v>2703</v>
      </c>
      <c r="D188" s="10" t="str">
        <f aca="false">IFERROR(__xludf.dummyfunction("GOOGLETRANSLATE($C188,""es"",""eu"")"),"Prestatu elektrodoak aldatu behar badira")</f>
        <v>Prestatu elektrodoak aldatu behar badira</v>
      </c>
      <c r="E188" s="11" t="s">
        <v>2704</v>
      </c>
      <c r="F188" s="11" t="s">
        <v>2705</v>
      </c>
    </row>
    <row r="189" customFormat="false" ht="15.75" hidden="false" customHeight="false" outlineLevel="0" collapsed="false">
      <c r="A189" s="5" t="s">
        <v>2706</v>
      </c>
      <c r="B189" s="9" t="s">
        <v>2707</v>
      </c>
      <c r="C189" s="9" t="s">
        <v>2708</v>
      </c>
      <c r="D189" s="10" t="str">
        <f aca="false">IFERROR(__xludf.dummyfunction("GOOGLETRANSLATE($C189,""es"",""eu"")"),"Sabela estaltzen duen pixoihala jartzea.")</f>
        <v>Sabela estaltzen duen pixoihala jartzea.</v>
      </c>
      <c r="E189" s="11" t="s">
        <v>2709</v>
      </c>
      <c r="F189" s="11" t="s">
        <v>2710</v>
      </c>
    </row>
    <row r="190" customFormat="false" ht="15.75" hidden="false" customHeight="false" outlineLevel="0" collapsed="false">
      <c r="A190" s="5" t="s">
        <v>2711</v>
      </c>
      <c r="B190" s="9" t="s">
        <v>2712</v>
      </c>
      <c r="C190" s="9" t="s">
        <v>2713</v>
      </c>
      <c r="D190" s="10" t="str">
        <f aca="false">IFERROR(__xludf.dummyfunction("GOOGLETRANSLATE($C190,""es"",""eu"")"),"Arnas zainketa - auskultazioa")</f>
        <v>Arnas zainketa - auskultazioa</v>
      </c>
      <c r="E190" s="11" t="s">
        <v>2714</v>
      </c>
      <c r="F190" s="11" t="s">
        <v>2715</v>
      </c>
    </row>
    <row r="191" customFormat="false" ht="15.75" hidden="false" customHeight="false" outlineLevel="0" collapsed="false">
      <c r="A191" s="5" t="s">
        <v>2716</v>
      </c>
      <c r="B191" s="9" t="s">
        <v>2717</v>
      </c>
      <c r="C191" s="9" t="s">
        <v>2718</v>
      </c>
      <c r="D191" s="10" t="str">
        <f aca="false">IFERROR(__xludf.dummyfunction("GOOGLETRANSLATE($C191,""es"",""eu"")"),"Egiaztatu bizi-seinaleen monitorearen elektrodoak eta eskumuturrak behar bezala jarrita daudela jaioberriaren gainean.")</f>
        <v>Egiaztatu bizi-seinaleen monitorearen elektrodoak eta eskumuturrak behar bezala jarrita daudela jaioberriaren gainean.</v>
      </c>
      <c r="E191" s="11" t="s">
        <v>2719</v>
      </c>
      <c r="F191" s="11" t="s">
        <v>2720</v>
      </c>
    </row>
    <row r="192" customFormat="false" ht="15.75" hidden="false" customHeight="false" outlineLevel="0" collapsed="false">
      <c r="A192" s="5" t="s">
        <v>2721</v>
      </c>
      <c r="B192" s="9" t="s">
        <v>2722</v>
      </c>
      <c r="C192" s="9" t="s">
        <v>2723</v>
      </c>
      <c r="D192" s="10" t="str">
        <f aca="false">IFERROR(__xludf.dummyfunction("GOOGLETRANSLATE($C192,""es"",""eu"")"),"Garbitu eskuoihal zikina eta maindireak.")</f>
        <v>Garbitu eskuoihal zikina eta maindireak.</v>
      </c>
      <c r="E192" s="11" t="s">
        <v>2724</v>
      </c>
      <c r="F192" s="11" t="s">
        <v>2725</v>
      </c>
    </row>
    <row r="193" customFormat="false" ht="15.75" hidden="false" customHeight="false" outlineLevel="0" collapsed="false">
      <c r="A193" s="5" t="s">
        <v>2726</v>
      </c>
      <c r="B193" s="9" t="s">
        <v>2727</v>
      </c>
      <c r="C193" s="9" t="s">
        <v>2728</v>
      </c>
      <c r="D193" s="10" t="str">
        <f aca="false">IFERROR(__xludf.dummyfunction("GOOGLETRANSLATE($C193,""es"",""eu"")"),"Bota gasak, pixoihal zikinak eta botatzeko beste material hondarrak.")</f>
        <v>Bota gasak, pixoihal zikinak eta botatzeko beste material hondarrak.</v>
      </c>
      <c r="E193" s="11" t="s">
        <v>2729</v>
      </c>
      <c r="F193" s="11" t="s">
        <v>2730</v>
      </c>
    </row>
    <row r="194" customFormat="false" ht="15.75" hidden="false" customHeight="false" outlineLevel="0" collapsed="false">
      <c r="A194" s="5" t="s">
        <v>2731</v>
      </c>
      <c r="B194" s="9" t="s">
        <v>2732</v>
      </c>
      <c r="C194" s="9" t="s">
        <v>2733</v>
      </c>
      <c r="D194" s="10" t="str">
        <f aca="false">IFERROR(__xludf.dummyfunction("GOOGLETRANSLATE($C194,""es"",""eu"")"),"Gorde gatz fisiologikoa")</f>
        <v>Gorde gatz fisiologikoa</v>
      </c>
      <c r="E194" s="11" t="s">
        <v>2734</v>
      </c>
      <c r="F194" s="11" t="s">
        <v>2735</v>
      </c>
    </row>
    <row r="195" customFormat="false" ht="15.75" hidden="false" customHeight="false" outlineLevel="0" collapsed="false">
      <c r="A195" s="5" t="s">
        <v>2736</v>
      </c>
      <c r="B195" s="9" t="s">
        <v>2737</v>
      </c>
      <c r="C195" s="9" t="s">
        <v>2738</v>
      </c>
      <c r="D195" s="10" t="str">
        <f aca="false">IFERROR(__xludf.dummyfunction("GOOGLETRANSLATE($C195,""es"",""eu"")"),"Gorde 70º-ko alkohola")</f>
        <v>Gorde 70º-ko alkohola</v>
      </c>
      <c r="E195" s="11" t="s">
        <v>2739</v>
      </c>
      <c r="F195" s="11" t="s">
        <v>2740</v>
      </c>
    </row>
    <row r="196" customFormat="false" ht="15.75" hidden="false" customHeight="false" outlineLevel="0" collapsed="false">
      <c r="A196" s="5" t="s">
        <v>2741</v>
      </c>
      <c r="B196" s="9" t="s">
        <v>2742</v>
      </c>
      <c r="C196" s="9" t="s">
        <v>2743</v>
      </c>
      <c r="D196" s="10" t="str">
        <f aca="false">IFERROR(__xludf.dummyfunction("GOOGLETRANSLATE($C196,""es"",""eu"")"),"Egiaztatu uraren tenperatura.")</f>
        <v>Egiaztatu uraren tenperatura.</v>
      </c>
      <c r="E196" s="11" t="s">
        <v>2744</v>
      </c>
      <c r="F196" s="11" t="s">
        <v>2745</v>
      </c>
    </row>
    <row r="197" customFormat="false" ht="15.75" hidden="false" customHeight="false" outlineLevel="0" collapsed="false">
      <c r="A197" s="5" t="s">
        <v>2746</v>
      </c>
      <c r="B197" s="9" t="s">
        <v>2747</v>
      </c>
      <c r="C197" s="9" t="s">
        <v>2748</v>
      </c>
      <c r="D197" s="10" t="str">
        <f aca="false">IFERROR(__xludf.dummyfunction("GOOGLETRANSLATE($C197,""es"",""eu"")"),"Jaioberrien komuna: Burua")</f>
        <v>Jaioberrien komuna: Burua</v>
      </c>
      <c r="E197" s="11" t="s">
        <v>2749</v>
      </c>
      <c r="F197" s="11" t="s">
        <v>2750</v>
      </c>
    </row>
    <row r="198" customFormat="false" ht="15.75" hidden="false" customHeight="false" outlineLevel="0" collapsed="false">
      <c r="A198" s="5" t="s">
        <v>2751</v>
      </c>
      <c r="B198" s="9" t="s">
        <v>2752</v>
      </c>
      <c r="C198" s="9" t="s">
        <v>2753</v>
      </c>
      <c r="D198" s="10" t="str">
        <f aca="false">IFERROR(__xludf.dummyfunction("GOOGLETRANSLATE($C198,""es"",""eu"")"),"Jaioberrien komuna: enborra (aurreko aldea)")</f>
        <v>Jaioberrien komuna: enborra (aurreko aldea)</v>
      </c>
      <c r="E198" s="11" t="s">
        <v>2754</v>
      </c>
      <c r="F198" s="11" t="s">
        <v>2755</v>
      </c>
    </row>
    <row r="199" customFormat="false" ht="15.75" hidden="false" customHeight="false" outlineLevel="0" collapsed="false">
      <c r="A199" s="5" t="s">
        <v>2756</v>
      </c>
      <c r="B199" s="9" t="s">
        <v>2757</v>
      </c>
      <c r="C199" s="9" t="s">
        <v>2758</v>
      </c>
      <c r="D199" s="10" t="str">
        <f aca="false">IFERROR(__xludf.dummyfunction("GOOGLETRANSLATE($C199,""es"",""eu"")"),"Jaioberrien soinketa: besoak (osoa)")</f>
        <v>Jaioberrien soinketa: besoak (osoa)</v>
      </c>
      <c r="E199" s="11" t="s">
        <v>2759</v>
      </c>
      <c r="F199" s="11" t="s">
        <v>2760</v>
      </c>
    </row>
    <row r="200" customFormat="false" ht="15.75" hidden="false" customHeight="false" outlineLevel="0" collapsed="false">
      <c r="A200" s="5" t="s">
        <v>2761</v>
      </c>
      <c r="B200" s="9" t="s">
        <v>2762</v>
      </c>
      <c r="C200" s="9" t="s">
        <v>2763</v>
      </c>
      <c r="D200" s="10" t="str">
        <f aca="false">IFERROR(__xludf.dummyfunction("GOOGLETRANSLATE($C200,""es"",""eu"")"),"Jaioberrien soinketa: Hankak (osoa)")</f>
        <v>Jaioberrien soinketa: Hankak (osoa)</v>
      </c>
      <c r="E200" s="11" t="s">
        <v>2764</v>
      </c>
      <c r="F200" s="11" t="s">
        <v>2765</v>
      </c>
    </row>
    <row r="201" customFormat="false" ht="15.75" hidden="false" customHeight="false" outlineLevel="0" collapsed="false">
      <c r="A201" s="5" t="s">
        <v>2766</v>
      </c>
      <c r="B201" s="9" t="s">
        <v>2767</v>
      </c>
      <c r="C201" s="9" t="s">
        <v>2199</v>
      </c>
      <c r="D201" s="10" t="str">
        <f aca="false">IFERROR(__xludf.dummyfunction("GOOGLETRANSLATE($C201,""es"",""eu"")"),"Arnasketa zainketa - Odoljarioaren prebentzioa (K bitamina)")</f>
        <v>Arnasketa zainketa - Odoljarioaren prebentzioa (K bitamina)</v>
      </c>
      <c r="E201" s="11" t="s">
        <v>2200</v>
      </c>
      <c r="F201" s="11" t="s">
        <v>2201</v>
      </c>
    </row>
    <row r="202" customFormat="false" ht="15.75" hidden="false" customHeight="false" outlineLevel="0" collapsed="false">
      <c r="A202" s="5" t="s">
        <v>2768</v>
      </c>
      <c r="B202" s="9" t="s">
        <v>2769</v>
      </c>
      <c r="C202" s="9" t="s">
        <v>2770</v>
      </c>
      <c r="D202" s="10" t="str">
        <f aca="false">IFERROR(__xludf.dummyfunction("GOOGLETRANSLATE($C202,""es"",""eu"")"),"Jaioberrien komuna: Genitalak")</f>
        <v>Jaioberrien komuna: Genitalak</v>
      </c>
      <c r="E202" s="11" t="s">
        <v>2771</v>
      </c>
      <c r="F202" s="11" t="s">
        <v>2772</v>
      </c>
    </row>
    <row r="203" customFormat="false" ht="15.75" hidden="false" customHeight="false" outlineLevel="0" collapsed="false">
      <c r="A203" s="5" t="s">
        <v>2773</v>
      </c>
      <c r="B203" s="9" t="s">
        <v>2774</v>
      </c>
      <c r="C203" s="9" t="s">
        <v>2775</v>
      </c>
      <c r="D203" s="10" t="str">
        <f aca="false">IFERROR(__xludf.dummyfunction("GOOGLETRANSLATE($C203,""es"",""eu"")"),"Jaioberrien komuna: Bizkarra eta ipurdia")</f>
        <v>Jaioberrien komuna: Bizkarra eta ipurdia</v>
      </c>
      <c r="E203" s="11" t="s">
        <v>2776</v>
      </c>
      <c r="F203" s="11" t="s">
        <v>2777</v>
      </c>
    </row>
    <row r="204" customFormat="false" ht="15.75" hidden="false" customHeight="false" outlineLevel="0" collapsed="false">
      <c r="A204" s="5" t="s">
        <v>2778</v>
      </c>
      <c r="B204" s="9" t="s">
        <v>2779</v>
      </c>
      <c r="C204" s="9" t="s">
        <v>2780</v>
      </c>
      <c r="D204" s="10" t="str">
        <f aca="false">IFERROR(__xludf.dummyfunction("GOOGLETRANSLATE($C204,""es"",""eu"")"),"Zilbor-hestea gatz fisiologikoarekin garbitzea")</f>
        <v>Zilbor-hestea gatz fisiologikoarekin garbitzea</v>
      </c>
      <c r="E204" s="11" t="s">
        <v>2781</v>
      </c>
      <c r="F204" s="11" t="s">
        <v>2782</v>
      </c>
    </row>
    <row r="205" customFormat="false" ht="15.75" hidden="false" customHeight="false" outlineLevel="0" collapsed="false">
      <c r="A205" s="5" t="s">
        <v>2783</v>
      </c>
      <c r="B205" s="9" t="s">
        <v>2784</v>
      </c>
      <c r="C205" s="9" t="s">
        <v>2785</v>
      </c>
      <c r="D205" s="10" t="str">
        <f aca="false">IFERROR(__xludf.dummyfunction("GOOGLETRANSLATE($C205,""es"",""eu"")"),"Estali zilbor-hestea gazarekin")</f>
        <v>Estali zilbor-hestea gazarekin</v>
      </c>
      <c r="E205" s="11" t="s">
        <v>2786</v>
      </c>
      <c r="F205" s="11" t="s">
        <v>2787</v>
      </c>
    </row>
    <row r="206" customFormat="false" ht="15.75" hidden="false" customHeight="false" outlineLevel="0" collapsed="false">
      <c r="A206" s="5" t="s">
        <v>2788</v>
      </c>
      <c r="B206" s="9" t="s">
        <v>1318</v>
      </c>
      <c r="C206" s="9" t="s">
        <v>2789</v>
      </c>
      <c r="D206" s="10" t="str">
        <f aca="false">IFERROR(__xludf.dummyfunction("GOOGLETRANSLATE($C206,""es"",""eu"")"),"Egiaztatu jaioberriaren azala")</f>
        <v>Egiaztatu jaioberriaren azala</v>
      </c>
      <c r="E206" s="11" t="s">
        <v>2790</v>
      </c>
      <c r="F206" s="11" t="s">
        <v>2791</v>
      </c>
    </row>
    <row r="207" customFormat="false" ht="15.75" hidden="false" customHeight="false" outlineLevel="0" collapsed="false">
      <c r="A207" s="5" t="s">
        <v>2792</v>
      </c>
      <c r="B207" s="9" t="s">
        <v>2793</v>
      </c>
      <c r="C207" s="9" t="s">
        <v>2794</v>
      </c>
      <c r="D207" s="10" t="str">
        <f aca="false">IFERROR(__xludf.dummyfunction("GOOGLETRANSLATE($C207,""es"",""eu"")"),"Hautatu arnasketa eusteko gailuaren materiala1:")</f>
        <v>Hautatu arnasketa eusteko gailuaren materiala1:</v>
      </c>
      <c r="E207" s="11" t="s">
        <v>2795</v>
      </c>
      <c r="F207" s="11" t="s">
        <v>2796</v>
      </c>
    </row>
    <row r="208" customFormat="false" ht="15.75" hidden="false" customHeight="false" outlineLevel="0" collapsed="false">
      <c r="A208" s="5" t="s">
        <v>2797</v>
      </c>
      <c r="B208" s="9" t="s">
        <v>2798</v>
      </c>
      <c r="C208" s="9" t="s">
        <v>2799</v>
      </c>
      <c r="D208" s="10" t="str">
        <f aca="false">IFERROR(__xludf.dummyfunction("GOOGLETRANSLATE($C208,""es"",""eu"")"),"Hautatu arnasketa eusteko gailua1: Jaioberria Fabián ARNASKETA")</f>
        <v>Hautatu arnasketa eusteko gailua1: Jaioberria Fabián ARNASKETA</v>
      </c>
      <c r="E208" s="11" t="s">
        <v>2800</v>
      </c>
      <c r="F208" s="11" t="s">
        <v>2801</v>
      </c>
    </row>
    <row r="209" customFormat="false" ht="15.75" hidden="false" customHeight="false" outlineLevel="0" collapsed="false">
      <c r="A209" s="5" t="s">
        <v>2802</v>
      </c>
      <c r="B209" s="9" t="s">
        <v>2803</v>
      </c>
      <c r="C209" s="9" t="s">
        <v>2804</v>
      </c>
      <c r="D209" s="10" t="str">
        <f aca="false">IFERROR(__xludf.dummyfunction("GOOGLETRANSLATE($C209,""es"",""eu"")"),"Arnas-euskarri-aparatua muntatu1")</f>
        <v>Arnas-euskarri-aparatua muntatu1</v>
      </c>
      <c r="E209" s="11" t="s">
        <v>2805</v>
      </c>
      <c r="F209" s="11" t="s">
        <v>2806</v>
      </c>
    </row>
    <row r="210" customFormat="false" ht="15.75" hidden="false" customHeight="false" outlineLevel="0" collapsed="false">
      <c r="A210" s="5" t="s">
        <v>2807</v>
      </c>
      <c r="B210" s="9" t="s">
        <v>2808</v>
      </c>
      <c r="C210" s="9" t="s">
        <v>2809</v>
      </c>
      <c r="D210" s="10" t="str">
        <f aca="false">IFERROR(__xludf.dummyfunction("GOOGLETRANSLATE($C210,""es"",""eu"")"),"Hautatu arnasketa eusteko gailuaren materiala2:")</f>
        <v>Hautatu arnasketa eusteko gailuaren materiala2:</v>
      </c>
      <c r="E210" s="11" t="s">
        <v>2810</v>
      </c>
      <c r="F210" s="11" t="s">
        <v>2811</v>
      </c>
    </row>
    <row r="211" customFormat="false" ht="15.75" hidden="false" customHeight="false" outlineLevel="0" collapsed="false">
      <c r="A211" s="5" t="s">
        <v>2812</v>
      </c>
      <c r="B211" s="9" t="str">
        <f aca="false">IFERROR(__xludf.dummyfunction("GOOGLETRANSLATE($C211,""es"",""en"")"),"Select respiratory support device2: Babylog8000 CPAP")</f>
        <v>Select respiratory support device2: Babylog8000 CPAP</v>
      </c>
      <c r="C211" s="9" t="s">
        <v>2813</v>
      </c>
      <c r="D211" s="10" t="str">
        <f aca="false">IFERROR(__xludf.dummyfunction("GOOGLETRANSLATE($C211,""es"",""eu"")"),"Hautatu arnasketa eusteko gailua2: Babylog8000 CPAP")</f>
        <v>Hautatu arnasketa eusteko gailua2: Babylog8000 CPAP</v>
      </c>
      <c r="E211" s="11" t="s">
        <v>2814</v>
      </c>
      <c r="F211" s="11" t="s">
        <v>2815</v>
      </c>
    </row>
    <row r="212" customFormat="false" ht="15.75" hidden="false" customHeight="false" outlineLevel="0" collapsed="false">
      <c r="A212" s="5" t="s">
        <v>2816</v>
      </c>
      <c r="B212" s="9" t="str">
        <f aca="false">IFERROR(__xludf.dummyfunction("GOOGLETRANSLATE($C212,""es"",""en"")"),"Prepare the shots taking details into account:")</f>
        <v>Prepare the shots taking details into account:</v>
      </c>
      <c r="C212" s="9" t="s">
        <v>2817</v>
      </c>
      <c r="D212" s="10" t="str">
        <f aca="false">IFERROR(__xludf.dummyfunction("GOOGLETRANSLATE($C212,""es"",""eu"")"),"Prestatu planoak xehetasunak kontuan hartuta:")</f>
        <v>Prestatu planoak xehetasunak kontuan hartuta:</v>
      </c>
      <c r="E212" s="11" t="s">
        <v>2818</v>
      </c>
      <c r="F212" s="11" t="s">
        <v>2819</v>
      </c>
    </row>
    <row r="213" customFormat="false" ht="15.75" hidden="false" customHeight="false" outlineLevel="0" collapsed="false">
      <c r="A213" s="5" t="s">
        <v>2820</v>
      </c>
      <c r="B213" s="9" t="str">
        <f aca="false">IFERROR(__xludf.dummyfunction("GOOGLETRANSLATE($C213,""es"",""en"")"),"Decide what to take into account when opening/closing the incubator doors")</f>
        <v>Decide what to take into account when opening/closing the incubator doors</v>
      </c>
      <c r="C213" s="9" t="s">
        <v>2821</v>
      </c>
      <c r="D213" s="10" t="str">
        <f aca="false">IFERROR(__xludf.dummyfunction("GOOGLETRANSLATE($C213,""es"",""eu"")"),"Inkubagailuaren ateak ireki/ixtean zer kontuan hartu behar den erabaki")</f>
        <v>Inkubagailuaren ateak ireki/ixtean zer kontuan hartu behar den erabaki</v>
      </c>
      <c r="E213" s="11" t="s">
        <v>2822</v>
      </c>
      <c r="F213" s="11" t="s">
        <v>2823</v>
      </c>
    </row>
    <row r="214" customFormat="false" ht="15.75" hidden="false" customHeight="false" outlineLevel="0" collapsed="false">
      <c r="A214" s="5" t="s">
        <v>2824</v>
      </c>
      <c r="B214" s="9" t="str">
        <f aca="false">IFERROR(__xludf.dummyfunction("GOOGLETRANSLATE($C214,""es"",""en"")"),"Self-assessment of the opening/closing of incubator doors")</f>
        <v>Self-assessment of the opening/closing of incubator doors</v>
      </c>
      <c r="C214" s="9" t="s">
        <v>2825</v>
      </c>
      <c r="D214" s="10" t="str">
        <f aca="false">IFERROR(__xludf.dummyfunction("GOOGLETRANSLATE($C214,""es"",""eu"")"),"Inkubagailuen ateak ireki/itxiren autoebaluazioa")</f>
        <v>Inkubagailuen ateak ireki/itxiren autoebaluazioa</v>
      </c>
      <c r="E214" s="11" t="s">
        <v>2826</v>
      </c>
      <c r="F214" s="11" t="s">
        <v>2827</v>
      </c>
    </row>
    <row r="215" customFormat="false" ht="15.75" hidden="false" customHeight="false" outlineLevel="0" collapsed="false">
      <c r="A215" s="5" t="s">
        <v>2828</v>
      </c>
      <c r="B215" s="9" t="str">
        <f aca="false">IFERROR(__xludf.dummyfunction("GOOGLETRANSLATE($C215,""es"",""en"")"),"Decide what to take into account when raising/lowering the barriers of the warming crib")</f>
        <v>Decide what to take into account when raising/lowering the barriers of the warming crib</v>
      </c>
      <c r="C215" s="9" t="s">
        <v>2829</v>
      </c>
      <c r="D215" s="10" t="str">
        <f aca="false">IFERROR(__xludf.dummyfunction("GOOGLETRANSLATE($C215,""es"",""eu"")"),"Erabaki zer kontuan hartu behar den sehaska berotzeko oztopoak igotzeko/jaisteko")</f>
        <v>Erabaki zer kontuan hartu behar den sehaska berotzeko oztopoak igotzeko/jaisteko</v>
      </c>
      <c r="E215" s="11" t="s">
        <v>2830</v>
      </c>
      <c r="F215" s="11" t="s">
        <v>2831</v>
      </c>
    </row>
    <row r="216" customFormat="false" ht="15.75" hidden="false" customHeight="false" outlineLevel="0" collapsed="false">
      <c r="A216" s="5" t="s">
        <v>2832</v>
      </c>
      <c r="B216" s="9" t="str">
        <f aca="false">IFERROR(__xludf.dummyfunction("GOOGLETRANSLATE($C216,""es"",""en"")"),"Self-assessment on the raising/lowering of the thermal crib barriers:")</f>
        <v>Self-assessment on the raising/lowering of the thermal crib barriers:</v>
      </c>
      <c r="C216" s="9" t="s">
        <v>1521</v>
      </c>
      <c r="D216" s="10" t="str">
        <f aca="false">IFERROR(__xludf.dummyfunction("GOOGLETRANSLATE($C216,""es"",""eu"")"),"Sehaska termikoko hesiak igo/jaisteari buruzko autoebaluazioa:")</f>
        <v>Sehaska termikoko hesiak igo/jaisteari buruzko autoebaluazioa:</v>
      </c>
      <c r="E216" s="11" t="s">
        <v>1522</v>
      </c>
      <c r="F216" s="11" t="s">
        <v>1523</v>
      </c>
    </row>
    <row r="217" customFormat="false" ht="15.75" hidden="false" customHeight="false" outlineLevel="0" collapsed="false">
      <c r="A217" s="20" t="s">
        <v>2833</v>
      </c>
      <c r="B217" s="9" t="str">
        <f aca="false">IFERROR(__xludf.dummyfunction("GOOGLETRANSLATE($C217,""es"",""en"")"),"Prepare milk syringe")</f>
        <v>Prepare milk syringe</v>
      </c>
      <c r="C217" s="26" t="s">
        <v>2834</v>
      </c>
      <c r="D217" s="10" t="str">
        <f aca="false">IFERROR(__xludf.dummyfunction("GOOGLETRANSLATE($C217,""es"",""eu"")"),"Prestatu esne-xiringa")</f>
        <v>Prestatu esne-xiringa</v>
      </c>
      <c r="E217" s="11" t="s">
        <v>2835</v>
      </c>
      <c r="F217" s="11" t="s">
        <v>2836</v>
      </c>
    </row>
    <row r="218" customFormat="false" ht="15.75" hidden="false" customHeight="false" outlineLevel="0" collapsed="false">
      <c r="A218" s="20" t="s">
        <v>2837</v>
      </c>
      <c r="B218" s="9" t="s">
        <v>2838</v>
      </c>
      <c r="C218" s="26" t="s">
        <v>2839</v>
      </c>
      <c r="D218" s="10" t="str">
        <f aca="false">IFERROR(__xludf.dummyfunction("GOOGLETRANSLATE($C218,""es"",""eu"")"),"Botilan bota sobratutako esne-xiringa")</f>
        <v>Botilan bota sobratutako esne-xiringa</v>
      </c>
      <c r="E218" s="11" t="s">
        <v>2840</v>
      </c>
      <c r="F218" s="11" t="s">
        <v>2841</v>
      </c>
    </row>
    <row r="219" customFormat="false" ht="15.75" hidden="false" customHeight="false" outlineLevel="0" collapsed="false">
      <c r="A219" s="20" t="s">
        <v>2842</v>
      </c>
      <c r="B219" s="9" t="s">
        <v>2843</v>
      </c>
      <c r="C219" s="26" t="s">
        <v>2844</v>
      </c>
      <c r="D219" s="10" t="str">
        <f aca="false">IFERROR(__xludf.dummyfunction("GOOGLETRANSLATE($C219,""es"",""eu"")"),"Jarri esne-xiringa berogailuan")</f>
        <v>Jarri esne-xiringa berogailuan</v>
      </c>
      <c r="E219" s="11" t="s">
        <v>2845</v>
      </c>
      <c r="F219" s="11" t="s">
        <v>2846</v>
      </c>
    </row>
    <row r="220" customFormat="false" ht="15.75" hidden="false" customHeight="false" outlineLevel="0" collapsed="false">
      <c r="A220" s="20" t="s">
        <v>2441</v>
      </c>
      <c r="B220" s="9" t="s">
        <v>2843</v>
      </c>
      <c r="C220" s="26" t="s">
        <v>2844</v>
      </c>
      <c r="D220" s="10" t="str">
        <f aca="false">IFERROR(__xludf.dummyfunction("GOOGLETRANSLATE($C220,""es"",""eu"")"),"Jarri esne-xiringa berogailuan")</f>
        <v>Jarri esne-xiringa berogailuan</v>
      </c>
      <c r="E220" s="11" t="s">
        <v>2845</v>
      </c>
      <c r="F220" s="11" t="s">
        <v>2846</v>
      </c>
    </row>
    <row r="221" customFormat="false" ht="15.75" hidden="false" customHeight="false" outlineLevel="0" collapsed="false">
      <c r="A221" s="20" t="s">
        <v>2847</v>
      </c>
      <c r="B221" s="9" t="s">
        <v>1365</v>
      </c>
      <c r="C221" s="26" t="s">
        <v>1366</v>
      </c>
      <c r="D221" s="10" t="str">
        <f aca="false">IFERROR(__xludf.dummyfunction("GOOGLETRANSLATE($C221,""es"",""eu"")"),"Bete botila 45 ml bularreko esnearekin.")</f>
        <v>Bete botila 45 ml bularreko esnearekin.</v>
      </c>
      <c r="E221" s="11" t="s">
        <v>2848</v>
      </c>
      <c r="F221" s="11" t="s">
        <v>2849</v>
      </c>
    </row>
    <row r="222" customFormat="false" ht="15.75" hidden="false" customHeight="false" outlineLevel="0" collapsed="false">
      <c r="A222" s="20" t="s">
        <v>2816</v>
      </c>
      <c r="B222" s="9" t="s">
        <v>2670</v>
      </c>
      <c r="C222" s="26" t="s">
        <v>2850</v>
      </c>
      <c r="D222" s="10" t="str">
        <f aca="false">IFERROR(__xludf.dummyfunction("GOOGLETRANSLATE($C222,""es"",""eu"")"),"Prestatu bularreko esne likido edo hautsez/formula/esne artifiziala eman aurretik. 3 ml gehiago gehitu behar dira xiringaren sarrerak perfusio-sistema garbitzeko.")</f>
        <v>Prestatu bularreko esne likido edo hautsez/formula/esne artifiziala eman aurretik. 3 ml gehiago gehitu behar dira xiringaren sarrerak perfusio-sistema garbitzeko.</v>
      </c>
      <c r="E222" s="11" t="s">
        <v>2851</v>
      </c>
      <c r="F222" s="11" t="s">
        <v>2852</v>
      </c>
    </row>
    <row r="223" customFormat="false" ht="15.75" hidden="false" customHeight="false" outlineLevel="0" collapsed="false">
      <c r="A223" s="20" t="s">
        <v>2853</v>
      </c>
      <c r="B223" s="26" t="s">
        <v>2854</v>
      </c>
      <c r="C223" s="26" t="s">
        <v>1385</v>
      </c>
      <c r="D223" s="10" t="str">
        <f aca="false">IFERROR(__xludf.dummyfunction("GOOGLETRANSLATE($C223,""es"",""eu"")"),"Nahastu 1 esne hauts-koilarakada labana batekin edo paleta batekin eta 30 ml ur. Formula egin ondoren, 15 ml baztertzen dituzu.")</f>
        <v>Nahastu 1 esne hauts-koilarakada labana batekin edo paleta batekin eta 30 ml ur. Formula egin ondoren, 15 ml baztertzen dituzu.</v>
      </c>
      <c r="E223" s="11" t="s">
        <v>2855</v>
      </c>
      <c r="F223" s="11" t="s">
        <v>2856</v>
      </c>
    </row>
    <row r="224" customFormat="false" ht="15.75" hidden="false" customHeight="false" outlineLevel="0" collapsed="false">
      <c r="A224" s="20" t="s">
        <v>2820</v>
      </c>
      <c r="B224" s="26" t="s">
        <v>2857</v>
      </c>
      <c r="C224" s="26" t="s">
        <v>2858</v>
      </c>
      <c r="D224" s="25" t="str">
        <f aca="false">IFERROR(__xludf.dummyfunction("GOOGLETRANSLATE($C224,""es"",""eu"")"),"Alboko panel osoa irekiko da jaioberria edo bolumen handiko materiala sartzea edo inkubagailuaren aldaketa/garbiketa orokor bat egitea beharrezkoa bada soilik.
Ahal den guztietan, ate txikiak (eskuak) bakarrik irekiko dira jaioberria manipulatzeko.
Atea"&amp;"k irekita egon daitezke jaioberria edo inkubagailuan maneiatzen ari bagara.")</f>
        <v>Alboko panel osoa irekiko da jaioberria edo bolumen handiko materiala sartzea edo inkubagailuaren aldaketa/garbiketa orokor bat egitea beharrezkoa bada soilik.
Ahal den guztietan, ate txikiak (eskuak) bakarrik irekiko dira jaioberria manipulatzeko.
Ateak irekita egon daitezke jaioberria edo inkubagailuan maneiatzen ari bagara.</v>
      </c>
      <c r="E224" s="23" t="s">
        <v>2859</v>
      </c>
      <c r="F224" s="23" t="s">
        <v>2860</v>
      </c>
    </row>
    <row r="225" customFormat="false" ht="15.75" hidden="false" customHeight="false" outlineLevel="0" collapsed="false">
      <c r="A225" s="20" t="s">
        <v>2824</v>
      </c>
      <c r="B225" s="16" t="s">
        <v>1464</v>
      </c>
      <c r="C225" s="26" t="s">
        <v>1465</v>
      </c>
      <c r="D225" s="10" t="str">
        <f aca="false">IFERROR(__xludf.dummyfunction("GOOGLETRANSLATE($C225,""es"",""eu"")"),"Inkubagailuen ateak irekitzeari/itxitzeari buruzko autoebaluazioa:")</f>
        <v>Inkubagailuen ateak irekitzeari/itxitzeari buruzko autoebaluazioa:</v>
      </c>
      <c r="E225" s="11" t="s">
        <v>1466</v>
      </c>
      <c r="F225" s="11" t="s">
        <v>1467</v>
      </c>
    </row>
    <row r="226" customFormat="false" ht="15.75" hidden="false" customHeight="false" outlineLevel="0" collapsed="false">
      <c r="A226" s="20" t="s">
        <v>2828</v>
      </c>
      <c r="B226" s="16" t="s">
        <v>1509</v>
      </c>
      <c r="C226" s="26" t="s">
        <v>1510</v>
      </c>
      <c r="D226" s="10" t="str">
        <f aca="false">IFERROR(__xludf.dummyfunction("GOOGLETRANSLATE($C226,""es"",""eu"")"),"Oztopoak bakarrik jaitsi daitezke jaioberria edo sehaska termikoan maneiatzen ari bagara.")</f>
        <v>Oztopoak bakarrik jaitsi daitezke jaioberria edo sehaska termikoan maneiatzen ari bagara.</v>
      </c>
      <c r="E226" s="11" t="s">
        <v>1511</v>
      </c>
      <c r="F226" s="11" t="s">
        <v>2861</v>
      </c>
    </row>
    <row r="227" customFormat="false" ht="15.75" hidden="false" customHeight="false" outlineLevel="0" collapsed="false">
      <c r="A227" s="20" t="s">
        <v>2832</v>
      </c>
      <c r="B227" s="16" t="s">
        <v>1520</v>
      </c>
      <c r="C227" s="26" t="s">
        <v>1521</v>
      </c>
      <c r="D227" s="10" t="str">
        <f aca="false">IFERROR(__xludf.dummyfunction("GOOGLETRANSLATE($C227,""es"",""eu"")"),"Sehaska termikoko hesiak igo/jaisteari buruzko autoebaluazioa:")</f>
        <v>Sehaska termikoko hesiak igo/jaisteari buruzko autoebaluazioa:</v>
      </c>
      <c r="E227" s="11" t="s">
        <v>1522</v>
      </c>
      <c r="F227" s="11" t="s">
        <v>1523</v>
      </c>
    </row>
    <row r="228" customFormat="false" ht="15.75" hidden="false" customHeight="false" outlineLevel="0" collapsed="false">
      <c r="A228" s="27" t="s">
        <v>2862</v>
      </c>
      <c r="B228" s="16" t="s">
        <v>2863</v>
      </c>
      <c r="C228" s="26" t="s">
        <v>2864</v>
      </c>
      <c r="D228" s="10" t="s">
        <v>2865</v>
      </c>
      <c r="E228" s="11" t="s">
        <v>2866</v>
      </c>
      <c r="F228" s="11" t="s">
        <v>2867</v>
      </c>
    </row>
    <row r="229" customFormat="false" ht="15.75" hidden="false" customHeight="false" outlineLevel="0" collapsed="false">
      <c r="B229" s="21"/>
      <c r="C229" s="21"/>
      <c r="E229" s="21"/>
      <c r="F229" s="21"/>
    </row>
    <row r="230" customFormat="false" ht="15.75" hidden="false" customHeight="false" outlineLevel="0" collapsed="false">
      <c r="B230" s="21"/>
      <c r="C230" s="21"/>
      <c r="E230" s="21"/>
      <c r="F230" s="21"/>
    </row>
    <row r="231" customFormat="false" ht="15.75" hidden="false" customHeight="false" outlineLevel="0" collapsed="false">
      <c r="B231" s="21"/>
      <c r="C231" s="21"/>
      <c r="E231" s="21"/>
      <c r="F231" s="21"/>
    </row>
    <row r="232" customFormat="false" ht="15.75" hidden="false" customHeight="false" outlineLevel="0" collapsed="false">
      <c r="B232" s="21"/>
      <c r="C232" s="21"/>
      <c r="E232" s="21"/>
      <c r="F232" s="21"/>
    </row>
    <row r="233" customFormat="false" ht="15.75" hidden="false" customHeight="false" outlineLevel="0" collapsed="false">
      <c r="B233" s="21"/>
      <c r="C233" s="21"/>
      <c r="E233" s="21"/>
      <c r="F233" s="21"/>
    </row>
    <row r="234" customFormat="false" ht="15.75" hidden="false" customHeight="false" outlineLevel="0" collapsed="false">
      <c r="B234" s="21"/>
      <c r="C234" s="21"/>
      <c r="E234" s="21"/>
      <c r="F234" s="21"/>
    </row>
    <row r="235" customFormat="false" ht="15.75" hidden="false" customHeight="false" outlineLevel="0" collapsed="false">
      <c r="B235" s="21"/>
      <c r="C235" s="21"/>
      <c r="E235" s="21"/>
      <c r="F235" s="21"/>
    </row>
    <row r="236" customFormat="false" ht="15.75" hidden="false" customHeight="false" outlineLevel="0" collapsed="false">
      <c r="B236" s="21"/>
      <c r="C236" s="21"/>
      <c r="E236" s="21"/>
      <c r="F236" s="21"/>
    </row>
    <row r="237" customFormat="false" ht="15.75" hidden="false" customHeight="false" outlineLevel="0" collapsed="false">
      <c r="B237" s="21"/>
      <c r="C237" s="21"/>
      <c r="E237" s="21"/>
      <c r="F237" s="21"/>
    </row>
    <row r="238" customFormat="false" ht="15.75" hidden="false" customHeight="false" outlineLevel="0" collapsed="false">
      <c r="B238" s="21"/>
      <c r="C238" s="21"/>
      <c r="E238" s="21"/>
      <c r="F238" s="21"/>
    </row>
    <row r="239" customFormat="false" ht="15.75" hidden="false" customHeight="false" outlineLevel="0" collapsed="false">
      <c r="B239" s="21"/>
      <c r="C239" s="21"/>
      <c r="E239" s="21"/>
      <c r="F239" s="21"/>
    </row>
    <row r="240" customFormat="false" ht="15.75" hidden="false" customHeight="false" outlineLevel="0" collapsed="false">
      <c r="B240" s="21"/>
      <c r="C240" s="21"/>
      <c r="E240" s="21"/>
      <c r="F240" s="21"/>
    </row>
    <row r="241" customFormat="false" ht="15.75" hidden="false" customHeight="false" outlineLevel="0" collapsed="false">
      <c r="B241" s="21"/>
      <c r="C241" s="21"/>
      <c r="E241" s="21"/>
      <c r="F241" s="21"/>
    </row>
    <row r="242" customFormat="false" ht="15.75" hidden="false" customHeight="false" outlineLevel="0" collapsed="false">
      <c r="B242" s="21"/>
      <c r="C242" s="21"/>
      <c r="E242" s="21"/>
      <c r="F242" s="21"/>
    </row>
    <row r="243" customFormat="false" ht="15.75" hidden="false" customHeight="false" outlineLevel="0" collapsed="false">
      <c r="B243" s="21"/>
      <c r="C243" s="21"/>
      <c r="E243" s="21"/>
      <c r="F243" s="21"/>
    </row>
    <row r="244" customFormat="false" ht="15.75" hidden="false" customHeight="false" outlineLevel="0" collapsed="false">
      <c r="B244" s="21"/>
      <c r="C244" s="21"/>
      <c r="E244" s="21"/>
      <c r="F244" s="21"/>
    </row>
    <row r="245" customFormat="false" ht="15.75" hidden="false" customHeight="false" outlineLevel="0" collapsed="false">
      <c r="B245" s="21"/>
      <c r="C245" s="21"/>
      <c r="E245" s="21"/>
      <c r="F245" s="21"/>
    </row>
    <row r="246" customFormat="false" ht="15.75" hidden="false" customHeight="false" outlineLevel="0" collapsed="false">
      <c r="B246" s="21"/>
      <c r="C246" s="21"/>
      <c r="E246" s="21"/>
      <c r="F246" s="21"/>
    </row>
    <row r="247" customFormat="false" ht="15.75" hidden="false" customHeight="false" outlineLevel="0" collapsed="false">
      <c r="B247" s="21"/>
      <c r="C247" s="21"/>
      <c r="E247" s="21"/>
      <c r="F247" s="21"/>
    </row>
    <row r="248" customFormat="false" ht="15.75" hidden="false" customHeight="false" outlineLevel="0" collapsed="false">
      <c r="B248" s="21"/>
      <c r="C248" s="21"/>
      <c r="E248" s="21"/>
      <c r="F248" s="21"/>
    </row>
    <row r="249" customFormat="false" ht="15.75" hidden="false" customHeight="false" outlineLevel="0" collapsed="false">
      <c r="B249" s="21"/>
      <c r="C249" s="21"/>
      <c r="E249" s="21"/>
      <c r="F249" s="21"/>
    </row>
    <row r="250" customFormat="false" ht="15.75" hidden="false" customHeight="false" outlineLevel="0" collapsed="false">
      <c r="B250" s="21"/>
      <c r="C250" s="21"/>
      <c r="E250" s="21"/>
      <c r="F250" s="21"/>
    </row>
    <row r="251" customFormat="false" ht="15.75" hidden="false" customHeight="false" outlineLevel="0" collapsed="false">
      <c r="B251" s="21"/>
      <c r="C251" s="21"/>
      <c r="E251" s="21"/>
      <c r="F251" s="21"/>
    </row>
    <row r="252" customFormat="false" ht="15.75" hidden="false" customHeight="false" outlineLevel="0" collapsed="false">
      <c r="B252" s="21"/>
      <c r="C252" s="21"/>
      <c r="E252" s="21"/>
      <c r="F252" s="21"/>
    </row>
    <row r="253" customFormat="false" ht="15.75" hidden="false" customHeight="false" outlineLevel="0" collapsed="false">
      <c r="B253" s="21"/>
      <c r="C253" s="21"/>
      <c r="E253" s="21"/>
      <c r="F253" s="21"/>
    </row>
    <row r="254" customFormat="false" ht="15.75" hidden="false" customHeight="false" outlineLevel="0" collapsed="false">
      <c r="B254" s="21"/>
      <c r="C254" s="21"/>
      <c r="E254" s="21"/>
      <c r="F254" s="21"/>
    </row>
    <row r="255" customFormat="false" ht="15.75" hidden="false" customHeight="false" outlineLevel="0" collapsed="false">
      <c r="B255" s="21"/>
      <c r="C255" s="21"/>
      <c r="E255" s="21"/>
      <c r="F255" s="21"/>
    </row>
    <row r="256" customFormat="false" ht="15.75" hidden="false" customHeight="false" outlineLevel="0" collapsed="false">
      <c r="B256" s="21"/>
      <c r="C256" s="21"/>
      <c r="E256" s="21"/>
      <c r="F256" s="21"/>
    </row>
    <row r="257" customFormat="false" ht="15.75" hidden="false" customHeight="false" outlineLevel="0" collapsed="false">
      <c r="B257" s="21"/>
      <c r="C257" s="21"/>
      <c r="E257" s="21"/>
      <c r="F257" s="21"/>
    </row>
    <row r="258" customFormat="false" ht="15.75" hidden="false" customHeight="false" outlineLevel="0" collapsed="false">
      <c r="B258" s="21"/>
      <c r="C258" s="21"/>
      <c r="E258" s="21"/>
      <c r="F258" s="21"/>
    </row>
    <row r="259" customFormat="false" ht="15.75" hidden="false" customHeight="false" outlineLevel="0" collapsed="false">
      <c r="B259" s="21"/>
      <c r="C259" s="21"/>
      <c r="E259" s="21"/>
      <c r="F259" s="21"/>
    </row>
    <row r="260" customFormat="false" ht="15.75" hidden="false" customHeight="false" outlineLevel="0" collapsed="false">
      <c r="B260" s="21"/>
      <c r="C260" s="21"/>
      <c r="E260" s="21"/>
      <c r="F260" s="21"/>
    </row>
    <row r="261" customFormat="false" ht="15.75" hidden="false" customHeight="false" outlineLevel="0" collapsed="false">
      <c r="B261" s="21"/>
      <c r="C261" s="21"/>
      <c r="E261" s="21"/>
      <c r="F261" s="21"/>
    </row>
    <row r="262" customFormat="false" ht="15.75" hidden="false" customHeight="false" outlineLevel="0" collapsed="false">
      <c r="B262" s="21"/>
      <c r="C262" s="21"/>
      <c r="E262" s="21"/>
      <c r="F262" s="21"/>
    </row>
    <row r="263" customFormat="false" ht="15.75" hidden="false" customHeight="false" outlineLevel="0" collapsed="false">
      <c r="B263" s="21"/>
      <c r="C263" s="21"/>
      <c r="E263" s="21"/>
      <c r="F263" s="21"/>
    </row>
    <row r="264" customFormat="false" ht="15.75" hidden="false" customHeight="false" outlineLevel="0" collapsed="false">
      <c r="B264" s="21"/>
      <c r="C264" s="21"/>
      <c r="E264" s="21"/>
      <c r="F264" s="21"/>
    </row>
    <row r="265" customFormat="false" ht="15.75" hidden="false" customHeight="false" outlineLevel="0" collapsed="false">
      <c r="B265" s="21"/>
      <c r="C265" s="21"/>
      <c r="E265" s="21"/>
      <c r="F265" s="21"/>
    </row>
    <row r="266" customFormat="false" ht="15.75" hidden="false" customHeight="false" outlineLevel="0" collapsed="false">
      <c r="B266" s="21"/>
      <c r="C266" s="21"/>
      <c r="E266" s="21"/>
      <c r="F266" s="21"/>
    </row>
    <row r="267" customFormat="false" ht="15.75" hidden="false" customHeight="false" outlineLevel="0" collapsed="false">
      <c r="B267" s="21"/>
      <c r="C267" s="21"/>
      <c r="E267" s="21"/>
      <c r="F267" s="21"/>
    </row>
    <row r="268" customFormat="false" ht="15.75" hidden="false" customHeight="false" outlineLevel="0" collapsed="false">
      <c r="B268" s="21"/>
      <c r="C268" s="21"/>
      <c r="E268" s="21"/>
      <c r="F268" s="21"/>
    </row>
    <row r="269" customFormat="false" ht="15.75" hidden="false" customHeight="false" outlineLevel="0" collapsed="false">
      <c r="B269" s="21"/>
      <c r="C269" s="21"/>
      <c r="E269" s="21"/>
      <c r="F269" s="21"/>
    </row>
    <row r="270" customFormat="false" ht="15.75" hidden="false" customHeight="false" outlineLevel="0" collapsed="false">
      <c r="B270" s="21"/>
      <c r="C270" s="21"/>
      <c r="E270" s="21"/>
      <c r="F270" s="21"/>
    </row>
    <row r="271" customFormat="false" ht="15.75" hidden="false" customHeight="false" outlineLevel="0" collapsed="false">
      <c r="B271" s="21"/>
      <c r="C271" s="21"/>
      <c r="E271" s="21"/>
      <c r="F271" s="21"/>
    </row>
    <row r="272" customFormat="false" ht="15.75" hidden="false" customHeight="false" outlineLevel="0" collapsed="false">
      <c r="B272" s="21"/>
      <c r="C272" s="21"/>
      <c r="E272" s="21"/>
      <c r="F272" s="21"/>
    </row>
    <row r="273" customFormat="false" ht="15.75" hidden="false" customHeight="false" outlineLevel="0" collapsed="false">
      <c r="B273" s="21"/>
      <c r="C273" s="21"/>
      <c r="E273" s="21"/>
      <c r="F273" s="21"/>
    </row>
    <row r="274" customFormat="false" ht="15.75" hidden="false" customHeight="false" outlineLevel="0" collapsed="false">
      <c r="B274" s="21"/>
      <c r="C274" s="21"/>
      <c r="E274" s="21"/>
      <c r="F274" s="21"/>
    </row>
    <row r="275" customFormat="false" ht="15.75" hidden="false" customHeight="false" outlineLevel="0" collapsed="false">
      <c r="B275" s="21"/>
      <c r="C275" s="21"/>
      <c r="E275" s="21"/>
      <c r="F275" s="21"/>
    </row>
    <row r="276" customFormat="false" ht="15.75" hidden="false" customHeight="false" outlineLevel="0" collapsed="false">
      <c r="B276" s="21"/>
      <c r="C276" s="21"/>
      <c r="E276" s="21"/>
      <c r="F276" s="21"/>
    </row>
    <row r="277" customFormat="false" ht="15.75" hidden="false" customHeight="false" outlineLevel="0" collapsed="false">
      <c r="B277" s="21"/>
      <c r="C277" s="21"/>
      <c r="E277" s="21"/>
      <c r="F277" s="21"/>
    </row>
    <row r="278" customFormat="false" ht="15.75" hidden="false" customHeight="false" outlineLevel="0" collapsed="false">
      <c r="B278" s="21"/>
      <c r="C278" s="21"/>
      <c r="E278" s="21"/>
      <c r="F278" s="21"/>
    </row>
    <row r="279" customFormat="false" ht="15.75" hidden="false" customHeight="false" outlineLevel="0" collapsed="false">
      <c r="B279" s="21"/>
      <c r="C279" s="21"/>
      <c r="E279" s="21"/>
      <c r="F279" s="21"/>
    </row>
    <row r="280" customFormat="false" ht="15.75" hidden="false" customHeight="false" outlineLevel="0" collapsed="false">
      <c r="B280" s="21"/>
      <c r="C280" s="21"/>
      <c r="E280" s="21"/>
      <c r="F280" s="21"/>
    </row>
    <row r="281" customFormat="false" ht="15.75" hidden="false" customHeight="false" outlineLevel="0" collapsed="false">
      <c r="B281" s="21"/>
      <c r="C281" s="21"/>
      <c r="E281" s="21"/>
      <c r="F281" s="21"/>
    </row>
    <row r="282" customFormat="false" ht="15.75" hidden="false" customHeight="false" outlineLevel="0" collapsed="false">
      <c r="B282" s="21"/>
      <c r="C282" s="21"/>
      <c r="E282" s="21"/>
      <c r="F282" s="21"/>
    </row>
    <row r="283" customFormat="false" ht="15.75" hidden="false" customHeight="false" outlineLevel="0" collapsed="false">
      <c r="B283" s="21"/>
      <c r="C283" s="21"/>
      <c r="E283" s="21"/>
      <c r="F283" s="21"/>
    </row>
    <row r="284" customFormat="false" ht="15.75" hidden="false" customHeight="false" outlineLevel="0" collapsed="false">
      <c r="B284" s="21"/>
      <c r="C284" s="21"/>
      <c r="E284" s="21"/>
      <c r="F284" s="21"/>
    </row>
    <row r="285" customFormat="false" ht="15.75" hidden="false" customHeight="false" outlineLevel="0" collapsed="false">
      <c r="B285" s="21"/>
      <c r="C285" s="21"/>
      <c r="E285" s="21"/>
      <c r="F285" s="21"/>
    </row>
    <row r="286" customFormat="false" ht="15.75" hidden="false" customHeight="false" outlineLevel="0" collapsed="false">
      <c r="B286" s="21"/>
      <c r="C286" s="21"/>
      <c r="E286" s="21"/>
      <c r="F286" s="21"/>
    </row>
    <row r="287" customFormat="false" ht="15.75" hidden="false" customHeight="false" outlineLevel="0" collapsed="false">
      <c r="B287" s="21"/>
      <c r="C287" s="21"/>
      <c r="E287" s="21"/>
      <c r="F287" s="21"/>
    </row>
    <row r="288" customFormat="false" ht="15.75" hidden="false" customHeight="false" outlineLevel="0" collapsed="false">
      <c r="B288" s="21"/>
      <c r="C288" s="21"/>
      <c r="E288" s="21"/>
      <c r="F288" s="21"/>
    </row>
    <row r="289" customFormat="false" ht="15.75" hidden="false" customHeight="false" outlineLevel="0" collapsed="false">
      <c r="B289" s="21"/>
      <c r="C289" s="21"/>
      <c r="E289" s="21"/>
      <c r="F289" s="21"/>
    </row>
    <row r="290" customFormat="false" ht="15.75" hidden="false" customHeight="false" outlineLevel="0" collapsed="false">
      <c r="B290" s="21"/>
      <c r="C290" s="21"/>
      <c r="E290" s="21"/>
      <c r="F290" s="21"/>
    </row>
    <row r="291" customFormat="false" ht="15.75" hidden="false" customHeight="false" outlineLevel="0" collapsed="false">
      <c r="B291" s="21"/>
      <c r="C291" s="21"/>
      <c r="E291" s="21"/>
      <c r="F291" s="21"/>
    </row>
    <row r="292" customFormat="false" ht="15.75" hidden="false" customHeight="false" outlineLevel="0" collapsed="false">
      <c r="B292" s="21"/>
      <c r="C292" s="21"/>
      <c r="E292" s="21"/>
      <c r="F292" s="21"/>
    </row>
    <row r="293" customFormat="false" ht="15.75" hidden="false" customHeight="false" outlineLevel="0" collapsed="false">
      <c r="B293" s="21"/>
      <c r="C293" s="21"/>
      <c r="E293" s="21"/>
      <c r="F293" s="21"/>
    </row>
    <row r="294" customFormat="false" ht="15.75" hidden="false" customHeight="false" outlineLevel="0" collapsed="false">
      <c r="B294" s="21"/>
      <c r="C294" s="21"/>
      <c r="E294" s="21"/>
      <c r="F294" s="21"/>
    </row>
    <row r="295" customFormat="false" ht="15.75" hidden="false" customHeight="false" outlineLevel="0" collapsed="false">
      <c r="B295" s="21"/>
      <c r="C295" s="21"/>
      <c r="E295" s="21"/>
      <c r="F295" s="21"/>
    </row>
    <row r="296" customFormat="false" ht="15.75" hidden="false" customHeight="false" outlineLevel="0" collapsed="false">
      <c r="B296" s="21"/>
      <c r="C296" s="21"/>
      <c r="E296" s="21"/>
      <c r="F296" s="21"/>
    </row>
    <row r="297" customFormat="false" ht="15.75" hidden="false" customHeight="false" outlineLevel="0" collapsed="false">
      <c r="B297" s="21"/>
      <c r="C297" s="21"/>
      <c r="E297" s="21"/>
      <c r="F297" s="21"/>
    </row>
    <row r="298" customFormat="false" ht="15.75" hidden="false" customHeight="false" outlineLevel="0" collapsed="false">
      <c r="B298" s="21"/>
      <c r="C298" s="21"/>
      <c r="E298" s="21"/>
      <c r="F298" s="21"/>
    </row>
    <row r="299" customFormat="false" ht="15.75" hidden="false" customHeight="false" outlineLevel="0" collapsed="false">
      <c r="B299" s="21"/>
      <c r="C299" s="21"/>
      <c r="E299" s="21"/>
      <c r="F299" s="21"/>
    </row>
    <row r="300" customFormat="false" ht="15.75" hidden="false" customHeight="false" outlineLevel="0" collapsed="false">
      <c r="B300" s="21"/>
      <c r="C300" s="21"/>
      <c r="E300" s="21"/>
      <c r="F300" s="21"/>
    </row>
    <row r="301" customFormat="false" ht="15.75" hidden="false" customHeight="false" outlineLevel="0" collapsed="false">
      <c r="B301" s="21"/>
      <c r="C301" s="21"/>
      <c r="E301" s="21"/>
      <c r="F301" s="21"/>
    </row>
    <row r="302" customFormat="false" ht="15.75" hidden="false" customHeight="false" outlineLevel="0" collapsed="false">
      <c r="B302" s="21"/>
      <c r="C302" s="21"/>
      <c r="E302" s="21"/>
      <c r="F302" s="21"/>
    </row>
    <row r="303" customFormat="false" ht="15.75" hidden="false" customHeight="false" outlineLevel="0" collapsed="false">
      <c r="B303" s="21"/>
      <c r="C303" s="21"/>
      <c r="E303" s="21"/>
      <c r="F303" s="21"/>
    </row>
    <row r="304" customFormat="false" ht="15.75" hidden="false" customHeight="false" outlineLevel="0" collapsed="false">
      <c r="B304" s="21"/>
      <c r="C304" s="21"/>
      <c r="E304" s="21"/>
      <c r="F304" s="21"/>
    </row>
    <row r="305" customFormat="false" ht="15.75" hidden="false" customHeight="false" outlineLevel="0" collapsed="false">
      <c r="B305" s="21"/>
      <c r="C305" s="21"/>
      <c r="E305" s="21"/>
      <c r="F305" s="21"/>
    </row>
    <row r="306" customFormat="false" ht="15.75" hidden="false" customHeight="false" outlineLevel="0" collapsed="false">
      <c r="B306" s="21"/>
      <c r="C306" s="21"/>
      <c r="E306" s="21"/>
      <c r="F306" s="21"/>
    </row>
    <row r="307" customFormat="false" ht="15.75" hidden="false" customHeight="false" outlineLevel="0" collapsed="false">
      <c r="B307" s="21"/>
      <c r="C307" s="21"/>
      <c r="E307" s="21"/>
      <c r="F307" s="21"/>
    </row>
    <row r="308" customFormat="false" ht="15.75" hidden="false" customHeight="false" outlineLevel="0" collapsed="false">
      <c r="B308" s="21"/>
      <c r="C308" s="21"/>
      <c r="E308" s="21"/>
      <c r="F308" s="21"/>
    </row>
    <row r="309" customFormat="false" ht="15.75" hidden="false" customHeight="false" outlineLevel="0" collapsed="false">
      <c r="B309" s="21"/>
      <c r="C309" s="21"/>
      <c r="E309" s="21"/>
      <c r="F309" s="21"/>
    </row>
    <row r="310" customFormat="false" ht="15.75" hidden="false" customHeight="false" outlineLevel="0" collapsed="false">
      <c r="B310" s="21"/>
      <c r="C310" s="21"/>
      <c r="E310" s="21"/>
      <c r="F310" s="21"/>
    </row>
    <row r="311" customFormat="false" ht="15.75" hidden="false" customHeight="false" outlineLevel="0" collapsed="false">
      <c r="B311" s="21"/>
      <c r="C311" s="21"/>
      <c r="E311" s="21"/>
      <c r="F311" s="21"/>
    </row>
    <row r="312" customFormat="false" ht="15.75" hidden="false" customHeight="false" outlineLevel="0" collapsed="false">
      <c r="B312" s="21"/>
      <c r="C312" s="21"/>
      <c r="E312" s="21"/>
      <c r="F312" s="21"/>
    </row>
    <row r="313" customFormat="false" ht="15.75" hidden="false" customHeight="false" outlineLevel="0" collapsed="false">
      <c r="B313" s="21"/>
      <c r="C313" s="21"/>
      <c r="E313" s="21"/>
      <c r="F313" s="21"/>
    </row>
    <row r="314" customFormat="false" ht="15.75" hidden="false" customHeight="false" outlineLevel="0" collapsed="false">
      <c r="B314" s="21"/>
      <c r="C314" s="21"/>
      <c r="E314" s="21"/>
      <c r="F314" s="21"/>
    </row>
    <row r="315" customFormat="false" ht="15.75" hidden="false" customHeight="false" outlineLevel="0" collapsed="false">
      <c r="B315" s="21"/>
      <c r="C315" s="21"/>
      <c r="E315" s="21"/>
      <c r="F315" s="21"/>
    </row>
    <row r="316" customFormat="false" ht="15.75" hidden="false" customHeight="false" outlineLevel="0" collapsed="false">
      <c r="B316" s="21"/>
      <c r="C316" s="21"/>
      <c r="E316" s="21"/>
      <c r="F316" s="21"/>
    </row>
    <row r="317" customFormat="false" ht="15.75" hidden="false" customHeight="false" outlineLevel="0" collapsed="false">
      <c r="B317" s="21"/>
      <c r="C317" s="21"/>
      <c r="E317" s="21"/>
      <c r="F317" s="21"/>
    </row>
    <row r="318" customFormat="false" ht="15.75" hidden="false" customHeight="false" outlineLevel="0" collapsed="false">
      <c r="B318" s="21"/>
      <c r="C318" s="21"/>
      <c r="E318" s="21"/>
      <c r="F318" s="21"/>
    </row>
    <row r="319" customFormat="false" ht="15.75" hidden="false" customHeight="false" outlineLevel="0" collapsed="false">
      <c r="B319" s="21"/>
      <c r="C319" s="21"/>
      <c r="E319" s="21"/>
      <c r="F319" s="21"/>
    </row>
    <row r="320" customFormat="false" ht="15.75" hidden="false" customHeight="false" outlineLevel="0" collapsed="false">
      <c r="B320" s="21"/>
      <c r="C320" s="21"/>
      <c r="E320" s="21"/>
      <c r="F320" s="21"/>
    </row>
    <row r="321" customFormat="false" ht="15.75" hidden="false" customHeight="false" outlineLevel="0" collapsed="false">
      <c r="B321" s="21"/>
      <c r="C321" s="21"/>
      <c r="E321" s="21"/>
      <c r="F321" s="21"/>
    </row>
    <row r="322" customFormat="false" ht="15.75" hidden="false" customHeight="false" outlineLevel="0" collapsed="false">
      <c r="B322" s="21"/>
      <c r="C322" s="21"/>
      <c r="E322" s="21"/>
      <c r="F322" s="21"/>
    </row>
    <row r="323" customFormat="false" ht="15.75" hidden="false" customHeight="false" outlineLevel="0" collapsed="false">
      <c r="B323" s="21"/>
      <c r="C323" s="21"/>
      <c r="E323" s="21"/>
      <c r="F323" s="21"/>
    </row>
    <row r="324" customFormat="false" ht="15.75" hidden="false" customHeight="false" outlineLevel="0" collapsed="false">
      <c r="B324" s="21"/>
      <c r="C324" s="21"/>
      <c r="E324" s="21"/>
      <c r="F324" s="21"/>
    </row>
    <row r="325" customFormat="false" ht="15.75" hidden="false" customHeight="false" outlineLevel="0" collapsed="false">
      <c r="B325" s="21"/>
      <c r="C325" s="21"/>
      <c r="E325" s="21"/>
      <c r="F325" s="21"/>
    </row>
    <row r="326" customFormat="false" ht="15.75" hidden="false" customHeight="false" outlineLevel="0" collapsed="false">
      <c r="B326" s="21"/>
      <c r="C326" s="21"/>
      <c r="E326" s="21"/>
      <c r="F326" s="21"/>
    </row>
    <row r="327" customFormat="false" ht="15.75" hidden="false" customHeight="false" outlineLevel="0" collapsed="false">
      <c r="B327" s="21"/>
      <c r="C327" s="21"/>
      <c r="E327" s="21"/>
      <c r="F327" s="21"/>
    </row>
    <row r="328" customFormat="false" ht="15.75" hidden="false" customHeight="false" outlineLevel="0" collapsed="false">
      <c r="B328" s="21"/>
      <c r="C328" s="21"/>
      <c r="E328" s="21"/>
      <c r="F328" s="21"/>
    </row>
    <row r="329" customFormat="false" ht="15.75" hidden="false" customHeight="false" outlineLevel="0" collapsed="false">
      <c r="B329" s="21"/>
      <c r="C329" s="21"/>
      <c r="E329" s="21"/>
      <c r="F329" s="21"/>
    </row>
    <row r="330" customFormat="false" ht="15.75" hidden="false" customHeight="false" outlineLevel="0" collapsed="false">
      <c r="B330" s="21"/>
      <c r="C330" s="21"/>
      <c r="E330" s="21"/>
      <c r="F330" s="21"/>
    </row>
    <row r="331" customFormat="false" ht="15.75" hidden="false" customHeight="false" outlineLevel="0" collapsed="false">
      <c r="B331" s="21"/>
      <c r="C331" s="21"/>
      <c r="E331" s="21"/>
      <c r="F331" s="21"/>
    </row>
    <row r="332" customFormat="false" ht="15.75" hidden="false" customHeight="false" outlineLevel="0" collapsed="false">
      <c r="B332" s="21"/>
      <c r="C332" s="21"/>
      <c r="E332" s="21"/>
      <c r="F332" s="21"/>
    </row>
    <row r="333" customFormat="false" ht="15.75" hidden="false" customHeight="false" outlineLevel="0" collapsed="false">
      <c r="B333" s="21"/>
      <c r="C333" s="21"/>
      <c r="E333" s="21"/>
      <c r="F333" s="21"/>
    </row>
    <row r="334" customFormat="false" ht="15.75" hidden="false" customHeight="false" outlineLevel="0" collapsed="false">
      <c r="B334" s="21"/>
      <c r="C334" s="21"/>
      <c r="E334" s="21"/>
      <c r="F334" s="21"/>
    </row>
    <row r="335" customFormat="false" ht="15.75" hidden="false" customHeight="false" outlineLevel="0" collapsed="false">
      <c r="B335" s="21"/>
      <c r="C335" s="21"/>
      <c r="E335" s="21"/>
      <c r="F335" s="21"/>
    </row>
    <row r="336" customFormat="false" ht="15.75" hidden="false" customHeight="false" outlineLevel="0" collapsed="false">
      <c r="B336" s="21"/>
      <c r="C336" s="21"/>
      <c r="E336" s="21"/>
      <c r="F336" s="21"/>
    </row>
    <row r="337" customFormat="false" ht="15.75" hidden="false" customHeight="false" outlineLevel="0" collapsed="false">
      <c r="B337" s="21"/>
      <c r="C337" s="21"/>
      <c r="E337" s="21"/>
      <c r="F337" s="21"/>
    </row>
    <row r="338" customFormat="false" ht="15.75" hidden="false" customHeight="false" outlineLevel="0" collapsed="false">
      <c r="B338" s="21"/>
      <c r="C338" s="21"/>
      <c r="E338" s="21"/>
      <c r="F338" s="21"/>
    </row>
    <row r="339" customFormat="false" ht="15.75" hidden="false" customHeight="false" outlineLevel="0" collapsed="false">
      <c r="B339" s="21"/>
      <c r="C339" s="21"/>
      <c r="E339" s="21"/>
      <c r="F339" s="21"/>
    </row>
    <row r="340" customFormat="false" ht="15.75" hidden="false" customHeight="false" outlineLevel="0" collapsed="false">
      <c r="B340" s="21"/>
      <c r="C340" s="21"/>
      <c r="E340" s="21"/>
      <c r="F340" s="21"/>
    </row>
    <row r="341" customFormat="false" ht="15.75" hidden="false" customHeight="false" outlineLevel="0" collapsed="false">
      <c r="B341" s="21"/>
      <c r="C341" s="21"/>
      <c r="E341" s="21"/>
      <c r="F341" s="21"/>
    </row>
    <row r="342" customFormat="false" ht="15.75" hidden="false" customHeight="false" outlineLevel="0" collapsed="false">
      <c r="B342" s="21"/>
      <c r="C342" s="21"/>
      <c r="E342" s="21"/>
      <c r="F342" s="21"/>
    </row>
    <row r="343" customFormat="false" ht="15.75" hidden="false" customHeight="false" outlineLevel="0" collapsed="false">
      <c r="B343" s="21"/>
      <c r="C343" s="21"/>
      <c r="E343" s="21"/>
      <c r="F343" s="21"/>
    </row>
    <row r="344" customFormat="false" ht="15.75" hidden="false" customHeight="false" outlineLevel="0" collapsed="false">
      <c r="B344" s="21"/>
      <c r="C344" s="21"/>
      <c r="E344" s="21"/>
      <c r="F344" s="21"/>
    </row>
    <row r="345" customFormat="false" ht="15.75" hidden="false" customHeight="false" outlineLevel="0" collapsed="false">
      <c r="B345" s="21"/>
      <c r="C345" s="21"/>
      <c r="E345" s="21"/>
      <c r="F345" s="21"/>
    </row>
    <row r="346" customFormat="false" ht="15.75" hidden="false" customHeight="false" outlineLevel="0" collapsed="false">
      <c r="B346" s="21"/>
      <c r="C346" s="21"/>
      <c r="E346" s="21"/>
      <c r="F346" s="21"/>
    </row>
    <row r="347" customFormat="false" ht="15.75" hidden="false" customHeight="false" outlineLevel="0" collapsed="false">
      <c r="B347" s="21"/>
      <c r="C347" s="21"/>
      <c r="E347" s="21"/>
      <c r="F347" s="21"/>
    </row>
    <row r="348" customFormat="false" ht="15.75" hidden="false" customHeight="false" outlineLevel="0" collapsed="false">
      <c r="B348" s="21"/>
      <c r="C348" s="21"/>
      <c r="E348" s="21"/>
      <c r="F348" s="21"/>
    </row>
    <row r="349" customFormat="false" ht="15.75" hidden="false" customHeight="false" outlineLevel="0" collapsed="false">
      <c r="B349" s="21"/>
      <c r="C349" s="21"/>
      <c r="E349" s="21"/>
      <c r="F349" s="21"/>
    </row>
    <row r="350" customFormat="false" ht="15.75" hidden="false" customHeight="false" outlineLevel="0" collapsed="false">
      <c r="B350" s="21"/>
      <c r="C350" s="21"/>
      <c r="E350" s="21"/>
      <c r="F350" s="21"/>
    </row>
    <row r="351" customFormat="false" ht="15.75" hidden="false" customHeight="false" outlineLevel="0" collapsed="false">
      <c r="B351" s="21"/>
      <c r="C351" s="21"/>
      <c r="E351" s="21"/>
      <c r="F351" s="21"/>
    </row>
    <row r="352" customFormat="false" ht="15.75" hidden="false" customHeight="false" outlineLevel="0" collapsed="false">
      <c r="B352" s="21"/>
      <c r="C352" s="21"/>
      <c r="E352" s="21"/>
      <c r="F352" s="21"/>
    </row>
    <row r="353" customFormat="false" ht="15.75" hidden="false" customHeight="false" outlineLevel="0" collapsed="false">
      <c r="B353" s="21"/>
      <c r="C353" s="21"/>
      <c r="E353" s="21"/>
      <c r="F353" s="21"/>
    </row>
    <row r="354" customFormat="false" ht="15.75" hidden="false" customHeight="false" outlineLevel="0" collapsed="false">
      <c r="B354" s="21"/>
      <c r="C354" s="21"/>
      <c r="E354" s="21"/>
      <c r="F354" s="21"/>
    </row>
    <row r="355" customFormat="false" ht="15.75" hidden="false" customHeight="false" outlineLevel="0" collapsed="false">
      <c r="B355" s="21"/>
      <c r="C355" s="21"/>
      <c r="E355" s="21"/>
      <c r="F355" s="21"/>
    </row>
    <row r="356" customFormat="false" ht="15.75" hidden="false" customHeight="false" outlineLevel="0" collapsed="false">
      <c r="B356" s="21"/>
      <c r="C356" s="21"/>
      <c r="E356" s="21"/>
      <c r="F356" s="21"/>
    </row>
    <row r="357" customFormat="false" ht="15.75" hidden="false" customHeight="false" outlineLevel="0" collapsed="false">
      <c r="B357" s="21"/>
      <c r="C357" s="21"/>
      <c r="E357" s="21"/>
      <c r="F357" s="21"/>
    </row>
    <row r="358" customFormat="false" ht="15.75" hidden="false" customHeight="false" outlineLevel="0" collapsed="false">
      <c r="B358" s="21"/>
      <c r="C358" s="21"/>
      <c r="E358" s="21"/>
      <c r="F358" s="21"/>
    </row>
    <row r="359" customFormat="false" ht="15.75" hidden="false" customHeight="false" outlineLevel="0" collapsed="false">
      <c r="B359" s="21"/>
      <c r="C359" s="21"/>
      <c r="E359" s="21"/>
      <c r="F359" s="21"/>
    </row>
    <row r="360" customFormat="false" ht="15.75" hidden="false" customHeight="false" outlineLevel="0" collapsed="false">
      <c r="B360" s="21"/>
      <c r="C360" s="21"/>
      <c r="E360" s="21"/>
      <c r="F360" s="21"/>
    </row>
    <row r="361" customFormat="false" ht="15.75" hidden="false" customHeight="false" outlineLevel="0" collapsed="false">
      <c r="B361" s="21"/>
      <c r="C361" s="21"/>
      <c r="E361" s="21"/>
      <c r="F361" s="21"/>
    </row>
    <row r="362" customFormat="false" ht="15.75" hidden="false" customHeight="false" outlineLevel="0" collapsed="false">
      <c r="B362" s="21"/>
      <c r="C362" s="21"/>
      <c r="E362" s="21"/>
      <c r="F362" s="21"/>
    </row>
    <row r="363" customFormat="false" ht="15.75" hidden="false" customHeight="false" outlineLevel="0" collapsed="false">
      <c r="B363" s="21"/>
      <c r="C363" s="21"/>
      <c r="E363" s="21"/>
      <c r="F363" s="21"/>
    </row>
    <row r="364" customFormat="false" ht="15.75" hidden="false" customHeight="false" outlineLevel="0" collapsed="false">
      <c r="B364" s="21"/>
      <c r="C364" s="21"/>
      <c r="E364" s="21"/>
      <c r="F364" s="21"/>
    </row>
    <row r="365" customFormat="false" ht="15.75" hidden="false" customHeight="false" outlineLevel="0" collapsed="false">
      <c r="B365" s="21"/>
      <c r="C365" s="21"/>
      <c r="E365" s="21"/>
      <c r="F365" s="21"/>
    </row>
    <row r="366" customFormat="false" ht="15.75" hidden="false" customHeight="false" outlineLevel="0" collapsed="false">
      <c r="B366" s="21"/>
      <c r="C366" s="21"/>
      <c r="E366" s="21"/>
      <c r="F366" s="21"/>
    </row>
    <row r="367" customFormat="false" ht="15.75" hidden="false" customHeight="false" outlineLevel="0" collapsed="false">
      <c r="B367" s="21"/>
      <c r="C367" s="21"/>
      <c r="E367" s="21"/>
      <c r="F367" s="21"/>
    </row>
    <row r="368" customFormat="false" ht="15.75" hidden="false" customHeight="false" outlineLevel="0" collapsed="false">
      <c r="B368" s="21"/>
      <c r="C368" s="21"/>
      <c r="E368" s="21"/>
      <c r="F368" s="21"/>
    </row>
    <row r="369" customFormat="false" ht="15.75" hidden="false" customHeight="false" outlineLevel="0" collapsed="false">
      <c r="B369" s="21"/>
      <c r="C369" s="21"/>
      <c r="E369" s="21"/>
      <c r="F369" s="21"/>
    </row>
    <row r="370" customFormat="false" ht="15.75" hidden="false" customHeight="false" outlineLevel="0" collapsed="false">
      <c r="B370" s="21"/>
      <c r="C370" s="21"/>
      <c r="E370" s="21"/>
      <c r="F370" s="21"/>
    </row>
    <row r="371" customFormat="false" ht="15.75" hidden="false" customHeight="false" outlineLevel="0" collapsed="false">
      <c r="B371" s="21"/>
      <c r="C371" s="21"/>
      <c r="E371" s="21"/>
      <c r="F371" s="21"/>
    </row>
    <row r="372" customFormat="false" ht="15.75" hidden="false" customHeight="false" outlineLevel="0" collapsed="false">
      <c r="B372" s="21"/>
      <c r="C372" s="21"/>
      <c r="E372" s="21"/>
      <c r="F372" s="21"/>
    </row>
    <row r="373" customFormat="false" ht="15.75" hidden="false" customHeight="false" outlineLevel="0" collapsed="false">
      <c r="B373" s="21"/>
      <c r="C373" s="21"/>
      <c r="E373" s="21"/>
      <c r="F373" s="21"/>
    </row>
    <row r="374" customFormat="false" ht="15.75" hidden="false" customHeight="false" outlineLevel="0" collapsed="false">
      <c r="B374" s="21"/>
      <c r="C374" s="21"/>
      <c r="E374" s="21"/>
      <c r="F374" s="21"/>
    </row>
    <row r="375" customFormat="false" ht="15.75" hidden="false" customHeight="false" outlineLevel="0" collapsed="false">
      <c r="B375" s="21"/>
      <c r="C375" s="21"/>
      <c r="E375" s="21"/>
      <c r="F375" s="21"/>
    </row>
    <row r="376" customFormat="false" ht="15.75" hidden="false" customHeight="false" outlineLevel="0" collapsed="false">
      <c r="B376" s="21"/>
      <c r="C376" s="21"/>
      <c r="E376" s="21"/>
      <c r="F376" s="21"/>
    </row>
    <row r="377" customFormat="false" ht="15.75" hidden="false" customHeight="false" outlineLevel="0" collapsed="false">
      <c r="B377" s="21"/>
      <c r="C377" s="21"/>
      <c r="E377" s="21"/>
      <c r="F377" s="21"/>
    </row>
    <row r="378" customFormat="false" ht="15.75" hidden="false" customHeight="false" outlineLevel="0" collapsed="false">
      <c r="B378" s="21"/>
      <c r="C378" s="21"/>
      <c r="E378" s="21"/>
      <c r="F378" s="21"/>
    </row>
    <row r="379" customFormat="false" ht="15.75" hidden="false" customHeight="false" outlineLevel="0" collapsed="false">
      <c r="B379" s="21"/>
      <c r="C379" s="21"/>
      <c r="E379" s="21"/>
      <c r="F379" s="21"/>
    </row>
    <row r="380" customFormat="false" ht="15.75" hidden="false" customHeight="false" outlineLevel="0" collapsed="false">
      <c r="B380" s="21"/>
      <c r="C380" s="21"/>
      <c r="E380" s="21"/>
      <c r="F380" s="21"/>
    </row>
    <row r="381" customFormat="false" ht="15.75" hidden="false" customHeight="false" outlineLevel="0" collapsed="false">
      <c r="B381" s="21"/>
      <c r="C381" s="21"/>
      <c r="E381" s="21"/>
      <c r="F381" s="21"/>
    </row>
    <row r="382" customFormat="false" ht="15.75" hidden="false" customHeight="false" outlineLevel="0" collapsed="false">
      <c r="B382" s="21"/>
      <c r="C382" s="21"/>
      <c r="E382" s="21"/>
      <c r="F382" s="21"/>
    </row>
    <row r="383" customFormat="false" ht="15.75" hidden="false" customHeight="false" outlineLevel="0" collapsed="false">
      <c r="B383" s="21"/>
      <c r="C383" s="21"/>
      <c r="E383" s="21"/>
      <c r="F383" s="21"/>
    </row>
    <row r="384" customFormat="false" ht="15.75" hidden="false" customHeight="false" outlineLevel="0" collapsed="false">
      <c r="B384" s="21"/>
      <c r="C384" s="21"/>
      <c r="E384" s="21"/>
      <c r="F384" s="21"/>
    </row>
    <row r="385" customFormat="false" ht="15.75" hidden="false" customHeight="false" outlineLevel="0" collapsed="false">
      <c r="B385" s="21"/>
      <c r="C385" s="21"/>
      <c r="E385" s="21"/>
      <c r="F385" s="21"/>
    </row>
    <row r="386" customFormat="false" ht="15.75" hidden="false" customHeight="false" outlineLevel="0" collapsed="false">
      <c r="B386" s="21"/>
      <c r="C386" s="21"/>
      <c r="E386" s="21"/>
      <c r="F386" s="21"/>
    </row>
    <row r="387" customFormat="false" ht="15.75" hidden="false" customHeight="false" outlineLevel="0" collapsed="false">
      <c r="B387" s="21"/>
      <c r="C387" s="21"/>
      <c r="E387" s="21"/>
      <c r="F387" s="21"/>
    </row>
    <row r="388" customFormat="false" ht="15.75" hidden="false" customHeight="false" outlineLevel="0" collapsed="false">
      <c r="B388" s="21"/>
      <c r="C388" s="21"/>
      <c r="E388" s="21"/>
      <c r="F388" s="21"/>
    </row>
    <row r="389" customFormat="false" ht="15.75" hidden="false" customHeight="false" outlineLevel="0" collapsed="false">
      <c r="B389" s="21"/>
      <c r="C389" s="21"/>
      <c r="E389" s="21"/>
      <c r="F389" s="21"/>
    </row>
    <row r="390" customFormat="false" ht="15.75" hidden="false" customHeight="false" outlineLevel="0" collapsed="false">
      <c r="B390" s="21"/>
      <c r="C390" s="21"/>
      <c r="E390" s="21"/>
      <c r="F390" s="21"/>
    </row>
    <row r="391" customFormat="false" ht="15.75" hidden="false" customHeight="false" outlineLevel="0" collapsed="false">
      <c r="B391" s="21"/>
      <c r="C391" s="21"/>
      <c r="E391" s="21"/>
      <c r="F391" s="21"/>
    </row>
    <row r="392" customFormat="false" ht="15.75" hidden="false" customHeight="false" outlineLevel="0" collapsed="false">
      <c r="B392" s="21"/>
      <c r="C392" s="21"/>
      <c r="E392" s="21"/>
      <c r="F392" s="21"/>
    </row>
    <row r="393" customFormat="false" ht="15.75" hidden="false" customHeight="false" outlineLevel="0" collapsed="false">
      <c r="B393" s="21"/>
      <c r="C393" s="21"/>
      <c r="E393" s="21"/>
      <c r="F393" s="21"/>
    </row>
    <row r="394" customFormat="false" ht="15.75" hidden="false" customHeight="false" outlineLevel="0" collapsed="false">
      <c r="B394" s="21"/>
      <c r="C394" s="21"/>
      <c r="E394" s="21"/>
      <c r="F394" s="21"/>
    </row>
    <row r="395" customFormat="false" ht="15.75" hidden="false" customHeight="false" outlineLevel="0" collapsed="false">
      <c r="B395" s="21"/>
      <c r="C395" s="21"/>
      <c r="E395" s="21"/>
      <c r="F395" s="21"/>
    </row>
    <row r="396" customFormat="false" ht="15.75" hidden="false" customHeight="false" outlineLevel="0" collapsed="false">
      <c r="B396" s="21"/>
      <c r="C396" s="21"/>
      <c r="E396" s="21"/>
      <c r="F396" s="21"/>
    </row>
    <row r="397" customFormat="false" ht="15.75" hidden="false" customHeight="false" outlineLevel="0" collapsed="false">
      <c r="B397" s="21"/>
      <c r="C397" s="21"/>
      <c r="E397" s="21"/>
      <c r="F397" s="21"/>
    </row>
    <row r="398" customFormat="false" ht="15.75" hidden="false" customHeight="false" outlineLevel="0" collapsed="false">
      <c r="B398" s="21"/>
      <c r="C398" s="21"/>
      <c r="E398" s="21"/>
      <c r="F398" s="21"/>
    </row>
    <row r="399" customFormat="false" ht="15.75" hidden="false" customHeight="false" outlineLevel="0" collapsed="false">
      <c r="B399" s="21"/>
      <c r="C399" s="21"/>
      <c r="E399" s="21"/>
      <c r="F399" s="21"/>
    </row>
    <row r="400" customFormat="false" ht="15.75" hidden="false" customHeight="false" outlineLevel="0" collapsed="false">
      <c r="B400" s="21"/>
      <c r="C400" s="21"/>
      <c r="E400" s="21"/>
      <c r="F400" s="21"/>
    </row>
    <row r="401" customFormat="false" ht="15.75" hidden="false" customHeight="false" outlineLevel="0" collapsed="false">
      <c r="B401" s="21"/>
      <c r="C401" s="21"/>
      <c r="E401" s="21"/>
      <c r="F401" s="21"/>
    </row>
    <row r="402" customFormat="false" ht="15.75" hidden="false" customHeight="false" outlineLevel="0" collapsed="false">
      <c r="B402" s="21"/>
      <c r="C402" s="21"/>
      <c r="E402" s="21"/>
      <c r="F402" s="21"/>
    </row>
    <row r="403" customFormat="false" ht="15.75" hidden="false" customHeight="false" outlineLevel="0" collapsed="false">
      <c r="B403" s="21"/>
      <c r="C403" s="21"/>
      <c r="E403" s="21"/>
      <c r="F403" s="21"/>
    </row>
    <row r="404" customFormat="false" ht="15.75" hidden="false" customHeight="false" outlineLevel="0" collapsed="false">
      <c r="B404" s="21"/>
      <c r="C404" s="21"/>
      <c r="E404" s="21"/>
      <c r="F404" s="21"/>
    </row>
    <row r="405" customFormat="false" ht="15.75" hidden="false" customHeight="false" outlineLevel="0" collapsed="false">
      <c r="B405" s="21"/>
      <c r="C405" s="21"/>
      <c r="E405" s="21"/>
      <c r="F405" s="21"/>
    </row>
    <row r="406" customFormat="false" ht="15.75" hidden="false" customHeight="false" outlineLevel="0" collapsed="false">
      <c r="B406" s="21"/>
      <c r="C406" s="21"/>
      <c r="E406" s="21"/>
      <c r="F406" s="21"/>
    </row>
    <row r="407" customFormat="false" ht="15.75" hidden="false" customHeight="false" outlineLevel="0" collapsed="false">
      <c r="B407" s="21"/>
      <c r="C407" s="21"/>
      <c r="E407" s="21"/>
      <c r="F407" s="21"/>
    </row>
    <row r="408" customFormat="false" ht="15.75" hidden="false" customHeight="false" outlineLevel="0" collapsed="false">
      <c r="B408" s="21"/>
      <c r="C408" s="21"/>
      <c r="E408" s="21"/>
      <c r="F408" s="21"/>
    </row>
    <row r="409" customFormat="false" ht="15.75" hidden="false" customHeight="false" outlineLevel="0" collapsed="false">
      <c r="B409" s="21"/>
      <c r="C409" s="21"/>
      <c r="E409" s="21"/>
      <c r="F409" s="21"/>
    </row>
    <row r="410" customFormat="false" ht="15.75" hidden="false" customHeight="false" outlineLevel="0" collapsed="false">
      <c r="B410" s="21"/>
      <c r="C410" s="21"/>
      <c r="E410" s="21"/>
      <c r="F410" s="21"/>
    </row>
    <row r="411" customFormat="false" ht="15.75" hidden="false" customHeight="false" outlineLevel="0" collapsed="false">
      <c r="B411" s="21"/>
      <c r="C411" s="21"/>
      <c r="E411" s="21"/>
      <c r="F411" s="21"/>
    </row>
    <row r="412" customFormat="false" ht="15.75" hidden="false" customHeight="false" outlineLevel="0" collapsed="false">
      <c r="B412" s="21"/>
      <c r="C412" s="21"/>
      <c r="E412" s="21"/>
      <c r="F412" s="21"/>
    </row>
    <row r="413" customFormat="false" ht="15.75" hidden="false" customHeight="false" outlineLevel="0" collapsed="false">
      <c r="B413" s="21"/>
      <c r="C413" s="21"/>
      <c r="E413" s="21"/>
      <c r="F413" s="21"/>
    </row>
    <row r="414" customFormat="false" ht="15.75" hidden="false" customHeight="false" outlineLevel="0" collapsed="false">
      <c r="B414" s="21"/>
      <c r="C414" s="21"/>
      <c r="E414" s="21"/>
      <c r="F414" s="21"/>
    </row>
    <row r="415" customFormat="false" ht="15.75" hidden="false" customHeight="false" outlineLevel="0" collapsed="false">
      <c r="B415" s="21"/>
      <c r="C415" s="21"/>
      <c r="E415" s="21"/>
      <c r="F415" s="21"/>
    </row>
    <row r="416" customFormat="false" ht="15.75" hidden="false" customHeight="false" outlineLevel="0" collapsed="false">
      <c r="B416" s="21"/>
      <c r="C416" s="21"/>
      <c r="E416" s="21"/>
      <c r="F416" s="21"/>
    </row>
    <row r="417" customFormat="false" ht="15.75" hidden="false" customHeight="false" outlineLevel="0" collapsed="false">
      <c r="B417" s="21"/>
      <c r="C417" s="21"/>
      <c r="E417" s="21"/>
      <c r="F417" s="21"/>
    </row>
    <row r="418" customFormat="false" ht="15.75" hidden="false" customHeight="false" outlineLevel="0" collapsed="false">
      <c r="B418" s="21"/>
      <c r="C418" s="21"/>
      <c r="E418" s="21"/>
      <c r="F418" s="21"/>
    </row>
    <row r="419" customFormat="false" ht="15.75" hidden="false" customHeight="false" outlineLevel="0" collapsed="false">
      <c r="B419" s="21"/>
      <c r="C419" s="21"/>
      <c r="E419" s="21"/>
      <c r="F419" s="21"/>
    </row>
    <row r="420" customFormat="false" ht="15.75" hidden="false" customHeight="false" outlineLevel="0" collapsed="false">
      <c r="B420" s="21"/>
      <c r="C420" s="21"/>
      <c r="E420" s="21"/>
      <c r="F420" s="21"/>
    </row>
    <row r="421" customFormat="false" ht="15.75" hidden="false" customHeight="false" outlineLevel="0" collapsed="false">
      <c r="B421" s="21"/>
      <c r="C421" s="21"/>
      <c r="E421" s="21"/>
      <c r="F421" s="21"/>
    </row>
    <row r="422" customFormat="false" ht="15.75" hidden="false" customHeight="false" outlineLevel="0" collapsed="false">
      <c r="B422" s="21"/>
      <c r="C422" s="21"/>
      <c r="E422" s="21"/>
      <c r="F422" s="21"/>
    </row>
    <row r="423" customFormat="false" ht="15.75" hidden="false" customHeight="false" outlineLevel="0" collapsed="false">
      <c r="B423" s="21"/>
      <c r="C423" s="21"/>
      <c r="E423" s="21"/>
      <c r="F423" s="21"/>
    </row>
    <row r="424" customFormat="false" ht="15.75" hidden="false" customHeight="false" outlineLevel="0" collapsed="false">
      <c r="B424" s="21"/>
      <c r="C424" s="21"/>
      <c r="E424" s="21"/>
      <c r="F424" s="21"/>
    </row>
    <row r="425" customFormat="false" ht="15.75" hidden="false" customHeight="false" outlineLevel="0" collapsed="false">
      <c r="B425" s="21"/>
      <c r="C425" s="21"/>
      <c r="E425" s="21"/>
      <c r="F425" s="21"/>
    </row>
    <row r="426" customFormat="false" ht="15.75" hidden="false" customHeight="false" outlineLevel="0" collapsed="false">
      <c r="B426" s="21"/>
      <c r="C426" s="21"/>
      <c r="E426" s="21"/>
      <c r="F426" s="21"/>
    </row>
    <row r="427" customFormat="false" ht="15.75" hidden="false" customHeight="false" outlineLevel="0" collapsed="false">
      <c r="B427" s="21"/>
      <c r="C427" s="21"/>
      <c r="E427" s="21"/>
      <c r="F427" s="21"/>
    </row>
    <row r="428" customFormat="false" ht="15.75" hidden="false" customHeight="false" outlineLevel="0" collapsed="false">
      <c r="B428" s="21"/>
      <c r="C428" s="21"/>
      <c r="E428" s="21"/>
      <c r="F428" s="21"/>
    </row>
    <row r="429" customFormat="false" ht="15.75" hidden="false" customHeight="false" outlineLevel="0" collapsed="false">
      <c r="B429" s="21"/>
      <c r="C429" s="21"/>
      <c r="E429" s="21"/>
      <c r="F429" s="21"/>
    </row>
    <row r="430" customFormat="false" ht="15.75" hidden="false" customHeight="false" outlineLevel="0" collapsed="false">
      <c r="B430" s="21"/>
      <c r="C430" s="21"/>
      <c r="E430" s="21"/>
      <c r="F430" s="21"/>
    </row>
    <row r="431" customFormat="false" ht="15.75" hidden="false" customHeight="false" outlineLevel="0" collapsed="false">
      <c r="B431" s="21"/>
      <c r="C431" s="21"/>
      <c r="E431" s="21"/>
      <c r="F431" s="21"/>
    </row>
    <row r="432" customFormat="false" ht="15.75" hidden="false" customHeight="false" outlineLevel="0" collapsed="false">
      <c r="B432" s="21"/>
      <c r="C432" s="21"/>
      <c r="E432" s="21"/>
      <c r="F432" s="21"/>
    </row>
    <row r="433" customFormat="false" ht="15.75" hidden="false" customHeight="false" outlineLevel="0" collapsed="false">
      <c r="B433" s="21"/>
      <c r="C433" s="21"/>
      <c r="E433" s="21"/>
      <c r="F433" s="21"/>
    </row>
    <row r="434" customFormat="false" ht="15.75" hidden="false" customHeight="false" outlineLevel="0" collapsed="false">
      <c r="B434" s="21"/>
      <c r="C434" s="21"/>
      <c r="E434" s="21"/>
      <c r="F434" s="21"/>
    </row>
    <row r="435" customFormat="false" ht="15.75" hidden="false" customHeight="false" outlineLevel="0" collapsed="false">
      <c r="B435" s="21"/>
      <c r="C435" s="21"/>
      <c r="E435" s="21"/>
      <c r="F435" s="21"/>
    </row>
    <row r="436" customFormat="false" ht="15.75" hidden="false" customHeight="false" outlineLevel="0" collapsed="false">
      <c r="B436" s="21"/>
      <c r="C436" s="21"/>
      <c r="E436" s="21"/>
      <c r="F436" s="21"/>
    </row>
    <row r="437" customFormat="false" ht="15.75" hidden="false" customHeight="false" outlineLevel="0" collapsed="false">
      <c r="B437" s="21"/>
      <c r="C437" s="21"/>
      <c r="E437" s="21"/>
      <c r="F437" s="21"/>
    </row>
    <row r="438" customFormat="false" ht="15.75" hidden="false" customHeight="false" outlineLevel="0" collapsed="false">
      <c r="B438" s="21"/>
      <c r="C438" s="21"/>
      <c r="E438" s="21"/>
      <c r="F438" s="21"/>
    </row>
    <row r="439" customFormat="false" ht="15.75" hidden="false" customHeight="false" outlineLevel="0" collapsed="false">
      <c r="B439" s="21"/>
      <c r="C439" s="21"/>
      <c r="E439" s="21"/>
      <c r="F439" s="21"/>
    </row>
    <row r="440" customFormat="false" ht="15.75" hidden="false" customHeight="false" outlineLevel="0" collapsed="false">
      <c r="B440" s="21"/>
      <c r="C440" s="21"/>
      <c r="E440" s="21"/>
      <c r="F440" s="21"/>
    </row>
    <row r="441" customFormat="false" ht="15.75" hidden="false" customHeight="false" outlineLevel="0" collapsed="false">
      <c r="B441" s="21"/>
      <c r="C441" s="21"/>
      <c r="E441" s="21"/>
      <c r="F441" s="21"/>
    </row>
    <row r="442" customFormat="false" ht="15.75" hidden="false" customHeight="false" outlineLevel="0" collapsed="false">
      <c r="B442" s="21"/>
      <c r="C442" s="21"/>
      <c r="E442" s="21"/>
      <c r="F442" s="21"/>
    </row>
    <row r="443" customFormat="false" ht="15.75" hidden="false" customHeight="false" outlineLevel="0" collapsed="false">
      <c r="B443" s="21"/>
      <c r="C443" s="21"/>
      <c r="E443" s="21"/>
      <c r="F443" s="21"/>
    </row>
    <row r="444" customFormat="false" ht="15.75" hidden="false" customHeight="false" outlineLevel="0" collapsed="false">
      <c r="B444" s="21"/>
      <c r="C444" s="21"/>
      <c r="E444" s="21"/>
      <c r="F444" s="21"/>
    </row>
    <row r="445" customFormat="false" ht="15.75" hidden="false" customHeight="false" outlineLevel="0" collapsed="false">
      <c r="B445" s="21"/>
      <c r="C445" s="21"/>
      <c r="E445" s="21"/>
      <c r="F445" s="21"/>
    </row>
    <row r="446" customFormat="false" ht="15.75" hidden="false" customHeight="false" outlineLevel="0" collapsed="false">
      <c r="B446" s="21"/>
      <c r="C446" s="21"/>
      <c r="E446" s="21"/>
      <c r="F446" s="21"/>
    </row>
    <row r="447" customFormat="false" ht="15.75" hidden="false" customHeight="false" outlineLevel="0" collapsed="false">
      <c r="B447" s="21"/>
      <c r="C447" s="21"/>
      <c r="E447" s="21"/>
      <c r="F447" s="21"/>
    </row>
    <row r="448" customFormat="false" ht="15.75" hidden="false" customHeight="false" outlineLevel="0" collapsed="false">
      <c r="B448" s="21"/>
      <c r="C448" s="21"/>
      <c r="E448" s="21"/>
      <c r="F448" s="21"/>
    </row>
    <row r="449" customFormat="false" ht="15.75" hidden="false" customHeight="false" outlineLevel="0" collapsed="false">
      <c r="B449" s="21"/>
      <c r="C449" s="21"/>
      <c r="E449" s="21"/>
      <c r="F449" s="21"/>
    </row>
    <row r="450" customFormat="false" ht="15.75" hidden="false" customHeight="false" outlineLevel="0" collapsed="false">
      <c r="B450" s="21"/>
      <c r="C450" s="21"/>
      <c r="E450" s="21"/>
      <c r="F450" s="21"/>
    </row>
    <row r="451" customFormat="false" ht="15.75" hidden="false" customHeight="false" outlineLevel="0" collapsed="false">
      <c r="B451" s="21"/>
      <c r="C451" s="21"/>
      <c r="E451" s="21"/>
      <c r="F451" s="21"/>
    </row>
    <row r="452" customFormat="false" ht="15.75" hidden="false" customHeight="false" outlineLevel="0" collapsed="false">
      <c r="B452" s="21"/>
      <c r="C452" s="21"/>
      <c r="E452" s="21"/>
      <c r="F452" s="21"/>
    </row>
    <row r="453" customFormat="false" ht="15.75" hidden="false" customHeight="false" outlineLevel="0" collapsed="false">
      <c r="B453" s="21"/>
      <c r="C453" s="21"/>
      <c r="E453" s="21"/>
      <c r="F453" s="21"/>
    </row>
    <row r="454" customFormat="false" ht="15.75" hidden="false" customHeight="false" outlineLevel="0" collapsed="false">
      <c r="B454" s="21"/>
      <c r="C454" s="21"/>
      <c r="E454" s="21"/>
      <c r="F454" s="21"/>
    </row>
    <row r="455" customFormat="false" ht="15.75" hidden="false" customHeight="false" outlineLevel="0" collapsed="false">
      <c r="B455" s="21"/>
      <c r="C455" s="21"/>
      <c r="E455" s="21"/>
      <c r="F455" s="21"/>
    </row>
    <row r="456" customFormat="false" ht="15.75" hidden="false" customHeight="false" outlineLevel="0" collapsed="false">
      <c r="B456" s="21"/>
      <c r="C456" s="21"/>
      <c r="E456" s="21"/>
      <c r="F456" s="21"/>
    </row>
    <row r="457" customFormat="false" ht="15.75" hidden="false" customHeight="false" outlineLevel="0" collapsed="false">
      <c r="B457" s="21"/>
      <c r="C457" s="21"/>
      <c r="E457" s="21"/>
      <c r="F457" s="21"/>
    </row>
    <row r="458" customFormat="false" ht="15.75" hidden="false" customHeight="false" outlineLevel="0" collapsed="false">
      <c r="B458" s="21"/>
      <c r="C458" s="21"/>
      <c r="E458" s="21"/>
      <c r="F458" s="21"/>
    </row>
    <row r="459" customFormat="false" ht="15.75" hidden="false" customHeight="false" outlineLevel="0" collapsed="false">
      <c r="B459" s="21"/>
      <c r="C459" s="21"/>
      <c r="E459" s="21"/>
      <c r="F459" s="21"/>
    </row>
    <row r="460" customFormat="false" ht="15.75" hidden="false" customHeight="false" outlineLevel="0" collapsed="false">
      <c r="B460" s="21"/>
      <c r="C460" s="21"/>
      <c r="E460" s="21"/>
      <c r="F460" s="21"/>
    </row>
    <row r="461" customFormat="false" ht="15.75" hidden="false" customHeight="false" outlineLevel="0" collapsed="false">
      <c r="B461" s="21"/>
      <c r="C461" s="21"/>
      <c r="E461" s="21"/>
      <c r="F461" s="21"/>
    </row>
    <row r="462" customFormat="false" ht="15.75" hidden="false" customHeight="false" outlineLevel="0" collapsed="false">
      <c r="B462" s="21"/>
      <c r="C462" s="21"/>
      <c r="E462" s="21"/>
      <c r="F462" s="21"/>
    </row>
    <row r="463" customFormat="false" ht="15.75" hidden="false" customHeight="false" outlineLevel="0" collapsed="false">
      <c r="B463" s="21"/>
      <c r="C463" s="21"/>
      <c r="E463" s="21"/>
      <c r="F463" s="21"/>
    </row>
    <row r="464" customFormat="false" ht="15.75" hidden="false" customHeight="false" outlineLevel="0" collapsed="false">
      <c r="B464" s="21"/>
      <c r="C464" s="21"/>
      <c r="E464" s="21"/>
      <c r="F464" s="21"/>
    </row>
    <row r="465" customFormat="false" ht="15.75" hidden="false" customHeight="false" outlineLevel="0" collapsed="false">
      <c r="B465" s="21"/>
      <c r="C465" s="21"/>
      <c r="E465" s="21"/>
      <c r="F465" s="21"/>
    </row>
    <row r="466" customFormat="false" ht="15.75" hidden="false" customHeight="false" outlineLevel="0" collapsed="false">
      <c r="B466" s="21"/>
      <c r="C466" s="21"/>
      <c r="E466" s="21"/>
      <c r="F466" s="21"/>
    </row>
    <row r="467" customFormat="false" ht="15.75" hidden="false" customHeight="false" outlineLevel="0" collapsed="false">
      <c r="B467" s="21"/>
      <c r="C467" s="21"/>
      <c r="E467" s="21"/>
      <c r="F467" s="21"/>
    </row>
    <row r="468" customFormat="false" ht="15.75" hidden="false" customHeight="false" outlineLevel="0" collapsed="false">
      <c r="B468" s="21"/>
      <c r="C468" s="21"/>
      <c r="E468" s="21"/>
      <c r="F468" s="21"/>
    </row>
    <row r="469" customFormat="false" ht="15.75" hidden="false" customHeight="false" outlineLevel="0" collapsed="false">
      <c r="B469" s="21"/>
      <c r="C469" s="21"/>
      <c r="E469" s="21"/>
      <c r="F469" s="21"/>
    </row>
    <row r="470" customFormat="false" ht="15.75" hidden="false" customHeight="false" outlineLevel="0" collapsed="false">
      <c r="B470" s="21"/>
      <c r="C470" s="21"/>
      <c r="E470" s="21"/>
      <c r="F470" s="21"/>
    </row>
    <row r="471" customFormat="false" ht="15.75" hidden="false" customHeight="false" outlineLevel="0" collapsed="false">
      <c r="B471" s="21"/>
      <c r="C471" s="21"/>
      <c r="E471" s="21"/>
      <c r="F471" s="21"/>
    </row>
    <row r="472" customFormat="false" ht="15.75" hidden="false" customHeight="false" outlineLevel="0" collapsed="false">
      <c r="B472" s="21"/>
      <c r="C472" s="21"/>
      <c r="E472" s="21"/>
      <c r="F472" s="21"/>
    </row>
    <row r="473" customFormat="false" ht="15.75" hidden="false" customHeight="false" outlineLevel="0" collapsed="false">
      <c r="B473" s="21"/>
      <c r="C473" s="21"/>
      <c r="E473" s="21"/>
      <c r="F473" s="21"/>
    </row>
    <row r="474" customFormat="false" ht="15.75" hidden="false" customHeight="false" outlineLevel="0" collapsed="false">
      <c r="B474" s="21"/>
      <c r="C474" s="21"/>
      <c r="E474" s="21"/>
      <c r="F474" s="21"/>
    </row>
    <row r="475" customFormat="false" ht="15.75" hidden="false" customHeight="false" outlineLevel="0" collapsed="false">
      <c r="B475" s="21"/>
      <c r="C475" s="21"/>
      <c r="E475" s="21"/>
      <c r="F475" s="21"/>
    </row>
    <row r="476" customFormat="false" ht="15.75" hidden="false" customHeight="false" outlineLevel="0" collapsed="false">
      <c r="B476" s="21"/>
      <c r="C476" s="21"/>
      <c r="E476" s="21"/>
      <c r="F476" s="21"/>
    </row>
    <row r="477" customFormat="false" ht="15.75" hidden="false" customHeight="false" outlineLevel="0" collapsed="false">
      <c r="B477" s="21"/>
      <c r="C477" s="21"/>
      <c r="E477" s="21"/>
      <c r="F477" s="21"/>
    </row>
    <row r="478" customFormat="false" ht="15.75" hidden="false" customHeight="false" outlineLevel="0" collapsed="false">
      <c r="B478" s="21"/>
      <c r="C478" s="21"/>
      <c r="E478" s="21"/>
      <c r="F478" s="21"/>
    </row>
    <row r="479" customFormat="false" ht="15.75" hidden="false" customHeight="false" outlineLevel="0" collapsed="false">
      <c r="B479" s="21"/>
      <c r="C479" s="21"/>
      <c r="E479" s="21"/>
      <c r="F479" s="21"/>
    </row>
    <row r="480" customFormat="false" ht="15.75" hidden="false" customHeight="false" outlineLevel="0" collapsed="false">
      <c r="B480" s="21"/>
      <c r="C480" s="21"/>
      <c r="E480" s="21"/>
      <c r="F480" s="21"/>
    </row>
    <row r="481" customFormat="false" ht="15.75" hidden="false" customHeight="false" outlineLevel="0" collapsed="false">
      <c r="B481" s="21"/>
      <c r="C481" s="21"/>
      <c r="E481" s="21"/>
      <c r="F481" s="21"/>
    </row>
    <row r="482" customFormat="false" ht="15.75" hidden="false" customHeight="false" outlineLevel="0" collapsed="false">
      <c r="B482" s="21"/>
      <c r="C482" s="21"/>
      <c r="E482" s="21"/>
      <c r="F482" s="21"/>
    </row>
    <row r="483" customFormat="false" ht="15.75" hidden="false" customHeight="false" outlineLevel="0" collapsed="false">
      <c r="B483" s="21"/>
      <c r="C483" s="21"/>
      <c r="E483" s="21"/>
      <c r="F483" s="21"/>
    </row>
    <row r="484" customFormat="false" ht="15.75" hidden="false" customHeight="false" outlineLevel="0" collapsed="false">
      <c r="B484" s="21"/>
      <c r="C484" s="21"/>
      <c r="E484" s="21"/>
      <c r="F484" s="21"/>
    </row>
    <row r="485" customFormat="false" ht="15.75" hidden="false" customHeight="false" outlineLevel="0" collapsed="false">
      <c r="B485" s="21"/>
      <c r="C485" s="21"/>
      <c r="E485" s="21"/>
      <c r="F485" s="21"/>
    </row>
    <row r="486" customFormat="false" ht="15.75" hidden="false" customHeight="false" outlineLevel="0" collapsed="false">
      <c r="B486" s="21"/>
      <c r="C486" s="21"/>
      <c r="E486" s="21"/>
      <c r="F486" s="21"/>
    </row>
    <row r="487" customFormat="false" ht="15.75" hidden="false" customHeight="false" outlineLevel="0" collapsed="false">
      <c r="B487" s="21"/>
      <c r="C487" s="21"/>
      <c r="E487" s="21"/>
      <c r="F487" s="21"/>
    </row>
    <row r="488" customFormat="false" ht="15.75" hidden="false" customHeight="false" outlineLevel="0" collapsed="false">
      <c r="B488" s="21"/>
      <c r="C488" s="21"/>
      <c r="E488" s="21"/>
      <c r="F488" s="21"/>
    </row>
    <row r="489" customFormat="false" ht="15.75" hidden="false" customHeight="false" outlineLevel="0" collapsed="false">
      <c r="B489" s="21"/>
      <c r="C489" s="21"/>
      <c r="E489" s="21"/>
      <c r="F489" s="21"/>
    </row>
    <row r="490" customFormat="false" ht="15.75" hidden="false" customHeight="false" outlineLevel="0" collapsed="false">
      <c r="B490" s="21"/>
      <c r="C490" s="21"/>
      <c r="E490" s="21"/>
      <c r="F490" s="21"/>
    </row>
    <row r="491" customFormat="false" ht="15.75" hidden="false" customHeight="false" outlineLevel="0" collapsed="false">
      <c r="B491" s="21"/>
      <c r="C491" s="21"/>
      <c r="E491" s="21"/>
      <c r="F491" s="21"/>
    </row>
    <row r="492" customFormat="false" ht="15.75" hidden="false" customHeight="false" outlineLevel="0" collapsed="false">
      <c r="B492" s="21"/>
      <c r="C492" s="21"/>
      <c r="E492" s="21"/>
      <c r="F492" s="21"/>
    </row>
    <row r="493" customFormat="false" ht="15.75" hidden="false" customHeight="false" outlineLevel="0" collapsed="false">
      <c r="B493" s="21"/>
      <c r="C493" s="21"/>
      <c r="E493" s="21"/>
      <c r="F493" s="21"/>
    </row>
    <row r="494" customFormat="false" ht="15.75" hidden="false" customHeight="false" outlineLevel="0" collapsed="false">
      <c r="B494" s="21"/>
      <c r="C494" s="21"/>
      <c r="E494" s="21"/>
      <c r="F494" s="21"/>
    </row>
    <row r="495" customFormat="false" ht="15.75" hidden="false" customHeight="false" outlineLevel="0" collapsed="false">
      <c r="B495" s="21"/>
      <c r="C495" s="21"/>
      <c r="E495" s="21"/>
      <c r="F495" s="21"/>
    </row>
    <row r="496" customFormat="false" ht="15.75" hidden="false" customHeight="false" outlineLevel="0" collapsed="false">
      <c r="B496" s="21"/>
      <c r="C496" s="21"/>
      <c r="E496" s="21"/>
      <c r="F496" s="21"/>
    </row>
    <row r="497" customFormat="false" ht="15.75" hidden="false" customHeight="false" outlineLevel="0" collapsed="false">
      <c r="B497" s="21"/>
      <c r="C497" s="21"/>
      <c r="E497" s="21"/>
      <c r="F497" s="21"/>
    </row>
    <row r="498" customFormat="false" ht="15.75" hidden="false" customHeight="false" outlineLevel="0" collapsed="false">
      <c r="B498" s="21"/>
      <c r="C498" s="21"/>
      <c r="E498" s="21"/>
      <c r="F498" s="21"/>
    </row>
    <row r="499" customFormat="false" ht="15.75" hidden="false" customHeight="false" outlineLevel="0" collapsed="false">
      <c r="B499" s="21"/>
      <c r="C499" s="21"/>
      <c r="E499" s="21"/>
      <c r="F499" s="21"/>
    </row>
    <row r="500" customFormat="false" ht="15.75" hidden="false" customHeight="false" outlineLevel="0" collapsed="false">
      <c r="B500" s="21"/>
      <c r="C500" s="21"/>
      <c r="E500" s="21"/>
      <c r="F500" s="21"/>
    </row>
    <row r="501" customFormat="false" ht="15.75" hidden="false" customHeight="false" outlineLevel="0" collapsed="false">
      <c r="B501" s="21"/>
      <c r="C501" s="21"/>
      <c r="E501" s="21"/>
      <c r="F501" s="21"/>
    </row>
    <row r="502" customFormat="false" ht="15.75" hidden="false" customHeight="false" outlineLevel="0" collapsed="false">
      <c r="B502" s="21"/>
      <c r="C502" s="21"/>
      <c r="E502" s="21"/>
      <c r="F502" s="21"/>
    </row>
    <row r="503" customFormat="false" ht="15.75" hidden="false" customHeight="false" outlineLevel="0" collapsed="false">
      <c r="B503" s="21"/>
      <c r="C503" s="21"/>
      <c r="E503" s="21"/>
      <c r="F503" s="21"/>
    </row>
    <row r="504" customFormat="false" ht="15.75" hidden="false" customHeight="false" outlineLevel="0" collapsed="false">
      <c r="B504" s="21"/>
      <c r="C504" s="21"/>
      <c r="E504" s="21"/>
      <c r="F504" s="21"/>
    </row>
    <row r="505" customFormat="false" ht="15.75" hidden="false" customHeight="false" outlineLevel="0" collapsed="false">
      <c r="B505" s="21"/>
      <c r="C505" s="21"/>
      <c r="E505" s="21"/>
      <c r="F505" s="21"/>
    </row>
    <row r="506" customFormat="false" ht="15.75" hidden="false" customHeight="false" outlineLevel="0" collapsed="false">
      <c r="B506" s="21"/>
      <c r="C506" s="21"/>
      <c r="E506" s="21"/>
      <c r="F506" s="21"/>
    </row>
    <row r="507" customFormat="false" ht="15.75" hidden="false" customHeight="false" outlineLevel="0" collapsed="false">
      <c r="B507" s="21"/>
      <c r="C507" s="21"/>
      <c r="E507" s="21"/>
      <c r="F507" s="21"/>
    </row>
    <row r="508" customFormat="false" ht="15.75" hidden="false" customHeight="false" outlineLevel="0" collapsed="false">
      <c r="B508" s="21"/>
      <c r="C508" s="21"/>
      <c r="E508" s="21"/>
      <c r="F508" s="21"/>
    </row>
    <row r="509" customFormat="false" ht="15.75" hidden="false" customHeight="false" outlineLevel="0" collapsed="false">
      <c r="B509" s="21"/>
      <c r="C509" s="21"/>
      <c r="E509" s="21"/>
      <c r="F509" s="21"/>
    </row>
    <row r="510" customFormat="false" ht="15.75" hidden="false" customHeight="false" outlineLevel="0" collapsed="false">
      <c r="B510" s="21"/>
      <c r="C510" s="21"/>
      <c r="E510" s="21"/>
      <c r="F510" s="21"/>
    </row>
    <row r="511" customFormat="false" ht="15.75" hidden="false" customHeight="false" outlineLevel="0" collapsed="false">
      <c r="B511" s="21"/>
      <c r="C511" s="21"/>
      <c r="E511" s="21"/>
      <c r="F511" s="21"/>
    </row>
    <row r="512" customFormat="false" ht="15.75" hidden="false" customHeight="false" outlineLevel="0" collapsed="false">
      <c r="B512" s="21"/>
      <c r="C512" s="21"/>
      <c r="E512" s="21"/>
      <c r="F512" s="21"/>
    </row>
    <row r="513" customFormat="false" ht="15.75" hidden="false" customHeight="false" outlineLevel="0" collapsed="false">
      <c r="B513" s="21"/>
      <c r="C513" s="21"/>
      <c r="E513" s="21"/>
      <c r="F513" s="21"/>
    </row>
    <row r="514" customFormat="false" ht="15.75" hidden="false" customHeight="false" outlineLevel="0" collapsed="false">
      <c r="B514" s="21"/>
      <c r="C514" s="21"/>
      <c r="E514" s="21"/>
      <c r="F514" s="21"/>
    </row>
    <row r="515" customFormat="false" ht="15.75" hidden="false" customHeight="false" outlineLevel="0" collapsed="false">
      <c r="B515" s="21"/>
      <c r="C515" s="21"/>
      <c r="E515" s="21"/>
      <c r="F515" s="21"/>
    </row>
    <row r="516" customFormat="false" ht="15.75" hidden="false" customHeight="false" outlineLevel="0" collapsed="false">
      <c r="B516" s="21"/>
      <c r="C516" s="21"/>
      <c r="E516" s="21"/>
      <c r="F516" s="21"/>
    </row>
    <row r="517" customFormat="false" ht="15.75" hidden="false" customHeight="false" outlineLevel="0" collapsed="false">
      <c r="B517" s="21"/>
      <c r="C517" s="21"/>
      <c r="E517" s="21"/>
      <c r="F517" s="21"/>
    </row>
    <row r="518" customFormat="false" ht="15.75" hidden="false" customHeight="false" outlineLevel="0" collapsed="false">
      <c r="B518" s="21"/>
      <c r="C518" s="21"/>
      <c r="E518" s="21"/>
      <c r="F518" s="21"/>
    </row>
    <row r="519" customFormat="false" ht="15.75" hidden="false" customHeight="false" outlineLevel="0" collapsed="false">
      <c r="B519" s="21"/>
      <c r="C519" s="21"/>
      <c r="E519" s="21"/>
      <c r="F519" s="21"/>
    </row>
    <row r="520" customFormat="false" ht="15.75" hidden="false" customHeight="false" outlineLevel="0" collapsed="false">
      <c r="B520" s="21"/>
      <c r="C520" s="21"/>
      <c r="E520" s="21"/>
      <c r="F520" s="21"/>
    </row>
    <row r="521" customFormat="false" ht="15.75" hidden="false" customHeight="false" outlineLevel="0" collapsed="false">
      <c r="B521" s="21"/>
      <c r="C521" s="21"/>
      <c r="E521" s="21"/>
      <c r="F521" s="21"/>
    </row>
    <row r="522" customFormat="false" ht="15.75" hidden="false" customHeight="false" outlineLevel="0" collapsed="false">
      <c r="B522" s="21"/>
      <c r="C522" s="21"/>
      <c r="E522" s="21"/>
      <c r="F522" s="21"/>
    </row>
    <row r="523" customFormat="false" ht="15.75" hidden="false" customHeight="false" outlineLevel="0" collapsed="false">
      <c r="B523" s="21"/>
      <c r="C523" s="21"/>
      <c r="E523" s="21"/>
      <c r="F523" s="21"/>
    </row>
    <row r="524" customFormat="false" ht="15.75" hidden="false" customHeight="false" outlineLevel="0" collapsed="false">
      <c r="B524" s="21"/>
      <c r="C524" s="21"/>
      <c r="E524" s="21"/>
      <c r="F524" s="21"/>
    </row>
    <row r="525" customFormat="false" ht="15.75" hidden="false" customHeight="false" outlineLevel="0" collapsed="false">
      <c r="B525" s="21"/>
      <c r="C525" s="21"/>
      <c r="E525" s="21"/>
      <c r="F525" s="21"/>
    </row>
    <row r="526" customFormat="false" ht="15.75" hidden="false" customHeight="false" outlineLevel="0" collapsed="false">
      <c r="B526" s="21"/>
      <c r="C526" s="21"/>
      <c r="E526" s="21"/>
      <c r="F526" s="21"/>
    </row>
    <row r="527" customFormat="false" ht="15.75" hidden="false" customHeight="false" outlineLevel="0" collapsed="false">
      <c r="B527" s="21"/>
      <c r="C527" s="21"/>
      <c r="E527" s="21"/>
      <c r="F527" s="21"/>
    </row>
    <row r="528" customFormat="false" ht="15.75" hidden="false" customHeight="false" outlineLevel="0" collapsed="false">
      <c r="B528" s="21"/>
      <c r="C528" s="21"/>
      <c r="E528" s="21"/>
      <c r="F528" s="21"/>
    </row>
    <row r="529" customFormat="false" ht="15.75" hidden="false" customHeight="false" outlineLevel="0" collapsed="false">
      <c r="B529" s="21"/>
      <c r="C529" s="21"/>
      <c r="E529" s="21"/>
      <c r="F529" s="21"/>
    </row>
    <row r="530" customFormat="false" ht="15.75" hidden="false" customHeight="false" outlineLevel="0" collapsed="false">
      <c r="B530" s="21"/>
      <c r="C530" s="21"/>
      <c r="E530" s="21"/>
      <c r="F530" s="21"/>
    </row>
    <row r="531" customFormat="false" ht="15.75" hidden="false" customHeight="false" outlineLevel="0" collapsed="false">
      <c r="B531" s="21"/>
      <c r="C531" s="21"/>
      <c r="E531" s="21"/>
      <c r="F531" s="21"/>
    </row>
    <row r="532" customFormat="false" ht="15.75" hidden="false" customHeight="false" outlineLevel="0" collapsed="false">
      <c r="B532" s="21"/>
      <c r="C532" s="21"/>
      <c r="E532" s="21"/>
      <c r="F532" s="21"/>
    </row>
    <row r="533" customFormat="false" ht="15.75" hidden="false" customHeight="false" outlineLevel="0" collapsed="false">
      <c r="B533" s="21"/>
      <c r="C533" s="21"/>
      <c r="E533" s="21"/>
      <c r="F533" s="21"/>
    </row>
    <row r="534" customFormat="false" ht="15.75" hidden="false" customHeight="false" outlineLevel="0" collapsed="false">
      <c r="B534" s="21"/>
      <c r="C534" s="21"/>
      <c r="E534" s="21"/>
      <c r="F534" s="21"/>
    </row>
    <row r="535" customFormat="false" ht="15.75" hidden="false" customHeight="false" outlineLevel="0" collapsed="false">
      <c r="B535" s="21"/>
      <c r="C535" s="21"/>
      <c r="E535" s="21"/>
      <c r="F535" s="21"/>
    </row>
    <row r="536" customFormat="false" ht="15.75" hidden="false" customHeight="false" outlineLevel="0" collapsed="false">
      <c r="B536" s="21"/>
      <c r="C536" s="21"/>
      <c r="E536" s="21"/>
      <c r="F536" s="21"/>
    </row>
    <row r="537" customFormat="false" ht="15.75" hidden="false" customHeight="false" outlineLevel="0" collapsed="false">
      <c r="B537" s="21"/>
      <c r="C537" s="21"/>
      <c r="E537" s="21"/>
      <c r="F537" s="21"/>
    </row>
    <row r="538" customFormat="false" ht="15.75" hidden="false" customHeight="false" outlineLevel="0" collapsed="false">
      <c r="B538" s="21"/>
      <c r="C538" s="21"/>
      <c r="E538" s="21"/>
      <c r="F538" s="21"/>
    </row>
    <row r="539" customFormat="false" ht="15.75" hidden="false" customHeight="false" outlineLevel="0" collapsed="false">
      <c r="B539" s="21"/>
      <c r="C539" s="21"/>
      <c r="E539" s="21"/>
      <c r="F539" s="21"/>
    </row>
    <row r="540" customFormat="false" ht="15.75" hidden="false" customHeight="false" outlineLevel="0" collapsed="false">
      <c r="B540" s="21"/>
      <c r="C540" s="21"/>
      <c r="E540" s="21"/>
      <c r="F540" s="21"/>
    </row>
    <row r="541" customFormat="false" ht="15.75" hidden="false" customHeight="false" outlineLevel="0" collapsed="false">
      <c r="B541" s="21"/>
      <c r="C541" s="21"/>
      <c r="E541" s="21"/>
      <c r="F541" s="21"/>
    </row>
    <row r="542" customFormat="false" ht="15.75" hidden="false" customHeight="false" outlineLevel="0" collapsed="false">
      <c r="B542" s="21"/>
      <c r="C542" s="21"/>
      <c r="E542" s="21"/>
      <c r="F542" s="21"/>
    </row>
    <row r="543" customFormat="false" ht="15.75" hidden="false" customHeight="false" outlineLevel="0" collapsed="false">
      <c r="B543" s="21"/>
      <c r="C543" s="21"/>
      <c r="E543" s="21"/>
      <c r="F543" s="21"/>
    </row>
    <row r="544" customFormat="false" ht="15.75" hidden="false" customHeight="false" outlineLevel="0" collapsed="false">
      <c r="B544" s="21"/>
      <c r="C544" s="21"/>
      <c r="E544" s="21"/>
      <c r="F544" s="21"/>
    </row>
    <row r="545" customFormat="false" ht="15.75" hidden="false" customHeight="false" outlineLevel="0" collapsed="false">
      <c r="B545" s="21"/>
      <c r="C545" s="21"/>
      <c r="E545" s="21"/>
      <c r="F545" s="21"/>
    </row>
    <row r="546" customFormat="false" ht="15.75" hidden="false" customHeight="false" outlineLevel="0" collapsed="false">
      <c r="B546" s="21"/>
      <c r="C546" s="21"/>
      <c r="E546" s="21"/>
      <c r="F546" s="21"/>
    </row>
    <row r="547" customFormat="false" ht="15.75" hidden="false" customHeight="false" outlineLevel="0" collapsed="false">
      <c r="B547" s="21"/>
      <c r="C547" s="21"/>
      <c r="E547" s="21"/>
      <c r="F547" s="21"/>
    </row>
    <row r="548" customFormat="false" ht="15.75" hidden="false" customHeight="false" outlineLevel="0" collapsed="false">
      <c r="B548" s="21"/>
      <c r="C548" s="21"/>
      <c r="E548" s="21"/>
      <c r="F548" s="21"/>
    </row>
    <row r="549" customFormat="false" ht="15.75" hidden="false" customHeight="false" outlineLevel="0" collapsed="false">
      <c r="B549" s="21"/>
      <c r="C549" s="21"/>
      <c r="E549" s="21"/>
      <c r="F549" s="21"/>
    </row>
    <row r="550" customFormat="false" ht="15.75" hidden="false" customHeight="false" outlineLevel="0" collapsed="false">
      <c r="B550" s="21"/>
      <c r="C550" s="21"/>
      <c r="E550" s="21"/>
      <c r="F550" s="21"/>
    </row>
    <row r="551" customFormat="false" ht="15.75" hidden="false" customHeight="false" outlineLevel="0" collapsed="false">
      <c r="B551" s="21"/>
      <c r="C551" s="21"/>
      <c r="E551" s="21"/>
      <c r="F551" s="21"/>
    </row>
    <row r="552" customFormat="false" ht="15.75" hidden="false" customHeight="false" outlineLevel="0" collapsed="false">
      <c r="B552" s="21"/>
      <c r="C552" s="21"/>
      <c r="E552" s="21"/>
      <c r="F552" s="21"/>
    </row>
    <row r="553" customFormat="false" ht="15.75" hidden="false" customHeight="false" outlineLevel="0" collapsed="false">
      <c r="B553" s="21"/>
      <c r="C553" s="21"/>
      <c r="E553" s="21"/>
      <c r="F553" s="21"/>
    </row>
    <row r="554" customFormat="false" ht="15.75" hidden="false" customHeight="false" outlineLevel="0" collapsed="false">
      <c r="B554" s="21"/>
      <c r="C554" s="21"/>
      <c r="E554" s="21"/>
      <c r="F554" s="21"/>
    </row>
    <row r="555" customFormat="false" ht="15.75" hidden="false" customHeight="false" outlineLevel="0" collapsed="false">
      <c r="B555" s="21"/>
      <c r="C555" s="21"/>
      <c r="E555" s="21"/>
      <c r="F555" s="21"/>
    </row>
    <row r="556" customFormat="false" ht="15.75" hidden="false" customHeight="false" outlineLevel="0" collapsed="false">
      <c r="B556" s="21"/>
      <c r="C556" s="21"/>
      <c r="E556" s="21"/>
      <c r="F556" s="21"/>
    </row>
    <row r="557" customFormat="false" ht="15.75" hidden="false" customHeight="false" outlineLevel="0" collapsed="false">
      <c r="B557" s="21"/>
      <c r="C557" s="21"/>
      <c r="E557" s="21"/>
      <c r="F557" s="21"/>
    </row>
    <row r="558" customFormat="false" ht="15.75" hidden="false" customHeight="false" outlineLevel="0" collapsed="false">
      <c r="B558" s="21"/>
      <c r="C558" s="21"/>
      <c r="E558" s="21"/>
      <c r="F558" s="21"/>
    </row>
    <row r="559" customFormat="false" ht="15.75" hidden="false" customHeight="false" outlineLevel="0" collapsed="false">
      <c r="B559" s="21"/>
      <c r="C559" s="21"/>
      <c r="E559" s="21"/>
      <c r="F559" s="21"/>
    </row>
    <row r="560" customFormat="false" ht="15.75" hidden="false" customHeight="false" outlineLevel="0" collapsed="false">
      <c r="B560" s="21"/>
      <c r="C560" s="21"/>
      <c r="E560" s="21"/>
      <c r="F560" s="21"/>
    </row>
    <row r="561" customFormat="false" ht="15.75" hidden="false" customHeight="false" outlineLevel="0" collapsed="false">
      <c r="B561" s="21"/>
      <c r="C561" s="21"/>
      <c r="E561" s="21"/>
      <c r="F561" s="21"/>
    </row>
    <row r="562" customFormat="false" ht="15.75" hidden="false" customHeight="false" outlineLevel="0" collapsed="false">
      <c r="B562" s="21"/>
      <c r="C562" s="21"/>
      <c r="E562" s="21"/>
      <c r="F562" s="21"/>
    </row>
    <row r="563" customFormat="false" ht="15.75" hidden="false" customHeight="false" outlineLevel="0" collapsed="false">
      <c r="B563" s="21"/>
      <c r="C563" s="21"/>
      <c r="E563" s="21"/>
      <c r="F563" s="21"/>
    </row>
    <row r="564" customFormat="false" ht="15.75" hidden="false" customHeight="false" outlineLevel="0" collapsed="false">
      <c r="B564" s="21"/>
      <c r="C564" s="21"/>
      <c r="E564" s="21"/>
      <c r="F564" s="21"/>
    </row>
    <row r="565" customFormat="false" ht="15.75" hidden="false" customHeight="false" outlineLevel="0" collapsed="false">
      <c r="B565" s="21"/>
      <c r="C565" s="21"/>
      <c r="E565" s="21"/>
      <c r="F565" s="21"/>
    </row>
    <row r="566" customFormat="false" ht="15.75" hidden="false" customHeight="false" outlineLevel="0" collapsed="false">
      <c r="B566" s="21"/>
      <c r="C566" s="21"/>
      <c r="E566" s="21"/>
      <c r="F566" s="21"/>
    </row>
    <row r="567" customFormat="false" ht="15.75" hidden="false" customHeight="false" outlineLevel="0" collapsed="false">
      <c r="B567" s="21"/>
      <c r="C567" s="21"/>
      <c r="E567" s="21"/>
      <c r="F567" s="21"/>
    </row>
    <row r="568" customFormat="false" ht="15.75" hidden="false" customHeight="false" outlineLevel="0" collapsed="false">
      <c r="B568" s="21"/>
      <c r="C568" s="21"/>
      <c r="E568" s="21"/>
      <c r="F568" s="21"/>
    </row>
    <row r="569" customFormat="false" ht="15.75" hidden="false" customHeight="false" outlineLevel="0" collapsed="false">
      <c r="B569" s="21"/>
      <c r="C569" s="21"/>
      <c r="E569" s="21"/>
      <c r="F569" s="21"/>
    </row>
    <row r="570" customFormat="false" ht="15.75" hidden="false" customHeight="false" outlineLevel="0" collapsed="false">
      <c r="B570" s="21"/>
      <c r="C570" s="21"/>
      <c r="E570" s="21"/>
      <c r="F570" s="21"/>
    </row>
    <row r="571" customFormat="false" ht="15.75" hidden="false" customHeight="false" outlineLevel="0" collapsed="false">
      <c r="B571" s="21"/>
      <c r="C571" s="21"/>
      <c r="E571" s="21"/>
      <c r="F571" s="21"/>
    </row>
    <row r="572" customFormat="false" ht="15.75" hidden="false" customHeight="false" outlineLevel="0" collapsed="false">
      <c r="B572" s="21"/>
      <c r="C572" s="21"/>
      <c r="E572" s="21"/>
      <c r="F572" s="21"/>
    </row>
    <row r="573" customFormat="false" ht="15.75" hidden="false" customHeight="false" outlineLevel="0" collapsed="false">
      <c r="B573" s="21"/>
      <c r="C573" s="21"/>
      <c r="E573" s="21"/>
      <c r="F573" s="21"/>
    </row>
    <row r="574" customFormat="false" ht="15.75" hidden="false" customHeight="false" outlineLevel="0" collapsed="false">
      <c r="B574" s="21"/>
      <c r="C574" s="21"/>
      <c r="E574" s="21"/>
      <c r="F574" s="21"/>
    </row>
    <row r="575" customFormat="false" ht="15.75" hidden="false" customHeight="false" outlineLevel="0" collapsed="false">
      <c r="B575" s="21"/>
      <c r="C575" s="21"/>
      <c r="E575" s="21"/>
      <c r="F575" s="21"/>
    </row>
    <row r="576" customFormat="false" ht="15.75" hidden="false" customHeight="false" outlineLevel="0" collapsed="false">
      <c r="B576" s="21"/>
      <c r="C576" s="21"/>
      <c r="E576" s="21"/>
      <c r="F576" s="21"/>
    </row>
    <row r="577" customFormat="false" ht="15.75" hidden="false" customHeight="false" outlineLevel="0" collapsed="false">
      <c r="B577" s="21"/>
      <c r="C577" s="21"/>
      <c r="E577" s="21"/>
      <c r="F577" s="21"/>
    </row>
    <row r="578" customFormat="false" ht="15.75" hidden="false" customHeight="false" outlineLevel="0" collapsed="false">
      <c r="B578" s="21"/>
      <c r="C578" s="21"/>
      <c r="E578" s="21"/>
      <c r="F578" s="21"/>
    </row>
    <row r="579" customFormat="false" ht="15.75" hidden="false" customHeight="false" outlineLevel="0" collapsed="false">
      <c r="B579" s="21"/>
      <c r="C579" s="21"/>
      <c r="E579" s="21"/>
      <c r="F579" s="21"/>
    </row>
    <row r="580" customFormat="false" ht="15.75" hidden="false" customHeight="false" outlineLevel="0" collapsed="false">
      <c r="B580" s="21"/>
      <c r="C580" s="21"/>
      <c r="E580" s="21"/>
      <c r="F580" s="21"/>
    </row>
    <row r="581" customFormat="false" ht="15.75" hidden="false" customHeight="false" outlineLevel="0" collapsed="false">
      <c r="B581" s="21"/>
      <c r="C581" s="21"/>
      <c r="E581" s="21"/>
      <c r="F581" s="21"/>
    </row>
    <row r="582" customFormat="false" ht="15.75" hidden="false" customHeight="false" outlineLevel="0" collapsed="false">
      <c r="B582" s="21"/>
      <c r="C582" s="21"/>
      <c r="E582" s="21"/>
      <c r="F582" s="21"/>
    </row>
    <row r="583" customFormat="false" ht="15.75" hidden="false" customHeight="false" outlineLevel="0" collapsed="false">
      <c r="B583" s="21"/>
      <c r="C583" s="21"/>
      <c r="E583" s="21"/>
      <c r="F583" s="21"/>
    </row>
    <row r="584" customFormat="false" ht="15.75" hidden="false" customHeight="false" outlineLevel="0" collapsed="false">
      <c r="B584" s="21"/>
      <c r="C584" s="21"/>
      <c r="E584" s="21"/>
      <c r="F584" s="21"/>
    </row>
    <row r="585" customFormat="false" ht="15.75" hidden="false" customHeight="false" outlineLevel="0" collapsed="false">
      <c r="B585" s="21"/>
      <c r="C585" s="21"/>
      <c r="E585" s="21"/>
      <c r="F585" s="21"/>
    </row>
    <row r="586" customFormat="false" ht="15.75" hidden="false" customHeight="false" outlineLevel="0" collapsed="false">
      <c r="B586" s="21"/>
      <c r="C586" s="21"/>
      <c r="E586" s="21"/>
      <c r="F586" s="21"/>
    </row>
    <row r="587" customFormat="false" ht="15.75" hidden="false" customHeight="false" outlineLevel="0" collapsed="false">
      <c r="B587" s="21"/>
      <c r="C587" s="21"/>
      <c r="E587" s="21"/>
      <c r="F587" s="21"/>
    </row>
    <row r="588" customFormat="false" ht="15.75" hidden="false" customHeight="false" outlineLevel="0" collapsed="false">
      <c r="B588" s="21"/>
      <c r="C588" s="21"/>
      <c r="E588" s="21"/>
      <c r="F588" s="21"/>
    </row>
    <row r="589" customFormat="false" ht="15.75" hidden="false" customHeight="false" outlineLevel="0" collapsed="false">
      <c r="B589" s="21"/>
      <c r="C589" s="21"/>
      <c r="E589" s="21"/>
      <c r="F589" s="21"/>
    </row>
    <row r="590" customFormat="false" ht="15.75" hidden="false" customHeight="false" outlineLevel="0" collapsed="false">
      <c r="B590" s="21"/>
      <c r="C590" s="21"/>
      <c r="E590" s="21"/>
      <c r="F590" s="21"/>
    </row>
    <row r="591" customFormat="false" ht="15.75" hidden="false" customHeight="false" outlineLevel="0" collapsed="false">
      <c r="B591" s="21"/>
      <c r="C591" s="21"/>
      <c r="E591" s="21"/>
      <c r="F591" s="21"/>
    </row>
    <row r="592" customFormat="false" ht="15.75" hidden="false" customHeight="false" outlineLevel="0" collapsed="false">
      <c r="B592" s="21"/>
      <c r="C592" s="21"/>
      <c r="E592" s="21"/>
      <c r="F592" s="21"/>
    </row>
    <row r="593" customFormat="false" ht="15.75" hidden="false" customHeight="false" outlineLevel="0" collapsed="false">
      <c r="B593" s="21"/>
      <c r="C593" s="21"/>
      <c r="E593" s="21"/>
      <c r="F593" s="21"/>
    </row>
    <row r="594" customFormat="false" ht="15.75" hidden="false" customHeight="false" outlineLevel="0" collapsed="false">
      <c r="B594" s="21"/>
      <c r="C594" s="21"/>
      <c r="E594" s="21"/>
      <c r="F594" s="21"/>
    </row>
    <row r="595" customFormat="false" ht="15.75" hidden="false" customHeight="false" outlineLevel="0" collapsed="false">
      <c r="B595" s="21"/>
      <c r="C595" s="21"/>
      <c r="E595" s="21"/>
      <c r="F595" s="21"/>
    </row>
    <row r="596" customFormat="false" ht="15.75" hidden="false" customHeight="false" outlineLevel="0" collapsed="false">
      <c r="B596" s="21"/>
      <c r="C596" s="21"/>
      <c r="E596" s="21"/>
      <c r="F596" s="21"/>
    </row>
    <row r="597" customFormat="false" ht="15.75" hidden="false" customHeight="false" outlineLevel="0" collapsed="false">
      <c r="B597" s="21"/>
      <c r="C597" s="21"/>
      <c r="E597" s="21"/>
      <c r="F597" s="21"/>
    </row>
    <row r="598" customFormat="false" ht="15.75" hidden="false" customHeight="false" outlineLevel="0" collapsed="false">
      <c r="B598" s="21"/>
      <c r="C598" s="21"/>
      <c r="E598" s="21"/>
      <c r="F598" s="21"/>
    </row>
    <row r="599" customFormat="false" ht="15.75" hidden="false" customHeight="false" outlineLevel="0" collapsed="false">
      <c r="B599" s="21"/>
      <c r="C599" s="21"/>
      <c r="E599" s="21"/>
      <c r="F599" s="21"/>
    </row>
    <row r="600" customFormat="false" ht="15.75" hidden="false" customHeight="false" outlineLevel="0" collapsed="false">
      <c r="B600" s="21"/>
      <c r="C600" s="21"/>
      <c r="E600" s="21"/>
      <c r="F600" s="21"/>
    </row>
    <row r="601" customFormat="false" ht="15.75" hidden="false" customHeight="false" outlineLevel="0" collapsed="false">
      <c r="B601" s="21"/>
      <c r="C601" s="21"/>
      <c r="E601" s="21"/>
      <c r="F601" s="21"/>
    </row>
    <row r="602" customFormat="false" ht="15.75" hidden="false" customHeight="false" outlineLevel="0" collapsed="false">
      <c r="B602" s="21"/>
      <c r="C602" s="21"/>
      <c r="E602" s="21"/>
      <c r="F602" s="21"/>
    </row>
    <row r="603" customFormat="false" ht="15.75" hidden="false" customHeight="false" outlineLevel="0" collapsed="false">
      <c r="B603" s="21"/>
      <c r="C603" s="21"/>
      <c r="E603" s="21"/>
      <c r="F603" s="21"/>
    </row>
    <row r="604" customFormat="false" ht="15.75" hidden="false" customHeight="false" outlineLevel="0" collapsed="false">
      <c r="B604" s="21"/>
      <c r="C604" s="21"/>
      <c r="E604" s="21"/>
      <c r="F604" s="21"/>
    </row>
    <row r="605" customFormat="false" ht="15.75" hidden="false" customHeight="false" outlineLevel="0" collapsed="false">
      <c r="B605" s="21"/>
      <c r="C605" s="21"/>
      <c r="E605" s="21"/>
      <c r="F605" s="21"/>
    </row>
    <row r="606" customFormat="false" ht="15.75" hidden="false" customHeight="false" outlineLevel="0" collapsed="false">
      <c r="B606" s="21"/>
      <c r="C606" s="21"/>
      <c r="E606" s="21"/>
      <c r="F606" s="21"/>
    </row>
    <row r="607" customFormat="false" ht="15.75" hidden="false" customHeight="false" outlineLevel="0" collapsed="false">
      <c r="B607" s="21"/>
      <c r="C607" s="21"/>
      <c r="E607" s="21"/>
      <c r="F607" s="21"/>
    </row>
    <row r="608" customFormat="false" ht="15.75" hidden="false" customHeight="false" outlineLevel="0" collapsed="false">
      <c r="B608" s="21"/>
      <c r="C608" s="21"/>
      <c r="E608" s="21"/>
      <c r="F608" s="21"/>
    </row>
    <row r="609" customFormat="false" ht="15.75" hidden="false" customHeight="false" outlineLevel="0" collapsed="false">
      <c r="B609" s="21"/>
      <c r="C609" s="21"/>
      <c r="E609" s="21"/>
      <c r="F609" s="21"/>
    </row>
    <row r="610" customFormat="false" ht="15.75" hidden="false" customHeight="false" outlineLevel="0" collapsed="false">
      <c r="B610" s="21"/>
      <c r="C610" s="21"/>
      <c r="E610" s="21"/>
      <c r="F610" s="21"/>
    </row>
    <row r="611" customFormat="false" ht="15.75" hidden="false" customHeight="false" outlineLevel="0" collapsed="false">
      <c r="B611" s="21"/>
      <c r="C611" s="21"/>
      <c r="E611" s="21"/>
      <c r="F611" s="21"/>
    </row>
    <row r="612" customFormat="false" ht="15.75" hidden="false" customHeight="false" outlineLevel="0" collapsed="false">
      <c r="B612" s="21"/>
      <c r="C612" s="21"/>
      <c r="E612" s="21"/>
      <c r="F612" s="21"/>
    </row>
    <row r="613" customFormat="false" ht="15.75" hidden="false" customHeight="false" outlineLevel="0" collapsed="false">
      <c r="B613" s="21"/>
      <c r="C613" s="21"/>
      <c r="E613" s="21"/>
      <c r="F613" s="21"/>
    </row>
    <row r="614" customFormat="false" ht="15.75" hidden="false" customHeight="false" outlineLevel="0" collapsed="false">
      <c r="B614" s="21"/>
      <c r="C614" s="21"/>
      <c r="E614" s="21"/>
      <c r="F614" s="21"/>
    </row>
    <row r="615" customFormat="false" ht="15.75" hidden="false" customHeight="false" outlineLevel="0" collapsed="false">
      <c r="B615" s="21"/>
      <c r="C615" s="21"/>
      <c r="E615" s="21"/>
      <c r="F615" s="21"/>
    </row>
    <row r="616" customFormat="false" ht="15.75" hidden="false" customHeight="false" outlineLevel="0" collapsed="false">
      <c r="B616" s="21"/>
      <c r="C616" s="21"/>
      <c r="E616" s="21"/>
      <c r="F616" s="21"/>
    </row>
    <row r="617" customFormat="false" ht="15.75" hidden="false" customHeight="false" outlineLevel="0" collapsed="false">
      <c r="B617" s="21"/>
      <c r="C617" s="21"/>
      <c r="E617" s="21"/>
      <c r="F617" s="21"/>
    </row>
    <row r="618" customFormat="false" ht="15.75" hidden="false" customHeight="false" outlineLevel="0" collapsed="false">
      <c r="B618" s="21"/>
      <c r="C618" s="21"/>
      <c r="E618" s="21"/>
      <c r="F618" s="21"/>
    </row>
    <row r="619" customFormat="false" ht="15.75" hidden="false" customHeight="false" outlineLevel="0" collapsed="false">
      <c r="B619" s="21"/>
      <c r="C619" s="21"/>
      <c r="E619" s="21"/>
      <c r="F619" s="21"/>
    </row>
    <row r="620" customFormat="false" ht="15.75" hidden="false" customHeight="false" outlineLevel="0" collapsed="false">
      <c r="B620" s="21"/>
      <c r="C620" s="21"/>
      <c r="E620" s="21"/>
      <c r="F620" s="21"/>
    </row>
    <row r="621" customFormat="false" ht="15.75" hidden="false" customHeight="false" outlineLevel="0" collapsed="false">
      <c r="B621" s="21"/>
      <c r="C621" s="21"/>
      <c r="E621" s="21"/>
      <c r="F621" s="21"/>
    </row>
    <row r="622" customFormat="false" ht="15.75" hidden="false" customHeight="false" outlineLevel="0" collapsed="false">
      <c r="B622" s="21"/>
      <c r="C622" s="21"/>
      <c r="E622" s="21"/>
      <c r="F622" s="21"/>
    </row>
    <row r="623" customFormat="false" ht="15.75" hidden="false" customHeight="false" outlineLevel="0" collapsed="false">
      <c r="B623" s="21"/>
      <c r="C623" s="21"/>
      <c r="E623" s="21"/>
      <c r="F623" s="21"/>
    </row>
    <row r="624" customFormat="false" ht="15.75" hidden="false" customHeight="false" outlineLevel="0" collapsed="false">
      <c r="B624" s="21"/>
      <c r="C624" s="21"/>
      <c r="E624" s="21"/>
      <c r="F624" s="21"/>
    </row>
    <row r="625" customFormat="false" ht="15.75" hidden="false" customHeight="false" outlineLevel="0" collapsed="false">
      <c r="B625" s="21"/>
      <c r="C625" s="21"/>
      <c r="E625" s="21"/>
      <c r="F625" s="21"/>
    </row>
    <row r="626" customFormat="false" ht="15.75" hidden="false" customHeight="false" outlineLevel="0" collapsed="false">
      <c r="B626" s="21"/>
      <c r="C626" s="21"/>
      <c r="E626" s="21"/>
      <c r="F626" s="21"/>
    </row>
    <row r="627" customFormat="false" ht="15.75" hidden="false" customHeight="false" outlineLevel="0" collapsed="false">
      <c r="B627" s="21"/>
      <c r="C627" s="21"/>
      <c r="E627" s="21"/>
      <c r="F627" s="21"/>
    </row>
    <row r="628" customFormat="false" ht="15.75" hidden="false" customHeight="false" outlineLevel="0" collapsed="false">
      <c r="B628" s="21"/>
      <c r="C628" s="21"/>
      <c r="E628" s="21"/>
      <c r="F628" s="21"/>
    </row>
    <row r="629" customFormat="false" ht="15.75" hidden="false" customHeight="false" outlineLevel="0" collapsed="false">
      <c r="B629" s="21"/>
      <c r="C629" s="21"/>
      <c r="E629" s="21"/>
      <c r="F629" s="21"/>
    </row>
    <row r="630" customFormat="false" ht="15.75" hidden="false" customHeight="false" outlineLevel="0" collapsed="false">
      <c r="B630" s="21"/>
      <c r="C630" s="21"/>
      <c r="E630" s="21"/>
      <c r="F630" s="21"/>
    </row>
    <row r="631" customFormat="false" ht="15.75" hidden="false" customHeight="false" outlineLevel="0" collapsed="false">
      <c r="B631" s="21"/>
      <c r="C631" s="21"/>
      <c r="E631" s="21"/>
      <c r="F631" s="21"/>
    </row>
    <row r="632" customFormat="false" ht="15.75" hidden="false" customHeight="false" outlineLevel="0" collapsed="false">
      <c r="B632" s="21"/>
      <c r="C632" s="21"/>
      <c r="E632" s="21"/>
      <c r="F632" s="21"/>
    </row>
    <row r="633" customFormat="false" ht="15.75" hidden="false" customHeight="false" outlineLevel="0" collapsed="false">
      <c r="B633" s="21"/>
      <c r="C633" s="21"/>
      <c r="E633" s="21"/>
      <c r="F633" s="21"/>
    </row>
    <row r="634" customFormat="false" ht="15.75" hidden="false" customHeight="false" outlineLevel="0" collapsed="false">
      <c r="B634" s="21"/>
      <c r="C634" s="21"/>
      <c r="E634" s="21"/>
      <c r="F634" s="21"/>
    </row>
    <row r="635" customFormat="false" ht="15.75" hidden="false" customHeight="false" outlineLevel="0" collapsed="false">
      <c r="B635" s="21"/>
      <c r="C635" s="21"/>
      <c r="E635" s="21"/>
      <c r="F635" s="21"/>
    </row>
    <row r="636" customFormat="false" ht="15.75" hidden="false" customHeight="false" outlineLevel="0" collapsed="false">
      <c r="B636" s="21"/>
      <c r="C636" s="21"/>
      <c r="E636" s="21"/>
      <c r="F636" s="21"/>
    </row>
    <row r="637" customFormat="false" ht="15.75" hidden="false" customHeight="false" outlineLevel="0" collapsed="false">
      <c r="B637" s="21"/>
      <c r="C637" s="21"/>
      <c r="E637" s="21"/>
      <c r="F637" s="21"/>
    </row>
    <row r="638" customFormat="false" ht="15.75" hidden="false" customHeight="false" outlineLevel="0" collapsed="false">
      <c r="B638" s="21"/>
      <c r="C638" s="21"/>
      <c r="E638" s="21"/>
      <c r="F638" s="21"/>
    </row>
    <row r="639" customFormat="false" ht="15.75" hidden="false" customHeight="false" outlineLevel="0" collapsed="false">
      <c r="B639" s="21"/>
      <c r="C639" s="21"/>
      <c r="E639" s="21"/>
      <c r="F639" s="21"/>
    </row>
    <row r="640" customFormat="false" ht="15.75" hidden="false" customHeight="false" outlineLevel="0" collapsed="false">
      <c r="B640" s="21"/>
      <c r="C640" s="21"/>
      <c r="E640" s="21"/>
      <c r="F640" s="21"/>
    </row>
    <row r="641" customFormat="false" ht="15.75" hidden="false" customHeight="false" outlineLevel="0" collapsed="false">
      <c r="B641" s="21"/>
      <c r="C641" s="21"/>
      <c r="E641" s="21"/>
      <c r="F641" s="21"/>
    </row>
    <row r="642" customFormat="false" ht="15.75" hidden="false" customHeight="false" outlineLevel="0" collapsed="false">
      <c r="B642" s="21"/>
      <c r="C642" s="21"/>
      <c r="E642" s="21"/>
      <c r="F642" s="21"/>
    </row>
    <row r="643" customFormat="false" ht="15.75" hidden="false" customHeight="false" outlineLevel="0" collapsed="false">
      <c r="B643" s="21"/>
      <c r="C643" s="21"/>
      <c r="E643" s="21"/>
      <c r="F643" s="21"/>
    </row>
    <row r="644" customFormat="false" ht="15.75" hidden="false" customHeight="false" outlineLevel="0" collapsed="false">
      <c r="B644" s="21"/>
      <c r="C644" s="21"/>
      <c r="E644" s="21"/>
      <c r="F644" s="21"/>
    </row>
    <row r="645" customFormat="false" ht="15.75" hidden="false" customHeight="false" outlineLevel="0" collapsed="false">
      <c r="B645" s="21"/>
      <c r="C645" s="21"/>
      <c r="E645" s="21"/>
      <c r="F645" s="21"/>
    </row>
    <row r="646" customFormat="false" ht="15.75" hidden="false" customHeight="false" outlineLevel="0" collapsed="false">
      <c r="B646" s="21"/>
      <c r="C646" s="21"/>
      <c r="E646" s="21"/>
      <c r="F646" s="21"/>
    </row>
    <row r="647" customFormat="false" ht="15.75" hidden="false" customHeight="false" outlineLevel="0" collapsed="false">
      <c r="B647" s="21"/>
      <c r="C647" s="21"/>
      <c r="E647" s="21"/>
      <c r="F647" s="21"/>
    </row>
    <row r="648" customFormat="false" ht="15.75" hidden="false" customHeight="false" outlineLevel="0" collapsed="false">
      <c r="B648" s="21"/>
      <c r="C648" s="21"/>
      <c r="E648" s="21"/>
      <c r="F648" s="21"/>
    </row>
    <row r="649" customFormat="false" ht="15.75" hidden="false" customHeight="false" outlineLevel="0" collapsed="false">
      <c r="B649" s="21"/>
      <c r="C649" s="21"/>
      <c r="E649" s="21"/>
      <c r="F649" s="21"/>
    </row>
    <row r="650" customFormat="false" ht="15.75" hidden="false" customHeight="false" outlineLevel="0" collapsed="false">
      <c r="B650" s="21"/>
      <c r="C650" s="21"/>
      <c r="E650" s="21"/>
      <c r="F650" s="21"/>
    </row>
    <row r="651" customFormat="false" ht="15.75" hidden="false" customHeight="false" outlineLevel="0" collapsed="false">
      <c r="B651" s="21"/>
      <c r="C651" s="21"/>
      <c r="E651" s="21"/>
      <c r="F651" s="21"/>
    </row>
    <row r="652" customFormat="false" ht="15.75" hidden="false" customHeight="false" outlineLevel="0" collapsed="false">
      <c r="B652" s="21"/>
      <c r="C652" s="21"/>
      <c r="E652" s="21"/>
      <c r="F652" s="21"/>
    </row>
    <row r="653" customFormat="false" ht="15.75" hidden="false" customHeight="false" outlineLevel="0" collapsed="false">
      <c r="B653" s="21"/>
      <c r="C653" s="21"/>
      <c r="E653" s="21"/>
      <c r="F653" s="21"/>
    </row>
    <row r="654" customFormat="false" ht="15.75" hidden="false" customHeight="false" outlineLevel="0" collapsed="false">
      <c r="B654" s="21"/>
      <c r="C654" s="21"/>
      <c r="E654" s="21"/>
      <c r="F654" s="21"/>
    </row>
    <row r="655" customFormat="false" ht="15.75" hidden="false" customHeight="false" outlineLevel="0" collapsed="false">
      <c r="B655" s="21"/>
      <c r="C655" s="21"/>
      <c r="E655" s="21"/>
      <c r="F655" s="21"/>
    </row>
    <row r="656" customFormat="false" ht="15.75" hidden="false" customHeight="false" outlineLevel="0" collapsed="false">
      <c r="B656" s="21"/>
      <c r="C656" s="21"/>
      <c r="E656" s="21"/>
      <c r="F656" s="21"/>
    </row>
    <row r="657" customFormat="false" ht="15.75" hidden="false" customHeight="false" outlineLevel="0" collapsed="false">
      <c r="B657" s="21"/>
      <c r="C657" s="21"/>
      <c r="E657" s="21"/>
      <c r="F657" s="21"/>
    </row>
    <row r="658" customFormat="false" ht="15.75" hidden="false" customHeight="false" outlineLevel="0" collapsed="false">
      <c r="B658" s="21"/>
      <c r="C658" s="21"/>
      <c r="E658" s="21"/>
      <c r="F658" s="21"/>
    </row>
    <row r="659" customFormat="false" ht="15.75" hidden="false" customHeight="false" outlineLevel="0" collapsed="false">
      <c r="B659" s="21"/>
      <c r="C659" s="21"/>
      <c r="E659" s="21"/>
      <c r="F659" s="21"/>
    </row>
    <row r="660" customFormat="false" ht="15.75" hidden="false" customHeight="false" outlineLevel="0" collapsed="false">
      <c r="B660" s="21"/>
      <c r="C660" s="21"/>
      <c r="E660" s="21"/>
      <c r="F660" s="21"/>
    </row>
    <row r="661" customFormat="false" ht="15.75" hidden="false" customHeight="false" outlineLevel="0" collapsed="false">
      <c r="B661" s="21"/>
      <c r="C661" s="21"/>
      <c r="E661" s="21"/>
      <c r="F661" s="21"/>
    </row>
    <row r="662" customFormat="false" ht="15.75" hidden="false" customHeight="false" outlineLevel="0" collapsed="false">
      <c r="B662" s="21"/>
      <c r="C662" s="21"/>
      <c r="E662" s="21"/>
      <c r="F662" s="21"/>
    </row>
    <row r="663" customFormat="false" ht="15.75" hidden="false" customHeight="false" outlineLevel="0" collapsed="false">
      <c r="B663" s="21"/>
      <c r="C663" s="21"/>
      <c r="E663" s="21"/>
      <c r="F663" s="21"/>
    </row>
    <row r="664" customFormat="false" ht="15.75" hidden="false" customHeight="false" outlineLevel="0" collapsed="false">
      <c r="B664" s="21"/>
      <c r="C664" s="21"/>
      <c r="E664" s="21"/>
      <c r="F664" s="21"/>
    </row>
    <row r="665" customFormat="false" ht="15.75" hidden="false" customHeight="false" outlineLevel="0" collapsed="false">
      <c r="B665" s="21"/>
      <c r="C665" s="21"/>
      <c r="E665" s="21"/>
      <c r="F665" s="21"/>
    </row>
    <row r="666" customFormat="false" ht="15.75" hidden="false" customHeight="false" outlineLevel="0" collapsed="false">
      <c r="B666" s="21"/>
      <c r="C666" s="21"/>
      <c r="E666" s="21"/>
      <c r="F666" s="21"/>
    </row>
    <row r="667" customFormat="false" ht="15.75" hidden="false" customHeight="false" outlineLevel="0" collapsed="false">
      <c r="B667" s="21"/>
      <c r="C667" s="21"/>
      <c r="E667" s="21"/>
      <c r="F667" s="21"/>
    </row>
    <row r="668" customFormat="false" ht="15.75" hidden="false" customHeight="false" outlineLevel="0" collapsed="false">
      <c r="B668" s="21"/>
      <c r="C668" s="21"/>
      <c r="E668" s="21"/>
      <c r="F668" s="21"/>
    </row>
    <row r="669" customFormat="false" ht="15.75" hidden="false" customHeight="false" outlineLevel="0" collapsed="false">
      <c r="B669" s="21"/>
      <c r="C669" s="21"/>
      <c r="E669" s="21"/>
      <c r="F669" s="21"/>
    </row>
    <row r="670" customFormat="false" ht="15.75" hidden="false" customHeight="false" outlineLevel="0" collapsed="false">
      <c r="B670" s="21"/>
      <c r="C670" s="21"/>
      <c r="E670" s="21"/>
      <c r="F670" s="21"/>
    </row>
    <row r="671" customFormat="false" ht="15.75" hidden="false" customHeight="false" outlineLevel="0" collapsed="false">
      <c r="B671" s="21"/>
      <c r="C671" s="21"/>
      <c r="E671" s="21"/>
      <c r="F671" s="21"/>
    </row>
    <row r="672" customFormat="false" ht="15.75" hidden="false" customHeight="false" outlineLevel="0" collapsed="false">
      <c r="B672" s="21"/>
      <c r="C672" s="21"/>
      <c r="E672" s="21"/>
      <c r="F672" s="21"/>
    </row>
    <row r="673" customFormat="false" ht="15.75" hidden="false" customHeight="false" outlineLevel="0" collapsed="false">
      <c r="B673" s="21"/>
      <c r="C673" s="21"/>
      <c r="E673" s="21"/>
      <c r="F673" s="21"/>
    </row>
    <row r="674" customFormat="false" ht="15.75" hidden="false" customHeight="false" outlineLevel="0" collapsed="false">
      <c r="B674" s="21"/>
      <c r="C674" s="21"/>
      <c r="E674" s="21"/>
      <c r="F674" s="21"/>
    </row>
    <row r="675" customFormat="false" ht="15.75" hidden="false" customHeight="false" outlineLevel="0" collapsed="false">
      <c r="B675" s="21"/>
      <c r="C675" s="21"/>
      <c r="E675" s="21"/>
      <c r="F675" s="21"/>
    </row>
    <row r="676" customFormat="false" ht="15.75" hidden="false" customHeight="false" outlineLevel="0" collapsed="false">
      <c r="B676" s="21"/>
      <c r="C676" s="21"/>
      <c r="E676" s="21"/>
      <c r="F676" s="21"/>
    </row>
    <row r="677" customFormat="false" ht="15.75" hidden="false" customHeight="false" outlineLevel="0" collapsed="false">
      <c r="B677" s="21"/>
      <c r="C677" s="21"/>
      <c r="E677" s="21"/>
      <c r="F677" s="21"/>
    </row>
    <row r="678" customFormat="false" ht="15.75" hidden="false" customHeight="false" outlineLevel="0" collapsed="false">
      <c r="B678" s="21"/>
      <c r="C678" s="21"/>
      <c r="E678" s="21"/>
      <c r="F678" s="21"/>
    </row>
    <row r="679" customFormat="false" ht="15.75" hidden="false" customHeight="false" outlineLevel="0" collapsed="false">
      <c r="B679" s="21"/>
      <c r="C679" s="21"/>
      <c r="E679" s="21"/>
      <c r="F679" s="21"/>
    </row>
    <row r="680" customFormat="false" ht="15.75" hidden="false" customHeight="false" outlineLevel="0" collapsed="false">
      <c r="B680" s="21"/>
      <c r="C680" s="21"/>
      <c r="E680" s="21"/>
      <c r="F680" s="21"/>
    </row>
    <row r="681" customFormat="false" ht="15.75" hidden="false" customHeight="false" outlineLevel="0" collapsed="false">
      <c r="B681" s="21"/>
      <c r="C681" s="21"/>
      <c r="E681" s="21"/>
      <c r="F681" s="21"/>
    </row>
    <row r="682" customFormat="false" ht="15.75" hidden="false" customHeight="false" outlineLevel="0" collapsed="false">
      <c r="B682" s="21"/>
      <c r="C682" s="21"/>
      <c r="E682" s="21"/>
      <c r="F682" s="21"/>
    </row>
    <row r="683" customFormat="false" ht="15.75" hidden="false" customHeight="false" outlineLevel="0" collapsed="false">
      <c r="B683" s="21"/>
      <c r="C683" s="21"/>
      <c r="E683" s="21"/>
      <c r="F683" s="21"/>
    </row>
    <row r="684" customFormat="false" ht="15.75" hidden="false" customHeight="false" outlineLevel="0" collapsed="false">
      <c r="B684" s="21"/>
      <c r="C684" s="21"/>
      <c r="E684" s="21"/>
      <c r="F684" s="21"/>
    </row>
    <row r="685" customFormat="false" ht="15.75" hidden="false" customHeight="false" outlineLevel="0" collapsed="false">
      <c r="B685" s="21"/>
      <c r="C685" s="21"/>
      <c r="E685" s="21"/>
      <c r="F685" s="21"/>
    </row>
    <row r="686" customFormat="false" ht="15.75" hidden="false" customHeight="false" outlineLevel="0" collapsed="false">
      <c r="B686" s="21"/>
      <c r="C686" s="21"/>
      <c r="E686" s="21"/>
      <c r="F686" s="21"/>
    </row>
    <row r="687" customFormat="false" ht="15.75" hidden="false" customHeight="false" outlineLevel="0" collapsed="false">
      <c r="B687" s="21"/>
      <c r="C687" s="21"/>
      <c r="E687" s="21"/>
      <c r="F687" s="21"/>
    </row>
    <row r="688" customFormat="false" ht="15.75" hidden="false" customHeight="false" outlineLevel="0" collapsed="false">
      <c r="B688" s="21"/>
      <c r="C688" s="21"/>
      <c r="E688" s="21"/>
      <c r="F688" s="21"/>
    </row>
    <row r="689" customFormat="false" ht="15.75" hidden="false" customHeight="false" outlineLevel="0" collapsed="false">
      <c r="B689" s="21"/>
      <c r="C689" s="21"/>
      <c r="E689" s="21"/>
      <c r="F689" s="21"/>
    </row>
    <row r="690" customFormat="false" ht="15.75" hidden="false" customHeight="false" outlineLevel="0" collapsed="false">
      <c r="B690" s="21"/>
      <c r="C690" s="21"/>
      <c r="E690" s="21"/>
      <c r="F690" s="21"/>
    </row>
    <row r="691" customFormat="false" ht="15.75" hidden="false" customHeight="false" outlineLevel="0" collapsed="false">
      <c r="B691" s="21"/>
      <c r="C691" s="21"/>
      <c r="E691" s="21"/>
      <c r="F691" s="21"/>
    </row>
    <row r="692" customFormat="false" ht="15.75" hidden="false" customHeight="false" outlineLevel="0" collapsed="false">
      <c r="B692" s="21"/>
      <c r="C692" s="21"/>
      <c r="E692" s="21"/>
      <c r="F692" s="21"/>
    </row>
    <row r="693" customFormat="false" ht="15.75" hidden="false" customHeight="false" outlineLevel="0" collapsed="false">
      <c r="B693" s="21"/>
      <c r="C693" s="21"/>
      <c r="E693" s="21"/>
      <c r="F693" s="21"/>
    </row>
    <row r="694" customFormat="false" ht="15.75" hidden="false" customHeight="false" outlineLevel="0" collapsed="false">
      <c r="B694" s="21"/>
      <c r="C694" s="21"/>
      <c r="E694" s="21"/>
      <c r="F694" s="21"/>
    </row>
    <row r="695" customFormat="false" ht="15.75" hidden="false" customHeight="false" outlineLevel="0" collapsed="false">
      <c r="B695" s="21"/>
      <c r="C695" s="21"/>
      <c r="E695" s="21"/>
      <c r="F695" s="21"/>
    </row>
    <row r="696" customFormat="false" ht="15.75" hidden="false" customHeight="false" outlineLevel="0" collapsed="false">
      <c r="B696" s="21"/>
      <c r="C696" s="21"/>
      <c r="E696" s="21"/>
      <c r="F696" s="21"/>
    </row>
    <row r="697" customFormat="false" ht="15.75" hidden="false" customHeight="false" outlineLevel="0" collapsed="false">
      <c r="B697" s="21"/>
      <c r="C697" s="21"/>
      <c r="E697" s="21"/>
      <c r="F697" s="21"/>
    </row>
    <row r="698" customFormat="false" ht="15.75" hidden="false" customHeight="false" outlineLevel="0" collapsed="false">
      <c r="B698" s="21"/>
      <c r="C698" s="21"/>
      <c r="E698" s="21"/>
      <c r="F698" s="21"/>
    </row>
    <row r="699" customFormat="false" ht="15.75" hidden="false" customHeight="false" outlineLevel="0" collapsed="false">
      <c r="B699" s="21"/>
      <c r="C699" s="21"/>
      <c r="E699" s="21"/>
      <c r="F699" s="21"/>
    </row>
    <row r="700" customFormat="false" ht="15.75" hidden="false" customHeight="false" outlineLevel="0" collapsed="false">
      <c r="B700" s="21"/>
      <c r="C700" s="21"/>
      <c r="E700" s="21"/>
      <c r="F700" s="21"/>
    </row>
    <row r="701" customFormat="false" ht="15.75" hidden="false" customHeight="false" outlineLevel="0" collapsed="false">
      <c r="B701" s="21"/>
      <c r="C701" s="21"/>
      <c r="E701" s="21"/>
      <c r="F701" s="21"/>
    </row>
    <row r="702" customFormat="false" ht="15.75" hidden="false" customHeight="false" outlineLevel="0" collapsed="false">
      <c r="B702" s="21"/>
      <c r="C702" s="21"/>
      <c r="E702" s="21"/>
      <c r="F702" s="21"/>
    </row>
    <row r="703" customFormat="false" ht="15.75" hidden="false" customHeight="false" outlineLevel="0" collapsed="false">
      <c r="B703" s="21"/>
      <c r="C703" s="21"/>
      <c r="E703" s="21"/>
      <c r="F703" s="21"/>
    </row>
    <row r="704" customFormat="false" ht="15.75" hidden="false" customHeight="false" outlineLevel="0" collapsed="false">
      <c r="B704" s="21"/>
      <c r="C704" s="21"/>
      <c r="E704" s="21"/>
      <c r="F704" s="21"/>
    </row>
    <row r="705" customFormat="false" ht="15.75" hidden="false" customHeight="false" outlineLevel="0" collapsed="false">
      <c r="B705" s="21"/>
      <c r="C705" s="21"/>
      <c r="E705" s="21"/>
      <c r="F705" s="21"/>
    </row>
    <row r="706" customFormat="false" ht="15.75" hidden="false" customHeight="false" outlineLevel="0" collapsed="false">
      <c r="B706" s="21"/>
      <c r="C706" s="21"/>
      <c r="E706" s="21"/>
      <c r="F706" s="21"/>
    </row>
    <row r="707" customFormat="false" ht="15.75" hidden="false" customHeight="false" outlineLevel="0" collapsed="false">
      <c r="B707" s="21"/>
      <c r="C707" s="21"/>
      <c r="E707" s="21"/>
      <c r="F707" s="21"/>
    </row>
    <row r="708" customFormat="false" ht="15.75" hidden="false" customHeight="false" outlineLevel="0" collapsed="false">
      <c r="B708" s="21"/>
      <c r="C708" s="21"/>
      <c r="E708" s="21"/>
      <c r="F708" s="21"/>
    </row>
    <row r="709" customFormat="false" ht="15.75" hidden="false" customHeight="false" outlineLevel="0" collapsed="false">
      <c r="B709" s="21"/>
      <c r="C709" s="21"/>
      <c r="E709" s="21"/>
      <c r="F709" s="21"/>
    </row>
    <row r="710" customFormat="false" ht="15.75" hidden="false" customHeight="false" outlineLevel="0" collapsed="false">
      <c r="B710" s="21"/>
      <c r="C710" s="21"/>
      <c r="E710" s="21"/>
      <c r="F710" s="21"/>
    </row>
    <row r="711" customFormat="false" ht="15.75" hidden="false" customHeight="false" outlineLevel="0" collapsed="false">
      <c r="B711" s="21"/>
      <c r="C711" s="21"/>
      <c r="E711" s="21"/>
      <c r="F711" s="21"/>
    </row>
    <row r="712" customFormat="false" ht="15.75" hidden="false" customHeight="false" outlineLevel="0" collapsed="false">
      <c r="B712" s="21"/>
      <c r="C712" s="21"/>
      <c r="E712" s="21"/>
      <c r="F712" s="21"/>
    </row>
    <row r="713" customFormat="false" ht="15.75" hidden="false" customHeight="false" outlineLevel="0" collapsed="false">
      <c r="B713" s="21"/>
      <c r="C713" s="21"/>
      <c r="E713" s="21"/>
      <c r="F713" s="21"/>
    </row>
    <row r="714" customFormat="false" ht="15.75" hidden="false" customHeight="false" outlineLevel="0" collapsed="false">
      <c r="B714" s="21"/>
      <c r="C714" s="21"/>
      <c r="E714" s="21"/>
      <c r="F714" s="21"/>
    </row>
    <row r="715" customFormat="false" ht="15.75" hidden="false" customHeight="false" outlineLevel="0" collapsed="false">
      <c r="B715" s="21"/>
      <c r="C715" s="21"/>
      <c r="E715" s="21"/>
      <c r="F715" s="21"/>
    </row>
    <row r="716" customFormat="false" ht="15.75" hidden="false" customHeight="false" outlineLevel="0" collapsed="false">
      <c r="B716" s="21"/>
      <c r="C716" s="21"/>
      <c r="E716" s="21"/>
      <c r="F716" s="21"/>
    </row>
    <row r="717" customFormat="false" ht="15.75" hidden="false" customHeight="false" outlineLevel="0" collapsed="false">
      <c r="B717" s="21"/>
      <c r="C717" s="21"/>
      <c r="E717" s="21"/>
      <c r="F717" s="21"/>
    </row>
    <row r="718" customFormat="false" ht="15.75" hidden="false" customHeight="false" outlineLevel="0" collapsed="false">
      <c r="B718" s="21"/>
      <c r="C718" s="21"/>
      <c r="E718" s="21"/>
      <c r="F718" s="21"/>
    </row>
    <row r="719" customFormat="false" ht="15.75" hidden="false" customHeight="false" outlineLevel="0" collapsed="false">
      <c r="B719" s="21"/>
      <c r="C719" s="21"/>
      <c r="E719" s="21"/>
      <c r="F719" s="21"/>
    </row>
    <row r="720" customFormat="false" ht="15.75" hidden="false" customHeight="false" outlineLevel="0" collapsed="false">
      <c r="B720" s="21"/>
      <c r="C720" s="21"/>
      <c r="E720" s="21"/>
      <c r="F720" s="21"/>
    </row>
    <row r="721" customFormat="false" ht="15.75" hidden="false" customHeight="false" outlineLevel="0" collapsed="false">
      <c r="B721" s="21"/>
      <c r="C721" s="21"/>
      <c r="E721" s="21"/>
      <c r="F721" s="21"/>
    </row>
    <row r="722" customFormat="false" ht="15.75" hidden="false" customHeight="false" outlineLevel="0" collapsed="false">
      <c r="B722" s="21"/>
      <c r="C722" s="21"/>
      <c r="E722" s="21"/>
      <c r="F722" s="21"/>
    </row>
    <row r="723" customFormat="false" ht="15.75" hidden="false" customHeight="false" outlineLevel="0" collapsed="false">
      <c r="B723" s="21"/>
      <c r="C723" s="21"/>
      <c r="E723" s="21"/>
      <c r="F723" s="21"/>
    </row>
    <row r="724" customFormat="false" ht="15.75" hidden="false" customHeight="false" outlineLevel="0" collapsed="false">
      <c r="B724" s="21"/>
      <c r="C724" s="21"/>
      <c r="E724" s="21"/>
      <c r="F724" s="21"/>
    </row>
    <row r="725" customFormat="false" ht="15.75" hidden="false" customHeight="false" outlineLevel="0" collapsed="false">
      <c r="B725" s="21"/>
      <c r="C725" s="21"/>
      <c r="E725" s="21"/>
      <c r="F725" s="21"/>
    </row>
    <row r="726" customFormat="false" ht="15.75" hidden="false" customHeight="false" outlineLevel="0" collapsed="false">
      <c r="B726" s="21"/>
      <c r="C726" s="21"/>
      <c r="E726" s="21"/>
      <c r="F726" s="21"/>
    </row>
    <row r="727" customFormat="false" ht="15.75" hidden="false" customHeight="false" outlineLevel="0" collapsed="false">
      <c r="B727" s="21"/>
      <c r="C727" s="21"/>
      <c r="E727" s="21"/>
      <c r="F727" s="21"/>
    </row>
    <row r="728" customFormat="false" ht="15.75" hidden="false" customHeight="false" outlineLevel="0" collapsed="false">
      <c r="B728" s="21"/>
      <c r="C728" s="21"/>
      <c r="E728" s="21"/>
      <c r="F728" s="21"/>
    </row>
    <row r="729" customFormat="false" ht="15.75" hidden="false" customHeight="false" outlineLevel="0" collapsed="false">
      <c r="B729" s="21"/>
      <c r="C729" s="21"/>
      <c r="E729" s="21"/>
      <c r="F729" s="21"/>
    </row>
    <row r="730" customFormat="false" ht="15.75" hidden="false" customHeight="false" outlineLevel="0" collapsed="false">
      <c r="B730" s="21"/>
      <c r="C730" s="21"/>
      <c r="E730" s="21"/>
      <c r="F730" s="21"/>
    </row>
    <row r="731" customFormat="false" ht="15.75" hidden="false" customHeight="false" outlineLevel="0" collapsed="false">
      <c r="B731" s="21"/>
      <c r="C731" s="21"/>
      <c r="E731" s="21"/>
      <c r="F731" s="21"/>
    </row>
    <row r="732" customFormat="false" ht="15.75" hidden="false" customHeight="false" outlineLevel="0" collapsed="false">
      <c r="B732" s="21"/>
      <c r="C732" s="21"/>
      <c r="E732" s="21"/>
      <c r="F732" s="21"/>
    </row>
    <row r="733" customFormat="false" ht="15.75" hidden="false" customHeight="false" outlineLevel="0" collapsed="false">
      <c r="B733" s="21"/>
      <c r="C733" s="21"/>
      <c r="E733" s="21"/>
      <c r="F733" s="21"/>
    </row>
    <row r="734" customFormat="false" ht="15.75" hidden="false" customHeight="false" outlineLevel="0" collapsed="false">
      <c r="B734" s="21"/>
      <c r="C734" s="21"/>
      <c r="E734" s="21"/>
      <c r="F734" s="21"/>
    </row>
    <row r="735" customFormat="false" ht="15.75" hidden="false" customHeight="false" outlineLevel="0" collapsed="false">
      <c r="B735" s="21"/>
      <c r="C735" s="21"/>
      <c r="E735" s="21"/>
      <c r="F735" s="21"/>
    </row>
    <row r="736" customFormat="false" ht="15.75" hidden="false" customHeight="false" outlineLevel="0" collapsed="false">
      <c r="B736" s="21"/>
      <c r="C736" s="21"/>
      <c r="E736" s="21"/>
      <c r="F736" s="21"/>
    </row>
    <row r="737" customFormat="false" ht="15.75" hidden="false" customHeight="false" outlineLevel="0" collapsed="false">
      <c r="B737" s="21"/>
      <c r="C737" s="21"/>
      <c r="E737" s="21"/>
      <c r="F737" s="21"/>
    </row>
    <row r="738" customFormat="false" ht="15.75" hidden="false" customHeight="false" outlineLevel="0" collapsed="false">
      <c r="B738" s="21"/>
      <c r="C738" s="21"/>
      <c r="E738" s="21"/>
      <c r="F738" s="21"/>
    </row>
    <row r="739" customFormat="false" ht="15.75" hidden="false" customHeight="false" outlineLevel="0" collapsed="false">
      <c r="B739" s="21"/>
      <c r="C739" s="21"/>
      <c r="E739" s="21"/>
      <c r="F739" s="21"/>
    </row>
    <row r="740" customFormat="false" ht="15.75" hidden="false" customHeight="false" outlineLevel="0" collapsed="false">
      <c r="B740" s="21"/>
      <c r="C740" s="21"/>
      <c r="E740" s="21"/>
      <c r="F740" s="21"/>
    </row>
    <row r="741" customFormat="false" ht="15.75" hidden="false" customHeight="false" outlineLevel="0" collapsed="false">
      <c r="B741" s="21"/>
      <c r="C741" s="21"/>
      <c r="E741" s="21"/>
      <c r="F741" s="21"/>
    </row>
    <row r="742" customFormat="false" ht="15.75" hidden="false" customHeight="false" outlineLevel="0" collapsed="false">
      <c r="B742" s="21"/>
      <c r="C742" s="21"/>
      <c r="E742" s="21"/>
      <c r="F742" s="21"/>
    </row>
    <row r="743" customFormat="false" ht="15.75" hidden="false" customHeight="false" outlineLevel="0" collapsed="false">
      <c r="B743" s="21"/>
      <c r="C743" s="21"/>
      <c r="E743" s="21"/>
      <c r="F743" s="21"/>
    </row>
    <row r="744" customFormat="false" ht="15.75" hidden="false" customHeight="false" outlineLevel="0" collapsed="false">
      <c r="B744" s="21"/>
      <c r="C744" s="21"/>
      <c r="E744" s="21"/>
      <c r="F744" s="21"/>
    </row>
    <row r="745" customFormat="false" ht="15.75" hidden="false" customHeight="false" outlineLevel="0" collapsed="false">
      <c r="B745" s="21"/>
      <c r="C745" s="21"/>
      <c r="E745" s="21"/>
      <c r="F745" s="21"/>
    </row>
    <row r="746" customFormat="false" ht="15.75" hidden="false" customHeight="false" outlineLevel="0" collapsed="false">
      <c r="B746" s="21"/>
      <c r="C746" s="21"/>
      <c r="E746" s="21"/>
      <c r="F746" s="21"/>
    </row>
    <row r="747" customFormat="false" ht="15.75" hidden="false" customHeight="false" outlineLevel="0" collapsed="false">
      <c r="B747" s="21"/>
      <c r="C747" s="21"/>
      <c r="E747" s="21"/>
      <c r="F747" s="21"/>
    </row>
    <row r="748" customFormat="false" ht="15.75" hidden="false" customHeight="false" outlineLevel="0" collapsed="false">
      <c r="B748" s="21"/>
      <c r="C748" s="21"/>
      <c r="E748" s="21"/>
      <c r="F748" s="21"/>
    </row>
    <row r="749" customFormat="false" ht="15.75" hidden="false" customHeight="false" outlineLevel="0" collapsed="false">
      <c r="B749" s="21"/>
      <c r="C749" s="21"/>
      <c r="E749" s="21"/>
      <c r="F749" s="21"/>
    </row>
    <row r="750" customFormat="false" ht="15.75" hidden="false" customHeight="false" outlineLevel="0" collapsed="false">
      <c r="B750" s="21"/>
      <c r="C750" s="21"/>
      <c r="E750" s="21"/>
      <c r="F750" s="21"/>
    </row>
    <row r="751" customFormat="false" ht="15.75" hidden="false" customHeight="false" outlineLevel="0" collapsed="false">
      <c r="B751" s="21"/>
      <c r="C751" s="21"/>
      <c r="E751" s="21"/>
      <c r="F751" s="21"/>
    </row>
    <row r="752" customFormat="false" ht="15.75" hidden="false" customHeight="false" outlineLevel="0" collapsed="false">
      <c r="B752" s="21"/>
      <c r="C752" s="21"/>
      <c r="E752" s="21"/>
      <c r="F752" s="21"/>
    </row>
    <row r="753" customFormat="false" ht="15.75" hidden="false" customHeight="false" outlineLevel="0" collapsed="false">
      <c r="B753" s="21"/>
      <c r="C753" s="21"/>
      <c r="E753" s="21"/>
      <c r="F753" s="21"/>
    </row>
    <row r="754" customFormat="false" ht="15.75" hidden="false" customHeight="false" outlineLevel="0" collapsed="false">
      <c r="B754" s="21"/>
      <c r="C754" s="21"/>
      <c r="E754" s="21"/>
      <c r="F754" s="21"/>
    </row>
    <row r="755" customFormat="false" ht="15.75" hidden="false" customHeight="false" outlineLevel="0" collapsed="false">
      <c r="B755" s="21"/>
      <c r="C755" s="21"/>
      <c r="E755" s="21"/>
      <c r="F755" s="21"/>
    </row>
    <row r="756" customFormat="false" ht="15.75" hidden="false" customHeight="false" outlineLevel="0" collapsed="false">
      <c r="B756" s="21"/>
      <c r="C756" s="21"/>
      <c r="E756" s="21"/>
      <c r="F756" s="21"/>
    </row>
    <row r="757" customFormat="false" ht="15.75" hidden="false" customHeight="false" outlineLevel="0" collapsed="false">
      <c r="B757" s="21"/>
      <c r="C757" s="21"/>
      <c r="E757" s="21"/>
      <c r="F757" s="21"/>
    </row>
    <row r="758" customFormat="false" ht="15.75" hidden="false" customHeight="false" outlineLevel="0" collapsed="false">
      <c r="B758" s="21"/>
      <c r="C758" s="21"/>
      <c r="E758" s="21"/>
      <c r="F758" s="21"/>
    </row>
    <row r="759" customFormat="false" ht="15.75" hidden="false" customHeight="false" outlineLevel="0" collapsed="false">
      <c r="B759" s="21"/>
      <c r="C759" s="21"/>
      <c r="E759" s="21"/>
      <c r="F759" s="21"/>
    </row>
    <row r="760" customFormat="false" ht="15.75" hidden="false" customHeight="false" outlineLevel="0" collapsed="false">
      <c r="B760" s="21"/>
      <c r="C760" s="21"/>
      <c r="E760" s="21"/>
      <c r="F760" s="21"/>
    </row>
    <row r="761" customFormat="false" ht="15.75" hidden="false" customHeight="false" outlineLevel="0" collapsed="false">
      <c r="B761" s="21"/>
      <c r="C761" s="21"/>
      <c r="E761" s="21"/>
      <c r="F761" s="21"/>
    </row>
    <row r="762" customFormat="false" ht="15.75" hidden="false" customHeight="false" outlineLevel="0" collapsed="false">
      <c r="B762" s="21"/>
      <c r="C762" s="21"/>
      <c r="E762" s="21"/>
      <c r="F762" s="21"/>
    </row>
    <row r="763" customFormat="false" ht="15.75" hidden="false" customHeight="false" outlineLevel="0" collapsed="false">
      <c r="B763" s="21"/>
      <c r="C763" s="21"/>
      <c r="E763" s="21"/>
      <c r="F763" s="21"/>
    </row>
    <row r="764" customFormat="false" ht="15.75" hidden="false" customHeight="false" outlineLevel="0" collapsed="false">
      <c r="B764" s="21"/>
      <c r="C764" s="21"/>
      <c r="E764" s="21"/>
      <c r="F764" s="21"/>
    </row>
    <row r="765" customFormat="false" ht="15.75" hidden="false" customHeight="false" outlineLevel="0" collapsed="false">
      <c r="B765" s="21"/>
      <c r="C765" s="21"/>
      <c r="E765" s="21"/>
      <c r="F765" s="21"/>
    </row>
    <row r="766" customFormat="false" ht="15.75" hidden="false" customHeight="false" outlineLevel="0" collapsed="false">
      <c r="B766" s="21"/>
      <c r="C766" s="21"/>
      <c r="E766" s="21"/>
      <c r="F766" s="21"/>
    </row>
    <row r="767" customFormat="false" ht="15.75" hidden="false" customHeight="false" outlineLevel="0" collapsed="false">
      <c r="B767" s="21"/>
      <c r="C767" s="21"/>
      <c r="E767" s="21"/>
      <c r="F767" s="21"/>
    </row>
    <row r="768" customFormat="false" ht="15.75" hidden="false" customHeight="false" outlineLevel="0" collapsed="false">
      <c r="B768" s="21"/>
      <c r="C768" s="21"/>
      <c r="E768" s="21"/>
      <c r="F768" s="21"/>
    </row>
    <row r="769" customFormat="false" ht="15.75" hidden="false" customHeight="false" outlineLevel="0" collapsed="false">
      <c r="B769" s="21"/>
      <c r="C769" s="21"/>
      <c r="E769" s="21"/>
      <c r="F769" s="21"/>
    </row>
    <row r="770" customFormat="false" ht="15.75" hidden="false" customHeight="false" outlineLevel="0" collapsed="false">
      <c r="B770" s="21"/>
      <c r="C770" s="21"/>
      <c r="E770" s="21"/>
      <c r="F770" s="21"/>
    </row>
    <row r="771" customFormat="false" ht="15.75" hidden="false" customHeight="false" outlineLevel="0" collapsed="false">
      <c r="B771" s="21"/>
      <c r="C771" s="21"/>
      <c r="E771" s="21"/>
      <c r="F771" s="21"/>
    </row>
    <row r="772" customFormat="false" ht="15.75" hidden="false" customHeight="false" outlineLevel="0" collapsed="false">
      <c r="B772" s="21"/>
      <c r="C772" s="21"/>
      <c r="E772" s="21"/>
      <c r="F772" s="21"/>
    </row>
    <row r="773" customFormat="false" ht="15.75" hidden="false" customHeight="false" outlineLevel="0" collapsed="false">
      <c r="B773" s="21"/>
      <c r="C773" s="21"/>
      <c r="E773" s="21"/>
      <c r="F773" s="21"/>
    </row>
    <row r="774" customFormat="false" ht="15.75" hidden="false" customHeight="false" outlineLevel="0" collapsed="false">
      <c r="B774" s="21"/>
      <c r="C774" s="21"/>
      <c r="E774" s="21"/>
      <c r="F774" s="21"/>
    </row>
    <row r="775" customFormat="false" ht="15.75" hidden="false" customHeight="false" outlineLevel="0" collapsed="false">
      <c r="B775" s="21"/>
      <c r="C775" s="21"/>
      <c r="E775" s="21"/>
      <c r="F775" s="21"/>
    </row>
    <row r="776" customFormat="false" ht="15.75" hidden="false" customHeight="false" outlineLevel="0" collapsed="false">
      <c r="B776" s="21"/>
      <c r="C776" s="21"/>
      <c r="E776" s="21"/>
      <c r="F776" s="21"/>
    </row>
    <row r="777" customFormat="false" ht="15.75" hidden="false" customHeight="false" outlineLevel="0" collapsed="false">
      <c r="B777" s="21"/>
      <c r="C777" s="21"/>
      <c r="E777" s="21"/>
      <c r="F777" s="21"/>
    </row>
    <row r="778" customFormat="false" ht="15.75" hidden="false" customHeight="false" outlineLevel="0" collapsed="false">
      <c r="B778" s="21"/>
      <c r="C778" s="21"/>
      <c r="E778" s="21"/>
      <c r="F778" s="21"/>
    </row>
    <row r="779" customFormat="false" ht="15.75" hidden="false" customHeight="false" outlineLevel="0" collapsed="false">
      <c r="B779" s="21"/>
      <c r="C779" s="21"/>
      <c r="E779" s="21"/>
      <c r="F779" s="21"/>
    </row>
    <row r="780" customFormat="false" ht="15.75" hidden="false" customHeight="false" outlineLevel="0" collapsed="false">
      <c r="B780" s="21"/>
      <c r="C780" s="21"/>
      <c r="E780" s="21"/>
      <c r="F780" s="21"/>
    </row>
    <row r="781" customFormat="false" ht="15.75" hidden="false" customHeight="false" outlineLevel="0" collapsed="false">
      <c r="B781" s="21"/>
      <c r="C781" s="21"/>
      <c r="E781" s="21"/>
      <c r="F781" s="21"/>
    </row>
    <row r="782" customFormat="false" ht="15.75" hidden="false" customHeight="false" outlineLevel="0" collapsed="false">
      <c r="B782" s="21"/>
      <c r="C782" s="21"/>
      <c r="E782" s="21"/>
      <c r="F782" s="21"/>
    </row>
    <row r="783" customFormat="false" ht="15.75" hidden="false" customHeight="false" outlineLevel="0" collapsed="false">
      <c r="B783" s="21"/>
      <c r="C783" s="21"/>
      <c r="E783" s="21"/>
      <c r="F783" s="21"/>
    </row>
    <row r="784" customFormat="false" ht="15.75" hidden="false" customHeight="false" outlineLevel="0" collapsed="false">
      <c r="B784" s="21"/>
      <c r="C784" s="21"/>
      <c r="E784" s="21"/>
      <c r="F784" s="21"/>
    </row>
    <row r="785" customFormat="false" ht="15.75" hidden="false" customHeight="false" outlineLevel="0" collapsed="false">
      <c r="B785" s="21"/>
      <c r="C785" s="21"/>
      <c r="E785" s="21"/>
      <c r="F785" s="21"/>
    </row>
    <row r="786" customFormat="false" ht="15.75" hidden="false" customHeight="false" outlineLevel="0" collapsed="false">
      <c r="B786" s="21"/>
      <c r="C786" s="21"/>
      <c r="E786" s="21"/>
      <c r="F786" s="21"/>
    </row>
    <row r="787" customFormat="false" ht="15.75" hidden="false" customHeight="false" outlineLevel="0" collapsed="false">
      <c r="B787" s="21"/>
      <c r="C787" s="21"/>
      <c r="E787" s="21"/>
      <c r="F787" s="21"/>
    </row>
    <row r="788" customFormat="false" ht="15.75" hidden="false" customHeight="false" outlineLevel="0" collapsed="false">
      <c r="B788" s="21"/>
      <c r="C788" s="21"/>
      <c r="E788" s="21"/>
      <c r="F788" s="21"/>
    </row>
    <row r="789" customFormat="false" ht="15.75" hidden="false" customHeight="false" outlineLevel="0" collapsed="false">
      <c r="B789" s="21"/>
      <c r="C789" s="21"/>
      <c r="E789" s="21"/>
      <c r="F789" s="21"/>
    </row>
    <row r="790" customFormat="false" ht="15.75" hidden="false" customHeight="false" outlineLevel="0" collapsed="false">
      <c r="B790" s="21"/>
      <c r="C790" s="21"/>
      <c r="E790" s="21"/>
      <c r="F790" s="21"/>
    </row>
    <row r="791" customFormat="false" ht="15.75" hidden="false" customHeight="false" outlineLevel="0" collapsed="false">
      <c r="B791" s="21"/>
      <c r="C791" s="21"/>
      <c r="E791" s="21"/>
      <c r="F791" s="21"/>
    </row>
    <row r="792" customFormat="false" ht="15.75" hidden="false" customHeight="false" outlineLevel="0" collapsed="false">
      <c r="B792" s="21"/>
      <c r="C792" s="21"/>
      <c r="E792" s="21"/>
      <c r="F792" s="21"/>
    </row>
    <row r="793" customFormat="false" ht="15.75" hidden="false" customHeight="false" outlineLevel="0" collapsed="false">
      <c r="B793" s="21"/>
      <c r="C793" s="21"/>
      <c r="E793" s="21"/>
      <c r="F793" s="21"/>
    </row>
    <row r="794" customFormat="false" ht="15.75" hidden="false" customHeight="false" outlineLevel="0" collapsed="false">
      <c r="B794" s="21"/>
      <c r="C794" s="21"/>
      <c r="E794" s="21"/>
      <c r="F794" s="21"/>
    </row>
    <row r="795" customFormat="false" ht="15.75" hidden="false" customHeight="false" outlineLevel="0" collapsed="false">
      <c r="B795" s="21"/>
      <c r="C795" s="21"/>
      <c r="E795" s="21"/>
      <c r="F795" s="21"/>
    </row>
    <row r="796" customFormat="false" ht="15.75" hidden="false" customHeight="false" outlineLevel="0" collapsed="false">
      <c r="B796" s="21"/>
      <c r="C796" s="21"/>
      <c r="E796" s="21"/>
      <c r="F796" s="21"/>
    </row>
    <row r="797" customFormat="false" ht="15.75" hidden="false" customHeight="false" outlineLevel="0" collapsed="false">
      <c r="B797" s="21"/>
      <c r="C797" s="21"/>
      <c r="E797" s="21"/>
      <c r="F797" s="21"/>
    </row>
    <row r="798" customFormat="false" ht="15.75" hidden="false" customHeight="false" outlineLevel="0" collapsed="false">
      <c r="B798" s="21"/>
      <c r="C798" s="21"/>
      <c r="E798" s="21"/>
      <c r="F798" s="21"/>
    </row>
    <row r="799" customFormat="false" ht="15.75" hidden="false" customHeight="false" outlineLevel="0" collapsed="false">
      <c r="B799" s="21"/>
      <c r="C799" s="21"/>
      <c r="E799" s="21"/>
      <c r="F799" s="21"/>
    </row>
    <row r="800" customFormat="false" ht="15.75" hidden="false" customHeight="false" outlineLevel="0" collapsed="false">
      <c r="B800" s="21"/>
      <c r="C800" s="21"/>
      <c r="E800" s="21"/>
      <c r="F800" s="21"/>
    </row>
    <row r="801" customFormat="false" ht="15.75" hidden="false" customHeight="false" outlineLevel="0" collapsed="false">
      <c r="B801" s="21"/>
      <c r="C801" s="21"/>
      <c r="E801" s="21"/>
      <c r="F801" s="21"/>
    </row>
    <row r="802" customFormat="false" ht="15.75" hidden="false" customHeight="false" outlineLevel="0" collapsed="false">
      <c r="B802" s="21"/>
      <c r="C802" s="21"/>
      <c r="E802" s="21"/>
      <c r="F802" s="21"/>
    </row>
    <row r="803" customFormat="false" ht="15.75" hidden="false" customHeight="false" outlineLevel="0" collapsed="false">
      <c r="B803" s="21"/>
      <c r="C803" s="21"/>
      <c r="E803" s="21"/>
      <c r="F803" s="21"/>
    </row>
    <row r="804" customFormat="false" ht="15.75" hidden="false" customHeight="false" outlineLevel="0" collapsed="false">
      <c r="B804" s="21"/>
      <c r="C804" s="21"/>
      <c r="E804" s="21"/>
      <c r="F804" s="21"/>
    </row>
    <row r="805" customFormat="false" ht="15.75" hidden="false" customHeight="false" outlineLevel="0" collapsed="false">
      <c r="B805" s="21"/>
      <c r="C805" s="21"/>
      <c r="E805" s="21"/>
      <c r="F805" s="21"/>
    </row>
    <row r="806" customFormat="false" ht="15.75" hidden="false" customHeight="false" outlineLevel="0" collapsed="false">
      <c r="B806" s="21"/>
      <c r="C806" s="21"/>
      <c r="E806" s="21"/>
      <c r="F806" s="21"/>
    </row>
    <row r="807" customFormat="false" ht="15.75" hidden="false" customHeight="false" outlineLevel="0" collapsed="false">
      <c r="B807" s="21"/>
      <c r="C807" s="21"/>
      <c r="E807" s="21"/>
      <c r="F807" s="21"/>
    </row>
    <row r="808" customFormat="false" ht="15.75" hidden="false" customHeight="false" outlineLevel="0" collapsed="false">
      <c r="B808" s="21"/>
      <c r="C808" s="21"/>
      <c r="E808" s="21"/>
      <c r="F808" s="21"/>
    </row>
    <row r="809" customFormat="false" ht="15.75" hidden="false" customHeight="false" outlineLevel="0" collapsed="false">
      <c r="B809" s="21"/>
      <c r="C809" s="21"/>
      <c r="E809" s="21"/>
      <c r="F809" s="21"/>
    </row>
    <row r="810" customFormat="false" ht="15.75" hidden="false" customHeight="false" outlineLevel="0" collapsed="false">
      <c r="B810" s="21"/>
      <c r="C810" s="21"/>
      <c r="E810" s="21"/>
      <c r="F810" s="21"/>
    </row>
    <row r="811" customFormat="false" ht="15.75" hidden="false" customHeight="false" outlineLevel="0" collapsed="false">
      <c r="B811" s="21"/>
      <c r="C811" s="21"/>
      <c r="E811" s="21"/>
      <c r="F811" s="21"/>
    </row>
    <row r="812" customFormat="false" ht="15.75" hidden="false" customHeight="false" outlineLevel="0" collapsed="false">
      <c r="B812" s="21"/>
      <c r="C812" s="21"/>
      <c r="E812" s="21"/>
      <c r="F812" s="21"/>
    </row>
    <row r="813" customFormat="false" ht="15.75" hidden="false" customHeight="false" outlineLevel="0" collapsed="false">
      <c r="B813" s="21"/>
      <c r="C813" s="21"/>
      <c r="E813" s="21"/>
      <c r="F813" s="21"/>
    </row>
    <row r="814" customFormat="false" ht="15.75" hidden="false" customHeight="false" outlineLevel="0" collapsed="false">
      <c r="B814" s="21"/>
      <c r="C814" s="21"/>
      <c r="E814" s="21"/>
      <c r="F814" s="21"/>
    </row>
    <row r="815" customFormat="false" ht="15.75" hidden="false" customHeight="false" outlineLevel="0" collapsed="false">
      <c r="B815" s="21"/>
      <c r="C815" s="21"/>
      <c r="E815" s="21"/>
      <c r="F815" s="21"/>
    </row>
    <row r="816" customFormat="false" ht="15.75" hidden="false" customHeight="false" outlineLevel="0" collapsed="false">
      <c r="B816" s="21"/>
      <c r="C816" s="21"/>
      <c r="E816" s="21"/>
      <c r="F816" s="21"/>
    </row>
    <row r="817" customFormat="false" ht="15.75" hidden="false" customHeight="false" outlineLevel="0" collapsed="false">
      <c r="B817" s="21"/>
      <c r="C817" s="21"/>
      <c r="E817" s="21"/>
      <c r="F817" s="21"/>
    </row>
    <row r="818" customFormat="false" ht="15.75" hidden="false" customHeight="false" outlineLevel="0" collapsed="false">
      <c r="B818" s="21"/>
      <c r="C818" s="21"/>
      <c r="E818" s="21"/>
      <c r="F818" s="21"/>
    </row>
    <row r="819" customFormat="false" ht="15.75" hidden="false" customHeight="false" outlineLevel="0" collapsed="false">
      <c r="B819" s="21"/>
      <c r="C819" s="21"/>
      <c r="E819" s="21"/>
      <c r="F819" s="21"/>
    </row>
    <row r="820" customFormat="false" ht="15.75" hidden="false" customHeight="false" outlineLevel="0" collapsed="false">
      <c r="B820" s="21"/>
      <c r="C820" s="21"/>
      <c r="E820" s="21"/>
      <c r="F820" s="21"/>
    </row>
    <row r="821" customFormat="false" ht="15.75" hidden="false" customHeight="false" outlineLevel="0" collapsed="false">
      <c r="B821" s="21"/>
      <c r="C821" s="21"/>
      <c r="E821" s="21"/>
      <c r="F821" s="21"/>
    </row>
    <row r="822" customFormat="false" ht="15.75" hidden="false" customHeight="false" outlineLevel="0" collapsed="false">
      <c r="B822" s="21"/>
      <c r="C822" s="21"/>
      <c r="E822" s="21"/>
      <c r="F822" s="21"/>
    </row>
    <row r="823" customFormat="false" ht="15.75" hidden="false" customHeight="false" outlineLevel="0" collapsed="false">
      <c r="B823" s="21"/>
      <c r="C823" s="21"/>
      <c r="E823" s="21"/>
      <c r="F823" s="21"/>
    </row>
    <row r="824" customFormat="false" ht="15.75" hidden="false" customHeight="false" outlineLevel="0" collapsed="false">
      <c r="B824" s="21"/>
      <c r="C824" s="21"/>
      <c r="E824" s="21"/>
      <c r="F824" s="21"/>
    </row>
    <row r="825" customFormat="false" ht="15.75" hidden="false" customHeight="false" outlineLevel="0" collapsed="false">
      <c r="B825" s="21"/>
      <c r="C825" s="21"/>
      <c r="E825" s="21"/>
      <c r="F825" s="21"/>
    </row>
    <row r="826" customFormat="false" ht="15.75" hidden="false" customHeight="false" outlineLevel="0" collapsed="false">
      <c r="B826" s="21"/>
      <c r="C826" s="21"/>
      <c r="E826" s="21"/>
      <c r="F826" s="21"/>
    </row>
    <row r="827" customFormat="false" ht="15.75" hidden="false" customHeight="false" outlineLevel="0" collapsed="false">
      <c r="B827" s="21"/>
      <c r="C827" s="21"/>
      <c r="E827" s="21"/>
      <c r="F827" s="21"/>
    </row>
    <row r="828" customFormat="false" ht="15.75" hidden="false" customHeight="false" outlineLevel="0" collapsed="false">
      <c r="B828" s="21"/>
      <c r="C828" s="21"/>
      <c r="E828" s="21"/>
      <c r="F828" s="21"/>
    </row>
    <row r="829" customFormat="false" ht="15.75" hidden="false" customHeight="false" outlineLevel="0" collapsed="false">
      <c r="B829" s="21"/>
      <c r="C829" s="21"/>
      <c r="E829" s="21"/>
      <c r="F829" s="21"/>
    </row>
    <row r="830" customFormat="false" ht="15.75" hidden="false" customHeight="false" outlineLevel="0" collapsed="false">
      <c r="B830" s="21"/>
      <c r="C830" s="21"/>
      <c r="E830" s="21"/>
      <c r="F830" s="21"/>
    </row>
    <row r="831" customFormat="false" ht="15.75" hidden="false" customHeight="false" outlineLevel="0" collapsed="false">
      <c r="B831" s="21"/>
      <c r="C831" s="21"/>
      <c r="E831" s="21"/>
      <c r="F831" s="21"/>
    </row>
    <row r="832" customFormat="false" ht="15.75" hidden="false" customHeight="false" outlineLevel="0" collapsed="false">
      <c r="B832" s="21"/>
      <c r="C832" s="21"/>
      <c r="E832" s="21"/>
      <c r="F832" s="21"/>
    </row>
    <row r="833" customFormat="false" ht="15.75" hidden="false" customHeight="false" outlineLevel="0" collapsed="false">
      <c r="B833" s="21"/>
      <c r="C833" s="21"/>
      <c r="E833" s="21"/>
      <c r="F833" s="21"/>
    </row>
    <row r="834" customFormat="false" ht="15.75" hidden="false" customHeight="false" outlineLevel="0" collapsed="false">
      <c r="B834" s="21"/>
      <c r="C834" s="21"/>
      <c r="E834" s="21"/>
      <c r="F834" s="21"/>
    </row>
    <row r="835" customFormat="false" ht="15.75" hidden="false" customHeight="false" outlineLevel="0" collapsed="false">
      <c r="B835" s="21"/>
      <c r="C835" s="21"/>
      <c r="E835" s="21"/>
      <c r="F835" s="21"/>
    </row>
    <row r="836" customFormat="false" ht="15.75" hidden="false" customHeight="false" outlineLevel="0" collapsed="false">
      <c r="B836" s="21"/>
      <c r="C836" s="21"/>
      <c r="E836" s="21"/>
      <c r="F836" s="21"/>
    </row>
    <row r="837" customFormat="false" ht="15.75" hidden="false" customHeight="false" outlineLevel="0" collapsed="false">
      <c r="B837" s="21"/>
      <c r="C837" s="21"/>
      <c r="E837" s="21"/>
      <c r="F837" s="21"/>
    </row>
    <row r="838" customFormat="false" ht="15.75" hidden="false" customHeight="false" outlineLevel="0" collapsed="false">
      <c r="B838" s="21"/>
      <c r="C838" s="21"/>
      <c r="E838" s="21"/>
      <c r="F838" s="21"/>
    </row>
    <row r="839" customFormat="false" ht="15.75" hidden="false" customHeight="false" outlineLevel="0" collapsed="false">
      <c r="B839" s="21"/>
      <c r="C839" s="21"/>
      <c r="E839" s="21"/>
      <c r="F839" s="21"/>
    </row>
    <row r="840" customFormat="false" ht="15.75" hidden="false" customHeight="false" outlineLevel="0" collapsed="false">
      <c r="B840" s="21"/>
      <c r="C840" s="21"/>
      <c r="E840" s="21"/>
      <c r="F840" s="21"/>
    </row>
    <row r="841" customFormat="false" ht="15.75" hidden="false" customHeight="false" outlineLevel="0" collapsed="false">
      <c r="B841" s="21"/>
      <c r="C841" s="21"/>
      <c r="E841" s="21"/>
      <c r="F841" s="21"/>
    </row>
    <row r="842" customFormat="false" ht="15.75" hidden="false" customHeight="false" outlineLevel="0" collapsed="false">
      <c r="B842" s="21"/>
      <c r="C842" s="21"/>
      <c r="E842" s="21"/>
      <c r="F842" s="21"/>
    </row>
    <row r="843" customFormat="false" ht="15.75" hidden="false" customHeight="false" outlineLevel="0" collapsed="false">
      <c r="B843" s="21"/>
      <c r="C843" s="21"/>
      <c r="E843" s="21"/>
      <c r="F843" s="21"/>
    </row>
    <row r="844" customFormat="false" ht="15.75" hidden="false" customHeight="false" outlineLevel="0" collapsed="false">
      <c r="B844" s="21"/>
      <c r="C844" s="21"/>
      <c r="E844" s="21"/>
      <c r="F844" s="21"/>
    </row>
    <row r="845" customFormat="false" ht="15.75" hidden="false" customHeight="false" outlineLevel="0" collapsed="false">
      <c r="B845" s="21"/>
      <c r="C845" s="21"/>
      <c r="E845" s="21"/>
      <c r="F845" s="21"/>
    </row>
    <row r="846" customFormat="false" ht="15.75" hidden="false" customHeight="false" outlineLevel="0" collapsed="false">
      <c r="B846" s="21"/>
      <c r="C846" s="21"/>
      <c r="E846" s="21"/>
      <c r="F846" s="21"/>
    </row>
    <row r="847" customFormat="false" ht="15.75" hidden="false" customHeight="false" outlineLevel="0" collapsed="false">
      <c r="B847" s="21"/>
      <c r="C847" s="21"/>
      <c r="E847" s="21"/>
      <c r="F847" s="21"/>
    </row>
    <row r="848" customFormat="false" ht="15.75" hidden="false" customHeight="false" outlineLevel="0" collapsed="false">
      <c r="B848" s="21"/>
      <c r="C848" s="21"/>
      <c r="E848" s="21"/>
      <c r="F848" s="21"/>
    </row>
    <row r="849" customFormat="false" ht="15.75" hidden="false" customHeight="false" outlineLevel="0" collapsed="false">
      <c r="B849" s="21"/>
      <c r="C849" s="21"/>
      <c r="E849" s="21"/>
      <c r="F849" s="21"/>
    </row>
    <row r="850" customFormat="false" ht="15.75" hidden="false" customHeight="false" outlineLevel="0" collapsed="false">
      <c r="B850" s="21"/>
      <c r="C850" s="21"/>
      <c r="E850" s="21"/>
      <c r="F850" s="21"/>
    </row>
    <row r="851" customFormat="false" ht="15.75" hidden="false" customHeight="false" outlineLevel="0" collapsed="false">
      <c r="B851" s="21"/>
      <c r="C851" s="21"/>
      <c r="E851" s="21"/>
      <c r="F851" s="21"/>
    </row>
    <row r="852" customFormat="false" ht="15.75" hidden="false" customHeight="false" outlineLevel="0" collapsed="false">
      <c r="B852" s="21"/>
      <c r="C852" s="21"/>
      <c r="E852" s="21"/>
      <c r="F852" s="21"/>
    </row>
    <row r="853" customFormat="false" ht="15.75" hidden="false" customHeight="false" outlineLevel="0" collapsed="false">
      <c r="B853" s="21"/>
      <c r="C853" s="21"/>
      <c r="E853" s="21"/>
      <c r="F853" s="21"/>
    </row>
    <row r="854" customFormat="false" ht="15.75" hidden="false" customHeight="false" outlineLevel="0" collapsed="false">
      <c r="B854" s="21"/>
      <c r="C854" s="21"/>
      <c r="E854" s="21"/>
      <c r="F854" s="21"/>
    </row>
    <row r="855" customFormat="false" ht="15.75" hidden="false" customHeight="false" outlineLevel="0" collapsed="false">
      <c r="B855" s="21"/>
      <c r="C855" s="21"/>
      <c r="E855" s="21"/>
      <c r="F855" s="21"/>
    </row>
    <row r="856" customFormat="false" ht="15.75" hidden="false" customHeight="false" outlineLevel="0" collapsed="false">
      <c r="B856" s="21"/>
      <c r="C856" s="21"/>
      <c r="E856" s="21"/>
      <c r="F856" s="21"/>
    </row>
    <row r="857" customFormat="false" ht="15.75" hidden="false" customHeight="false" outlineLevel="0" collapsed="false">
      <c r="B857" s="21"/>
      <c r="C857" s="21"/>
      <c r="E857" s="21"/>
      <c r="F857" s="21"/>
    </row>
    <row r="858" customFormat="false" ht="15.75" hidden="false" customHeight="false" outlineLevel="0" collapsed="false">
      <c r="B858" s="21"/>
      <c r="C858" s="21"/>
      <c r="E858" s="21"/>
      <c r="F858" s="21"/>
    </row>
    <row r="859" customFormat="false" ht="15.75" hidden="false" customHeight="false" outlineLevel="0" collapsed="false">
      <c r="B859" s="21"/>
      <c r="C859" s="21"/>
      <c r="E859" s="21"/>
      <c r="F859" s="21"/>
    </row>
    <row r="860" customFormat="false" ht="15.75" hidden="false" customHeight="false" outlineLevel="0" collapsed="false">
      <c r="B860" s="21"/>
      <c r="C860" s="21"/>
      <c r="E860" s="21"/>
      <c r="F860" s="21"/>
    </row>
    <row r="861" customFormat="false" ht="15.75" hidden="false" customHeight="false" outlineLevel="0" collapsed="false">
      <c r="B861" s="21"/>
      <c r="C861" s="21"/>
      <c r="E861" s="21"/>
      <c r="F861" s="21"/>
    </row>
    <row r="862" customFormat="false" ht="15.75" hidden="false" customHeight="false" outlineLevel="0" collapsed="false">
      <c r="B862" s="21"/>
      <c r="C862" s="21"/>
      <c r="E862" s="21"/>
      <c r="F862" s="21"/>
    </row>
    <row r="863" customFormat="false" ht="15.75" hidden="false" customHeight="false" outlineLevel="0" collapsed="false">
      <c r="B863" s="21"/>
      <c r="C863" s="21"/>
      <c r="E863" s="21"/>
      <c r="F863" s="21"/>
    </row>
    <row r="864" customFormat="false" ht="15.75" hidden="false" customHeight="false" outlineLevel="0" collapsed="false">
      <c r="B864" s="21"/>
      <c r="C864" s="21"/>
      <c r="E864" s="21"/>
      <c r="F864" s="21"/>
    </row>
    <row r="865" customFormat="false" ht="15.75" hidden="false" customHeight="false" outlineLevel="0" collapsed="false">
      <c r="B865" s="21"/>
      <c r="C865" s="21"/>
      <c r="E865" s="21"/>
      <c r="F865" s="21"/>
    </row>
    <row r="866" customFormat="false" ht="15.75" hidden="false" customHeight="false" outlineLevel="0" collapsed="false">
      <c r="B866" s="21"/>
      <c r="C866" s="21"/>
      <c r="E866" s="21"/>
      <c r="F866" s="21"/>
    </row>
    <row r="867" customFormat="false" ht="15.75" hidden="false" customHeight="false" outlineLevel="0" collapsed="false">
      <c r="B867" s="21"/>
      <c r="C867" s="21"/>
      <c r="E867" s="21"/>
      <c r="F867" s="21"/>
    </row>
    <row r="868" customFormat="false" ht="15.75" hidden="false" customHeight="false" outlineLevel="0" collapsed="false">
      <c r="B868" s="21"/>
      <c r="C868" s="21"/>
      <c r="E868" s="21"/>
      <c r="F868" s="21"/>
    </row>
    <row r="869" customFormat="false" ht="15.75" hidden="false" customHeight="false" outlineLevel="0" collapsed="false">
      <c r="B869" s="21"/>
      <c r="C869" s="21"/>
      <c r="E869" s="21"/>
      <c r="F869" s="21"/>
    </row>
    <row r="870" customFormat="false" ht="15.75" hidden="false" customHeight="false" outlineLevel="0" collapsed="false">
      <c r="B870" s="21"/>
      <c r="C870" s="21"/>
      <c r="E870" s="21"/>
      <c r="F870" s="21"/>
    </row>
    <row r="871" customFormat="false" ht="15.75" hidden="false" customHeight="false" outlineLevel="0" collapsed="false">
      <c r="B871" s="21"/>
      <c r="C871" s="21"/>
      <c r="E871" s="21"/>
      <c r="F871" s="21"/>
    </row>
    <row r="872" customFormat="false" ht="15.75" hidden="false" customHeight="false" outlineLevel="0" collapsed="false">
      <c r="B872" s="21"/>
      <c r="C872" s="21"/>
      <c r="E872" s="21"/>
      <c r="F872" s="21"/>
    </row>
    <row r="873" customFormat="false" ht="15.75" hidden="false" customHeight="false" outlineLevel="0" collapsed="false">
      <c r="B873" s="21"/>
      <c r="C873" s="21"/>
      <c r="E873" s="21"/>
      <c r="F873" s="21"/>
    </row>
    <row r="874" customFormat="false" ht="15.75" hidden="false" customHeight="false" outlineLevel="0" collapsed="false">
      <c r="B874" s="21"/>
      <c r="C874" s="21"/>
      <c r="E874" s="21"/>
      <c r="F874" s="21"/>
    </row>
    <row r="875" customFormat="false" ht="15.75" hidden="false" customHeight="false" outlineLevel="0" collapsed="false">
      <c r="B875" s="21"/>
      <c r="C875" s="21"/>
      <c r="E875" s="21"/>
      <c r="F875" s="21"/>
    </row>
    <row r="876" customFormat="false" ht="15.75" hidden="false" customHeight="false" outlineLevel="0" collapsed="false">
      <c r="B876" s="21"/>
      <c r="C876" s="21"/>
      <c r="E876" s="21"/>
      <c r="F876" s="21"/>
    </row>
    <row r="877" customFormat="false" ht="15.75" hidden="false" customHeight="false" outlineLevel="0" collapsed="false">
      <c r="B877" s="21"/>
      <c r="C877" s="21"/>
      <c r="E877" s="21"/>
      <c r="F877" s="21"/>
    </row>
    <row r="878" customFormat="false" ht="15.75" hidden="false" customHeight="false" outlineLevel="0" collapsed="false">
      <c r="B878" s="21"/>
      <c r="C878" s="21"/>
      <c r="E878" s="21"/>
      <c r="F878" s="21"/>
    </row>
    <row r="879" customFormat="false" ht="15.75" hidden="false" customHeight="false" outlineLevel="0" collapsed="false">
      <c r="B879" s="21"/>
      <c r="C879" s="21"/>
      <c r="E879" s="21"/>
      <c r="F879" s="21"/>
    </row>
    <row r="880" customFormat="false" ht="15.75" hidden="false" customHeight="false" outlineLevel="0" collapsed="false">
      <c r="B880" s="21"/>
      <c r="C880" s="21"/>
      <c r="E880" s="21"/>
      <c r="F880" s="21"/>
    </row>
    <row r="881" customFormat="false" ht="15.75" hidden="false" customHeight="false" outlineLevel="0" collapsed="false">
      <c r="B881" s="21"/>
      <c r="C881" s="21"/>
      <c r="E881" s="21"/>
      <c r="F881" s="21"/>
    </row>
    <row r="882" customFormat="false" ht="15.75" hidden="false" customHeight="false" outlineLevel="0" collapsed="false">
      <c r="B882" s="21"/>
      <c r="C882" s="21"/>
      <c r="E882" s="21"/>
      <c r="F882" s="21"/>
    </row>
    <row r="883" customFormat="false" ht="15.75" hidden="false" customHeight="false" outlineLevel="0" collapsed="false">
      <c r="B883" s="21"/>
      <c r="C883" s="21"/>
      <c r="E883" s="21"/>
      <c r="F883" s="21"/>
    </row>
    <row r="884" customFormat="false" ht="15.75" hidden="false" customHeight="false" outlineLevel="0" collapsed="false">
      <c r="B884" s="21"/>
      <c r="C884" s="21"/>
      <c r="E884" s="21"/>
      <c r="F884" s="21"/>
    </row>
    <row r="885" customFormat="false" ht="15.75" hidden="false" customHeight="false" outlineLevel="0" collapsed="false">
      <c r="B885" s="21"/>
      <c r="C885" s="21"/>
      <c r="E885" s="21"/>
      <c r="F885" s="21"/>
    </row>
    <row r="886" customFormat="false" ht="15.75" hidden="false" customHeight="false" outlineLevel="0" collapsed="false">
      <c r="B886" s="21"/>
      <c r="C886" s="21"/>
      <c r="E886" s="21"/>
      <c r="F886" s="21"/>
    </row>
    <row r="887" customFormat="false" ht="15.75" hidden="false" customHeight="false" outlineLevel="0" collapsed="false">
      <c r="B887" s="21"/>
      <c r="C887" s="21"/>
      <c r="E887" s="21"/>
      <c r="F887" s="21"/>
    </row>
    <row r="888" customFormat="false" ht="15.75" hidden="false" customHeight="false" outlineLevel="0" collapsed="false">
      <c r="B888" s="21"/>
      <c r="C888" s="21"/>
      <c r="E888" s="21"/>
      <c r="F888" s="21"/>
    </row>
    <row r="889" customFormat="false" ht="15.75" hidden="false" customHeight="false" outlineLevel="0" collapsed="false">
      <c r="B889" s="21"/>
      <c r="C889" s="21"/>
      <c r="E889" s="21"/>
      <c r="F889" s="21"/>
    </row>
    <row r="890" customFormat="false" ht="15.75" hidden="false" customHeight="false" outlineLevel="0" collapsed="false">
      <c r="B890" s="21"/>
      <c r="C890" s="21"/>
      <c r="E890" s="21"/>
      <c r="F890" s="21"/>
    </row>
    <row r="891" customFormat="false" ht="15.75" hidden="false" customHeight="false" outlineLevel="0" collapsed="false">
      <c r="B891" s="21"/>
      <c r="C891" s="21"/>
      <c r="E891" s="21"/>
      <c r="F891" s="21"/>
    </row>
    <row r="892" customFormat="false" ht="15.75" hidden="false" customHeight="false" outlineLevel="0" collapsed="false">
      <c r="B892" s="21"/>
      <c r="C892" s="21"/>
      <c r="E892" s="21"/>
      <c r="F892" s="21"/>
    </row>
    <row r="893" customFormat="false" ht="15.75" hidden="false" customHeight="false" outlineLevel="0" collapsed="false">
      <c r="B893" s="21"/>
      <c r="C893" s="21"/>
      <c r="E893" s="21"/>
      <c r="F893" s="21"/>
    </row>
    <row r="894" customFormat="false" ht="15.75" hidden="false" customHeight="false" outlineLevel="0" collapsed="false">
      <c r="B894" s="21"/>
      <c r="C894" s="21"/>
      <c r="E894" s="21"/>
      <c r="F894" s="21"/>
    </row>
    <row r="895" customFormat="false" ht="15.75" hidden="false" customHeight="false" outlineLevel="0" collapsed="false">
      <c r="B895" s="21"/>
      <c r="C895" s="21"/>
      <c r="E895" s="21"/>
      <c r="F895" s="21"/>
    </row>
    <row r="896" customFormat="false" ht="15.75" hidden="false" customHeight="false" outlineLevel="0" collapsed="false">
      <c r="B896" s="21"/>
      <c r="C896" s="21"/>
      <c r="E896" s="21"/>
      <c r="F896" s="21"/>
    </row>
    <row r="897" customFormat="false" ht="15.75" hidden="false" customHeight="false" outlineLevel="0" collapsed="false">
      <c r="B897" s="21"/>
      <c r="C897" s="21"/>
      <c r="E897" s="21"/>
      <c r="F897" s="21"/>
    </row>
    <row r="898" customFormat="false" ht="15.75" hidden="false" customHeight="false" outlineLevel="0" collapsed="false">
      <c r="B898" s="21"/>
      <c r="C898" s="21"/>
      <c r="E898" s="21"/>
      <c r="F898" s="21"/>
    </row>
    <row r="899" customFormat="false" ht="15.75" hidden="false" customHeight="false" outlineLevel="0" collapsed="false">
      <c r="B899" s="21"/>
      <c r="C899" s="21"/>
      <c r="E899" s="21"/>
      <c r="F899" s="21"/>
    </row>
    <row r="900" customFormat="false" ht="15.75" hidden="false" customHeight="false" outlineLevel="0" collapsed="false">
      <c r="B900" s="21"/>
      <c r="C900" s="21"/>
      <c r="E900" s="21"/>
      <c r="F900" s="21"/>
    </row>
    <row r="901" customFormat="false" ht="15.75" hidden="false" customHeight="false" outlineLevel="0" collapsed="false">
      <c r="B901" s="21"/>
      <c r="C901" s="21"/>
      <c r="E901" s="21"/>
      <c r="F901" s="21"/>
    </row>
    <row r="902" customFormat="false" ht="15.75" hidden="false" customHeight="false" outlineLevel="0" collapsed="false">
      <c r="B902" s="21"/>
      <c r="C902" s="21"/>
      <c r="E902" s="21"/>
      <c r="F902" s="21"/>
    </row>
    <row r="903" customFormat="false" ht="15.75" hidden="false" customHeight="false" outlineLevel="0" collapsed="false">
      <c r="B903" s="21"/>
      <c r="C903" s="21"/>
      <c r="E903" s="21"/>
      <c r="F903" s="21"/>
    </row>
    <row r="904" customFormat="false" ht="15.75" hidden="false" customHeight="false" outlineLevel="0" collapsed="false">
      <c r="B904" s="21"/>
      <c r="C904" s="21"/>
      <c r="E904" s="21"/>
      <c r="F904" s="21"/>
    </row>
    <row r="905" customFormat="false" ht="15.75" hidden="false" customHeight="false" outlineLevel="0" collapsed="false">
      <c r="B905" s="21"/>
      <c r="C905" s="21"/>
      <c r="E905" s="21"/>
      <c r="F905" s="21"/>
    </row>
    <row r="906" customFormat="false" ht="15.75" hidden="false" customHeight="false" outlineLevel="0" collapsed="false">
      <c r="B906" s="21"/>
      <c r="C906" s="21"/>
      <c r="E906" s="21"/>
      <c r="F906" s="21"/>
    </row>
    <row r="907" customFormat="false" ht="15.75" hidden="false" customHeight="false" outlineLevel="0" collapsed="false">
      <c r="B907" s="21"/>
      <c r="C907" s="21"/>
      <c r="E907" s="21"/>
      <c r="F907" s="21"/>
    </row>
    <row r="908" customFormat="false" ht="15.75" hidden="false" customHeight="false" outlineLevel="0" collapsed="false">
      <c r="B908" s="21"/>
      <c r="C908" s="21"/>
      <c r="E908" s="21"/>
      <c r="F908" s="21"/>
    </row>
    <row r="909" customFormat="false" ht="15.75" hidden="false" customHeight="false" outlineLevel="0" collapsed="false">
      <c r="B909" s="21"/>
      <c r="C909" s="21"/>
      <c r="E909" s="21"/>
      <c r="F909" s="21"/>
    </row>
    <row r="910" customFormat="false" ht="15.75" hidden="false" customHeight="false" outlineLevel="0" collapsed="false">
      <c r="B910" s="21"/>
      <c r="C910" s="21"/>
      <c r="E910" s="21"/>
      <c r="F910" s="21"/>
    </row>
    <row r="911" customFormat="false" ht="15.75" hidden="false" customHeight="false" outlineLevel="0" collapsed="false">
      <c r="B911" s="21"/>
      <c r="C911" s="21"/>
      <c r="E911" s="21"/>
      <c r="F911" s="21"/>
    </row>
    <row r="912" customFormat="false" ht="15.75" hidden="false" customHeight="false" outlineLevel="0" collapsed="false">
      <c r="B912" s="21"/>
      <c r="C912" s="21"/>
      <c r="E912" s="21"/>
      <c r="F912" s="21"/>
    </row>
    <row r="913" customFormat="false" ht="15.75" hidden="false" customHeight="false" outlineLevel="0" collapsed="false">
      <c r="B913" s="21"/>
      <c r="C913" s="21"/>
      <c r="E913" s="21"/>
      <c r="F913" s="21"/>
    </row>
    <row r="914" customFormat="false" ht="15.75" hidden="false" customHeight="false" outlineLevel="0" collapsed="false">
      <c r="B914" s="21"/>
      <c r="C914" s="21"/>
      <c r="E914" s="21"/>
      <c r="F914" s="21"/>
    </row>
    <row r="915" customFormat="false" ht="15.75" hidden="false" customHeight="false" outlineLevel="0" collapsed="false">
      <c r="B915" s="21"/>
      <c r="C915" s="21"/>
      <c r="E915" s="21"/>
      <c r="F915" s="21"/>
    </row>
    <row r="916" customFormat="false" ht="15.75" hidden="false" customHeight="false" outlineLevel="0" collapsed="false">
      <c r="B916" s="21"/>
      <c r="C916" s="21"/>
      <c r="E916" s="21"/>
      <c r="F916" s="21"/>
    </row>
    <row r="917" customFormat="false" ht="15.75" hidden="false" customHeight="false" outlineLevel="0" collapsed="false">
      <c r="B917" s="21"/>
      <c r="C917" s="21"/>
      <c r="E917" s="21"/>
      <c r="F917" s="21"/>
    </row>
    <row r="918" customFormat="false" ht="15.75" hidden="false" customHeight="false" outlineLevel="0" collapsed="false">
      <c r="B918" s="21"/>
      <c r="C918" s="21"/>
      <c r="E918" s="21"/>
      <c r="F918" s="21"/>
    </row>
    <row r="919" customFormat="false" ht="15.75" hidden="false" customHeight="false" outlineLevel="0" collapsed="false">
      <c r="B919" s="21"/>
      <c r="C919" s="21"/>
      <c r="E919" s="21"/>
      <c r="F919" s="21"/>
    </row>
    <row r="920" customFormat="false" ht="15.75" hidden="false" customHeight="false" outlineLevel="0" collapsed="false">
      <c r="B920" s="21"/>
      <c r="C920" s="21"/>
      <c r="E920" s="21"/>
      <c r="F920" s="21"/>
    </row>
    <row r="921" customFormat="false" ht="15.75" hidden="false" customHeight="false" outlineLevel="0" collapsed="false">
      <c r="B921" s="21"/>
      <c r="C921" s="21"/>
      <c r="E921" s="21"/>
      <c r="F921" s="21"/>
    </row>
    <row r="922" customFormat="false" ht="15.75" hidden="false" customHeight="false" outlineLevel="0" collapsed="false">
      <c r="B922" s="21"/>
      <c r="C922" s="21"/>
      <c r="E922" s="21"/>
      <c r="F922" s="21"/>
    </row>
    <row r="923" customFormat="false" ht="15.75" hidden="false" customHeight="false" outlineLevel="0" collapsed="false">
      <c r="B923" s="21"/>
      <c r="C923" s="21"/>
      <c r="E923" s="21"/>
      <c r="F923" s="21"/>
    </row>
    <row r="924" customFormat="false" ht="15.75" hidden="false" customHeight="false" outlineLevel="0" collapsed="false">
      <c r="B924" s="21"/>
      <c r="C924" s="21"/>
      <c r="E924" s="21"/>
      <c r="F924" s="21"/>
    </row>
    <row r="925" customFormat="false" ht="15.75" hidden="false" customHeight="false" outlineLevel="0" collapsed="false">
      <c r="B925" s="21"/>
      <c r="C925" s="21"/>
      <c r="E925" s="21"/>
      <c r="F925" s="21"/>
    </row>
    <row r="926" customFormat="false" ht="15.75" hidden="false" customHeight="false" outlineLevel="0" collapsed="false">
      <c r="B926" s="21"/>
      <c r="C926" s="21"/>
      <c r="E926" s="21"/>
      <c r="F926" s="21"/>
    </row>
    <row r="927" customFormat="false" ht="15.75" hidden="false" customHeight="false" outlineLevel="0" collapsed="false">
      <c r="B927" s="21"/>
      <c r="C927" s="21"/>
      <c r="E927" s="21"/>
      <c r="F927" s="21"/>
    </row>
    <row r="928" customFormat="false" ht="15.75" hidden="false" customHeight="false" outlineLevel="0" collapsed="false">
      <c r="B928" s="21"/>
      <c r="C928" s="21"/>
      <c r="E928" s="21"/>
      <c r="F928" s="21"/>
    </row>
    <row r="929" customFormat="false" ht="15.75" hidden="false" customHeight="false" outlineLevel="0" collapsed="false">
      <c r="B929" s="21"/>
      <c r="C929" s="21"/>
      <c r="E929" s="21"/>
      <c r="F929" s="21"/>
    </row>
    <row r="930" customFormat="false" ht="15.75" hidden="false" customHeight="false" outlineLevel="0" collapsed="false">
      <c r="B930" s="21"/>
      <c r="C930" s="21"/>
      <c r="E930" s="21"/>
      <c r="F930" s="21"/>
    </row>
    <row r="931" customFormat="false" ht="15.75" hidden="false" customHeight="false" outlineLevel="0" collapsed="false">
      <c r="B931" s="21"/>
      <c r="C931" s="21"/>
      <c r="E931" s="21"/>
      <c r="F931" s="21"/>
    </row>
    <row r="932" customFormat="false" ht="15.75" hidden="false" customHeight="false" outlineLevel="0" collapsed="false">
      <c r="B932" s="21"/>
      <c r="C932" s="21"/>
      <c r="E932" s="21"/>
      <c r="F932" s="21"/>
    </row>
    <row r="933" customFormat="false" ht="15.75" hidden="false" customHeight="false" outlineLevel="0" collapsed="false">
      <c r="B933" s="21"/>
      <c r="C933" s="21"/>
      <c r="E933" s="21"/>
      <c r="F933" s="21"/>
    </row>
    <row r="934" customFormat="false" ht="15.75" hidden="false" customHeight="false" outlineLevel="0" collapsed="false">
      <c r="B934" s="21"/>
      <c r="C934" s="21"/>
      <c r="E934" s="21"/>
      <c r="F934" s="21"/>
    </row>
    <row r="935" customFormat="false" ht="15.75" hidden="false" customHeight="false" outlineLevel="0" collapsed="false">
      <c r="B935" s="21"/>
      <c r="C935" s="21"/>
      <c r="E935" s="21"/>
      <c r="F935" s="21"/>
    </row>
    <row r="936" customFormat="false" ht="15.75" hidden="false" customHeight="false" outlineLevel="0" collapsed="false">
      <c r="B936" s="21"/>
      <c r="C936" s="21"/>
      <c r="E936" s="21"/>
      <c r="F936" s="21"/>
    </row>
    <row r="937" customFormat="false" ht="15.75" hidden="false" customHeight="false" outlineLevel="0" collapsed="false">
      <c r="B937" s="21"/>
      <c r="C937" s="21"/>
      <c r="E937" s="21"/>
      <c r="F937" s="21"/>
    </row>
    <row r="938" customFormat="false" ht="15.75" hidden="false" customHeight="false" outlineLevel="0" collapsed="false">
      <c r="B938" s="21"/>
      <c r="C938" s="21"/>
      <c r="E938" s="21"/>
      <c r="F938" s="21"/>
    </row>
    <row r="939" customFormat="false" ht="15.75" hidden="false" customHeight="false" outlineLevel="0" collapsed="false">
      <c r="B939" s="21"/>
      <c r="C939" s="21"/>
      <c r="E939" s="21"/>
      <c r="F939" s="21"/>
    </row>
    <row r="940" customFormat="false" ht="15.75" hidden="false" customHeight="false" outlineLevel="0" collapsed="false">
      <c r="B940" s="21"/>
      <c r="C940" s="21"/>
      <c r="E940" s="21"/>
      <c r="F940" s="21"/>
    </row>
    <row r="941" customFormat="false" ht="15.75" hidden="false" customHeight="false" outlineLevel="0" collapsed="false">
      <c r="B941" s="21"/>
      <c r="C941" s="21"/>
      <c r="E941" s="21"/>
      <c r="F941" s="21"/>
    </row>
    <row r="942" customFormat="false" ht="15.75" hidden="false" customHeight="false" outlineLevel="0" collapsed="false">
      <c r="B942" s="21"/>
      <c r="C942" s="21"/>
      <c r="E942" s="21"/>
      <c r="F942" s="21"/>
    </row>
    <row r="943" customFormat="false" ht="15.75" hidden="false" customHeight="false" outlineLevel="0" collapsed="false">
      <c r="B943" s="21"/>
      <c r="C943" s="21"/>
      <c r="E943" s="21"/>
      <c r="F943" s="21"/>
    </row>
    <row r="944" customFormat="false" ht="15.75" hidden="false" customHeight="false" outlineLevel="0" collapsed="false">
      <c r="B944" s="21"/>
      <c r="C944" s="21"/>
      <c r="E944" s="21"/>
      <c r="F944" s="21"/>
    </row>
    <row r="945" customFormat="false" ht="15.75" hidden="false" customHeight="false" outlineLevel="0" collapsed="false">
      <c r="B945" s="21"/>
      <c r="C945" s="21"/>
      <c r="E945" s="21"/>
      <c r="F945" s="21"/>
    </row>
    <row r="946" customFormat="false" ht="15.75" hidden="false" customHeight="false" outlineLevel="0" collapsed="false">
      <c r="B946" s="21"/>
      <c r="C946" s="21"/>
      <c r="E946" s="21"/>
      <c r="F946" s="21"/>
    </row>
    <row r="947" customFormat="false" ht="15.75" hidden="false" customHeight="false" outlineLevel="0" collapsed="false">
      <c r="B947" s="21"/>
      <c r="C947" s="21"/>
      <c r="E947" s="21"/>
      <c r="F947" s="21"/>
    </row>
    <row r="948" customFormat="false" ht="15.75" hidden="false" customHeight="false" outlineLevel="0" collapsed="false">
      <c r="B948" s="21"/>
      <c r="C948" s="21"/>
      <c r="E948" s="21"/>
      <c r="F948" s="21"/>
    </row>
    <row r="949" customFormat="false" ht="15.75" hidden="false" customHeight="false" outlineLevel="0" collapsed="false">
      <c r="B949" s="21"/>
      <c r="C949" s="21"/>
      <c r="E949" s="21"/>
      <c r="F949" s="21"/>
    </row>
    <row r="950" customFormat="false" ht="15.75" hidden="false" customHeight="false" outlineLevel="0" collapsed="false">
      <c r="B950" s="21"/>
      <c r="C950" s="21"/>
      <c r="E950" s="21"/>
      <c r="F950" s="21"/>
    </row>
    <row r="951" customFormat="false" ht="15.75" hidden="false" customHeight="false" outlineLevel="0" collapsed="false">
      <c r="B951" s="21"/>
      <c r="C951" s="21"/>
      <c r="E951" s="21"/>
      <c r="F951" s="21"/>
    </row>
    <row r="952" customFormat="false" ht="15.75" hidden="false" customHeight="false" outlineLevel="0" collapsed="false">
      <c r="B952" s="21"/>
      <c r="C952" s="21"/>
      <c r="E952" s="21"/>
      <c r="F952" s="21"/>
    </row>
    <row r="953" customFormat="false" ht="15.75" hidden="false" customHeight="false" outlineLevel="0" collapsed="false">
      <c r="B953" s="21"/>
      <c r="C953" s="21"/>
      <c r="E953" s="21"/>
      <c r="F953" s="21"/>
    </row>
    <row r="954" customFormat="false" ht="15.75" hidden="false" customHeight="false" outlineLevel="0" collapsed="false">
      <c r="B954" s="21"/>
      <c r="C954" s="21"/>
      <c r="E954" s="21"/>
      <c r="F954" s="21"/>
    </row>
    <row r="955" customFormat="false" ht="15.75" hidden="false" customHeight="false" outlineLevel="0" collapsed="false">
      <c r="B955" s="21"/>
      <c r="C955" s="21"/>
      <c r="E955" s="21"/>
      <c r="F955" s="21"/>
    </row>
    <row r="956" customFormat="false" ht="15.75" hidden="false" customHeight="false" outlineLevel="0" collapsed="false">
      <c r="B956" s="21"/>
      <c r="C956" s="21"/>
      <c r="E956" s="21"/>
      <c r="F956" s="21"/>
    </row>
    <row r="957" customFormat="false" ht="15.75" hidden="false" customHeight="false" outlineLevel="0" collapsed="false">
      <c r="B957" s="21"/>
      <c r="C957" s="21"/>
      <c r="E957" s="21"/>
      <c r="F957" s="21"/>
    </row>
    <row r="958" customFormat="false" ht="15.75" hidden="false" customHeight="false" outlineLevel="0" collapsed="false">
      <c r="B958" s="21"/>
      <c r="C958" s="21"/>
      <c r="E958" s="21"/>
      <c r="F958" s="21"/>
    </row>
    <row r="959" customFormat="false" ht="15.75" hidden="false" customHeight="false" outlineLevel="0" collapsed="false">
      <c r="B959" s="21"/>
      <c r="C959" s="21"/>
      <c r="E959" s="21"/>
      <c r="F959" s="21"/>
    </row>
    <row r="960" customFormat="false" ht="15.75" hidden="false" customHeight="false" outlineLevel="0" collapsed="false">
      <c r="B960" s="21"/>
      <c r="C960" s="21"/>
      <c r="E960" s="21"/>
      <c r="F960" s="21"/>
    </row>
    <row r="961" customFormat="false" ht="15.75" hidden="false" customHeight="false" outlineLevel="0" collapsed="false">
      <c r="B961" s="21"/>
      <c r="C961" s="21"/>
      <c r="E961" s="21"/>
      <c r="F961" s="21"/>
    </row>
    <row r="962" customFormat="false" ht="15.75" hidden="false" customHeight="false" outlineLevel="0" collapsed="false">
      <c r="B962" s="21"/>
      <c r="C962" s="21"/>
      <c r="E962" s="21"/>
      <c r="F962" s="21"/>
    </row>
    <row r="963" customFormat="false" ht="15.75" hidden="false" customHeight="false" outlineLevel="0" collapsed="false">
      <c r="B963" s="21"/>
      <c r="C963" s="21"/>
      <c r="E963" s="21"/>
      <c r="F963" s="21"/>
    </row>
    <row r="964" customFormat="false" ht="15.75" hidden="false" customHeight="false" outlineLevel="0" collapsed="false">
      <c r="B964" s="21"/>
      <c r="C964" s="21"/>
      <c r="E964" s="21"/>
      <c r="F964" s="21"/>
    </row>
    <row r="965" customFormat="false" ht="15.75" hidden="false" customHeight="false" outlineLevel="0" collapsed="false">
      <c r="B965" s="21"/>
      <c r="C965" s="21"/>
      <c r="E965" s="21"/>
      <c r="F965" s="21"/>
    </row>
    <row r="966" customFormat="false" ht="15.75" hidden="false" customHeight="false" outlineLevel="0" collapsed="false">
      <c r="B966" s="21"/>
      <c r="C966" s="21"/>
      <c r="E966" s="21"/>
      <c r="F966" s="21"/>
    </row>
    <row r="967" customFormat="false" ht="15.75" hidden="false" customHeight="false" outlineLevel="0" collapsed="false">
      <c r="B967" s="21"/>
      <c r="C967" s="21"/>
      <c r="E967" s="21"/>
      <c r="F967" s="21"/>
    </row>
    <row r="968" customFormat="false" ht="15.75" hidden="false" customHeight="false" outlineLevel="0" collapsed="false">
      <c r="B968" s="21"/>
      <c r="C968" s="21"/>
      <c r="E968" s="21"/>
      <c r="F968" s="21"/>
    </row>
    <row r="969" customFormat="false" ht="15.75" hidden="false" customHeight="false" outlineLevel="0" collapsed="false">
      <c r="B969" s="21"/>
      <c r="C969" s="21"/>
      <c r="E969" s="21"/>
      <c r="F969" s="21"/>
    </row>
    <row r="970" customFormat="false" ht="15.75" hidden="false" customHeight="false" outlineLevel="0" collapsed="false">
      <c r="B970" s="21"/>
      <c r="C970" s="21"/>
      <c r="E970" s="21"/>
      <c r="F970" s="21"/>
    </row>
    <row r="971" customFormat="false" ht="15.75" hidden="false" customHeight="false" outlineLevel="0" collapsed="false">
      <c r="B971" s="21"/>
      <c r="C971" s="21"/>
      <c r="E971" s="21"/>
      <c r="F971" s="21"/>
    </row>
    <row r="972" customFormat="false" ht="15.75" hidden="false" customHeight="false" outlineLevel="0" collapsed="false">
      <c r="B972" s="21"/>
      <c r="C972" s="21"/>
      <c r="E972" s="21"/>
      <c r="F972" s="21"/>
    </row>
    <row r="973" customFormat="false" ht="15.75" hidden="false" customHeight="false" outlineLevel="0" collapsed="false">
      <c r="B973" s="21"/>
      <c r="C973" s="21"/>
      <c r="E973" s="21"/>
      <c r="F973" s="21"/>
    </row>
    <row r="974" customFormat="false" ht="15.75" hidden="false" customHeight="false" outlineLevel="0" collapsed="false">
      <c r="B974" s="21"/>
      <c r="C974" s="21"/>
      <c r="E974" s="21"/>
      <c r="F974" s="21"/>
    </row>
  </sheetData>
  <autoFilter ref="A1:F228"/>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21</TotalTime>
  <Application>LibreOffice/7.6.6.3$Windows_x86 LibreOffice_project/d97b2716a9a4a2ce1391dee1765565ea469b0ae7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es-ES</dc:language>
  <cp:lastModifiedBy/>
  <dcterms:modified xsi:type="dcterms:W3CDTF">2024-05-07T12:05:28Z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