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Menu" sheetId="1" r:id="rId4"/>
    <sheet state="visible" name="Lobby" sheetId="2" r:id="rId5"/>
    <sheet state="visible" name="Game" sheetId="3" r:id="rId6"/>
    <sheet state="visible" name="PopUpMessages" sheetId="4" r:id="rId7"/>
    <sheet state="visible" name="Global" sheetId="5" r:id="rId8"/>
    <sheet state="visible" name="Ejercicios" sheetId="6" r:id="rId9"/>
    <sheet state="visible" name="Interacciones" sheetId="7" r:id="rId10"/>
    <sheet state="visible" name="Paneles" sheetId="8" r:id="rId11"/>
    <sheet state="visible" name="PanelesCustom" sheetId="9" r:id="rId12"/>
  </sheets>
  <definedNames/>
  <calcPr/>
</workbook>
</file>

<file path=xl/sharedStrings.xml><?xml version="1.0" encoding="utf-8"?>
<sst xmlns="http://schemas.openxmlformats.org/spreadsheetml/2006/main" count="1246" uniqueCount="905">
  <si>
    <t>Keys</t>
  </si>
  <si>
    <t>English</t>
  </si>
  <si>
    <t>Spanish</t>
  </si>
  <si>
    <t>Euskera [eu]</t>
  </si>
  <si>
    <t>Catala</t>
  </si>
  <si>
    <t>Galego [gl]</t>
  </si>
  <si>
    <t>HostLobby</t>
  </si>
  <si>
    <t>Host a lobby</t>
  </si>
  <si>
    <t>Hostear un lobby</t>
  </si>
  <si>
    <t>Mode RV</t>
  </si>
  <si>
    <t>Organiza un lobby</t>
  </si>
  <si>
    <t>JoinLobby</t>
  </si>
  <si>
    <t>Join a lobby</t>
  </si>
  <si>
    <t>Unirse a un lobby</t>
  </si>
  <si>
    <t>Rol</t>
  </si>
  <si>
    <t>Únete a un lobby</t>
  </si>
  <si>
    <t>Lobbies</t>
  </si>
  <si>
    <t>Search for lobbies</t>
  </si>
  <si>
    <t>Buscar lobbies</t>
  </si>
  <si>
    <t>Interacció</t>
  </si>
  <si>
    <t>Busca lobbys</t>
  </si>
  <si>
    <t>Login</t>
  </si>
  <si>
    <t>Entrar</t>
  </si>
  <si>
    <t>Iniciar hosting de lobby</t>
  </si>
  <si>
    <t>Entra</t>
  </si>
  <si>
    <t>Username</t>
  </si>
  <si>
    <t>Usuario</t>
  </si>
  <si>
    <t>Unir-se a un lobby</t>
  </si>
  <si>
    <t>Password</t>
  </si>
  <si>
    <t>Contraseña</t>
  </si>
  <si>
    <t>Introdueix un nom per al lobby</t>
  </si>
  <si>
    <t>Contrasinal</t>
  </si>
  <si>
    <t>EnterUsername</t>
  </si>
  <si>
    <t>Enter your user name</t>
  </si>
  <si>
    <t>Introduce tu nombre de usuario</t>
  </si>
  <si>
    <t>Introdueix un nom de jugador</t>
  </si>
  <si>
    <t>Introduce o teu nome de usuario</t>
  </si>
  <si>
    <t>EnterPassword</t>
  </si>
  <si>
    <t xml:space="preserve">Enter your password </t>
  </si>
  <si>
    <t>Introduce tu contraseña</t>
  </si>
  <si>
    <t>Codi de lobby</t>
  </si>
  <si>
    <t>Introduce o teu contrasinal</t>
  </si>
  <si>
    <t>LobbyStatusWaiting</t>
  </si>
  <si>
    <t>Waiting to start</t>
  </si>
  <si>
    <t>Esperando para empezar</t>
  </si>
  <si>
    <t>Introdueix el codi del lobby</t>
  </si>
  <si>
    <t>Agardando para comezar</t>
  </si>
  <si>
    <t>LobbyStatusGameStarted</t>
  </si>
  <si>
    <t>Game started</t>
  </si>
  <si>
    <t>Juego en curso</t>
  </si>
  <si>
    <t>Llista de lobbies</t>
  </si>
  <si>
    <t>Xogo en curso</t>
  </si>
  <si>
    <t>LobbyName</t>
  </si>
  <si>
    <t>Lobby name</t>
  </si>
  <si>
    <t>Nombre de lobby</t>
  </si>
  <si>
    <t>Lobbyaren izena</t>
  </si>
  <si>
    <t>Nom</t>
  </si>
  <si>
    <t>Nome do vestíbulo</t>
  </si>
  <si>
    <t>IsPrivate</t>
  </si>
  <si>
    <t>Is private</t>
  </si>
  <si>
    <t>Es privado</t>
  </si>
  <si>
    <t>Estat</t>
  </si>
  <si>
    <t>É privado</t>
  </si>
  <si>
    <t>PlayerName</t>
  </si>
  <si>
    <t>Player name</t>
  </si>
  <si>
    <t>Nombre de jugador</t>
  </si>
  <si>
    <t>Cercar</t>
  </si>
  <si>
    <t>Nome do xogador</t>
  </si>
  <si>
    <t>VRMode</t>
  </si>
  <si>
    <t>VR mode</t>
  </si>
  <si>
    <t>Modo VR</t>
  </si>
  <si>
    <t>Introdueix un filtre de recerca</t>
  </si>
  <si>
    <t>Refrescar</t>
  </si>
  <si>
    <t>Papel</t>
  </si>
  <si>
    <t>Interactor</t>
  </si>
  <si>
    <t>Interacción</t>
  </si>
  <si>
    <t>Interakzioa</t>
  </si>
  <si>
    <t>Unir-se</t>
  </si>
  <si>
    <t>StartLobbyHost</t>
  </si>
  <si>
    <t>Start lobby as host</t>
  </si>
  <si>
    <t>Reconnectar</t>
  </si>
  <si>
    <t>Comeza a hospedaxe do lobby</t>
  </si>
  <si>
    <t>JoinLobbyClient</t>
  </si>
  <si>
    <t>Join the lobby</t>
  </si>
  <si>
    <t>Unirse al un lobby</t>
  </si>
  <si>
    <t>Tancar sessió</t>
  </si>
  <si>
    <t>EnterLobbyname</t>
  </si>
  <si>
    <t>Enter lobby name</t>
  </si>
  <si>
    <t>Introduce un nombre para el lobby</t>
  </si>
  <si>
    <t>Idatzi lobby izen bat</t>
  </si>
  <si>
    <t>Mode offline</t>
  </si>
  <si>
    <t>Introduza un nome para o vestíbulo</t>
  </si>
  <si>
    <t>EnterPlayerName</t>
  </si>
  <si>
    <t>Enter player name</t>
  </si>
  <si>
    <t>Introduce un nombre de jugador</t>
  </si>
  <si>
    <t>Començar offline</t>
  </si>
  <si>
    <t>Introduce o nome dun xogador</t>
  </si>
  <si>
    <t>LobbyCode</t>
  </si>
  <si>
    <t>Lobby code</t>
  </si>
  <si>
    <t>Código de lobby</t>
  </si>
  <si>
    <t>Codi d'usuari</t>
  </si>
  <si>
    <t>código de lobby</t>
  </si>
  <si>
    <t>EnterLobbyCode</t>
  </si>
  <si>
    <t>Enter lobby code</t>
  </si>
  <si>
    <t>Introduce el codigo del lobby</t>
  </si>
  <si>
    <t>Introdueix codi d'usuari</t>
  </si>
  <si>
    <t>Introduza o código do lobby</t>
  </si>
  <si>
    <t>LobbiesList</t>
  </si>
  <si>
    <t>Lobbies list</t>
  </si>
  <si>
    <t>Lista de lobbies</t>
  </si>
  <si>
    <t>Exercici:</t>
  </si>
  <si>
    <t>Name</t>
  </si>
  <si>
    <t>Nombre</t>
  </si>
  <si>
    <t>Nome</t>
  </si>
  <si>
    <t>Status</t>
  </si>
  <si>
    <t>Estado</t>
  </si>
  <si>
    <t>Search</t>
  </si>
  <si>
    <t>Buscar</t>
  </si>
  <si>
    <t>EnterFilter</t>
  </si>
  <si>
    <t>Enter name search filter</t>
  </si>
  <si>
    <t>Introduce un filtro de busqueda</t>
  </si>
  <si>
    <t>Introduce un filtro de busca</t>
  </si>
  <si>
    <t>Refresh</t>
  </si>
  <si>
    <t>Actualizar</t>
  </si>
  <si>
    <t>Join</t>
  </si>
  <si>
    <t>Unirse</t>
  </si>
  <si>
    <t>Únete</t>
  </si>
  <si>
    <t>Reconnect</t>
  </si>
  <si>
    <t>Reconectar</t>
  </si>
  <si>
    <t>LogOut</t>
  </si>
  <si>
    <t>Log out</t>
  </si>
  <si>
    <t>Cerrar sesión</t>
  </si>
  <si>
    <t>Asinar</t>
  </si>
  <si>
    <t>OfflineMode</t>
  </si>
  <si>
    <t>Offline mode</t>
  </si>
  <si>
    <t>Modo offline</t>
  </si>
  <si>
    <t>Modo sen conexión</t>
  </si>
  <si>
    <t>StartOffline</t>
  </si>
  <si>
    <t>Start offline</t>
  </si>
  <si>
    <t>Empezar offline</t>
  </si>
  <si>
    <t>Comeza sen conexión</t>
  </si>
  <si>
    <t>UserCode</t>
  </si>
  <si>
    <t>User code</t>
  </si>
  <si>
    <t>Código de usuario</t>
  </si>
  <si>
    <t>EnterUserCode</t>
  </si>
  <si>
    <t>Enter user code</t>
  </si>
  <si>
    <t>Introduce código de usuario</t>
  </si>
  <si>
    <t>Introduza o código de usuario</t>
  </si>
  <si>
    <t>Exercise</t>
  </si>
  <si>
    <t>Exercise:</t>
  </si>
  <si>
    <t>Ejercicio:</t>
  </si>
  <si>
    <t>Exercicio:</t>
  </si>
  <si>
    <t>Private</t>
  </si>
  <si>
    <t>Privado</t>
  </si>
  <si>
    <t>Privat</t>
  </si>
  <si>
    <t>Public</t>
  </si>
  <si>
    <t>Publico</t>
  </si>
  <si>
    <t>Públic</t>
  </si>
  <si>
    <t>Público</t>
  </si>
  <si>
    <t>Nombre del lobby</t>
  </si>
  <si>
    <t>Nom del lobby</t>
  </si>
  <si>
    <t>Code</t>
  </si>
  <si>
    <t>Código</t>
  </si>
  <si>
    <t>Codi</t>
  </si>
  <si>
    <t>Visibility</t>
  </si>
  <si>
    <t>VIsibility</t>
  </si>
  <si>
    <t>Visibilidad</t>
  </si>
  <si>
    <t>Visibilitat</t>
  </si>
  <si>
    <t>Visibilidade</t>
  </si>
  <si>
    <t>Ready</t>
  </si>
  <si>
    <t>Listo</t>
  </si>
  <si>
    <t>A punt</t>
  </si>
  <si>
    <t>StarGame</t>
  </si>
  <si>
    <t>Start game</t>
  </si>
  <si>
    <t>Iniciar</t>
  </si>
  <si>
    <t>Comeza</t>
  </si>
  <si>
    <t>Connection</t>
  </si>
  <si>
    <t>Conexión</t>
  </si>
  <si>
    <t>Connexió</t>
  </si>
  <si>
    <t>VR Mode</t>
  </si>
  <si>
    <t>Kick</t>
  </si>
  <si>
    <t>Expulsar</t>
  </si>
  <si>
    <t>Ejercicio</t>
  </si>
  <si>
    <t>Exercici</t>
  </si>
  <si>
    <t>Exercicio</t>
  </si>
  <si>
    <t>Description</t>
  </si>
  <si>
    <t>Descripción</t>
  </si>
  <si>
    <t>Descripció</t>
  </si>
  <si>
    <t>Descrición</t>
  </si>
  <si>
    <t>ChangeExercise</t>
  </si>
  <si>
    <t>Change exercise</t>
  </si>
  <si>
    <t>Cambiar ejercicio</t>
  </si>
  <si>
    <t>Canviar exercici</t>
  </si>
  <si>
    <t>Cambiar exercicio</t>
  </si>
  <si>
    <t>Continue</t>
  </si>
  <si>
    <t>Continuar</t>
  </si>
  <si>
    <t>Validate</t>
  </si>
  <si>
    <t>Validar</t>
  </si>
  <si>
    <t>Roles</t>
  </si>
  <si>
    <t>Rols:</t>
  </si>
  <si>
    <t>Roles:</t>
  </si>
  <si>
    <t>Papeis:</t>
  </si>
  <si>
    <t>FinPuntuaciones</t>
  </si>
  <si>
    <t>Finalizar y ver puntuaciones</t>
  </si>
  <si>
    <t>Amaitu eta ikusi emaitzak</t>
  </si>
  <si>
    <t>Finalitzar i veure puntuacions</t>
  </si>
  <si>
    <t>Finalizar e ver as puntuacións</t>
  </si>
  <si>
    <t>SigPaso</t>
  </si>
  <si>
    <t>Paso siguiente</t>
  </si>
  <si>
    <t>Següent passa</t>
  </si>
  <si>
    <t>Seguinte paso</t>
  </si>
  <si>
    <t>SureLeaveGame</t>
  </si>
  <si>
    <t>Are you sure you want to leave the game?</t>
  </si>
  <si>
    <t>¿Estas seguro de que quieres salir de la partida?</t>
  </si>
  <si>
    <t>Estàs segur que vols sortir de la partida?</t>
  </si>
  <si>
    <t>Estás seguro de que queres saír do xogo?</t>
  </si>
  <si>
    <t>GoBackToLobby</t>
  </si>
  <si>
    <t>Go back to lobby</t>
  </si>
  <si>
    <t>Volver al lobby</t>
  </si>
  <si>
    <t>Tornar al lobby</t>
  </si>
  <si>
    <t>Volver ao vestíbulo</t>
  </si>
  <si>
    <t>GoBackToMainMenu</t>
  </si>
  <si>
    <t>Go back to main menu</t>
  </si>
  <si>
    <t>Volver al menu principal</t>
  </si>
  <si>
    <t>Tornar al menú principal</t>
  </si>
  <si>
    <t>Volver ao menú principal</t>
  </si>
  <si>
    <t>EjFinished</t>
  </si>
  <si>
    <t>¡Ejercicio terminado!</t>
  </si>
  <si>
    <t>Exercici acabat!</t>
  </si>
  <si>
    <t>Exercicio rematado!</t>
  </si>
  <si>
    <t>Enunciate</t>
  </si>
  <si>
    <t>Enunciado</t>
  </si>
  <si>
    <t>Enunciat</t>
  </si>
  <si>
    <t>Declaración</t>
  </si>
  <si>
    <t>Solutions</t>
  </si>
  <si>
    <t>Soluciones</t>
  </si>
  <si>
    <t>Solucions</t>
  </si>
  <si>
    <t>Solucións</t>
  </si>
  <si>
    <t>Puntuations</t>
  </si>
  <si>
    <t>Puntuaciones</t>
  </si>
  <si>
    <t>Puntuacions</t>
  </si>
  <si>
    <t>Puntuacións</t>
  </si>
  <si>
    <t>FirstSurname</t>
  </si>
  <si>
    <t>Primer apellido</t>
  </si>
  <si>
    <t>Primer cognom</t>
  </si>
  <si>
    <t>Apelido</t>
  </si>
  <si>
    <t>SecondSurname</t>
  </si>
  <si>
    <t>Segundo apellido</t>
  </si>
  <si>
    <t>Segon cognom</t>
  </si>
  <si>
    <t>Segundo apelido</t>
  </si>
  <si>
    <t>Gender</t>
  </si>
  <si>
    <t>Sexo</t>
  </si>
  <si>
    <t>Sexe</t>
  </si>
  <si>
    <t>Date</t>
  </si>
  <si>
    <t>Fecha</t>
  </si>
  <si>
    <t>Data</t>
  </si>
  <si>
    <t>PrecordialPain</t>
  </si>
  <si>
    <t>-El paciente tiene dolor precordial</t>
  </si>
  <si>
    <t>-El pacient té dolor precordial</t>
  </si>
  <si>
    <t>-O paciente ten dor no peito</t>
  </si>
  <si>
    <t>Pacemaker</t>
  </si>
  <si>
    <t>-El paciente lleva un marcapasos</t>
  </si>
  <si>
    <t>-El pacient porta un marcapassos</t>
  </si>
  <si>
    <t>-O paciente ten marcapasos</t>
  </si>
  <si>
    <t>Male</t>
  </si>
  <si>
    <t>M</t>
  </si>
  <si>
    <t>H</t>
  </si>
  <si>
    <t>h</t>
  </si>
  <si>
    <t>Female</t>
  </si>
  <si>
    <t>F</t>
  </si>
  <si>
    <t>Jose</t>
  </si>
  <si>
    <t>José</t>
  </si>
  <si>
    <t>Josep</t>
  </si>
  <si>
    <t>Maria</t>
  </si>
  <si>
    <t>María</t>
  </si>
  <si>
    <t>TotalPuntuation</t>
  </si>
  <si>
    <t>Total:</t>
  </si>
  <si>
    <t>ResolveStep</t>
  </si>
  <si>
    <t>Solucionar paso</t>
  </si>
  <si>
    <t>Solucionar passa</t>
  </si>
  <si>
    <t>Resolver paso</t>
  </si>
  <si>
    <t>CurrentStep</t>
  </si>
  <si>
    <t>Paso actual:</t>
  </si>
  <si>
    <t>Passa actual:</t>
  </si>
  <si>
    <t>CurrentEj</t>
  </si>
  <si>
    <t>ContinueWithTratament</t>
  </si>
  <si>
    <t>El electrocardiograma esta correcto, voy a hablar con el medico. Puedes continuar</t>
  </si>
  <si>
    <t>Loading</t>
  </si>
  <si>
    <t>Cargando</t>
  </si>
  <si>
    <t>Carregant</t>
  </si>
  <si>
    <t>SureLeaveLobby</t>
  </si>
  <si>
    <t>Are you sure you want to leave the lobby? this action will close it</t>
  </si>
  <si>
    <t>¿Estás seguro de que quieres dejar el lobby? Esta acción además lo cerrará.</t>
  </si>
  <si>
    <t>Estàs segur que vols deixar el lobby? Aquesta acció a més ho tancarà.</t>
  </si>
  <si>
    <t>Estás seguro de que queres saír do vestíbulo? Esta acción tamén o pechará.</t>
  </si>
  <si>
    <t>SureCloseLobby</t>
  </si>
  <si>
    <t>AllPlayersMustReady</t>
  </si>
  <si>
    <t>All players must be ready before game starts</t>
  </si>
  <si>
    <t>Todos los jugadores deben estar listos antes de empezar.</t>
  </si>
  <si>
    <t>Tots els jugadors han d'estar a punt abans de començar.</t>
  </si>
  <si>
    <t>Todos os xogadores deben estar preparados antes de comezar.</t>
  </si>
  <si>
    <t>InitializatingGame</t>
  </si>
  <si>
    <t>Initializating game</t>
  </si>
  <si>
    <t>Inicializando el juego</t>
  </si>
  <si>
    <t>Inicialitzant el joc</t>
  </si>
  <si>
    <t>Iniciando o xogo</t>
  </si>
  <si>
    <t>GettingPlayerReady</t>
  </si>
  <si>
    <t>Getting player ready</t>
  </si>
  <si>
    <t>Preparando jugador</t>
  </si>
  <si>
    <t>Preparant jugador/a</t>
  </si>
  <si>
    <t>Preparando o xogador</t>
  </si>
  <si>
    <t>LoginFailed</t>
  </si>
  <si>
    <t>The authorization has failed, maybe the user is incorrect or the communication with the service has failed.</t>
  </si>
  <si>
    <t>La autorización ha fallado, puede que el usuario sea incorrecto o que la comunicación con el servicio no se haya podido realizar.</t>
  </si>
  <si>
    <t>La connexió amb el vestíbul ha fallat. L’acció no s’ha dut a terme.</t>
  </si>
  <si>
    <t>A autorización fallou, o usuario pode ser incorrecto ou a comunicación co servizo pode non ser posible.</t>
  </si>
  <si>
    <t>FillAllFields</t>
  </si>
  <si>
    <t>All fields must be filled</t>
  </si>
  <si>
    <t>Los campos no pueden quedar vacíos</t>
  </si>
  <si>
    <t>Els camps no poden quedar buits</t>
  </si>
  <si>
    <t>Os campos non se poden deixar baleiros</t>
  </si>
  <si>
    <t>HostingLobby</t>
  </si>
  <si>
    <t>Hosting lobby</t>
  </si>
  <si>
    <t>Creando lobby</t>
  </si>
  <si>
    <t>Creant lobby</t>
  </si>
  <si>
    <t>JoinningLobby</t>
  </si>
  <si>
    <t>Joining lobby</t>
  </si>
  <si>
    <t>Uniéndose a lobby</t>
  </si>
  <si>
    <t>Unint-se a lobby</t>
  </si>
  <si>
    <t>Unirse ao lobby</t>
  </si>
  <si>
    <t>SearchingLobbies</t>
  </si>
  <si>
    <t>Searching for lobbies</t>
  </si>
  <si>
    <t>Buscando lobbies públicos</t>
  </si>
  <si>
    <t>Cercant lobbies públics</t>
  </si>
  <si>
    <t>Buscando en lobbys públicos</t>
  </si>
  <si>
    <t>JoiningSelectedLobby</t>
  </si>
  <si>
    <t>Joining selected lobby</t>
  </si>
  <si>
    <t>Uniéndose al lobby seleccionado</t>
  </si>
  <si>
    <t>Unint-se al lobby seleccionat</t>
  </si>
  <si>
    <t>Unirse ao lobby seleccionado</t>
  </si>
  <si>
    <t>LogginngIn</t>
  </si>
  <si>
    <t>Logging in</t>
  </si>
  <si>
    <t>Entrando</t>
  </si>
  <si>
    <t>Entrant</t>
  </si>
  <si>
    <t>ChangingLobbyExercise</t>
  </si>
  <si>
    <t>Changing game exercise</t>
  </si>
  <si>
    <t>Cambiando el ejercicio activo</t>
  </si>
  <si>
    <t>Ariketa aktiboa aldatzen</t>
  </si>
  <si>
    <t>Canviant l'exercici actiu</t>
  </si>
  <si>
    <t>Cambio de exercicio activo</t>
  </si>
  <si>
    <t>CancelConfirmation</t>
  </si>
  <si>
    <t>Cancel</t>
  </si>
  <si>
    <t>Cancelar</t>
  </si>
  <si>
    <t>Cancel·la</t>
  </si>
  <si>
    <t>Confirm</t>
  </si>
  <si>
    <t>Confirmar</t>
  </si>
  <si>
    <t>Confirma</t>
  </si>
  <si>
    <t>Close</t>
  </si>
  <si>
    <t>Cerrar</t>
  </si>
  <si>
    <t>Tancar</t>
  </si>
  <si>
    <t>Pechar</t>
  </si>
  <si>
    <t>GoingBackToLobby</t>
  </si>
  <si>
    <t>Going back to lobby</t>
  </si>
  <si>
    <t>Volviendo al lobby</t>
  </si>
  <si>
    <t>Tornant al lobby</t>
  </si>
  <si>
    <t>Volvendo ao vestíbulo</t>
  </si>
  <si>
    <t>ExitingGame</t>
  </si>
  <si>
    <t>Leaving game</t>
  </si>
  <si>
    <t>Saliendo de la sesión</t>
  </si>
  <si>
    <t>Sortint de la sessió</t>
  </si>
  <si>
    <t>Saíndo da sesión</t>
  </si>
  <si>
    <t>SureCloseApp</t>
  </si>
  <si>
    <t>Are you sure you want to leave the application?</t>
  </si>
  <si>
    <t>¿Estás seguro de que quieres cerrar la aplicacion?</t>
  </si>
  <si>
    <t>Estàs segur que vols tancar l'aplicació?</t>
  </si>
  <si>
    <t>Estás seguro de que queres pechar a aplicación?</t>
  </si>
  <si>
    <t>SendingPuntuation</t>
  </si>
  <si>
    <t>Sending your puntuation</t>
  </si>
  <si>
    <t>Enviando tu puntuacion</t>
  </si>
  <si>
    <t>Enviant la teva puntuació</t>
  </si>
  <si>
    <t>Enviando a túa puntuación</t>
  </si>
  <si>
    <t>ErrorSendingPuntuation</t>
  </si>
  <si>
    <t>Error sending puntuation</t>
  </si>
  <si>
    <t>Error al enviar tu puntuacion</t>
  </si>
  <si>
    <t>Error en enviar la teva puntuació</t>
  </si>
  <si>
    <t>Produciuse un erro ao enviar a túa puntuación</t>
  </si>
  <si>
    <t>SpectatorPlayerCantAlone</t>
  </si>
  <si>
    <t>A spectator player can't start a game alone</t>
  </si>
  <si>
    <t>Un jugador espectador no puede iniciar un jeugo en solitario</t>
  </si>
  <si>
    <t>Un/a jugador/a espectador/a no pot iniciar un joc en solitari</t>
  </si>
  <si>
    <t>Un xogador espectador non pode comezar un xogo en solitario.</t>
  </si>
  <si>
    <t>UnauthorizedUser</t>
  </si>
  <si>
    <t>Incorrect usercode</t>
  </si>
  <si>
    <t>El código de usuario no es correcto</t>
  </si>
  <si>
    <t>ExerciseNotAssignedToUser</t>
  </si>
  <si>
    <t>The exercise has not been assigned to this user</t>
  </si>
  <si>
    <t>El ejercicio realizado con esta asignado a este usuario usuario</t>
  </si>
  <si>
    <t>LobbyConnectionFailed</t>
  </si>
  <si>
    <t>The connection to the lobby has failed</t>
  </si>
  <si>
    <t>La conexion con el lobby ha fallado</t>
  </si>
  <si>
    <t>Fallou a conexión co lobby</t>
  </si>
  <si>
    <t>PuntuationsSended</t>
  </si>
  <si>
    <t>Scores have been sent correctly</t>
  </si>
  <si>
    <t>Las puntuaciones se han enviados correctamente</t>
  </si>
  <si>
    <t>PuntuationConnectionError</t>
  </si>
  <si>
    <t>Score sending has failed due to connection error</t>
  </si>
  <si>
    <t>El envío de puntuaciones ha fallado debido a un problema de conexión</t>
  </si>
  <si>
    <t>VR</t>
  </si>
  <si>
    <t>RV</t>
  </si>
  <si>
    <t>NoVR</t>
  </si>
  <si>
    <t>No VR</t>
  </si>
  <si>
    <t>Sin VR</t>
  </si>
  <si>
    <t>Sense RV</t>
  </si>
  <si>
    <t>Sen VR</t>
  </si>
  <si>
    <t>Colaborador</t>
  </si>
  <si>
    <t>Col·laborador</t>
  </si>
  <si>
    <t>Spectator</t>
  </si>
  <si>
    <t>Espectador</t>
  </si>
  <si>
    <t>Ikuslea</t>
  </si>
  <si>
    <t>Visor</t>
  </si>
  <si>
    <t>Medic</t>
  </si>
  <si>
    <t>Médico</t>
  </si>
  <si>
    <t>Metge/ssa</t>
  </si>
  <si>
    <t>Doutor</t>
  </si>
  <si>
    <t>Nurse</t>
  </si>
  <si>
    <t>Enfermero</t>
  </si>
  <si>
    <t>Infermer/a</t>
  </si>
  <si>
    <t>Enfermeira</t>
  </si>
  <si>
    <t>Assistant</t>
  </si>
  <si>
    <t>Técnico cuidados auxiliar de enfermería</t>
  </si>
  <si>
    <t>Tècnic/a en cures auxiliars d'infermeria</t>
  </si>
  <si>
    <t>Auxiliar técnico de coidados de enfermaría</t>
  </si>
  <si>
    <t>Host</t>
  </si>
  <si>
    <t>Anfitrión</t>
  </si>
  <si>
    <t>Client</t>
  </si>
  <si>
    <t>Cliente</t>
  </si>
  <si>
    <t>Varón de 55 años que van a ponerle un marcapasos mañana y el cardiólogo ordena que le hagan un electrocardiograma previo.</t>
  </si>
  <si>
    <t>Home de 55 anys que l'implantaran un marcapassos demà i el cardiòleg ordena que li facin un electrocardiograma previ.</t>
  </si>
  <si>
    <t>Home de 55 anos ao que se lle vai poñer mañá un marcapasos e o cardiólogo ordena que se lle faga un electrocardiograma previo.</t>
  </si>
  <si>
    <t>Mujer de 55 años que pautan un electrocardiograma tras ponerse un marcapasos.</t>
  </si>
  <si>
    <t>Dona de 55 anys que pauten un electrocardiograma després de posar-se un marcapassos.</t>
  </si>
  <si>
    <t>Unha muller de 55 anos está programada para facerse un electrocardiograma despois de levar un marcapasos.</t>
  </si>
  <si>
    <t>Mujer de 70 años que viene a realizarse un electrocardiograma de control al centro de salud.</t>
  </si>
  <si>
    <t>Dona de 70 anys que ve a fer-se un electrocardiograma de control al centre de salut.</t>
  </si>
  <si>
    <t>Muller de 70 anos que acode a facerse un electrocardiograma de control ao centro de saúde.</t>
  </si>
  <si>
    <t>Varón de 33 años que viene a urgencias por dolor precordial, el médico pauta realizarle un electrocardiograma</t>
  </si>
  <si>
    <t>Home de 33 anys que ve a urgències per dolor precordial, el metge pauta fer-li un electrocardiograma</t>
  </si>
  <si>
    <t>Un home de 33 anos acode a urxencias con dor no peito O médico ordenalle realizar un electrocardiograma.</t>
  </si>
  <si>
    <t>Varón de 85 años con puente dental y antecedentes cardíacos, viene a realizarse un electrocardiograma de control al centro de salud.</t>
  </si>
  <si>
    <t>Home de 85 anys amb un pont dental i antecedents cardíacs, es fa un electrocardiograma de control al centre de salut.</t>
  </si>
  <si>
    <t>Un home de 85 anos con ponte dental e antecedentes cardíacos chega a facerse un electrocardiograma de control no centro de saúde.</t>
  </si>
  <si>
    <t>Mujer de 60 años que le van a poner una prótesis de rodilla (con antecedentes de una fractura de cadera), la anestesista pauta un electrocardiograma antes de la operación.</t>
  </si>
  <si>
    <t>Dona de 60 anys que li posaran una pròtesi de genoll (amb antecedents d'una fractura de maluc), l'anestesista pauta un electrocardiograma abans de l'operació.</t>
  </si>
  <si>
    <t>Unha muller de 60 anos á que se lle vai facer unha prótesis de xeonllo (con antecedentes de fractura de cadeira), o anestesista solicita un electrocardiograma antes da operación.</t>
  </si>
  <si>
    <t>Mujer de 35 años que quiere presentarse a unas oposiciones de guardia civil, viene a realizarse un electrocardiograma al centro de salud.</t>
  </si>
  <si>
    <t>Dona de 35 anys que es vol presentar a unes oposicions de guàrdia civil, es fa un electrocardiograma al centre de salut.</t>
  </si>
  <si>
    <t>Unha muller de 35 anos que quere facer as oposicións da garda civil acode a facerse un electrocardiograma ao centro de saúde.</t>
  </si>
  <si>
    <t>Varón de 85 años que pautan un electrocardiograma tras ponerse un marcapasos.</t>
  </si>
  <si>
    <t>Home de 85 anys a qui pauten un electrocardiograma després d'implantar-li un marcapassos.</t>
  </si>
  <si>
    <t>Un home de 85 anos que está programado para un electrocardiograma despois de levar un marcapasos.</t>
  </si>
  <si>
    <t>int1</t>
  </si>
  <si>
    <t>Realiza la higiene de manos.</t>
  </si>
  <si>
    <t>Realitza la higiene de mans.</t>
  </si>
  <si>
    <t>Realizar a hixiene de mans.</t>
  </si>
  <si>
    <t>int2</t>
  </si>
  <si>
    <t>Saluda al paciente y le explica que le van a hacer un electrocardiograma.</t>
  </si>
  <si>
    <t>Saluda al pacient i li explica que li faran un electrocardiograma.</t>
  </si>
  <si>
    <t>Saúde ao paciente e explique que lle vai facer un electrocardiograma.</t>
  </si>
  <si>
    <t>int3</t>
  </si>
  <si>
    <t>Selecciona el electrocardiógrafo.</t>
  </si>
  <si>
    <t>Seleccioneu l'electrocardiògraf.</t>
  </si>
  <si>
    <t>Seleccione o electrocardiógrafo.</t>
  </si>
  <si>
    <t>int4</t>
  </si>
  <si>
    <r>
      <rPr>
        <rFont val="Arial"/>
        <color theme="1"/>
      </rPr>
      <t>Comprueba que está todo el material correctamente en el electrocardiógrafo. En caso de no estarlo, selecciona los elementos que faltan o están mal colocados.</t>
    </r>
    <r>
      <rPr>
        <rFont val="Arial"/>
        <b/>
        <color theme="1"/>
      </rPr>
      <t xml:space="preserve"> </t>
    </r>
  </si>
  <si>
    <t>Comprova que tot el material està correctament a l'electrocardiògraf. En cas de no ser-ho, selecciona els elements que falten o estan mal col·locats.</t>
  </si>
  <si>
    <t>Comproba que todo o material está correctamente no electrocardiógrafo. Se non, selecciona os elementos que faltan ou están mal colocados.</t>
  </si>
  <si>
    <t>int5</t>
  </si>
  <si>
    <t xml:space="preserve">Seleccionar las posibles posiciones correctas del paciente para la prueba. (Supino, Semi Fowler) </t>
  </si>
  <si>
    <t>Seleccionar les possibles posicions correctes del/la pacient per a la prova. (Supino, Semi Fowler)</t>
  </si>
  <si>
    <t>Seleccione as posibles posicións correctas do paciente para a proba. (Supino, Semi Fowler)</t>
  </si>
  <si>
    <t>int6</t>
  </si>
  <si>
    <t>Comprobar que el paciente no tiene elementos que impidan o alteren la prueba. (Rasurar vello, quitar abalorios, quitar cinturon)</t>
  </si>
  <si>
    <t>Comprovar que el/la pacient no té elements que impedeixin o alterin la prova. (Rasurar pèl, treure abaloris, treure cinturó)</t>
  </si>
  <si>
    <t>Comprobar que o paciente non ten elementos que impidan ou alteren a proba. (Afeitar o pelo, quitar contas, quitar o cinto)</t>
  </si>
  <si>
    <t>int7</t>
  </si>
  <si>
    <t>Comprobar que el paciente no tiene elementos que impidan o alteren la prueba.  (Quitar sujetador de aros, quitar abalorios, quitar cinturon)</t>
  </si>
  <si>
    <t>Comprovar que el/la pacient no té elements que impedeixin o alterin la prova. (Treure sostenidor de cèrcols, treure abaloris, treure cinturó)</t>
  </si>
  <si>
    <t>Comprobar que o paciente non ten elementos que impidan ou alteren a proba. (Quitar o sujetador con aros, quitar as contas, quitar o cinto)</t>
  </si>
  <si>
    <t>int8</t>
  </si>
  <si>
    <t>Comprobar que el paciente no tiene elementos que impidan o alteren la prueba.  (Rasurar vello, quitar abalorios, quitar puente dental si es posible, quitar cinturon)</t>
  </si>
  <si>
    <t>Comprovar que el/la pacient no té elements que impedeixin o alterin la prova. (Rasurar pèl, treure abaloris, treure pont dental si és possible, treure cinturó)</t>
  </si>
  <si>
    <t>Comprobar que o paciente non ten elementos que impidan ou alteren a proba. (Afeitar o pelo, eliminar contas, eliminar a ponte dental se é posible, eliminar o cinto)</t>
  </si>
  <si>
    <t>int9</t>
  </si>
  <si>
    <t>Comprobar que el paciente no tiene elementos que impidan o alteren la prueba.  (Rasurar vello, quitar abalorios, quitar cinturon, recordar al equipo que lleva marcapasos)</t>
  </si>
  <si>
    <t>Comprovar que el/la pacient no té elements que impedeixin o alterin la prova. (Rasurar pèl, treure abaloris, treure cinturó, recordar l'equip que porta marcapassos)</t>
  </si>
  <si>
    <t>Comprobar que o paciente non ten elementos que impidan ou alteren a proba. (Afeitar o pelo, quitar contas, quitar o cinto, lembrar ao equipo que teñen marcapasos)</t>
  </si>
  <si>
    <t>int10</t>
  </si>
  <si>
    <t>Comprobar que el paciente no tiene elementos que impidan o alteren la prueba. (Quitar abalorios, quitar cinturon, recordar al equipo que lleva marcapasos, quitar sujetador de aros)</t>
  </si>
  <si>
    <t>Comprovar que el/la pacient no té elements que impedeixin o alterin la prova. (Treure abaloris, treure cinturó, recordar l'equip que porta marcapassos, treure sostenidor de cèrcols)</t>
  </si>
  <si>
    <t>Comprobar que o paciente non ten elementos que impidan ou alteren a proba. (Quitar abelorios, quitar o cinto, recordar ao equipo que teñen marcapasos, quitar o sujetador con aros)</t>
  </si>
  <si>
    <t>int11</t>
  </si>
  <si>
    <t xml:space="preserve">Se colocan los electrodos/peras/electrodos de pinza en los lugares correctos. </t>
  </si>
  <si>
    <t>Es col·loquen els elèctrodes D13de pinça als llocs correctes.</t>
  </si>
  <si>
    <t>Os electrodos/peras/electrodos de abrazadera colócanse nos lugares correctos.</t>
  </si>
  <si>
    <t>int12</t>
  </si>
  <si>
    <r>
      <rPr>
        <rFont val="Arial"/>
        <b/>
        <color theme="1"/>
      </rPr>
      <t xml:space="preserve">Esperar que el enfermero/a compruebe que esté todo correcto </t>
    </r>
    <r>
      <rPr>
        <rFont val="Arial"/>
        <b/>
        <color rgb="FFFF0000"/>
      </rPr>
      <t>(debe haber avatar en caso de estar solo???)</t>
    </r>
    <r>
      <rPr>
        <rFont val="Arial"/>
        <b/>
        <color theme="1"/>
      </rPr>
      <t xml:space="preserve"> y pulse el botón para hacer el electrocardiograma. </t>
    </r>
  </si>
  <si>
    <t>Esperar que l'infermer/a comprovi que estigui tot correcte i premeu el botó per fer l'electrocardiograma.</t>
  </si>
  <si>
    <t>Agarda a que a enfermeira comprobe que todo está correcto (debe haber un avatar se estás só???) e pulsa o botón para facer o electrocardiograma.</t>
  </si>
  <si>
    <t>int13</t>
  </si>
  <si>
    <r>
      <rPr>
        <rFont val="Arial"/>
        <b val="0"/>
        <color rgb="FF000000"/>
      </rPr>
      <t xml:space="preserve">Revisa que está todo correctamente colocado, dile al paciente que no se mueva durante los próximos 3 minutos, dileal paciente que no hable durante los próximos 3 minutos.  </t>
    </r>
    <r>
      <rPr>
        <rFont val="Arial"/>
        <b/>
        <color rgb="FFFF6600"/>
      </rPr>
      <t>Esperar que el/la enfermero/a compruebe que esté todo correcto y pulse el botón para hacer el electrocardiograma</t>
    </r>
  </si>
  <si>
    <t>Revisa que està tot correctament col·locat, demanar al pacient que no es mogui durant els propers 3 minuts i que no parli durant els propers 3 minuts. Esperar que l'infermer/a comprovi que estigui tot correcte i premeu el botó per fer l'electrocardiograma</t>
  </si>
  <si>
    <t>Comproba que todo estea colocado correctamente, dille ao paciente que non se mova durante os próximos 3 minutos, dille ao paciente que non fale durante os próximos 3 minutos. Agarda a que a enfermeira comprobe que todo está correcto e preme o botón para facer o electrocardiograma</t>
  </si>
  <si>
    <t>int14</t>
  </si>
  <si>
    <t>Entonces, Esperar que el avatar de enfermero/a compruebe que esté todo correcto y pulse el botón para hacer el electrocardiograma. (CASOS TIPO 3)</t>
  </si>
  <si>
    <t>Aleshores, esperar que l'avatar d'infermer/a comprovi que estigui tot correcte i premeu el botó per fer l'electrocardiograma. (CASOS TIPUS 3)</t>
  </si>
  <si>
    <t>Despois, agarda a que o avatar da enfermeira comprobe que todo está correcto e preme o botón para facer o electrocardiograma. (CASES TIPO 3)</t>
  </si>
  <si>
    <t>int15</t>
  </si>
  <si>
    <r>
      <rPr>
        <rFont val="Arial"/>
        <color theme="1"/>
      </rPr>
      <t xml:space="preserve">Médico/enfermera dice que el electrocardiograma </t>
    </r>
    <r>
      <rPr>
        <rFont val="Arial"/>
        <b/>
        <color rgb="FFFF0000"/>
      </rPr>
      <t>ES CORRECTO/NO ES CORRECTO</t>
    </r>
    <r>
      <rPr>
        <rFont val="Arial"/>
        <color theme="1"/>
      </rPr>
      <t xml:space="preserve"> y podemos recoger todo.</t>
    </r>
  </si>
  <si>
    <t>Metge/infermera diu que l'electrocardiograma ÉS CORRECTE/NO ÉS CORRECTE i podem recollir-ho tot.</t>
  </si>
  <si>
    <t>O doutor/enfermeiro di que o electrocardiograma é CORRECTO/NON CORRECTO e podemos recoller todo.</t>
  </si>
  <si>
    <t>int16</t>
  </si>
  <si>
    <t xml:space="preserve">Elegir que informacion debe constar en la pegatina del paciente. (Datos del paciente con fecha y hora del electrocardiograma) </t>
  </si>
  <si>
    <t>Triar quina informació ha de constar a l'adhesiu del/la pacient. (Dades del/la pacient amb data i hora de l'electrocardiograma)</t>
  </si>
  <si>
    <t>Escolla a información que debe aparecer no adhesivo do paciente. (Datos do paciente con data e hora do electrocardiograma)</t>
  </si>
  <si>
    <t>int17</t>
  </si>
  <si>
    <t xml:space="preserve">Elegir que informacion debe constar en la pegatina del paciente. (Datos del paciente con fecha y hora del electrocardiograma, el paciente tiene un marcapasos) </t>
  </si>
  <si>
    <t>Triar quina informació ha de constar a l'adhesiu del/la pacient. (Dades del/la pacient amb data i hora de l'electrocardiograma, el/la pacient té un marcapassos)</t>
  </si>
  <si>
    <t>Escolla a información que debe aparecer no adhesivo do paciente. (Datos do paciente coa data e hora do electrocardiograma, o paciente ten marcapasos)</t>
  </si>
  <si>
    <t>int18</t>
  </si>
  <si>
    <t xml:space="preserve">Elegir que informacion debe constar en la pegatina del paciente. (Datos del paciente con fecha y hora del electrocardiograma, si el paciente tiene dolor precordial) </t>
  </si>
  <si>
    <t>Triar quina informació ha de constar a l'adhesiu del/la pacient. (Dades del/la pacient amb data i hora de l'electrocardiograma, si el/la pacient té dolor precordial)</t>
  </si>
  <si>
    <t>Escolla a información que debe aparecer no adhesivo do paciente. (Datos do paciente con data e hora do electrocardiograma, se o paciente ten dor no peito)</t>
  </si>
  <si>
    <t>int19</t>
  </si>
  <si>
    <t>Recoger todo el material y quitar electrodos.</t>
  </si>
  <si>
    <t>Recollir tot el material i treure elèctrodes.</t>
  </si>
  <si>
    <t>Recolle todo o material e retira os electrodos.</t>
  </si>
  <si>
    <t>int20</t>
  </si>
  <si>
    <t>Antes de irte de la habitación qué debes hacer. (Ayudar a vestirse al paciente, acomodar al paciente, reponer el material necesario, colocar bien los cables, dejare el electrocardiógrafo enchufado en su sitio)</t>
  </si>
  <si>
    <t>Abans de marxar de l'habitació què heu de fer. (Ajudar a vestir-se el/la pacient, acomodar el/la pacient, reposar el material necessari, col·locar bé els cables, deixar l'electrocardiògraf endollat ​​al seu lloc)</t>
  </si>
  <si>
    <t>Antes de saír da sala que debes facer. (Axudar ao paciente a vestirse, acomodar ao paciente, substituír o material necesario, colocar correctamente os cables, deixar o electrocardiógrafo enchufado no seu lugar)</t>
  </si>
  <si>
    <t>int21</t>
  </si>
  <si>
    <t>Antes de irte de la habitación qué debes hacer. (Ayudar a vestirse al paciente, cambiar la sabanilla, reponer el material necesario, colocar bien los cables, dejare el electrocardiógrafo enchufado en su sitio)</t>
  </si>
  <si>
    <t>Abans de marxar de l'habitació què heu de fer. (Ajudar a vestir-se al pacient, canviar el llençol, reposar el material necessari, col·locar bé els cables, deixar l'electrocardiògraf endollat ​​al seu lloc)</t>
  </si>
  <si>
    <t>Antes de saír da sala que debes facer. (Axudar ao paciente a vestirse, cambiar a saba, substituír o material necesario, colocar correctamente os cables, deixar o electrocardiógrafo enchufado)</t>
  </si>
  <si>
    <t>int22</t>
  </si>
  <si>
    <t>Colocar electrodo V1 a la derecha del esternón del paciente.</t>
  </si>
  <si>
    <t>Col·locar l'elèctrode V1 a la dreta de l'estèrnum del/la pacient.</t>
  </si>
  <si>
    <t>Coloque o electrodo V1 á dereita do esternón do paciente.</t>
  </si>
  <si>
    <t>int23</t>
  </si>
  <si>
    <t>Colocar electrodo V2 a la izquierda del esternón del paciente.</t>
  </si>
  <si>
    <t>Col·loqueu l'elèctrode V2 a l'esquerra de l'estèrnum del/la pacient.</t>
  </si>
  <si>
    <t>Coloque o electrodo V2 á esquerda do esternón do paciente.</t>
  </si>
  <si>
    <t>int24</t>
  </si>
  <si>
    <t>Colocar electrodo V3 en el punto medio entre el V2 y el V4.</t>
  </si>
  <si>
    <t>Col·locar l'elèctrode V3 al punt mitjà entre el V2 i el V4.</t>
  </si>
  <si>
    <t>Coloque o electrodo V3 no punto medio entre V2 e V4.</t>
  </si>
  <si>
    <t>int25</t>
  </si>
  <si>
    <t>Colocar electrodo V4 debajo del pecho izquierdo del paciente, alineado con el inicio de la clavicula desde el cuello.</t>
  </si>
  <si>
    <t>Col·locar l'elèctrode V4 sota el pit esquerre del/la pacient, alineat amb l'inici de la clavícula des del coll.</t>
  </si>
  <si>
    <t>Coloque o electrodo V4 debaixo do peito esquerdo do paciente, aliñado co inicio da clavícula dende o pescozo.</t>
  </si>
  <si>
    <t>int26</t>
  </si>
  <si>
    <t>Colocar electrodo V5 debajo del pecho izquierdo del paciente, alineado con el final de la clavicula en el hombro.</t>
  </si>
  <si>
    <t>Col·locar l'elèctrode V5 sota el pit esquerre del/la pacient, alineat amb el final de la clavícula a l'espatlla.</t>
  </si>
  <si>
    <t>Coloque o electrodo V5 debaixo do peito esquerdo do paciente, aliñado co extremo da clavícula no ombreiro.</t>
  </si>
  <si>
    <t>int27</t>
  </si>
  <si>
    <t>Colocar electrodo V6 en el costado izquierdo del paciente un poco por encima del V5, alineado con la axila.</t>
  </si>
  <si>
    <t>Col·locar l'elèctrode V6 al costat esquerre del/la pacient una mica per sobre del V5, alineat amb l'aixella.</t>
  </si>
  <si>
    <t>Coloque o electrodo V6 no lado esquerdo do paciente un pouco por riba de V5, aliñado coa axila.</t>
  </si>
  <si>
    <t>int28</t>
  </si>
  <si>
    <t>Colocar Pinza Roja en la muñeca derecha del paciente.</t>
  </si>
  <si>
    <t>Col·locar pinça vermella al canell dret del/la pacient.</t>
  </si>
  <si>
    <t>Coloque unha pinza vermella no pulso dereito do paciente.</t>
  </si>
  <si>
    <t>int29</t>
  </si>
  <si>
    <t>Colocar Pinza Amarilla en la muñeca izquierda del paciente.</t>
  </si>
  <si>
    <t>Col·locar pinça groga al canell esquerre del/la pacient.</t>
  </si>
  <si>
    <t>Coloque unha pinza amarela no pulso esquerdo do paciente.</t>
  </si>
  <si>
    <t>int30</t>
  </si>
  <si>
    <t>Colocar Pinza Verde en el tobillo izquierdo del paciente.</t>
  </si>
  <si>
    <t>Col·locar pinça verda al turmell esquerre del/la pacient.</t>
  </si>
  <si>
    <t>Coloque a pinza verde no nocello esquerdo do paciente.</t>
  </si>
  <si>
    <t>int31</t>
  </si>
  <si>
    <t>Colocar Pinza negra en el tobillo derecho del paciente.</t>
  </si>
  <si>
    <t>Col·locar Pinça negra al turmell dret del/la pacient.</t>
  </si>
  <si>
    <t>Coloque unha pinza negra no nocello dereito do paciente.</t>
  </si>
  <si>
    <t>int32</t>
  </si>
  <si>
    <t>int2_Title</t>
  </si>
  <si>
    <t>¿Qué es lo primero que deberías hacer al entrar en la habitación?</t>
  </si>
  <si>
    <t>Què és el primer que hauries de fer en entrar a l'habitació?</t>
  </si>
  <si>
    <t>Que é o primeiro que debes facer cando entras na sala?</t>
  </si>
  <si>
    <t>int2_Opt0</t>
  </si>
  <si>
    <t>Saludar al paciente</t>
  </si>
  <si>
    <t>Saludar al pacient</t>
  </si>
  <si>
    <t>Saúde ao paciente</t>
  </si>
  <si>
    <t>int2_Opt1</t>
  </si>
  <si>
    <t>Explicar que le van a hacer un electrocardiograma</t>
  </si>
  <si>
    <t>Explicar que li faran un electrocardiograma</t>
  </si>
  <si>
    <t>Explica que lles van facer un electrocardiograma</t>
  </si>
  <si>
    <t>int2_Opt2</t>
  </si>
  <si>
    <t>Realizar la entrevista al paciente</t>
  </si>
  <si>
    <t>Realitzar l'entrevista al pacient</t>
  </si>
  <si>
    <t>Realizar a entrevista do paciente</t>
  </si>
  <si>
    <t>int2_Opt3</t>
  </si>
  <si>
    <t>Preguntar al paciente si tiene alguna alergia</t>
  </si>
  <si>
    <t>Preguntar al pacient si té alguna al·lèrgia</t>
  </si>
  <si>
    <t>Pregúntalle ao paciente se ten algunha alerxia</t>
  </si>
  <si>
    <t>int2_Opt4</t>
  </si>
  <si>
    <t>Coger el electrocardiógrafo</t>
  </si>
  <si>
    <t>Agafar l'electrocardiògraf</t>
  </si>
  <si>
    <t>Colle o electrocardiógrafo</t>
  </si>
  <si>
    <t>int2_Opt5</t>
  </si>
  <si>
    <t>Tomar constantes al paciente</t>
  </si>
  <si>
    <t>Prendre constants al pacient</t>
  </si>
  <si>
    <t>Tome os signos vitais do paciente</t>
  </si>
  <si>
    <t>int2_Opt6</t>
  </si>
  <si>
    <t>Pedir al paciente que se quite la prenda superior de su ropa (Camisa, camiseta...)</t>
  </si>
  <si>
    <t>Demanar al pacient que es tregui la peça superior de la roba (Camisa, samarreta...)</t>
  </si>
  <si>
    <t>Pídalle ao paciente que se retire a prenda superior (camisa, camiseta...)</t>
  </si>
  <si>
    <t>int2_Correctas</t>
  </si>
  <si>
    <t>0_1_6</t>
  </si>
  <si>
    <t>int4_Title</t>
  </si>
  <si>
    <t>Comprueba que está todo el material correctamente en el electrocardiógrafo</t>
  </si>
  <si>
    <t>Comprovar que està tot el material correctament a l'electrocardiògraf</t>
  </si>
  <si>
    <t>Comproba que todo o material está correctamente no electrocardiógrafo</t>
  </si>
  <si>
    <t>int4_Opt0</t>
  </si>
  <si>
    <t>Falta una rasuradora</t>
  </si>
  <si>
    <t>Falta unha navalla</t>
  </si>
  <si>
    <t>int4_Opt1</t>
  </si>
  <si>
    <t>Faltan los Electrodos/peras/electrodos de pinza</t>
  </si>
  <si>
    <t>Manquen els elèctrodes de pinça</t>
  </si>
  <si>
    <t>Faltan electrodos/peras/electrodos de pinza</t>
  </si>
  <si>
    <t>int4_Opt2</t>
  </si>
  <si>
    <t>Falta el rollo de papel para el electrocardiograma</t>
  </si>
  <si>
    <t>Manca el rotlle de paper per a l'electrocardiograma</t>
  </si>
  <si>
    <t>Falta o rolo de papel para o electrocardiograma</t>
  </si>
  <si>
    <t>int4_Opt3</t>
  </si>
  <si>
    <t>Falta el gel conductor</t>
  </si>
  <si>
    <t>Manca el gel conductor</t>
  </si>
  <si>
    <t>Falta o xel condutor</t>
  </si>
  <si>
    <t>int4_Opt4</t>
  </si>
  <si>
    <t>Los cables estan desordenados</t>
  </si>
  <si>
    <t>Els cables estan desordenats</t>
  </si>
  <si>
    <t>Os cables están desordenados</t>
  </si>
  <si>
    <t>int4_Opt5</t>
  </si>
  <si>
    <t>Los cables estan desconectados</t>
  </si>
  <si>
    <t>Els cables estan desconnectats</t>
  </si>
  <si>
    <t>Os cables están desconectados</t>
  </si>
  <si>
    <t>int4_Correctas</t>
  </si>
  <si>
    <t>int5_Title</t>
  </si>
  <si>
    <t>Elige en que posicion debe estar el paciente para la prueba</t>
  </si>
  <si>
    <t>Tria en quina posició ha d'estar el pacient per a la prova</t>
  </si>
  <si>
    <t>Escolla en que posición debe estar o paciente para a proba</t>
  </si>
  <si>
    <t>int5_Opt0</t>
  </si>
  <si>
    <t>Supino</t>
  </si>
  <si>
    <t>Supí</t>
  </si>
  <si>
    <t>int5_Opt1</t>
  </si>
  <si>
    <t>Semi Fowler</t>
  </si>
  <si>
    <t>int5_Opt2</t>
  </si>
  <si>
    <t>Fowler</t>
  </si>
  <si>
    <t>int5_Opt3</t>
  </si>
  <si>
    <t>Fowler Alto</t>
  </si>
  <si>
    <t>Fowler Alt</t>
  </si>
  <si>
    <t>Fowler alto</t>
  </si>
  <si>
    <t>int5_Correctas</t>
  </si>
  <si>
    <t>0_1</t>
  </si>
  <si>
    <t>int6_Title</t>
  </si>
  <si>
    <t>Comprobar que el paciente no tiene elementos que impidan o alteren la prueba</t>
  </si>
  <si>
    <t>Comprovar que el pacient no té elements que impedeixin o alterin la prova</t>
  </si>
  <si>
    <t>Comprobar que o paciente non ten elementos que impidan ou alteren a proba</t>
  </si>
  <si>
    <t>int6_Opt0</t>
  </si>
  <si>
    <t>Rasurar al paciente</t>
  </si>
  <si>
    <t>Rasurar al pacient</t>
  </si>
  <si>
    <t>Afeitar ao paciente</t>
  </si>
  <si>
    <t>int6_Opt1</t>
  </si>
  <si>
    <t>Quitar reloj/joyas/alhajas al paciente</t>
  </si>
  <si>
    <t>Treure rellotge/joies… al/la pacient</t>
  </si>
  <si>
    <t>Retirar o reloxo/xoias/xoias do paciente</t>
  </si>
  <si>
    <t>int6_Opt2</t>
  </si>
  <si>
    <t>Quitar cinturón al paciente</t>
  </si>
  <si>
    <t>Treure cinturó al/la pacient</t>
  </si>
  <si>
    <t>Retire o cinto do paciente</t>
  </si>
  <si>
    <t>int6_Opt3</t>
  </si>
  <si>
    <t>Recordar al equipo que el/la paciente tiene marcapasos</t>
  </si>
  <si>
    <t>Recordar a l'equip que el/la pacient té marcapassos</t>
  </si>
  <si>
    <t>Lembra ao equipo que o paciente ten marcapasos</t>
  </si>
  <si>
    <t>int6_Opt4</t>
  </si>
  <si>
    <t>Quitar puente dental al paciente (si es posible)</t>
  </si>
  <si>
    <t>Treure pont dental al pacient (si és possible)</t>
  </si>
  <si>
    <t>Eliminar a ponte dental do paciente (se é posible)</t>
  </si>
  <si>
    <t>int6_Opt5</t>
  </si>
  <si>
    <t>Quitar sujetador con aros al paciente</t>
  </si>
  <si>
    <t>Treure sostenidor amb cèrcols a la pacient</t>
  </si>
  <si>
    <t>Quitar o sujetador do paciente</t>
  </si>
  <si>
    <t>int6_Correctas</t>
  </si>
  <si>
    <t>0_1_2</t>
  </si>
  <si>
    <t>int7_Title</t>
  </si>
  <si>
    <t>Comprovar que el/la pacient no té elements que impedeixin o alterin la prova</t>
  </si>
  <si>
    <t>int7_Opt0</t>
  </si>
  <si>
    <t>int7_Opt1</t>
  </si>
  <si>
    <t>int7_Opt2</t>
  </si>
  <si>
    <t>Treure cinturó a la/el pacient</t>
  </si>
  <si>
    <t>int7_Opt3</t>
  </si>
  <si>
    <t>int7_Opt4</t>
  </si>
  <si>
    <t>Treure pont dental al/la pacient (si és possible)</t>
  </si>
  <si>
    <t>int7_Opt5</t>
  </si>
  <si>
    <t>int7_Correctas</t>
  </si>
  <si>
    <t>1_2_5</t>
  </si>
  <si>
    <t>int8_Title</t>
  </si>
  <si>
    <t>int8_Opt0</t>
  </si>
  <si>
    <t>int8_Opt1</t>
  </si>
  <si>
    <t>int8_Opt2</t>
  </si>
  <si>
    <t>int8_Opt3</t>
  </si>
  <si>
    <t>Recordeu a l'equip que el/la pacient té marcapassos</t>
  </si>
  <si>
    <t>int8_Opt4</t>
  </si>
  <si>
    <t>int8_Opt5</t>
  </si>
  <si>
    <t>int8_Correctas</t>
  </si>
  <si>
    <t>0_1_2_4</t>
  </si>
  <si>
    <t>int9_Title</t>
  </si>
  <si>
    <t>int9_Opt0</t>
  </si>
  <si>
    <t>int9_Opt1</t>
  </si>
  <si>
    <t>int9_Opt2</t>
  </si>
  <si>
    <t>int9_Opt3</t>
  </si>
  <si>
    <t>int9_Opt4</t>
  </si>
  <si>
    <t>int9_Opt5</t>
  </si>
  <si>
    <t>int9_Correctas</t>
  </si>
  <si>
    <t>0_1_2_3</t>
  </si>
  <si>
    <t>int10_Title</t>
  </si>
  <si>
    <t>int10_Opt0</t>
  </si>
  <si>
    <t>int10_Opt1</t>
  </si>
  <si>
    <t>int10_Opt2</t>
  </si>
  <si>
    <t>int10_Opt3</t>
  </si>
  <si>
    <t>int10_Opt4</t>
  </si>
  <si>
    <t>int10_Opt5</t>
  </si>
  <si>
    <t>int10_Correctas</t>
  </si>
  <si>
    <t>1_2_3_5</t>
  </si>
  <si>
    <t>int13_Title</t>
  </si>
  <si>
    <t>¿Que debes hacer ahora?</t>
  </si>
  <si>
    <t>Què has de fer ara?</t>
  </si>
  <si>
    <t>Que deberías facer agora?</t>
  </si>
  <si>
    <t>int13_Opt0</t>
  </si>
  <si>
    <t>Revisar que está todo correctamente colocado</t>
  </si>
  <si>
    <t>Revisar que està tot correctament col·locat</t>
  </si>
  <si>
    <t>Comproba que todo estea correctamente colocado</t>
  </si>
  <si>
    <t>int13_Opt1</t>
  </si>
  <si>
    <t>Decirle al paciente que no se mueva durante los próximos 3 minutos</t>
  </si>
  <si>
    <t>Dir-li al/la pacient que no es mogui durant els propers 3 minuts</t>
  </si>
  <si>
    <t>Diga ao paciente que non se mova durante os próximos 3 minutos</t>
  </si>
  <si>
    <t>int13_Opt2</t>
  </si>
  <si>
    <t>Decirle al paciente que se puede mover durante la prueba</t>
  </si>
  <si>
    <t>Dir-li al/la pacient que es pot moure durant la prova</t>
  </si>
  <si>
    <t>Dígale ao paciente que se pode mover durante a proba</t>
  </si>
  <si>
    <t>int13_Opt3</t>
  </si>
  <si>
    <t>Decirle al paciente que no hable durante los próximos 3 minutos</t>
  </si>
  <si>
    <t>Dir-li al/la pacient que no parli durant els propers 3 minuts</t>
  </si>
  <si>
    <t>Dille ao paciente que non fale durante os próximos 3 minutos</t>
  </si>
  <si>
    <t>int13_Opt4</t>
  </si>
  <si>
    <t>Decirle al paciente que puede hablar durante la prueba</t>
  </si>
  <si>
    <t>Dir-li al/la pacient que pot parlar durant la prova</t>
  </si>
  <si>
    <t>Dille ao paciente que pode falar durante a proba</t>
  </si>
  <si>
    <t>int13_Opt5</t>
  </si>
  <si>
    <t>No se le indica nada en especial al paciente</t>
  </si>
  <si>
    <t>No s'indica res especial al pacient</t>
  </si>
  <si>
    <t>Non se lle indica nada especial ao paciente</t>
  </si>
  <si>
    <t>int13_Opt6</t>
  </si>
  <si>
    <t>Que cualquier auxiliar pulse el botón para hacer el electrocardiograma</t>
  </si>
  <si>
    <t>Que qualsevol auxiliar premi el botó per fer l'electrocardiograma</t>
  </si>
  <si>
    <t>Fai que calquera asistente prema o botón para facer o electrocardiograma</t>
  </si>
  <si>
    <t>int13_Opt7</t>
  </si>
  <si>
    <t>Si no se es enfermero, esperar que el/la enfermero/a compruebe que esté todo correcto y realice el electrocardiograma</t>
  </si>
  <si>
    <t>Si no s'és infermer/a, esperar que comprovi que estigui tot correcte i faci l'electrocardiograma</t>
  </si>
  <si>
    <t>Se non es enfermeira, agarda a que a enfermeira comprobe que todo está correcto e realiza o electrocardiograma</t>
  </si>
  <si>
    <t>int13_Opt8</t>
  </si>
  <si>
    <t>Se toman las constantes al paciente</t>
  </si>
  <si>
    <t>Es prenen les constants al/la pacient</t>
  </si>
  <si>
    <t>Tómanse os signos vitais do paciente</t>
  </si>
  <si>
    <t>int13_Opt9</t>
  </si>
  <si>
    <t>No se hace nada en especial</t>
  </si>
  <si>
    <t>No es fa res especialment</t>
  </si>
  <si>
    <t>Non se fai nada especial</t>
  </si>
  <si>
    <t>int13_Correctas</t>
  </si>
  <si>
    <t>0_1_3_7</t>
  </si>
  <si>
    <t>int16_Title</t>
  </si>
  <si>
    <t>¿Que datos del paciente hay que poner en su pegatina?</t>
  </si>
  <si>
    <t>Quines dades del pacient cal posar al seu adhesiu?</t>
  </si>
  <si>
    <t>Que información do paciente debe poñerse no seu adhesivo?</t>
  </si>
  <si>
    <t>int16_Opt0</t>
  </si>
  <si>
    <t>Poner pegatina con datos del paciente</t>
  </si>
  <si>
    <t>Posar adhesiu amb dades del pacient</t>
  </si>
  <si>
    <t>Poña un adhesivo cos datos do paciente</t>
  </si>
  <si>
    <t>int16_Opt1</t>
  </si>
  <si>
    <t>Poner fecha y hora del electrocardiograma</t>
  </si>
  <si>
    <t>Anotar data i hora de l'electrocardiograma</t>
  </si>
  <si>
    <t>Establece a data e a hora do electrocardiograma</t>
  </si>
  <si>
    <t>int16_Opt2</t>
  </si>
  <si>
    <t>Poner que tiene marcapasos el/la paciente</t>
  </si>
  <si>
    <t>Anotar que el/la pacient portà marcapassos</t>
  </si>
  <si>
    <t>int16_Opt3</t>
  </si>
  <si>
    <t>Poner que tiene dolor precordial el/la paciente</t>
  </si>
  <si>
    <t>Anotar que el/la pacient presenta dolor precordial</t>
  </si>
  <si>
    <t>int16_Opt4</t>
  </si>
  <si>
    <t>Poner que tiene alergias el/la paciente</t>
  </si>
  <si>
    <t>Anotar que el/la pacient té alergies</t>
  </si>
  <si>
    <t>int16_Opt5</t>
  </si>
  <si>
    <t>Poner operaciones previas el/la paciente</t>
  </si>
  <si>
    <t>Anotar les operacions prèvies de la/el pacient</t>
  </si>
  <si>
    <t>int16_Opt6</t>
  </si>
  <si>
    <t>Poner enfermedades actuales paciente</t>
  </si>
  <si>
    <t>Anotar les malalties actuals de la/el pacient</t>
  </si>
  <si>
    <t>int16_Opt7</t>
  </si>
  <si>
    <t>No hace falta añadir nada</t>
  </si>
  <si>
    <t>No cal a regir res</t>
  </si>
  <si>
    <t>int16_Correctas</t>
  </si>
  <si>
    <t>int17_Title</t>
  </si>
  <si>
    <t>int17_Opt0</t>
  </si>
  <si>
    <t>int17_Opt1</t>
  </si>
  <si>
    <t>int17_Opt2</t>
  </si>
  <si>
    <t>Indique que o paciente ten marcapasos</t>
  </si>
  <si>
    <t>int17_Opt3</t>
  </si>
  <si>
    <t>Indique que o paciente ten dor no peito</t>
  </si>
  <si>
    <t>int17_Opt4</t>
  </si>
  <si>
    <t>Indique que o paciente ten alerxias</t>
  </si>
  <si>
    <t>int17_Opt5</t>
  </si>
  <si>
    <t>Poñer operacións previas ao paciente</t>
  </si>
  <si>
    <t>int17_Opt6</t>
  </si>
  <si>
    <t>Poñer paciente enfermidades actuais</t>
  </si>
  <si>
    <t>int17_Opt7</t>
  </si>
  <si>
    <t>Non é necesario engadir nada</t>
  </si>
  <si>
    <t>int17_Correctas</t>
  </si>
  <si>
    <t>int18_Title</t>
  </si>
  <si>
    <t>int18_Opt0</t>
  </si>
  <si>
    <t>int18_Opt1</t>
  </si>
  <si>
    <t>int18_Opt2</t>
  </si>
  <si>
    <t>int18_Opt3</t>
  </si>
  <si>
    <t>int18_Opt4</t>
  </si>
  <si>
    <t>int18_Opt5</t>
  </si>
  <si>
    <t>int18_Opt6</t>
  </si>
  <si>
    <t>int18_Opt7</t>
  </si>
  <si>
    <t>int18_Correctas</t>
  </si>
  <si>
    <t>0_1_3</t>
  </si>
  <si>
    <t>int20_Title</t>
  </si>
  <si>
    <t>Antes de irte de la habitación qué debes hacer</t>
  </si>
  <si>
    <t>Abans de marxar de l'habitació què heu de fer</t>
  </si>
  <si>
    <t>Antes de saír da habitación, que debes facer?</t>
  </si>
  <si>
    <t>int20_Opt0</t>
  </si>
  <si>
    <t>Acomodar al paciente</t>
  </si>
  <si>
    <t>Acomodar al/la pacient</t>
  </si>
  <si>
    <t>Acomodar o paciente</t>
  </si>
  <si>
    <t>int20_Opt1</t>
  </si>
  <si>
    <t>Ayudar a vestirse al paciente</t>
  </si>
  <si>
    <t>Ajudar a vestir-se al/la pacient</t>
  </si>
  <si>
    <t>Axuda ao paciente a vestirse</t>
  </si>
  <si>
    <t>int20_Opt2</t>
  </si>
  <si>
    <t>Cambiar la sabanilla</t>
  </si>
  <si>
    <t>Canviar el llençol</t>
  </si>
  <si>
    <t>Cambia a folla</t>
  </si>
  <si>
    <t>int20_Opt3</t>
  </si>
  <si>
    <t>Reponer todo el material necesario</t>
  </si>
  <si>
    <t>Reposar tot el material necessari</t>
  </si>
  <si>
    <t>Repoñer todos os materiais necesarios</t>
  </si>
  <si>
    <t>int20_Opt4</t>
  </si>
  <si>
    <t>Colocar bien los cables</t>
  </si>
  <si>
    <t>Col·locar bé els cables</t>
  </si>
  <si>
    <t>Coloca ben os cables</t>
  </si>
  <si>
    <t>int20_Opt5</t>
  </si>
  <si>
    <t>Dejar el electrocardiógrafo enchufado en su sitio</t>
  </si>
  <si>
    <t>Deixar l'electrocardiògraf endollat ​​al seu lloc</t>
  </si>
  <si>
    <t>Deixa o electrocardiógrafo enchufado no seu lugar</t>
  </si>
  <si>
    <t>int20_Opt6</t>
  </si>
  <si>
    <t>Preguntar que quiere merendar al paciente</t>
  </si>
  <si>
    <t>Preguntar què vol berenar el/la pacient</t>
  </si>
  <si>
    <t>Pregunta que quere merenda o paciente.</t>
  </si>
  <si>
    <t>int20_Opt7</t>
  </si>
  <si>
    <t>Preguntar si tiene alergias</t>
  </si>
  <si>
    <t>Preguntar si té al·lèrgies</t>
  </si>
  <si>
    <t>Pregunta se tes alerxias</t>
  </si>
  <si>
    <t>int20_Opt8</t>
  </si>
  <si>
    <t>Quitarle los electrodos al paciente</t>
  </si>
  <si>
    <t>Treure els elèctrodes al/la pacient</t>
  </si>
  <si>
    <t>Retire os electrodos do paciente</t>
  </si>
  <si>
    <t>int20_Opt9</t>
  </si>
  <si>
    <t>No hay que hacer nada más</t>
  </si>
  <si>
    <t>No cal fer res més</t>
  </si>
  <si>
    <t>Non tes que facer nada máis</t>
  </si>
  <si>
    <t>int20_Correctas</t>
  </si>
  <si>
    <t>0_1_3_4_5_8</t>
  </si>
  <si>
    <t>int21_Title</t>
  </si>
  <si>
    <t>int21_Opt0</t>
  </si>
  <si>
    <t>int21_Opt1</t>
  </si>
  <si>
    <t>int21_Opt2</t>
  </si>
  <si>
    <t>int21_Opt3</t>
  </si>
  <si>
    <t>int21_Opt4</t>
  </si>
  <si>
    <t>int21_Opt5</t>
  </si>
  <si>
    <t>int21_Opt6</t>
  </si>
  <si>
    <t>int21_Opt7</t>
  </si>
  <si>
    <t>int21_Opt8</t>
  </si>
  <si>
    <t>int21_Opt9</t>
  </si>
  <si>
    <t>int21_Correctas</t>
  </si>
  <si>
    <t>1_2_3_4_5_8</t>
  </si>
  <si>
    <t>int15_Title</t>
  </si>
  <si>
    <t>¿Es correcto el electrocardiograma?</t>
  </si>
  <si>
    <t>És correcte l'electrocardiograma?</t>
  </si>
  <si>
    <t>O electrocardiograma é correcto?</t>
  </si>
  <si>
    <t>int3_Title</t>
  </si>
  <si>
    <t>Selecciona el electrocardiógrafo</t>
  </si>
  <si>
    <t>Selecciona l'electrocardiògraf</t>
  </si>
  <si>
    <t>Seleccione o electrocardiógrafo</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</si>
</sst>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theme="1"/>
      <name val="Arial"/>
    </font>
    <font>
      <sz val="10.0"/>
      <color theme="1"/>
      <name val="Arial"/>
      <scheme val="minor"/>
    </font>
    <font>
      <color rgb="FF000000"/>
      <name val="Arial"/>
    </font>
    <font>
      <color rgb="FF000000"/>
      <name val="Arial"/>
      <scheme val="minor"/>
    </font>
    <font>
      <sz val="9.0"/>
      <color rgb="FF000000"/>
      <name val="&quot;\&quot;Google Sans Mono\&quot;&quot;"/>
    </font>
    <font>
      <sz val="9.0"/>
      <color theme="1"/>
      <name val="&quot;Google Sans Mono&quot;"/>
    </font>
    <font>
      <b/>
      <color theme="1"/>
      <name val="Arial"/>
    </font>
    <font>
      <b/>
      <color rgb="FFFF6600"/>
      <name val="Arial"/>
    </font>
    <font>
      <sz val="9.0"/>
      <color rgb="FF000000"/>
      <name val="&quot;Google Sans Mono&quot;"/>
    </font>
  </fonts>
  <fills count="7">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EA9999"/>
        <bgColor rgb="FFEA9999"/>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vertical="bottom"/>
    </xf>
    <xf borderId="0" fillId="2" fontId="3" numFmtId="0" xfId="0" applyAlignment="1" applyFont="1">
      <alignment vertical="bottom"/>
    </xf>
    <xf borderId="0" fillId="0" fontId="1" numFmtId="0" xfId="0" applyAlignment="1" applyFont="1">
      <alignment readingOrder="0"/>
    </xf>
    <xf borderId="0" fillId="3" fontId="1" numFmtId="0" xfId="0" applyAlignment="1" applyFill="1" applyFont="1">
      <alignment readingOrder="0"/>
    </xf>
    <xf borderId="0" fillId="3" fontId="2" numFmtId="0" xfId="0" applyAlignment="1" applyFont="1">
      <alignment vertical="bottom"/>
    </xf>
    <xf borderId="0" fillId="3" fontId="0" numFmtId="0" xfId="0" applyAlignment="1" applyFont="1">
      <alignment readingOrder="0" shrinkToFit="0" vertical="bottom" wrapText="0"/>
    </xf>
    <xf borderId="0" fillId="3" fontId="4" numFmtId="0" xfId="0" applyAlignment="1" applyFont="1">
      <alignment readingOrder="0" shrinkToFit="0" vertical="bottom" wrapText="0"/>
    </xf>
    <xf borderId="0" fillId="3" fontId="2" numFmtId="0" xfId="0" applyAlignment="1" applyFont="1">
      <alignment readingOrder="0" vertical="bottom"/>
    </xf>
    <xf borderId="0" fillId="3" fontId="4" numFmtId="0" xfId="0" applyAlignment="1" applyFont="1">
      <alignment horizontal="left" readingOrder="0"/>
    </xf>
    <xf borderId="0" fillId="3" fontId="3" numFmtId="0" xfId="0" applyAlignment="1" applyFont="1">
      <alignment vertical="bottom"/>
    </xf>
    <xf borderId="0" fillId="0" fontId="3" numFmtId="0" xfId="0" applyFont="1"/>
    <xf borderId="0" fillId="0" fontId="4" numFmtId="0" xfId="0" applyAlignment="1" applyFont="1">
      <alignment shrinkToFit="0" vertical="bottom" wrapText="0"/>
    </xf>
    <xf borderId="0" fillId="3" fontId="5" numFmtId="0" xfId="0" applyAlignment="1" applyFont="1">
      <alignment readingOrder="0" shrinkToFit="0" vertical="bottom" wrapText="0"/>
    </xf>
    <xf borderId="0" fillId="3" fontId="6" numFmtId="0" xfId="0" applyAlignment="1" applyFont="1">
      <alignment horizontal="left" readingOrder="0" shrinkToFit="0" vertical="bottom" wrapText="0"/>
    </xf>
    <xf borderId="0" fillId="0" fontId="1" numFmtId="0" xfId="0" applyFont="1"/>
    <xf borderId="0" fillId="4" fontId="2" numFmtId="0" xfId="0" applyAlignment="1" applyFill="1" applyFont="1">
      <alignment vertical="bottom"/>
    </xf>
    <xf borderId="0" fillId="2" fontId="1"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0" fillId="3" fontId="7"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0"/>
    </xf>
    <xf borderId="0" fillId="4" fontId="2" numFmtId="0" xfId="0" applyAlignment="1" applyFont="1">
      <alignment shrinkToFit="0" vertical="bottom" wrapText="0"/>
    </xf>
    <xf borderId="0" fillId="5" fontId="2" numFmtId="0" xfId="0" applyAlignment="1" applyFill="1" applyFont="1">
      <alignment vertical="bottom"/>
    </xf>
    <xf borderId="0" fillId="0" fontId="2" numFmtId="0" xfId="0" applyAlignment="1" applyFont="1">
      <alignment readingOrder="0" shrinkToFit="0" vertical="bottom" wrapText="1"/>
    </xf>
    <xf borderId="0" fillId="0" fontId="1" numFmtId="0" xfId="0" applyFont="1"/>
    <xf borderId="0" fillId="0" fontId="2" numFmtId="0" xfId="0" applyAlignment="1" applyFont="1">
      <alignment shrinkToFit="0" vertical="bottom" wrapText="1"/>
    </xf>
    <xf borderId="0" fillId="0" fontId="2" numFmtId="0" xfId="0" applyAlignment="1" applyFont="1">
      <alignment shrinkToFit="0" vertical="bottom" wrapText="1"/>
    </xf>
    <xf borderId="0" fillId="6" fontId="8" numFmtId="0" xfId="0" applyAlignment="1" applyFill="1" applyFont="1">
      <alignment shrinkToFit="0" vertical="bottom" wrapText="1"/>
    </xf>
    <xf borderId="0" fillId="0" fontId="9" numFmtId="0" xfId="0" applyAlignment="1" applyFont="1">
      <alignment readingOrder="0" shrinkToFit="0" vertical="bottom" wrapText="1"/>
    </xf>
    <xf borderId="0" fillId="0" fontId="8" numFmtId="0" xfId="0" applyAlignment="1" applyFont="1">
      <alignment shrinkToFit="0" vertical="bottom" wrapText="1"/>
    </xf>
    <xf borderId="0" fillId="3" fontId="2" numFmtId="0" xfId="0" applyAlignment="1" applyFont="1">
      <alignment readingOrder="0" shrinkToFit="0" vertical="bottom" wrapText="1"/>
    </xf>
    <xf borderId="0" fillId="0" fontId="2" numFmtId="0" xfId="0" applyAlignment="1" applyFont="1">
      <alignment readingOrder="0" vertical="bottom"/>
    </xf>
    <xf borderId="0" fillId="0" fontId="4" numFmtId="0" xfId="0" applyAlignment="1" applyFont="1">
      <alignment readingOrder="0" shrinkToFit="0" vertical="bottom" wrapText="0"/>
    </xf>
    <xf borderId="0" fillId="3" fontId="5" numFmtId="0" xfId="0" applyAlignment="1" applyFont="1">
      <alignment shrinkToFit="0" vertical="bottom" wrapText="0"/>
    </xf>
    <xf borderId="0" fillId="3" fontId="10" numFmtId="0" xfId="0" applyAlignment="1" applyFont="1">
      <alignment horizontal="left"/>
    </xf>
    <xf borderId="0" fillId="5" fontId="1" numFmtId="0" xfId="0" applyFont="1"/>
    <xf borderId="0" fillId="0" fontId="1" numFmtId="0" xfId="0" applyAlignment="1" applyFont="1">
      <alignment horizontal="left" readingOrder="0"/>
    </xf>
  </cellXfs>
  <cellStyles count="1">
    <cellStyle xfId="0" name="Normal" builtinId="0"/>
  </cellStyles>
  <dxfs count="1">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38"/>
    <col customWidth="1" min="2" max="2" width="24.63"/>
    <col customWidth="1" min="3" max="3" width="25.13"/>
    <col customWidth="1" min="4" max="4" width="42.13"/>
  </cols>
  <sheetData>
    <row r="1">
      <c r="A1" s="1" t="s">
        <v>0</v>
      </c>
      <c r="B1" s="1" t="s">
        <v>1</v>
      </c>
      <c r="C1" s="1" t="s">
        <v>2</v>
      </c>
      <c r="D1" s="2" t="s">
        <v>3</v>
      </c>
      <c r="E1" s="3" t="s">
        <v>4</v>
      </c>
      <c r="F1" s="2" t="s">
        <v>5</v>
      </c>
    </row>
    <row r="2">
      <c r="A2" s="4" t="s">
        <v>6</v>
      </c>
      <c r="B2" s="5" t="s">
        <v>7</v>
      </c>
      <c r="C2" s="5" t="s">
        <v>8</v>
      </c>
      <c r="D2" s="6" t="str">
        <f>IFERROR(__xludf.DUMMYFUNCTION("GOOGLETRANSLATE($C2,""es"",""eu"")"),"Lobby bat antolatu")</f>
        <v>Lobby bat antolatu</v>
      </c>
      <c r="E2" s="7" t="s">
        <v>9</v>
      </c>
      <c r="F2" s="8" t="s">
        <v>10</v>
      </c>
    </row>
    <row r="3">
      <c r="A3" s="4" t="s">
        <v>11</v>
      </c>
      <c r="B3" s="5" t="s">
        <v>12</v>
      </c>
      <c r="C3" s="5" t="s">
        <v>13</v>
      </c>
      <c r="D3" s="6" t="str">
        <f>IFERROR(__xludf.DUMMYFUNCTION("GOOGLETRANSLATE($C3,""es"",""eu"")"),"Sartu lobby batean")</f>
        <v>Sartu lobby batean</v>
      </c>
      <c r="E3" s="7" t="s">
        <v>14</v>
      </c>
      <c r="F3" s="8" t="s">
        <v>15</v>
      </c>
    </row>
    <row r="4">
      <c r="A4" s="4" t="s">
        <v>16</v>
      </c>
      <c r="B4" s="5" t="s">
        <v>17</v>
      </c>
      <c r="C4" s="5" t="s">
        <v>18</v>
      </c>
      <c r="D4" s="6" t="str">
        <f>IFERROR(__xludf.DUMMYFUNCTION("GOOGLETRANSLATE($C4,""es"",""eu"")"),"Bilatu lobby-ak")</f>
        <v>Bilatu lobby-ak</v>
      </c>
      <c r="E4" s="7" t="s">
        <v>19</v>
      </c>
      <c r="F4" s="8" t="s">
        <v>20</v>
      </c>
    </row>
    <row r="5">
      <c r="A5" s="4" t="s">
        <v>21</v>
      </c>
      <c r="B5" s="5" t="s">
        <v>21</v>
      </c>
      <c r="C5" s="5" t="s">
        <v>22</v>
      </c>
      <c r="D5" s="6" t="str">
        <f>IFERROR(__xludf.DUMMYFUNCTION("GOOGLETRANSLATE($C5,""es"",""eu"")"),"Sartu")</f>
        <v>Sartu</v>
      </c>
      <c r="E5" s="7" t="s">
        <v>23</v>
      </c>
      <c r="F5" s="8" t="s">
        <v>24</v>
      </c>
    </row>
    <row r="6">
      <c r="A6" s="4" t="s">
        <v>25</v>
      </c>
      <c r="B6" s="5" t="s">
        <v>25</v>
      </c>
      <c r="C6" s="5" t="s">
        <v>26</v>
      </c>
      <c r="D6" s="6" t="str">
        <f>IFERROR(__xludf.DUMMYFUNCTION("GOOGLETRANSLATE($C6,""es"",""eu"")"),"Erabiltzailea")</f>
        <v>Erabiltzailea</v>
      </c>
      <c r="E6" s="7" t="s">
        <v>27</v>
      </c>
      <c r="F6" s="8" t="s">
        <v>26</v>
      </c>
    </row>
    <row r="7">
      <c r="A7" s="4" t="s">
        <v>28</v>
      </c>
      <c r="B7" s="5" t="s">
        <v>28</v>
      </c>
      <c r="C7" s="5" t="s">
        <v>29</v>
      </c>
      <c r="D7" s="6" t="str">
        <f>IFERROR(__xludf.DUMMYFUNCTION("GOOGLETRANSLATE($C7,""es"",""eu"")"),"Pasahitza")</f>
        <v>Pasahitza</v>
      </c>
      <c r="E7" s="7" t="s">
        <v>30</v>
      </c>
      <c r="F7" s="8" t="s">
        <v>31</v>
      </c>
    </row>
    <row r="8">
      <c r="A8" s="4" t="s">
        <v>32</v>
      </c>
      <c r="B8" s="5" t="s">
        <v>33</v>
      </c>
      <c r="C8" s="5" t="s">
        <v>34</v>
      </c>
      <c r="D8" s="6" t="str">
        <f>IFERROR(__xludf.DUMMYFUNCTION("GOOGLETRANSLATE($C8,""es"",""eu"")"),"Sartu zure erabiltzaile-izena")</f>
        <v>Sartu zure erabiltzaile-izena</v>
      </c>
      <c r="E8" s="7" t="s">
        <v>35</v>
      </c>
      <c r="F8" s="8" t="s">
        <v>36</v>
      </c>
    </row>
    <row r="9">
      <c r="A9" s="4" t="s">
        <v>37</v>
      </c>
      <c r="B9" s="5" t="s">
        <v>38</v>
      </c>
      <c r="C9" s="5" t="s">
        <v>39</v>
      </c>
      <c r="D9" s="6" t="str">
        <f>IFERROR(__xludf.DUMMYFUNCTION("GOOGLETRANSLATE($C9,""es"",""eu"")"),"Sartu zure pasahitza")</f>
        <v>Sartu zure pasahitza</v>
      </c>
      <c r="E9" s="7" t="s">
        <v>40</v>
      </c>
      <c r="F9" s="8" t="s">
        <v>41</v>
      </c>
    </row>
    <row r="10">
      <c r="A10" s="4" t="s">
        <v>42</v>
      </c>
      <c r="B10" s="4" t="s">
        <v>43</v>
      </c>
      <c r="C10" s="4" t="s">
        <v>44</v>
      </c>
      <c r="D10" s="6" t="str">
        <f>IFERROR(__xludf.DUMMYFUNCTION("GOOGLETRANSLATE($C10,""es"",""eu"")"),"Hasteko zain")</f>
        <v>Hasteko zain</v>
      </c>
      <c r="E10" s="7" t="s">
        <v>45</v>
      </c>
      <c r="F10" s="8" t="s">
        <v>46</v>
      </c>
    </row>
    <row r="11">
      <c r="A11" s="4" t="s">
        <v>47</v>
      </c>
      <c r="B11" s="4" t="s">
        <v>48</v>
      </c>
      <c r="C11" s="4" t="s">
        <v>49</v>
      </c>
      <c r="D11" s="6" t="str">
        <f>IFERROR(__xludf.DUMMYFUNCTION("GOOGLETRANSLATE($C11,""es"",""eu"")"),"Jokoa martxan")</f>
        <v>Jokoa martxan</v>
      </c>
      <c r="E11" s="7" t="s">
        <v>50</v>
      </c>
      <c r="F11" s="8" t="s">
        <v>51</v>
      </c>
    </row>
    <row r="12">
      <c r="A12" s="4" t="s">
        <v>52</v>
      </c>
      <c r="B12" s="4" t="s">
        <v>53</v>
      </c>
      <c r="C12" s="4" t="s">
        <v>54</v>
      </c>
      <c r="D12" s="9" t="s">
        <v>55</v>
      </c>
      <c r="E12" s="7" t="s">
        <v>56</v>
      </c>
      <c r="F12" s="8" t="s">
        <v>57</v>
      </c>
    </row>
    <row r="13">
      <c r="A13" s="4" t="s">
        <v>58</v>
      </c>
      <c r="B13" s="4" t="s">
        <v>59</v>
      </c>
      <c r="C13" s="4" t="s">
        <v>60</v>
      </c>
      <c r="D13" s="6" t="str">
        <f>IFERROR(__xludf.DUMMYFUNCTION("GOOGLETRANSLATE($C13,""es"",""eu"")"),"Pribatua da")</f>
        <v>Pribatua da</v>
      </c>
      <c r="E13" s="7" t="s">
        <v>61</v>
      </c>
      <c r="F13" s="8" t="s">
        <v>62</v>
      </c>
    </row>
    <row r="14">
      <c r="A14" s="4" t="s">
        <v>63</v>
      </c>
      <c r="B14" s="4" t="s">
        <v>64</v>
      </c>
      <c r="C14" s="4" t="s">
        <v>65</v>
      </c>
      <c r="D14" s="6" t="str">
        <f>IFERROR(__xludf.DUMMYFUNCTION("GOOGLETRANSLATE($C14,""es"",""eu"")"),"Jokalariaren izena")</f>
        <v>Jokalariaren izena</v>
      </c>
      <c r="E14" s="7" t="s">
        <v>66</v>
      </c>
      <c r="F14" s="8" t="s">
        <v>67</v>
      </c>
    </row>
    <row r="15">
      <c r="A15" s="4" t="s">
        <v>68</v>
      </c>
      <c r="B15" s="4" t="s">
        <v>69</v>
      </c>
      <c r="C15" s="4" t="s">
        <v>70</v>
      </c>
      <c r="D15" s="6" t="str">
        <f>IFERROR(__xludf.DUMMYFUNCTION("GOOGLETRANSLATE($C15,""es"",""eu"")"),"VR modua")</f>
        <v>VR modua</v>
      </c>
      <c r="E15" s="7" t="s">
        <v>71</v>
      </c>
      <c r="F15" s="8" t="s">
        <v>70</v>
      </c>
    </row>
    <row r="16">
      <c r="A16" s="4" t="s">
        <v>14</v>
      </c>
      <c r="B16" s="4" t="s">
        <v>14</v>
      </c>
      <c r="C16" s="4" t="s">
        <v>14</v>
      </c>
      <c r="D16" s="6" t="str">
        <f>IFERROR(__xludf.DUMMYFUNCTION("GOOGLETRANSLATE($C16,""es"",""eu"")"),"Rola")</f>
        <v>Rola</v>
      </c>
      <c r="E16" s="7" t="s">
        <v>72</v>
      </c>
      <c r="F16" s="8" t="s">
        <v>73</v>
      </c>
    </row>
    <row r="17">
      <c r="A17" s="4" t="s">
        <v>74</v>
      </c>
      <c r="B17" s="4" t="s">
        <v>74</v>
      </c>
      <c r="C17" s="4" t="s">
        <v>75</v>
      </c>
      <c r="D17" s="9" t="s">
        <v>76</v>
      </c>
      <c r="E17" s="7" t="s">
        <v>77</v>
      </c>
      <c r="F17" s="8" t="s">
        <v>75</v>
      </c>
    </row>
    <row r="18">
      <c r="A18" s="4" t="s">
        <v>78</v>
      </c>
      <c r="B18" s="4" t="s">
        <v>79</v>
      </c>
      <c r="C18" s="4" t="s">
        <v>23</v>
      </c>
      <c r="D18" s="6" t="str">
        <f>IFERROR(__xludf.DUMMYFUNCTION("GOOGLETRANSLATE($C18,""es"",""eu"")"),"Hasi lobby-aren hostinga")</f>
        <v>Hasi lobby-aren hostinga</v>
      </c>
      <c r="E18" s="7" t="s">
        <v>80</v>
      </c>
      <c r="F18" s="8" t="s">
        <v>81</v>
      </c>
    </row>
    <row r="19">
      <c r="A19" s="4" t="s">
        <v>82</v>
      </c>
      <c r="B19" s="4" t="s">
        <v>83</v>
      </c>
      <c r="C19" s="4" t="s">
        <v>84</v>
      </c>
      <c r="D19" s="6" t="str">
        <f>IFERROR(__xludf.DUMMYFUNCTION("GOOGLETRANSLATE($C19,""es"",""eu"")"),"Sartu lobby batean")</f>
        <v>Sartu lobby batean</v>
      </c>
      <c r="E19" s="7" t="s">
        <v>85</v>
      </c>
      <c r="F19" s="8" t="s">
        <v>15</v>
      </c>
    </row>
    <row r="20">
      <c r="A20" s="4" t="s">
        <v>86</v>
      </c>
      <c r="B20" s="4" t="s">
        <v>87</v>
      </c>
      <c r="C20" s="4" t="s">
        <v>88</v>
      </c>
      <c r="D20" s="9" t="s">
        <v>89</v>
      </c>
      <c r="E20" s="7" t="s">
        <v>90</v>
      </c>
      <c r="F20" s="8" t="s">
        <v>91</v>
      </c>
    </row>
    <row r="21">
      <c r="A21" s="4" t="s">
        <v>92</v>
      </c>
      <c r="B21" s="4" t="s">
        <v>93</v>
      </c>
      <c r="C21" s="10" t="s">
        <v>94</v>
      </c>
      <c r="D21" s="6" t="str">
        <f>IFERROR(__xludf.DUMMYFUNCTION("GOOGLETRANSLATE($C21,""es"",""eu"")"),"Sartu jokalari baten izena")</f>
        <v>Sartu jokalari baten izena</v>
      </c>
      <c r="E21" s="7" t="s">
        <v>95</v>
      </c>
      <c r="F21" s="8" t="s">
        <v>96</v>
      </c>
    </row>
    <row r="22">
      <c r="A22" s="4" t="s">
        <v>97</v>
      </c>
      <c r="B22" s="4" t="s">
        <v>98</v>
      </c>
      <c r="C22" s="4" t="s">
        <v>99</v>
      </c>
      <c r="D22" s="6" t="str">
        <f>IFERROR(__xludf.DUMMYFUNCTION("GOOGLETRANSLATE($C22,""es"",""eu"")"),"lobby kodea")</f>
        <v>lobby kodea</v>
      </c>
      <c r="E22" s="7" t="s">
        <v>100</v>
      </c>
      <c r="F22" s="8" t="s">
        <v>101</v>
      </c>
    </row>
    <row r="23">
      <c r="A23" s="4" t="s">
        <v>102</v>
      </c>
      <c r="B23" s="4" t="s">
        <v>103</v>
      </c>
      <c r="C23" s="4" t="s">
        <v>104</v>
      </c>
      <c r="D23" s="6" t="str">
        <f>IFERROR(__xludf.DUMMYFUNCTION("GOOGLETRANSLATE($C23,""es"",""eu"")"),"Sartu lobby kodea")</f>
        <v>Sartu lobby kodea</v>
      </c>
      <c r="E23" s="7" t="s">
        <v>105</v>
      </c>
      <c r="F23" s="8" t="s">
        <v>106</v>
      </c>
    </row>
    <row r="24">
      <c r="A24" s="4" t="s">
        <v>107</v>
      </c>
      <c r="B24" s="4" t="s">
        <v>108</v>
      </c>
      <c r="C24" s="4" t="s">
        <v>109</v>
      </c>
      <c r="D24" s="6" t="str">
        <f>IFERROR(__xludf.DUMMYFUNCTION("GOOGLETRANSLATE($C24,""es"",""eu"")"),"Lobbyen zerrenda")</f>
        <v>Lobbyen zerrenda</v>
      </c>
      <c r="E24" s="7" t="s">
        <v>110</v>
      </c>
      <c r="F24" s="8" t="s">
        <v>109</v>
      </c>
    </row>
    <row r="25">
      <c r="A25" s="4" t="s">
        <v>111</v>
      </c>
      <c r="B25" s="4" t="s">
        <v>111</v>
      </c>
      <c r="C25" s="4" t="s">
        <v>112</v>
      </c>
      <c r="D25" s="6" t="str">
        <f>IFERROR(__xludf.DUMMYFUNCTION("GOOGLETRANSLATE($C25,""es"",""eu"")"),"Izena")</f>
        <v>Izena</v>
      </c>
      <c r="E25" s="11" t="str">
        <f>IFERROR(__xludf.DUMMYFUNCTION("GOOGLETRANSLATE($C25,""es"",""ca"")"),"Nom")</f>
        <v>Nom</v>
      </c>
      <c r="F25" s="8" t="s">
        <v>113</v>
      </c>
    </row>
    <row r="26">
      <c r="A26" s="4" t="s">
        <v>114</v>
      </c>
      <c r="B26" s="4" t="s">
        <v>114</v>
      </c>
      <c r="C26" s="4" t="s">
        <v>115</v>
      </c>
      <c r="D26" s="6" t="str">
        <f>IFERROR(__xludf.DUMMYFUNCTION("GOOGLETRANSLATE($C26,""es"",""eu"")"),"Estatu")</f>
        <v>Estatu</v>
      </c>
      <c r="E26" s="11" t="str">
        <f>IFERROR(__xludf.DUMMYFUNCTION("GOOGLETRANSLATE($C26,""es"",""ca"")"),"Estat")</f>
        <v>Estat</v>
      </c>
      <c r="F26" s="8" t="s">
        <v>115</v>
      </c>
    </row>
    <row r="27">
      <c r="A27" s="4" t="s">
        <v>116</v>
      </c>
      <c r="B27" s="4" t="s">
        <v>116</v>
      </c>
      <c r="C27" s="4" t="s">
        <v>117</v>
      </c>
      <c r="D27" s="6" t="str">
        <f>IFERROR(__xludf.DUMMYFUNCTION("GOOGLETRANSLATE($C27,""es"",""eu"")"),"Bilatu")</f>
        <v>Bilatu</v>
      </c>
      <c r="E27" s="11" t="str">
        <f>IFERROR(__xludf.DUMMYFUNCTION("GOOGLETRANSLATE($C27,""es"",""ca"")"),"Cerca")</f>
        <v>Cerca</v>
      </c>
      <c r="F27" s="8" t="s">
        <v>117</v>
      </c>
    </row>
    <row r="28">
      <c r="A28" s="4" t="s">
        <v>118</v>
      </c>
      <c r="B28" s="4" t="s">
        <v>119</v>
      </c>
      <c r="C28" s="4" t="s">
        <v>120</v>
      </c>
      <c r="D28" s="6" t="str">
        <f>IFERROR(__xludf.DUMMYFUNCTION("GOOGLETRANSLATE($C28,""es"",""eu"")"),"Sartu bilaketa-iragazkia")</f>
        <v>Sartu bilaketa-iragazkia</v>
      </c>
      <c r="E28" s="11" t="str">
        <f>IFERROR(__xludf.DUMMYFUNCTION("GOOGLETRANSLATE($C28,""es"",""ca"")"),"Introdueix un filtre de cerca")</f>
        <v>Introdueix un filtre de cerca</v>
      </c>
      <c r="F28" s="8" t="s">
        <v>121</v>
      </c>
    </row>
    <row r="29">
      <c r="A29" s="4" t="s">
        <v>122</v>
      </c>
      <c r="B29" s="4" t="s">
        <v>122</v>
      </c>
      <c r="C29" s="4" t="s">
        <v>72</v>
      </c>
      <c r="D29" s="6" t="str">
        <f>IFERROR(__xludf.DUMMYFUNCTION("GOOGLETRANSLATE($C29,""es"",""eu"")"),"Freskatu")</f>
        <v>Freskatu</v>
      </c>
      <c r="E29" s="11" t="str">
        <f>IFERROR(__xludf.DUMMYFUNCTION("GOOGLETRANSLATE($C29,""es"",""ca"")"),"Refrescar")</f>
        <v>Refrescar</v>
      </c>
      <c r="F29" s="8" t="s">
        <v>123</v>
      </c>
    </row>
    <row r="30">
      <c r="A30" s="4" t="s">
        <v>124</v>
      </c>
      <c r="B30" s="4" t="s">
        <v>124</v>
      </c>
      <c r="C30" s="4" t="s">
        <v>125</v>
      </c>
      <c r="D30" s="6" t="str">
        <f>IFERROR(__xludf.DUMMYFUNCTION("GOOGLETRANSLATE($C30,""es"",""eu"")"),"Sartu")</f>
        <v>Sartu</v>
      </c>
      <c r="E30" s="11" t="str">
        <f>IFERROR(__xludf.DUMMYFUNCTION("GOOGLETRANSLATE($C30,""es"",""ca"")"),"Unir-se")</f>
        <v>Unir-se</v>
      </c>
      <c r="F30" s="8" t="s">
        <v>126</v>
      </c>
    </row>
    <row r="31">
      <c r="A31" s="4" t="s">
        <v>127</v>
      </c>
      <c r="B31" s="4" t="s">
        <v>127</v>
      </c>
      <c r="C31" s="4" t="s">
        <v>128</v>
      </c>
      <c r="D31" s="6" t="str">
        <f>IFERROR(__xludf.DUMMYFUNCTION("GOOGLETRANSLATE($C31,""es"",""eu"")"),"Berriro konektatu")</f>
        <v>Berriro konektatu</v>
      </c>
      <c r="E31" s="11" t="str">
        <f>IFERROR(__xludf.DUMMYFUNCTION("GOOGLETRANSLATE($C31,""es"",""ca"")"),"Reconnectar")</f>
        <v>Reconnectar</v>
      </c>
      <c r="F31" s="8" t="s">
        <v>128</v>
      </c>
    </row>
    <row r="32">
      <c r="A32" s="4" t="s">
        <v>129</v>
      </c>
      <c r="B32" s="4" t="s">
        <v>130</v>
      </c>
      <c r="C32" s="4" t="s">
        <v>131</v>
      </c>
      <c r="D32" s="6" t="str">
        <f>IFERROR(__xludf.DUMMYFUNCTION("GOOGLETRANSLATE($C32,""es"",""eu"")"),"Saioa itxi")</f>
        <v>Saioa itxi</v>
      </c>
      <c r="E32" s="11" t="str">
        <f>IFERROR(__xludf.DUMMYFUNCTION("GOOGLETRANSLATE($C32,""es"",""ca"")"),"Tancar sessió")</f>
        <v>Tancar sessió</v>
      </c>
      <c r="F32" s="8" t="s">
        <v>132</v>
      </c>
    </row>
    <row r="33">
      <c r="A33" s="4" t="s">
        <v>133</v>
      </c>
      <c r="B33" s="4" t="s">
        <v>134</v>
      </c>
      <c r="C33" s="4" t="s">
        <v>135</v>
      </c>
      <c r="D33" s="6" t="str">
        <f>IFERROR(__xludf.DUMMYFUNCTION("GOOGLETRANSLATE($C33,""es"",""eu"")"),"Lineaz kanpoko modua")</f>
        <v>Lineaz kanpoko modua</v>
      </c>
      <c r="E33" s="11" t="str">
        <f>IFERROR(__xludf.DUMMYFUNCTION("GOOGLETRANSLATE($C33,""es"",""ca"")"),"Mode offline")</f>
        <v>Mode offline</v>
      </c>
      <c r="F33" s="8" t="s">
        <v>136</v>
      </c>
    </row>
    <row r="34">
      <c r="A34" s="4" t="s">
        <v>137</v>
      </c>
      <c r="B34" s="4" t="s">
        <v>138</v>
      </c>
      <c r="C34" s="4" t="s">
        <v>139</v>
      </c>
      <c r="D34" s="6" t="str">
        <f>IFERROR(__xludf.DUMMYFUNCTION("GOOGLETRANSLATE($C34,""es"",""eu"")"),"Hasi lineaz kanpo")</f>
        <v>Hasi lineaz kanpo</v>
      </c>
      <c r="E34" s="11" t="str">
        <f>IFERROR(__xludf.DUMMYFUNCTION("GOOGLETRANSLATE($C34,""es"",""ca"")"),"Començar offline")</f>
        <v>Començar offline</v>
      </c>
      <c r="F34" s="8" t="s">
        <v>140</v>
      </c>
    </row>
    <row r="35">
      <c r="A35" s="4" t="s">
        <v>141</v>
      </c>
      <c r="B35" s="4" t="s">
        <v>142</v>
      </c>
      <c r="C35" s="4" t="s">
        <v>143</v>
      </c>
      <c r="D35" s="6" t="str">
        <f>IFERROR(__xludf.DUMMYFUNCTION("GOOGLETRANSLATE($C35,""es"",""eu"")"),"Erabiltzaile kodea")</f>
        <v>Erabiltzaile kodea</v>
      </c>
      <c r="E35" s="11" t="str">
        <f>IFERROR(__xludf.DUMMYFUNCTION("GOOGLETRANSLATE($C35,""es"",""ca"")"),"Codi d'usuari")</f>
        <v>Codi d'usuari</v>
      </c>
      <c r="F35" s="8" t="s">
        <v>143</v>
      </c>
    </row>
    <row r="36">
      <c r="A36" s="4" t="s">
        <v>144</v>
      </c>
      <c r="B36" s="4" t="s">
        <v>145</v>
      </c>
      <c r="C36" s="4" t="s">
        <v>146</v>
      </c>
      <c r="D36" s="6" t="str">
        <f>IFERROR(__xludf.DUMMYFUNCTION("GOOGLETRANSLATE($C36,""es"",""eu"")"),"Sartu erabiltzailearen kodea")</f>
        <v>Sartu erabiltzailearen kodea</v>
      </c>
      <c r="E36" s="11" t="str">
        <f>IFERROR(__xludf.DUMMYFUNCTION("GOOGLETRANSLATE($C36,""es"",""ca"")"),"Introdueix codi d'usuari")</f>
        <v>Introdueix codi d'usuari</v>
      </c>
      <c r="F36" s="8" t="s">
        <v>147</v>
      </c>
    </row>
    <row r="37">
      <c r="A37" s="4" t="s">
        <v>148</v>
      </c>
      <c r="B37" s="4" t="s">
        <v>149</v>
      </c>
      <c r="C37" s="4" t="s">
        <v>150</v>
      </c>
      <c r="D37" s="6" t="str">
        <f>IFERROR(__xludf.DUMMYFUNCTION("GOOGLETRANSLATE($C37,""es"",""eu"")"),"Ariketa:")</f>
        <v>Ariketa:</v>
      </c>
      <c r="E37" s="11" t="str">
        <f>IFERROR(__xludf.DUMMYFUNCTION("GOOGLETRANSLATE($C37,""es"",""ca"")"),"Exercici:")</f>
        <v>Exercici:</v>
      </c>
      <c r="F37" s="8" t="s">
        <v>151</v>
      </c>
    </row>
    <row r="38">
      <c r="E38" s="12"/>
      <c r="F38" s="13"/>
    </row>
    <row r="39">
      <c r="E39" s="12"/>
    </row>
    <row r="40">
      <c r="E40" s="12"/>
    </row>
    <row r="41">
      <c r="E41" s="12"/>
    </row>
    <row r="42">
      <c r="E42" s="12"/>
    </row>
    <row r="43">
      <c r="E43" s="12"/>
    </row>
    <row r="44">
      <c r="E44" s="12"/>
    </row>
    <row r="45">
      <c r="E45" s="12"/>
    </row>
    <row r="46">
      <c r="E46" s="12"/>
    </row>
    <row r="47">
      <c r="E47" s="12"/>
    </row>
    <row r="48">
      <c r="E48" s="12"/>
    </row>
    <row r="49">
      <c r="E49" s="12"/>
    </row>
    <row r="50">
      <c r="E50" s="12"/>
    </row>
    <row r="51">
      <c r="E51" s="12"/>
    </row>
    <row r="52">
      <c r="E52" s="12"/>
    </row>
    <row r="53">
      <c r="E53" s="12"/>
    </row>
    <row r="54">
      <c r="E54" s="12"/>
    </row>
    <row r="55">
      <c r="E55" s="12"/>
    </row>
    <row r="56">
      <c r="E56" s="12"/>
    </row>
    <row r="57">
      <c r="E57" s="12"/>
    </row>
    <row r="58">
      <c r="E58" s="12"/>
    </row>
    <row r="59">
      <c r="E59" s="12"/>
    </row>
    <row r="60">
      <c r="E60" s="12"/>
    </row>
    <row r="61">
      <c r="E61" s="12"/>
    </row>
    <row r="62">
      <c r="E62" s="12"/>
    </row>
    <row r="63">
      <c r="E63" s="12"/>
    </row>
    <row r="64">
      <c r="E64" s="12"/>
    </row>
    <row r="65">
      <c r="E65" s="12"/>
    </row>
    <row r="66">
      <c r="E66" s="12"/>
    </row>
    <row r="67">
      <c r="E67" s="12"/>
    </row>
    <row r="68">
      <c r="E68" s="12"/>
    </row>
    <row r="69">
      <c r="E69" s="12"/>
    </row>
    <row r="70">
      <c r="E70" s="12"/>
    </row>
    <row r="71">
      <c r="E71" s="12"/>
    </row>
    <row r="72">
      <c r="E72" s="12"/>
    </row>
    <row r="73">
      <c r="E73" s="12"/>
    </row>
    <row r="74">
      <c r="E74" s="12"/>
    </row>
    <row r="75">
      <c r="E75" s="12"/>
    </row>
    <row r="76">
      <c r="E76" s="12"/>
    </row>
    <row r="77">
      <c r="E77" s="12"/>
    </row>
    <row r="78">
      <c r="E78" s="12"/>
    </row>
    <row r="79">
      <c r="E79" s="12"/>
    </row>
    <row r="80">
      <c r="E80" s="12"/>
    </row>
    <row r="81">
      <c r="E81" s="12"/>
    </row>
    <row r="82">
      <c r="E82" s="12"/>
    </row>
    <row r="83">
      <c r="E83" s="12"/>
    </row>
    <row r="84">
      <c r="E84" s="12"/>
    </row>
    <row r="85">
      <c r="E85" s="12"/>
    </row>
    <row r="86">
      <c r="E86" s="12"/>
    </row>
    <row r="87">
      <c r="E87" s="12"/>
    </row>
    <row r="88">
      <c r="E88" s="12"/>
    </row>
    <row r="89">
      <c r="E89" s="12"/>
    </row>
    <row r="90">
      <c r="E90" s="12"/>
    </row>
    <row r="91">
      <c r="E91" s="12"/>
    </row>
    <row r="92">
      <c r="E92" s="12"/>
    </row>
    <row r="93">
      <c r="E93" s="12"/>
    </row>
    <row r="94">
      <c r="E94" s="12"/>
    </row>
    <row r="95">
      <c r="E95" s="12"/>
    </row>
    <row r="96">
      <c r="E96" s="12"/>
    </row>
    <row r="97">
      <c r="E97" s="12"/>
    </row>
    <row r="98">
      <c r="E98" s="12"/>
    </row>
    <row r="99">
      <c r="E99" s="12"/>
    </row>
    <row r="100">
      <c r="E100" s="12"/>
    </row>
    <row r="101">
      <c r="E101" s="12"/>
    </row>
    <row r="102">
      <c r="E102" s="12"/>
    </row>
    <row r="103">
      <c r="E103" s="12"/>
    </row>
    <row r="104">
      <c r="E104" s="12"/>
    </row>
    <row r="105">
      <c r="E105" s="12"/>
    </row>
    <row r="106">
      <c r="E106" s="12"/>
    </row>
    <row r="107">
      <c r="E107" s="12"/>
    </row>
    <row r="108">
      <c r="E108" s="12"/>
    </row>
    <row r="109">
      <c r="E109" s="12"/>
    </row>
    <row r="110">
      <c r="E110" s="12"/>
    </row>
    <row r="111">
      <c r="E111" s="12"/>
    </row>
    <row r="112">
      <c r="E112" s="12"/>
    </row>
    <row r="113">
      <c r="E113" s="12"/>
    </row>
    <row r="114">
      <c r="E114" s="12"/>
    </row>
    <row r="115">
      <c r="E115" s="12"/>
    </row>
    <row r="116">
      <c r="E116" s="12"/>
    </row>
    <row r="117">
      <c r="E117" s="12"/>
    </row>
    <row r="118">
      <c r="E118" s="12"/>
    </row>
    <row r="119">
      <c r="E119" s="12"/>
    </row>
    <row r="120">
      <c r="E120" s="12"/>
    </row>
    <row r="121">
      <c r="E121" s="12"/>
    </row>
    <row r="122">
      <c r="E122" s="12"/>
    </row>
    <row r="123">
      <c r="E123" s="12"/>
    </row>
    <row r="124">
      <c r="E124" s="12"/>
    </row>
    <row r="125">
      <c r="E125" s="12"/>
    </row>
    <row r="126">
      <c r="E126" s="12"/>
    </row>
    <row r="127">
      <c r="E127" s="12"/>
    </row>
    <row r="128">
      <c r="E128" s="12"/>
    </row>
    <row r="129">
      <c r="E129" s="12"/>
    </row>
    <row r="130">
      <c r="E130" s="12"/>
    </row>
    <row r="131">
      <c r="E131" s="12"/>
    </row>
    <row r="132">
      <c r="E132" s="12"/>
    </row>
    <row r="133">
      <c r="E133" s="12"/>
    </row>
    <row r="134">
      <c r="E134" s="12"/>
    </row>
    <row r="135">
      <c r="E135" s="12"/>
    </row>
    <row r="136">
      <c r="E136" s="12"/>
    </row>
    <row r="137">
      <c r="E137" s="12"/>
    </row>
    <row r="138">
      <c r="E138" s="12"/>
    </row>
    <row r="139">
      <c r="E139" s="12"/>
    </row>
    <row r="140">
      <c r="E140" s="12"/>
    </row>
    <row r="141">
      <c r="E141" s="12"/>
    </row>
    <row r="142">
      <c r="E142" s="12"/>
    </row>
    <row r="143">
      <c r="E143" s="12"/>
    </row>
    <row r="144">
      <c r="E144" s="12"/>
    </row>
    <row r="145">
      <c r="E145" s="12"/>
    </row>
    <row r="146">
      <c r="E146" s="12"/>
    </row>
    <row r="147">
      <c r="E147" s="12"/>
    </row>
    <row r="148">
      <c r="E148" s="12"/>
    </row>
    <row r="149">
      <c r="E149" s="12"/>
    </row>
    <row r="150">
      <c r="E150" s="12"/>
    </row>
    <row r="151">
      <c r="E151" s="12"/>
    </row>
    <row r="152">
      <c r="E152" s="12"/>
    </row>
    <row r="153">
      <c r="E153" s="12"/>
    </row>
    <row r="154">
      <c r="E154" s="12"/>
    </row>
    <row r="155">
      <c r="E155" s="12"/>
    </row>
    <row r="156">
      <c r="E156" s="12"/>
    </row>
    <row r="157">
      <c r="E157" s="12"/>
    </row>
    <row r="158">
      <c r="E158" s="12"/>
    </row>
    <row r="159">
      <c r="E159" s="12"/>
    </row>
    <row r="160">
      <c r="E160" s="12"/>
    </row>
    <row r="161">
      <c r="E161" s="12"/>
    </row>
    <row r="162">
      <c r="E162" s="12"/>
    </row>
    <row r="163">
      <c r="E163" s="12"/>
    </row>
    <row r="164">
      <c r="E164" s="12"/>
    </row>
    <row r="165">
      <c r="E165" s="12"/>
    </row>
    <row r="166">
      <c r="E166" s="12"/>
    </row>
    <row r="167">
      <c r="E167" s="12"/>
    </row>
    <row r="168">
      <c r="E168" s="12"/>
    </row>
    <row r="169">
      <c r="E169" s="12"/>
    </row>
    <row r="170">
      <c r="E170" s="12"/>
    </row>
    <row r="171">
      <c r="E171" s="12"/>
    </row>
    <row r="172">
      <c r="E172" s="12"/>
    </row>
    <row r="173">
      <c r="E173" s="12"/>
    </row>
    <row r="174">
      <c r="E174" s="12"/>
    </row>
    <row r="175">
      <c r="E175" s="12"/>
    </row>
    <row r="176">
      <c r="E176" s="12"/>
    </row>
    <row r="177">
      <c r="E177" s="12"/>
    </row>
    <row r="178">
      <c r="E178" s="12"/>
    </row>
    <row r="179">
      <c r="E179" s="12"/>
    </row>
    <row r="180">
      <c r="E180" s="12"/>
    </row>
    <row r="181">
      <c r="E181" s="12"/>
    </row>
    <row r="182">
      <c r="E182" s="12"/>
    </row>
    <row r="183">
      <c r="E183" s="12"/>
    </row>
    <row r="184">
      <c r="E184" s="12"/>
    </row>
    <row r="185">
      <c r="E185" s="12"/>
    </row>
    <row r="186">
      <c r="E186" s="12"/>
    </row>
    <row r="187">
      <c r="E187" s="12"/>
    </row>
    <row r="188">
      <c r="E188" s="12"/>
    </row>
    <row r="189">
      <c r="E189" s="12"/>
    </row>
    <row r="190">
      <c r="E190" s="12"/>
    </row>
    <row r="191">
      <c r="E191" s="12"/>
    </row>
    <row r="192">
      <c r="E192" s="12"/>
    </row>
    <row r="193">
      <c r="E193" s="12"/>
    </row>
    <row r="194">
      <c r="E194" s="12"/>
    </row>
    <row r="195">
      <c r="E195" s="12"/>
    </row>
    <row r="196">
      <c r="E196" s="12"/>
    </row>
    <row r="197">
      <c r="E197" s="12"/>
    </row>
    <row r="198">
      <c r="E198" s="12"/>
    </row>
    <row r="199">
      <c r="E199" s="12"/>
    </row>
    <row r="200">
      <c r="E200" s="12"/>
    </row>
    <row r="201">
      <c r="E201" s="12"/>
    </row>
    <row r="202">
      <c r="E202" s="12"/>
    </row>
    <row r="203">
      <c r="E203" s="12"/>
    </row>
    <row r="204">
      <c r="E204" s="12"/>
    </row>
    <row r="205">
      <c r="E205" s="12"/>
    </row>
    <row r="206">
      <c r="E206" s="12"/>
    </row>
    <row r="207">
      <c r="E207" s="12"/>
    </row>
    <row r="208">
      <c r="E208" s="12"/>
    </row>
    <row r="209">
      <c r="E209" s="12"/>
    </row>
    <row r="210">
      <c r="E210" s="12"/>
    </row>
    <row r="211">
      <c r="E211" s="12"/>
    </row>
    <row r="212">
      <c r="E212" s="12"/>
    </row>
    <row r="213">
      <c r="E213" s="12"/>
    </row>
    <row r="214">
      <c r="E214" s="12"/>
    </row>
    <row r="215">
      <c r="E215" s="12"/>
    </row>
    <row r="216">
      <c r="E216" s="12"/>
    </row>
    <row r="217">
      <c r="E217" s="12"/>
    </row>
    <row r="218">
      <c r="E218" s="12"/>
    </row>
    <row r="219">
      <c r="E219" s="12"/>
    </row>
    <row r="220">
      <c r="E220" s="12"/>
    </row>
    <row r="221">
      <c r="E221" s="12"/>
    </row>
    <row r="222">
      <c r="E222" s="12"/>
    </row>
    <row r="223">
      <c r="E223" s="12"/>
    </row>
    <row r="224">
      <c r="E224" s="12"/>
    </row>
    <row r="225">
      <c r="E225" s="12"/>
    </row>
    <row r="226">
      <c r="E226" s="12"/>
    </row>
    <row r="227">
      <c r="E227" s="12"/>
    </row>
    <row r="228">
      <c r="E228" s="12"/>
    </row>
    <row r="229">
      <c r="E229" s="12"/>
    </row>
    <row r="230">
      <c r="E230" s="12"/>
    </row>
    <row r="231">
      <c r="E231" s="12"/>
    </row>
    <row r="232">
      <c r="E232" s="12"/>
    </row>
    <row r="233">
      <c r="E233" s="12"/>
    </row>
    <row r="234">
      <c r="E234" s="12"/>
    </row>
    <row r="235">
      <c r="E235" s="12"/>
    </row>
    <row r="236">
      <c r="E236" s="12"/>
    </row>
    <row r="237">
      <c r="E237" s="12"/>
    </row>
    <row r="238">
      <c r="E238" s="12"/>
    </row>
    <row r="239">
      <c r="E239" s="12"/>
    </row>
    <row r="240">
      <c r="E240" s="12"/>
    </row>
    <row r="241">
      <c r="E241" s="12"/>
    </row>
    <row r="242">
      <c r="E242" s="12"/>
    </row>
    <row r="243">
      <c r="E243" s="12"/>
    </row>
    <row r="244">
      <c r="E244" s="12"/>
    </row>
    <row r="245">
      <c r="E245" s="12"/>
    </row>
    <row r="246">
      <c r="E246" s="12"/>
    </row>
    <row r="247">
      <c r="E247" s="12"/>
    </row>
    <row r="248">
      <c r="E248" s="12"/>
    </row>
    <row r="249">
      <c r="E249" s="12"/>
    </row>
    <row r="250">
      <c r="E250" s="12"/>
    </row>
    <row r="251">
      <c r="E251" s="12"/>
    </row>
    <row r="252">
      <c r="E252" s="12"/>
    </row>
    <row r="253">
      <c r="E253" s="12"/>
    </row>
    <row r="254">
      <c r="E254" s="12"/>
    </row>
    <row r="255">
      <c r="E255" s="12"/>
    </row>
    <row r="256">
      <c r="E256" s="12"/>
    </row>
    <row r="257">
      <c r="E257" s="12"/>
    </row>
    <row r="258">
      <c r="E258" s="12"/>
    </row>
    <row r="259">
      <c r="E259" s="12"/>
    </row>
    <row r="260">
      <c r="E260" s="12"/>
    </row>
    <row r="261">
      <c r="E261" s="12"/>
    </row>
    <row r="262">
      <c r="E262" s="12"/>
    </row>
    <row r="263">
      <c r="E263" s="12"/>
    </row>
    <row r="264">
      <c r="E264" s="12"/>
    </row>
    <row r="265">
      <c r="E265" s="12"/>
    </row>
    <row r="266">
      <c r="E266" s="12"/>
    </row>
    <row r="267">
      <c r="E267" s="12"/>
    </row>
    <row r="268">
      <c r="E268" s="12"/>
    </row>
    <row r="269">
      <c r="E269" s="12"/>
    </row>
    <row r="270">
      <c r="E270" s="12"/>
    </row>
    <row r="271">
      <c r="E271" s="12"/>
    </row>
    <row r="272">
      <c r="E272" s="12"/>
    </row>
    <row r="273">
      <c r="E273" s="12"/>
    </row>
    <row r="274">
      <c r="E274" s="12"/>
    </row>
    <row r="275">
      <c r="E275" s="12"/>
    </row>
    <row r="276">
      <c r="E276" s="12"/>
    </row>
    <row r="277">
      <c r="E277" s="12"/>
    </row>
    <row r="278">
      <c r="E278" s="12"/>
    </row>
    <row r="279">
      <c r="E279" s="12"/>
    </row>
    <row r="280">
      <c r="E280" s="12"/>
    </row>
    <row r="281">
      <c r="E281" s="12"/>
    </row>
    <row r="282">
      <c r="E282" s="12"/>
    </row>
    <row r="283">
      <c r="E283" s="12"/>
    </row>
    <row r="284">
      <c r="E284" s="12"/>
    </row>
    <row r="285">
      <c r="E285" s="12"/>
    </row>
    <row r="286">
      <c r="E286" s="12"/>
    </row>
    <row r="287">
      <c r="E287" s="12"/>
    </row>
    <row r="288">
      <c r="E288" s="12"/>
    </row>
    <row r="289">
      <c r="E289" s="12"/>
    </row>
    <row r="290">
      <c r="E290" s="12"/>
    </row>
    <row r="291">
      <c r="E291" s="12"/>
    </row>
    <row r="292">
      <c r="E292" s="12"/>
    </row>
    <row r="293">
      <c r="E293" s="12"/>
    </row>
    <row r="294">
      <c r="E294" s="12"/>
    </row>
    <row r="295">
      <c r="E295" s="12"/>
    </row>
    <row r="296">
      <c r="E296" s="12"/>
    </row>
    <row r="297">
      <c r="E297" s="12"/>
    </row>
    <row r="298">
      <c r="E298" s="12"/>
    </row>
    <row r="299">
      <c r="E299" s="12"/>
    </row>
    <row r="300">
      <c r="E300" s="12"/>
    </row>
    <row r="301">
      <c r="E301" s="12"/>
    </row>
    <row r="302">
      <c r="E302" s="12"/>
    </row>
    <row r="303">
      <c r="E303" s="12"/>
    </row>
    <row r="304">
      <c r="E304" s="12"/>
    </row>
    <row r="305">
      <c r="E305" s="12"/>
    </row>
    <row r="306">
      <c r="E306" s="12"/>
    </row>
    <row r="307">
      <c r="E307" s="12"/>
    </row>
    <row r="308">
      <c r="E308" s="12"/>
    </row>
    <row r="309">
      <c r="E309" s="12"/>
    </row>
    <row r="310">
      <c r="E310" s="12"/>
    </row>
    <row r="311">
      <c r="E311" s="12"/>
    </row>
    <row r="312">
      <c r="E312" s="12"/>
    </row>
    <row r="313">
      <c r="E313" s="12"/>
    </row>
    <row r="314">
      <c r="E314" s="12"/>
    </row>
    <row r="315">
      <c r="E315" s="12"/>
    </row>
    <row r="316">
      <c r="E316" s="12"/>
    </row>
    <row r="317">
      <c r="E317" s="12"/>
    </row>
    <row r="318">
      <c r="E318" s="12"/>
    </row>
    <row r="319">
      <c r="E319" s="12"/>
    </row>
    <row r="320">
      <c r="E320" s="12"/>
    </row>
    <row r="321">
      <c r="E321" s="12"/>
    </row>
    <row r="322">
      <c r="E322" s="12"/>
    </row>
    <row r="323">
      <c r="E323" s="12"/>
    </row>
    <row r="324">
      <c r="E324" s="12"/>
    </row>
    <row r="325">
      <c r="E325" s="12"/>
    </row>
    <row r="326">
      <c r="E326" s="12"/>
    </row>
    <row r="327">
      <c r="E327" s="12"/>
    </row>
    <row r="328">
      <c r="E328" s="12"/>
    </row>
    <row r="329">
      <c r="E329" s="12"/>
    </row>
    <row r="330">
      <c r="E330" s="12"/>
    </row>
    <row r="331">
      <c r="E331" s="12"/>
    </row>
    <row r="332">
      <c r="E332" s="12"/>
    </row>
    <row r="333">
      <c r="E333" s="12"/>
    </row>
    <row r="334">
      <c r="E334" s="12"/>
    </row>
    <row r="335">
      <c r="E335" s="12"/>
    </row>
    <row r="336">
      <c r="E336" s="12"/>
    </row>
    <row r="337">
      <c r="E337" s="12"/>
    </row>
    <row r="338">
      <c r="E338" s="12"/>
    </row>
    <row r="339">
      <c r="E339" s="12"/>
    </row>
    <row r="340">
      <c r="E340" s="12"/>
    </row>
    <row r="341">
      <c r="E341" s="12"/>
    </row>
    <row r="342">
      <c r="E342" s="12"/>
    </row>
    <row r="343">
      <c r="E343" s="12"/>
    </row>
    <row r="344">
      <c r="E344" s="12"/>
    </row>
    <row r="345">
      <c r="E345" s="12"/>
    </row>
    <row r="346">
      <c r="E346" s="12"/>
    </row>
    <row r="347">
      <c r="E347" s="12"/>
    </row>
    <row r="348">
      <c r="E348" s="12"/>
    </row>
    <row r="349">
      <c r="E349" s="12"/>
    </row>
    <row r="350">
      <c r="E350" s="12"/>
    </row>
    <row r="351">
      <c r="E351" s="12"/>
    </row>
    <row r="352">
      <c r="E352" s="12"/>
    </row>
    <row r="353">
      <c r="E353" s="12"/>
    </row>
    <row r="354">
      <c r="E354" s="12"/>
    </row>
    <row r="355">
      <c r="E355" s="12"/>
    </row>
    <row r="356">
      <c r="E356" s="12"/>
    </row>
    <row r="357">
      <c r="E357" s="12"/>
    </row>
    <row r="358">
      <c r="E358" s="12"/>
    </row>
    <row r="359">
      <c r="E359" s="12"/>
    </row>
    <row r="360">
      <c r="E360" s="12"/>
    </row>
    <row r="361">
      <c r="E361" s="12"/>
    </row>
    <row r="362">
      <c r="E362" s="12"/>
    </row>
    <row r="363">
      <c r="E363" s="12"/>
    </row>
    <row r="364">
      <c r="E364" s="12"/>
    </row>
    <row r="365">
      <c r="E365" s="12"/>
    </row>
    <row r="366">
      <c r="E366" s="12"/>
    </row>
    <row r="367">
      <c r="E367" s="12"/>
    </row>
    <row r="368">
      <c r="E368" s="12"/>
    </row>
    <row r="369">
      <c r="E369" s="12"/>
    </row>
    <row r="370">
      <c r="E370" s="12"/>
    </row>
    <row r="371">
      <c r="E371" s="12"/>
    </row>
    <row r="372">
      <c r="E372" s="12"/>
    </row>
    <row r="373">
      <c r="E373" s="12"/>
    </row>
    <row r="374">
      <c r="E374" s="12"/>
    </row>
    <row r="375">
      <c r="E375" s="12"/>
    </row>
    <row r="376">
      <c r="E376" s="12"/>
    </row>
    <row r="377">
      <c r="E377" s="12"/>
    </row>
    <row r="378">
      <c r="E378" s="12"/>
    </row>
    <row r="379">
      <c r="E379" s="12"/>
    </row>
    <row r="380">
      <c r="E380" s="12"/>
    </row>
    <row r="381">
      <c r="E381" s="12"/>
    </row>
    <row r="382">
      <c r="E382" s="12"/>
    </row>
    <row r="383">
      <c r="E383" s="12"/>
    </row>
    <row r="384">
      <c r="E384" s="12"/>
    </row>
    <row r="385">
      <c r="E385" s="12"/>
    </row>
    <row r="386">
      <c r="E386" s="12"/>
    </row>
    <row r="387">
      <c r="E387" s="12"/>
    </row>
    <row r="388">
      <c r="E388" s="12"/>
    </row>
    <row r="389">
      <c r="E389" s="12"/>
    </row>
    <row r="390">
      <c r="E390" s="12"/>
    </row>
    <row r="391">
      <c r="E391" s="12"/>
    </row>
    <row r="392">
      <c r="E392" s="12"/>
    </row>
    <row r="393">
      <c r="E393" s="12"/>
    </row>
    <row r="394">
      <c r="E394" s="12"/>
    </row>
    <row r="395">
      <c r="E395" s="12"/>
    </row>
    <row r="396">
      <c r="E396" s="12"/>
    </row>
    <row r="397">
      <c r="E397" s="12"/>
    </row>
    <row r="398">
      <c r="E398" s="12"/>
    </row>
    <row r="399">
      <c r="E399" s="12"/>
    </row>
    <row r="400">
      <c r="E400" s="12"/>
    </row>
    <row r="401">
      <c r="E401" s="12"/>
    </row>
    <row r="402">
      <c r="E402" s="12"/>
    </row>
    <row r="403">
      <c r="E403" s="12"/>
    </row>
    <row r="404">
      <c r="E404" s="12"/>
    </row>
    <row r="405">
      <c r="E405" s="12"/>
    </row>
    <row r="406">
      <c r="E406" s="12"/>
    </row>
    <row r="407">
      <c r="E407" s="12"/>
    </row>
    <row r="408">
      <c r="E408" s="12"/>
    </row>
    <row r="409">
      <c r="E409" s="12"/>
    </row>
    <row r="410">
      <c r="E410" s="12"/>
    </row>
    <row r="411">
      <c r="E411" s="12"/>
    </row>
    <row r="412">
      <c r="E412" s="12"/>
    </row>
    <row r="413">
      <c r="E413" s="12"/>
    </row>
    <row r="414">
      <c r="E414" s="12"/>
    </row>
    <row r="415">
      <c r="E415" s="12"/>
    </row>
    <row r="416">
      <c r="E416" s="12"/>
    </row>
    <row r="417">
      <c r="E417" s="12"/>
    </row>
    <row r="418">
      <c r="E418" s="12"/>
    </row>
    <row r="419">
      <c r="E419" s="12"/>
    </row>
    <row r="420">
      <c r="E420" s="12"/>
    </row>
    <row r="421">
      <c r="E421" s="12"/>
    </row>
    <row r="422">
      <c r="E422" s="12"/>
    </row>
    <row r="423">
      <c r="E423" s="12"/>
    </row>
    <row r="424">
      <c r="E424" s="12"/>
    </row>
    <row r="425">
      <c r="E425" s="12"/>
    </row>
    <row r="426">
      <c r="E426" s="12"/>
    </row>
    <row r="427">
      <c r="E427" s="12"/>
    </row>
    <row r="428">
      <c r="E428" s="12"/>
    </row>
    <row r="429">
      <c r="E429" s="12"/>
    </row>
    <row r="430">
      <c r="E430" s="12"/>
    </row>
    <row r="431">
      <c r="E431" s="12"/>
    </row>
    <row r="432">
      <c r="E432" s="12"/>
    </row>
    <row r="433">
      <c r="E433" s="12"/>
    </row>
    <row r="434">
      <c r="E434" s="12"/>
    </row>
    <row r="435">
      <c r="E435" s="12"/>
    </row>
    <row r="436">
      <c r="E436" s="12"/>
    </row>
    <row r="437">
      <c r="E437" s="12"/>
    </row>
    <row r="438">
      <c r="E438" s="12"/>
    </row>
    <row r="439">
      <c r="E439" s="12"/>
    </row>
    <row r="440">
      <c r="E440" s="12"/>
    </row>
    <row r="441">
      <c r="E441" s="12"/>
    </row>
    <row r="442">
      <c r="E442" s="12"/>
    </row>
    <row r="443">
      <c r="E443" s="12"/>
    </row>
    <row r="444">
      <c r="E444" s="12"/>
    </row>
    <row r="445">
      <c r="E445" s="12"/>
    </row>
    <row r="446">
      <c r="E446" s="12"/>
    </row>
    <row r="447">
      <c r="E447" s="12"/>
    </row>
    <row r="448">
      <c r="E448" s="12"/>
    </row>
    <row r="449">
      <c r="E449" s="12"/>
    </row>
    <row r="450">
      <c r="E450" s="12"/>
    </row>
    <row r="451">
      <c r="E451" s="12"/>
    </row>
    <row r="452">
      <c r="E452" s="12"/>
    </row>
    <row r="453">
      <c r="E453" s="12"/>
    </row>
    <row r="454">
      <c r="E454" s="12"/>
    </row>
    <row r="455">
      <c r="E455" s="12"/>
    </row>
    <row r="456">
      <c r="E456" s="12"/>
    </row>
    <row r="457">
      <c r="E457" s="12"/>
    </row>
    <row r="458">
      <c r="E458" s="12"/>
    </row>
    <row r="459">
      <c r="E459" s="12"/>
    </row>
    <row r="460">
      <c r="E460" s="12"/>
    </row>
    <row r="461">
      <c r="E461" s="12"/>
    </row>
    <row r="462">
      <c r="E462" s="12"/>
    </row>
    <row r="463">
      <c r="E463" s="12"/>
    </row>
    <row r="464">
      <c r="E464" s="12"/>
    </row>
    <row r="465">
      <c r="E465" s="12"/>
    </row>
    <row r="466">
      <c r="E466" s="12"/>
    </row>
    <row r="467">
      <c r="E467" s="12"/>
    </row>
    <row r="468">
      <c r="E468" s="12"/>
    </row>
    <row r="469">
      <c r="E469" s="12"/>
    </row>
    <row r="470">
      <c r="E470" s="12"/>
    </row>
    <row r="471">
      <c r="E471" s="12"/>
    </row>
    <row r="472">
      <c r="E472" s="12"/>
    </row>
    <row r="473">
      <c r="E473" s="12"/>
    </row>
    <row r="474">
      <c r="E474" s="12"/>
    </row>
    <row r="475">
      <c r="E475" s="12"/>
    </row>
    <row r="476">
      <c r="E476" s="12"/>
    </row>
    <row r="477">
      <c r="E477" s="12"/>
    </row>
    <row r="478">
      <c r="E478" s="12"/>
    </row>
    <row r="479">
      <c r="E479" s="12"/>
    </row>
    <row r="480">
      <c r="E480" s="12"/>
    </row>
    <row r="481">
      <c r="E481" s="12"/>
    </row>
    <row r="482">
      <c r="E482" s="12"/>
    </row>
    <row r="483">
      <c r="E483" s="12"/>
    </row>
    <row r="484">
      <c r="E484" s="12"/>
    </row>
    <row r="485">
      <c r="E485" s="12"/>
    </row>
    <row r="486">
      <c r="E486" s="12"/>
    </row>
    <row r="487">
      <c r="E487" s="12"/>
    </row>
    <row r="488">
      <c r="E488" s="12"/>
    </row>
    <row r="489">
      <c r="E489" s="12"/>
    </row>
    <row r="490">
      <c r="E490" s="12"/>
    </row>
    <row r="491">
      <c r="E491" s="12"/>
    </row>
    <row r="492">
      <c r="E492" s="12"/>
    </row>
    <row r="493">
      <c r="E493" s="12"/>
    </row>
    <row r="494">
      <c r="E494" s="12"/>
    </row>
    <row r="495">
      <c r="E495" s="12"/>
    </row>
    <row r="496">
      <c r="E496" s="12"/>
    </row>
    <row r="497">
      <c r="E497" s="12"/>
    </row>
    <row r="498">
      <c r="E498" s="12"/>
    </row>
    <row r="499">
      <c r="E499" s="12"/>
    </row>
    <row r="500">
      <c r="E500" s="12"/>
    </row>
    <row r="501">
      <c r="E501" s="12"/>
    </row>
    <row r="502">
      <c r="E502" s="12"/>
    </row>
    <row r="503">
      <c r="E503" s="12"/>
    </row>
    <row r="504">
      <c r="E504" s="12"/>
    </row>
    <row r="505">
      <c r="E505" s="12"/>
    </row>
    <row r="506">
      <c r="E506" s="12"/>
    </row>
    <row r="507">
      <c r="E507" s="12"/>
    </row>
    <row r="508">
      <c r="E508" s="12"/>
    </row>
    <row r="509">
      <c r="E509" s="12"/>
    </row>
    <row r="510">
      <c r="E510" s="12"/>
    </row>
    <row r="511">
      <c r="E511" s="12"/>
    </row>
    <row r="512">
      <c r="E512" s="12"/>
    </row>
    <row r="513">
      <c r="E513" s="12"/>
    </row>
    <row r="514">
      <c r="E514" s="12"/>
    </row>
    <row r="515">
      <c r="E515" s="12"/>
    </row>
    <row r="516">
      <c r="E516" s="12"/>
    </row>
    <row r="517">
      <c r="E517" s="12"/>
    </row>
    <row r="518">
      <c r="E518" s="12"/>
    </row>
    <row r="519">
      <c r="E519" s="12"/>
    </row>
    <row r="520">
      <c r="E520" s="12"/>
    </row>
    <row r="521">
      <c r="E521" s="12"/>
    </row>
    <row r="522">
      <c r="E522" s="12"/>
    </row>
    <row r="523">
      <c r="E523" s="12"/>
    </row>
    <row r="524">
      <c r="E524" s="12"/>
    </row>
    <row r="525">
      <c r="E525" s="12"/>
    </row>
    <row r="526">
      <c r="E526" s="12"/>
    </row>
    <row r="527">
      <c r="E527" s="12"/>
    </row>
    <row r="528">
      <c r="E528" s="12"/>
    </row>
    <row r="529">
      <c r="E529" s="12"/>
    </row>
    <row r="530">
      <c r="E530" s="12"/>
    </row>
    <row r="531">
      <c r="E531" s="12"/>
    </row>
    <row r="532">
      <c r="E532" s="12"/>
    </row>
    <row r="533">
      <c r="E533" s="12"/>
    </row>
    <row r="534">
      <c r="E534" s="12"/>
    </row>
    <row r="535">
      <c r="E535" s="12"/>
    </row>
    <row r="536">
      <c r="E536" s="12"/>
    </row>
    <row r="537">
      <c r="E537" s="12"/>
    </row>
    <row r="538">
      <c r="E538" s="12"/>
    </row>
    <row r="539">
      <c r="E539" s="12"/>
    </row>
    <row r="540">
      <c r="E540" s="12"/>
    </row>
    <row r="541">
      <c r="E541" s="12"/>
    </row>
    <row r="542">
      <c r="E542" s="12"/>
    </row>
    <row r="543">
      <c r="E543" s="12"/>
    </row>
    <row r="544">
      <c r="E544" s="12"/>
    </row>
    <row r="545">
      <c r="E545" s="12"/>
    </row>
    <row r="546">
      <c r="E546" s="12"/>
    </row>
    <row r="547">
      <c r="E547" s="12"/>
    </row>
    <row r="548">
      <c r="E548" s="12"/>
    </row>
    <row r="549">
      <c r="E549" s="12"/>
    </row>
    <row r="550">
      <c r="E550" s="12"/>
    </row>
    <row r="551">
      <c r="E551" s="12"/>
    </row>
    <row r="552">
      <c r="E552" s="12"/>
    </row>
    <row r="553">
      <c r="E553" s="12"/>
    </row>
    <row r="554">
      <c r="E554" s="12"/>
    </row>
    <row r="555">
      <c r="E555" s="12"/>
    </row>
    <row r="556">
      <c r="E556" s="12"/>
    </row>
    <row r="557">
      <c r="E557" s="12"/>
    </row>
    <row r="558">
      <c r="E558" s="12"/>
    </row>
    <row r="559">
      <c r="E559" s="12"/>
    </row>
    <row r="560">
      <c r="E560" s="12"/>
    </row>
    <row r="561">
      <c r="E561" s="12"/>
    </row>
    <row r="562">
      <c r="E562" s="12"/>
    </row>
    <row r="563">
      <c r="E563" s="12"/>
    </row>
    <row r="564">
      <c r="E564" s="12"/>
    </row>
    <row r="565">
      <c r="E565" s="12"/>
    </row>
    <row r="566">
      <c r="E566" s="12"/>
    </row>
    <row r="567">
      <c r="E567" s="12"/>
    </row>
    <row r="568">
      <c r="E568" s="12"/>
    </row>
    <row r="569">
      <c r="E569" s="12"/>
    </row>
    <row r="570">
      <c r="E570" s="12"/>
    </row>
    <row r="571">
      <c r="E571" s="12"/>
    </row>
    <row r="572">
      <c r="E572" s="12"/>
    </row>
    <row r="573">
      <c r="E573" s="12"/>
    </row>
    <row r="574">
      <c r="E574" s="12"/>
    </row>
    <row r="575">
      <c r="E575" s="12"/>
    </row>
    <row r="576">
      <c r="E576" s="12"/>
    </row>
    <row r="577">
      <c r="E577" s="12"/>
    </row>
    <row r="578">
      <c r="E578" s="12"/>
    </row>
    <row r="579">
      <c r="E579" s="12"/>
    </row>
    <row r="580">
      <c r="E580" s="12"/>
    </row>
    <row r="581">
      <c r="E581" s="12"/>
    </row>
    <row r="582">
      <c r="E582" s="12"/>
    </row>
    <row r="583">
      <c r="E583" s="12"/>
    </row>
    <row r="584">
      <c r="E584" s="12"/>
    </row>
    <row r="585">
      <c r="E585" s="12"/>
    </row>
    <row r="586">
      <c r="E586" s="12"/>
    </row>
    <row r="587">
      <c r="E587" s="12"/>
    </row>
    <row r="588">
      <c r="E588" s="12"/>
    </row>
    <row r="589">
      <c r="E589" s="12"/>
    </row>
    <row r="590">
      <c r="E590" s="12"/>
    </row>
    <row r="591">
      <c r="E591" s="12"/>
    </row>
    <row r="592">
      <c r="E592" s="12"/>
    </row>
    <row r="593">
      <c r="E593" s="12"/>
    </row>
    <row r="594">
      <c r="E594" s="12"/>
    </row>
    <row r="595">
      <c r="E595" s="12"/>
    </row>
    <row r="596">
      <c r="E596" s="12"/>
    </row>
    <row r="597">
      <c r="E597" s="12"/>
    </row>
    <row r="598">
      <c r="E598" s="12"/>
    </row>
    <row r="599">
      <c r="E599" s="12"/>
    </row>
    <row r="600">
      <c r="E600" s="12"/>
    </row>
    <row r="601">
      <c r="E601" s="12"/>
    </row>
    <row r="602">
      <c r="E602" s="12"/>
    </row>
    <row r="603">
      <c r="E603" s="12"/>
    </row>
    <row r="604">
      <c r="E604" s="12"/>
    </row>
    <row r="605">
      <c r="E605" s="12"/>
    </row>
    <row r="606">
      <c r="E606" s="12"/>
    </row>
    <row r="607">
      <c r="E607" s="12"/>
    </row>
    <row r="608">
      <c r="E608" s="12"/>
    </row>
    <row r="609">
      <c r="E609" s="12"/>
    </row>
    <row r="610">
      <c r="E610" s="12"/>
    </row>
    <row r="611">
      <c r="E611" s="12"/>
    </row>
    <row r="612">
      <c r="E612" s="12"/>
    </row>
    <row r="613">
      <c r="E613" s="12"/>
    </row>
    <row r="614">
      <c r="E614" s="12"/>
    </row>
    <row r="615">
      <c r="E615" s="12"/>
    </row>
    <row r="616">
      <c r="E616" s="12"/>
    </row>
    <row r="617">
      <c r="E617" s="12"/>
    </row>
    <row r="618">
      <c r="E618" s="12"/>
    </row>
    <row r="619">
      <c r="E619" s="12"/>
    </row>
    <row r="620">
      <c r="E620" s="12"/>
    </row>
    <row r="621">
      <c r="E621" s="12"/>
    </row>
    <row r="622">
      <c r="E622" s="12"/>
    </row>
    <row r="623">
      <c r="E623" s="12"/>
    </row>
    <row r="624">
      <c r="E624" s="12"/>
    </row>
    <row r="625">
      <c r="E625" s="12"/>
    </row>
    <row r="626">
      <c r="E626" s="12"/>
    </row>
    <row r="627">
      <c r="E627" s="12"/>
    </row>
    <row r="628">
      <c r="E628" s="12"/>
    </row>
    <row r="629">
      <c r="E629" s="12"/>
    </row>
    <row r="630">
      <c r="E630" s="12"/>
    </row>
    <row r="631">
      <c r="E631" s="12"/>
    </row>
    <row r="632">
      <c r="E632" s="12"/>
    </row>
    <row r="633">
      <c r="E633" s="12"/>
    </row>
    <row r="634">
      <c r="E634" s="12"/>
    </row>
    <row r="635">
      <c r="E635" s="12"/>
    </row>
    <row r="636">
      <c r="E636" s="12"/>
    </row>
    <row r="637">
      <c r="E637" s="12"/>
    </row>
    <row r="638">
      <c r="E638" s="12"/>
    </row>
    <row r="639">
      <c r="E639" s="12"/>
    </row>
    <row r="640">
      <c r="E640" s="12"/>
    </row>
    <row r="641">
      <c r="E641" s="12"/>
    </row>
    <row r="642">
      <c r="E642" s="12"/>
    </row>
    <row r="643">
      <c r="E643" s="12"/>
    </row>
    <row r="644">
      <c r="E644" s="12"/>
    </row>
    <row r="645">
      <c r="E645" s="12"/>
    </row>
    <row r="646">
      <c r="E646" s="12"/>
    </row>
    <row r="647">
      <c r="E647" s="12"/>
    </row>
    <row r="648">
      <c r="E648" s="12"/>
    </row>
    <row r="649">
      <c r="E649" s="12"/>
    </row>
    <row r="650">
      <c r="E650" s="12"/>
    </row>
    <row r="651">
      <c r="E651" s="12"/>
    </row>
    <row r="652">
      <c r="E652" s="12"/>
    </row>
    <row r="653">
      <c r="E653" s="12"/>
    </row>
    <row r="654">
      <c r="E654" s="12"/>
    </row>
    <row r="655">
      <c r="E655" s="12"/>
    </row>
    <row r="656">
      <c r="E656" s="12"/>
    </row>
    <row r="657">
      <c r="E657" s="12"/>
    </row>
    <row r="658">
      <c r="E658" s="12"/>
    </row>
    <row r="659">
      <c r="E659" s="12"/>
    </row>
    <row r="660">
      <c r="E660" s="12"/>
    </row>
    <row r="661">
      <c r="E661" s="12"/>
    </row>
    <row r="662">
      <c r="E662" s="12"/>
    </row>
    <row r="663">
      <c r="E663" s="12"/>
    </row>
    <row r="664">
      <c r="E664" s="12"/>
    </row>
    <row r="665">
      <c r="E665" s="12"/>
    </row>
    <row r="666">
      <c r="E666" s="12"/>
    </row>
    <row r="667">
      <c r="E667" s="12"/>
    </row>
    <row r="668">
      <c r="E668" s="12"/>
    </row>
    <row r="669">
      <c r="E669" s="12"/>
    </row>
    <row r="670">
      <c r="E670" s="12"/>
    </row>
    <row r="671">
      <c r="E671" s="12"/>
    </row>
    <row r="672">
      <c r="E672" s="12"/>
    </row>
    <row r="673">
      <c r="E673" s="12"/>
    </row>
    <row r="674">
      <c r="E674" s="12"/>
    </row>
    <row r="675">
      <c r="E675" s="12"/>
    </row>
    <row r="676">
      <c r="E676" s="12"/>
    </row>
    <row r="677">
      <c r="E677" s="12"/>
    </row>
    <row r="678">
      <c r="E678" s="12"/>
    </row>
    <row r="679">
      <c r="E679" s="12"/>
    </row>
    <row r="680">
      <c r="E680" s="12"/>
    </row>
    <row r="681">
      <c r="E681" s="12"/>
    </row>
    <row r="682">
      <c r="E682" s="12"/>
    </row>
    <row r="683">
      <c r="E683" s="12"/>
    </row>
    <row r="684">
      <c r="E684" s="12"/>
    </row>
    <row r="685">
      <c r="E685" s="12"/>
    </row>
    <row r="686">
      <c r="E686" s="12"/>
    </row>
    <row r="687">
      <c r="E687" s="12"/>
    </row>
    <row r="688">
      <c r="E688" s="12"/>
    </row>
    <row r="689">
      <c r="E689" s="12"/>
    </row>
    <row r="690">
      <c r="E690" s="12"/>
    </row>
    <row r="691">
      <c r="E691" s="12"/>
    </row>
    <row r="692">
      <c r="E692" s="12"/>
    </row>
    <row r="693">
      <c r="E693" s="12"/>
    </row>
    <row r="694">
      <c r="E694" s="12"/>
    </row>
    <row r="695">
      <c r="E695" s="12"/>
    </row>
    <row r="696">
      <c r="E696" s="12"/>
    </row>
    <row r="697">
      <c r="E697" s="12"/>
    </row>
    <row r="698">
      <c r="E698" s="12"/>
    </row>
    <row r="699">
      <c r="E699" s="12"/>
    </row>
    <row r="700">
      <c r="E700" s="12"/>
    </row>
    <row r="701">
      <c r="E701" s="12"/>
    </row>
    <row r="702">
      <c r="E702" s="12"/>
    </row>
    <row r="703">
      <c r="E703" s="12"/>
    </row>
    <row r="704">
      <c r="E704" s="12"/>
    </row>
    <row r="705">
      <c r="E705" s="12"/>
    </row>
    <row r="706">
      <c r="E706" s="12"/>
    </row>
    <row r="707">
      <c r="E707" s="12"/>
    </row>
    <row r="708">
      <c r="E708" s="12"/>
    </row>
    <row r="709">
      <c r="E709" s="12"/>
    </row>
    <row r="710">
      <c r="E710" s="12"/>
    </row>
    <row r="711">
      <c r="E711" s="12"/>
    </row>
    <row r="712">
      <c r="E712" s="12"/>
    </row>
    <row r="713">
      <c r="E713" s="12"/>
    </row>
    <row r="714">
      <c r="E714" s="12"/>
    </row>
    <row r="715">
      <c r="E715" s="12"/>
    </row>
    <row r="716">
      <c r="E716" s="12"/>
    </row>
    <row r="717">
      <c r="E717" s="12"/>
    </row>
    <row r="718">
      <c r="E718" s="12"/>
    </row>
    <row r="719">
      <c r="E719" s="12"/>
    </row>
    <row r="720">
      <c r="E720" s="12"/>
    </row>
    <row r="721">
      <c r="E721" s="12"/>
    </row>
    <row r="722">
      <c r="E722" s="12"/>
    </row>
    <row r="723">
      <c r="E723" s="12"/>
    </row>
    <row r="724">
      <c r="E724" s="12"/>
    </row>
    <row r="725">
      <c r="E725" s="12"/>
    </row>
    <row r="726">
      <c r="E726" s="12"/>
    </row>
    <row r="727">
      <c r="E727" s="12"/>
    </row>
    <row r="728">
      <c r="E728" s="12"/>
    </row>
    <row r="729">
      <c r="E729" s="12"/>
    </row>
    <row r="730">
      <c r="E730" s="12"/>
    </row>
    <row r="731">
      <c r="E731" s="12"/>
    </row>
    <row r="732">
      <c r="E732" s="12"/>
    </row>
    <row r="733">
      <c r="E733" s="12"/>
    </row>
    <row r="734">
      <c r="E734" s="12"/>
    </row>
    <row r="735">
      <c r="E735" s="12"/>
    </row>
    <row r="736">
      <c r="E736" s="12"/>
    </row>
    <row r="737">
      <c r="E737" s="12"/>
    </row>
    <row r="738">
      <c r="E738" s="12"/>
    </row>
    <row r="739">
      <c r="E739" s="12"/>
    </row>
    <row r="740">
      <c r="E740" s="12"/>
    </row>
    <row r="741">
      <c r="E741" s="12"/>
    </row>
    <row r="742">
      <c r="E742" s="12"/>
    </row>
    <row r="743">
      <c r="E743" s="12"/>
    </row>
    <row r="744">
      <c r="E744" s="12"/>
    </row>
    <row r="745">
      <c r="E745" s="12"/>
    </row>
    <row r="746">
      <c r="E746" s="12"/>
    </row>
    <row r="747">
      <c r="E747" s="12"/>
    </row>
    <row r="748">
      <c r="E748" s="12"/>
    </row>
    <row r="749">
      <c r="E749" s="12"/>
    </row>
    <row r="750">
      <c r="E750" s="12"/>
    </row>
    <row r="751">
      <c r="E751" s="12"/>
    </row>
    <row r="752">
      <c r="E752" s="12"/>
    </row>
    <row r="753">
      <c r="E753" s="12"/>
    </row>
    <row r="754">
      <c r="E754" s="12"/>
    </row>
    <row r="755">
      <c r="E755" s="12"/>
    </row>
    <row r="756">
      <c r="E756" s="12"/>
    </row>
    <row r="757">
      <c r="E757" s="12"/>
    </row>
    <row r="758">
      <c r="E758" s="12"/>
    </row>
    <row r="759">
      <c r="E759" s="12"/>
    </row>
    <row r="760">
      <c r="E760" s="12"/>
    </row>
    <row r="761">
      <c r="E761" s="12"/>
    </row>
    <row r="762">
      <c r="E762" s="12"/>
    </row>
    <row r="763">
      <c r="E763" s="12"/>
    </row>
    <row r="764">
      <c r="E764" s="12"/>
    </row>
    <row r="765">
      <c r="E765" s="12"/>
    </row>
    <row r="766">
      <c r="E766" s="12"/>
    </row>
    <row r="767">
      <c r="E767" s="12"/>
    </row>
    <row r="768">
      <c r="E768" s="12"/>
    </row>
    <row r="769">
      <c r="E769" s="12"/>
    </row>
    <row r="770">
      <c r="E770" s="12"/>
    </row>
    <row r="771">
      <c r="E771" s="12"/>
    </row>
    <row r="772">
      <c r="E772" s="12"/>
    </row>
    <row r="773">
      <c r="E773" s="12"/>
    </row>
    <row r="774">
      <c r="E774" s="12"/>
    </row>
    <row r="775">
      <c r="E775" s="12"/>
    </row>
    <row r="776">
      <c r="E776" s="12"/>
    </row>
    <row r="777">
      <c r="E777" s="12"/>
    </row>
    <row r="778">
      <c r="E778" s="12"/>
    </row>
    <row r="779">
      <c r="E779" s="12"/>
    </row>
    <row r="780">
      <c r="E780" s="12"/>
    </row>
    <row r="781">
      <c r="E781" s="12"/>
    </row>
    <row r="782">
      <c r="E782" s="12"/>
    </row>
    <row r="783">
      <c r="E783" s="12"/>
    </row>
    <row r="784">
      <c r="E784" s="12"/>
    </row>
    <row r="785">
      <c r="E785" s="12"/>
    </row>
    <row r="786">
      <c r="E786" s="12"/>
    </row>
    <row r="787">
      <c r="E787" s="12"/>
    </row>
    <row r="788">
      <c r="E788" s="12"/>
    </row>
    <row r="789">
      <c r="E789" s="12"/>
    </row>
    <row r="790">
      <c r="E790" s="12"/>
    </row>
    <row r="791">
      <c r="E791" s="12"/>
    </row>
    <row r="792">
      <c r="E792" s="12"/>
    </row>
    <row r="793">
      <c r="E793" s="12"/>
    </row>
    <row r="794">
      <c r="E794" s="12"/>
    </row>
    <row r="795">
      <c r="E795" s="12"/>
    </row>
    <row r="796">
      <c r="E796" s="12"/>
    </row>
    <row r="797">
      <c r="E797" s="12"/>
    </row>
    <row r="798">
      <c r="E798" s="12"/>
    </row>
    <row r="799">
      <c r="E799" s="12"/>
    </row>
    <row r="800">
      <c r="E800" s="12"/>
    </row>
    <row r="801">
      <c r="E801" s="12"/>
    </row>
    <row r="802">
      <c r="E802" s="12"/>
    </row>
    <row r="803">
      <c r="E803" s="12"/>
    </row>
    <row r="804">
      <c r="E804" s="12"/>
    </row>
    <row r="805">
      <c r="E805" s="12"/>
    </row>
    <row r="806">
      <c r="E806" s="12"/>
    </row>
    <row r="807">
      <c r="E807" s="12"/>
    </row>
    <row r="808">
      <c r="E808" s="12"/>
    </row>
    <row r="809">
      <c r="E809" s="12"/>
    </row>
    <row r="810">
      <c r="E810" s="12"/>
    </row>
    <row r="811">
      <c r="E811" s="12"/>
    </row>
    <row r="812">
      <c r="E812" s="12"/>
    </row>
    <row r="813">
      <c r="E813" s="12"/>
    </row>
    <row r="814">
      <c r="E814" s="12"/>
    </row>
    <row r="815">
      <c r="E815" s="12"/>
    </row>
    <row r="816">
      <c r="E816" s="12"/>
    </row>
    <row r="817">
      <c r="E817" s="12"/>
    </row>
    <row r="818">
      <c r="E818" s="12"/>
    </row>
    <row r="819">
      <c r="E819" s="12"/>
    </row>
    <row r="820">
      <c r="E820" s="12"/>
    </row>
    <row r="821">
      <c r="E821" s="12"/>
    </row>
    <row r="822">
      <c r="E822" s="12"/>
    </row>
    <row r="823">
      <c r="E823" s="12"/>
    </row>
    <row r="824">
      <c r="E824" s="12"/>
    </row>
    <row r="825">
      <c r="E825" s="12"/>
    </row>
    <row r="826">
      <c r="E826" s="12"/>
    </row>
    <row r="827">
      <c r="E827" s="12"/>
    </row>
    <row r="828">
      <c r="E828" s="12"/>
    </row>
    <row r="829">
      <c r="E829" s="12"/>
    </row>
    <row r="830">
      <c r="E830" s="12"/>
    </row>
    <row r="831">
      <c r="E831" s="12"/>
    </row>
    <row r="832">
      <c r="E832" s="12"/>
    </row>
    <row r="833">
      <c r="E833" s="12"/>
    </row>
    <row r="834">
      <c r="E834" s="12"/>
    </row>
    <row r="835">
      <c r="E835" s="12"/>
    </row>
    <row r="836">
      <c r="E836" s="12"/>
    </row>
    <row r="837">
      <c r="E837" s="12"/>
    </row>
    <row r="838">
      <c r="E838" s="12"/>
    </row>
    <row r="839">
      <c r="E839" s="12"/>
    </row>
    <row r="840">
      <c r="E840" s="12"/>
    </row>
    <row r="841">
      <c r="E841" s="12"/>
    </row>
    <row r="842">
      <c r="E842" s="12"/>
    </row>
    <row r="843">
      <c r="E843" s="12"/>
    </row>
    <row r="844">
      <c r="E844" s="12"/>
    </row>
    <row r="845">
      <c r="E845" s="12"/>
    </row>
    <row r="846">
      <c r="E846" s="12"/>
    </row>
    <row r="847">
      <c r="E847" s="12"/>
    </row>
    <row r="848">
      <c r="E848" s="12"/>
    </row>
    <row r="849">
      <c r="E849" s="12"/>
    </row>
    <row r="850">
      <c r="E850" s="12"/>
    </row>
    <row r="851">
      <c r="E851" s="12"/>
    </row>
    <row r="852">
      <c r="E852" s="12"/>
    </row>
    <row r="853">
      <c r="E853" s="12"/>
    </row>
    <row r="854">
      <c r="E854" s="12"/>
    </row>
    <row r="855">
      <c r="E855" s="12"/>
    </row>
    <row r="856">
      <c r="E856" s="12"/>
    </row>
    <row r="857">
      <c r="E857" s="12"/>
    </row>
    <row r="858">
      <c r="E858" s="12"/>
    </row>
    <row r="859">
      <c r="E859" s="12"/>
    </row>
    <row r="860">
      <c r="E860" s="12"/>
    </row>
    <row r="861">
      <c r="E861" s="12"/>
    </row>
    <row r="862">
      <c r="E862" s="12"/>
    </row>
    <row r="863">
      <c r="E863" s="12"/>
    </row>
    <row r="864">
      <c r="E864" s="12"/>
    </row>
    <row r="865">
      <c r="E865" s="12"/>
    </row>
    <row r="866">
      <c r="E866" s="12"/>
    </row>
    <row r="867">
      <c r="E867" s="12"/>
    </row>
    <row r="868">
      <c r="E868" s="12"/>
    </row>
    <row r="869">
      <c r="E869" s="12"/>
    </row>
    <row r="870">
      <c r="E870" s="12"/>
    </row>
    <row r="871">
      <c r="E871" s="12"/>
    </row>
    <row r="872">
      <c r="E872" s="12"/>
    </row>
    <row r="873">
      <c r="E873" s="12"/>
    </row>
    <row r="874">
      <c r="E874" s="12"/>
    </row>
    <row r="875">
      <c r="E875" s="12"/>
    </row>
    <row r="876">
      <c r="E876" s="12"/>
    </row>
    <row r="877">
      <c r="E877" s="12"/>
    </row>
    <row r="878">
      <c r="E878" s="12"/>
    </row>
    <row r="879">
      <c r="E879" s="12"/>
    </row>
    <row r="880">
      <c r="E880" s="12"/>
    </row>
    <row r="881">
      <c r="E881" s="12"/>
    </row>
    <row r="882">
      <c r="E882" s="12"/>
    </row>
    <row r="883">
      <c r="E883" s="12"/>
    </row>
    <row r="884">
      <c r="E884" s="12"/>
    </row>
    <row r="885">
      <c r="E885" s="12"/>
    </row>
    <row r="886">
      <c r="E886" s="12"/>
    </row>
    <row r="887">
      <c r="E887" s="12"/>
    </row>
    <row r="888">
      <c r="E888" s="12"/>
    </row>
    <row r="889">
      <c r="E889" s="12"/>
    </row>
    <row r="890">
      <c r="E890" s="12"/>
    </row>
    <row r="891">
      <c r="E891" s="12"/>
    </row>
    <row r="892">
      <c r="E892" s="12"/>
    </row>
    <row r="893">
      <c r="E893" s="12"/>
    </row>
    <row r="894">
      <c r="E894" s="12"/>
    </row>
    <row r="895">
      <c r="E895" s="12"/>
    </row>
    <row r="896">
      <c r="E896" s="12"/>
    </row>
    <row r="897">
      <c r="E897" s="12"/>
    </row>
    <row r="898">
      <c r="E898" s="12"/>
    </row>
    <row r="899">
      <c r="E899" s="12"/>
    </row>
    <row r="900">
      <c r="E900" s="12"/>
    </row>
    <row r="901">
      <c r="E901" s="12"/>
    </row>
    <row r="902">
      <c r="E902" s="12"/>
    </row>
    <row r="903">
      <c r="E903" s="12"/>
    </row>
    <row r="904">
      <c r="E904" s="12"/>
    </row>
    <row r="905">
      <c r="E905" s="12"/>
    </row>
    <row r="906">
      <c r="E906" s="12"/>
    </row>
    <row r="907">
      <c r="E907" s="12"/>
    </row>
    <row r="908">
      <c r="E908" s="12"/>
    </row>
    <row r="909">
      <c r="E909" s="12"/>
    </row>
    <row r="910">
      <c r="E910" s="12"/>
    </row>
    <row r="911">
      <c r="E911" s="12"/>
    </row>
    <row r="912">
      <c r="E912" s="12"/>
    </row>
    <row r="913">
      <c r="E913" s="12"/>
    </row>
    <row r="914">
      <c r="E914" s="12"/>
    </row>
    <row r="915">
      <c r="E915" s="12"/>
    </row>
    <row r="916">
      <c r="E916" s="12"/>
    </row>
    <row r="917">
      <c r="E917" s="12"/>
    </row>
    <row r="918">
      <c r="E918" s="12"/>
    </row>
    <row r="919">
      <c r="E919" s="12"/>
    </row>
    <row r="920">
      <c r="E920" s="12"/>
    </row>
    <row r="921">
      <c r="E921" s="12"/>
    </row>
    <row r="922">
      <c r="E922" s="12"/>
    </row>
    <row r="923">
      <c r="E923" s="12"/>
    </row>
    <row r="924">
      <c r="E924" s="12"/>
    </row>
    <row r="925">
      <c r="E925" s="12"/>
    </row>
    <row r="926">
      <c r="E926" s="12"/>
    </row>
    <row r="927">
      <c r="E927" s="12"/>
    </row>
    <row r="928">
      <c r="E928" s="12"/>
    </row>
    <row r="929">
      <c r="E929" s="12"/>
    </row>
    <row r="930">
      <c r="E930" s="12"/>
    </row>
    <row r="931">
      <c r="E931" s="12"/>
    </row>
    <row r="932">
      <c r="E932" s="12"/>
    </row>
    <row r="933">
      <c r="E933" s="12"/>
    </row>
    <row r="934">
      <c r="E934" s="12"/>
    </row>
    <row r="935">
      <c r="E935" s="12"/>
    </row>
    <row r="936">
      <c r="E936" s="12"/>
    </row>
    <row r="937">
      <c r="E937" s="12"/>
    </row>
    <row r="938">
      <c r="E938" s="12"/>
    </row>
    <row r="939">
      <c r="E939" s="12"/>
    </row>
    <row r="940">
      <c r="E940" s="12"/>
    </row>
    <row r="941">
      <c r="E941" s="12"/>
    </row>
    <row r="942">
      <c r="E942" s="12"/>
    </row>
    <row r="943">
      <c r="E943" s="12"/>
    </row>
    <row r="944">
      <c r="E944" s="12"/>
    </row>
    <row r="945">
      <c r="E945" s="12"/>
    </row>
    <row r="946">
      <c r="E946" s="12"/>
    </row>
    <row r="947">
      <c r="E947" s="12"/>
    </row>
    <row r="948">
      <c r="E948" s="12"/>
    </row>
    <row r="949">
      <c r="E949" s="12"/>
    </row>
    <row r="950">
      <c r="E950" s="12"/>
    </row>
    <row r="951">
      <c r="E951" s="12"/>
    </row>
    <row r="952">
      <c r="E952" s="12"/>
    </row>
    <row r="953">
      <c r="E953" s="12"/>
    </row>
    <row r="954">
      <c r="E954" s="12"/>
    </row>
    <row r="955">
      <c r="E955" s="12"/>
    </row>
    <row r="956">
      <c r="E956" s="12"/>
    </row>
    <row r="957">
      <c r="E957" s="12"/>
    </row>
    <row r="958">
      <c r="E958" s="12"/>
    </row>
    <row r="959">
      <c r="E959" s="12"/>
    </row>
    <row r="960">
      <c r="E960" s="12"/>
    </row>
    <row r="961">
      <c r="E961" s="12"/>
    </row>
    <row r="962">
      <c r="E962" s="12"/>
    </row>
    <row r="963">
      <c r="E963" s="12"/>
    </row>
    <row r="964">
      <c r="E964" s="12"/>
    </row>
    <row r="965">
      <c r="E965" s="12"/>
    </row>
    <row r="966">
      <c r="E966" s="12"/>
    </row>
    <row r="967">
      <c r="E967" s="12"/>
    </row>
    <row r="968">
      <c r="E968" s="12"/>
    </row>
    <row r="969">
      <c r="E969" s="12"/>
    </row>
    <row r="970">
      <c r="E970" s="12"/>
    </row>
    <row r="971">
      <c r="E971" s="12"/>
    </row>
    <row r="972">
      <c r="E972" s="12"/>
    </row>
    <row r="973">
      <c r="E973" s="12"/>
    </row>
    <row r="974">
      <c r="E974" s="12"/>
    </row>
    <row r="975">
      <c r="E975" s="12"/>
    </row>
    <row r="976">
      <c r="E976" s="12"/>
    </row>
    <row r="977">
      <c r="E977" s="12"/>
    </row>
    <row r="978">
      <c r="E978" s="12"/>
    </row>
    <row r="979">
      <c r="E979" s="12"/>
    </row>
    <row r="980">
      <c r="E980" s="12"/>
    </row>
    <row r="981">
      <c r="E981" s="12"/>
    </row>
    <row r="982">
      <c r="E982" s="12"/>
    </row>
    <row r="983">
      <c r="E983" s="12"/>
    </row>
    <row r="984">
      <c r="E984" s="12"/>
    </row>
    <row r="985">
      <c r="E985" s="12"/>
    </row>
    <row r="986">
      <c r="E986" s="12"/>
    </row>
    <row r="987">
      <c r="E987" s="12"/>
    </row>
    <row r="988">
      <c r="E988" s="12"/>
    </row>
    <row r="989">
      <c r="E989" s="12"/>
    </row>
    <row r="990">
      <c r="E990" s="12"/>
    </row>
    <row r="991">
      <c r="E991" s="12"/>
    </row>
    <row r="992">
      <c r="E992" s="12"/>
    </row>
    <row r="993">
      <c r="E993" s="12"/>
    </row>
    <row r="994">
      <c r="E994" s="12"/>
    </row>
    <row r="995">
      <c r="E995" s="12"/>
    </row>
    <row r="996">
      <c r="E996" s="12"/>
    </row>
    <row r="997">
      <c r="E997" s="12"/>
    </row>
    <row r="998">
      <c r="E998" s="12"/>
    </row>
    <row r="999">
      <c r="E999" s="12"/>
    </row>
    <row r="1000">
      <c r="E1000" s="12"/>
    </row>
  </sheetData>
  <conditionalFormatting sqref="A1:A1000">
    <cfRule type="expression" dxfId="0" priority="1">
      <formula>COUNTIF(A:A,A1)&gt;1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33.13"/>
  </cols>
  <sheetData>
    <row r="1">
      <c r="A1" s="1" t="s">
        <v>0</v>
      </c>
      <c r="B1" s="1" t="s">
        <v>1</v>
      </c>
      <c r="C1" s="1" t="s">
        <v>2</v>
      </c>
      <c r="D1" s="2" t="s">
        <v>3</v>
      </c>
      <c r="E1" s="2" t="s">
        <v>4</v>
      </c>
      <c r="F1" s="2" t="s">
        <v>5</v>
      </c>
    </row>
    <row r="2">
      <c r="A2" s="4" t="s">
        <v>152</v>
      </c>
      <c r="B2" s="5" t="s">
        <v>152</v>
      </c>
      <c r="C2" s="5" t="s">
        <v>153</v>
      </c>
      <c r="D2" s="6" t="str">
        <f>IFERROR(__xludf.DUMMYFUNCTION("GOOGLETRANSLATE($C2,""es"",""eu"")"),"Pribatua")</f>
        <v>Pribatua</v>
      </c>
      <c r="E2" s="14" t="s">
        <v>154</v>
      </c>
      <c r="F2" s="15" t="s">
        <v>153</v>
      </c>
    </row>
    <row r="3">
      <c r="A3" s="4" t="s">
        <v>155</v>
      </c>
      <c r="B3" s="5" t="s">
        <v>155</v>
      </c>
      <c r="C3" s="5" t="s">
        <v>156</v>
      </c>
      <c r="D3" s="6" t="str">
        <f>IFERROR(__xludf.DUMMYFUNCTION("GOOGLETRANSLATE($C3,""es"",""eu"")"),"Publiko")</f>
        <v>Publiko</v>
      </c>
      <c r="E3" s="14" t="s">
        <v>157</v>
      </c>
      <c r="F3" s="15" t="s">
        <v>158</v>
      </c>
    </row>
    <row r="4">
      <c r="A4" s="4" t="s">
        <v>52</v>
      </c>
      <c r="B4" s="5" t="s">
        <v>53</v>
      </c>
      <c r="C4" s="5" t="s">
        <v>159</v>
      </c>
      <c r="D4" s="9" t="s">
        <v>55</v>
      </c>
      <c r="E4" s="14" t="s">
        <v>160</v>
      </c>
      <c r="F4" s="15" t="s">
        <v>57</v>
      </c>
    </row>
    <row r="5">
      <c r="A5" s="4" t="s">
        <v>97</v>
      </c>
      <c r="B5" s="5" t="s">
        <v>161</v>
      </c>
      <c r="C5" s="5" t="s">
        <v>162</v>
      </c>
      <c r="D5" s="6" t="str">
        <f>IFERROR(__xludf.DUMMYFUNCTION("GOOGLETRANSLATE($C5,""es"",""eu"")"),"Kodea")</f>
        <v>Kodea</v>
      </c>
      <c r="E5" s="14" t="s">
        <v>163</v>
      </c>
      <c r="F5" s="15" t="s">
        <v>162</v>
      </c>
    </row>
    <row r="6">
      <c r="A6" s="4" t="s">
        <v>164</v>
      </c>
      <c r="B6" s="5" t="s">
        <v>165</v>
      </c>
      <c r="C6" s="5" t="s">
        <v>166</v>
      </c>
      <c r="D6" s="6" t="str">
        <f>IFERROR(__xludf.DUMMYFUNCTION("GOOGLETRANSLATE($C6,""es"",""eu"")"),"Ikusgarritasuna")</f>
        <v>Ikusgarritasuna</v>
      </c>
      <c r="E6" s="14" t="s">
        <v>167</v>
      </c>
      <c r="F6" s="15" t="s">
        <v>168</v>
      </c>
    </row>
    <row r="7">
      <c r="A7" s="4" t="s">
        <v>169</v>
      </c>
      <c r="B7" s="5" t="s">
        <v>169</v>
      </c>
      <c r="C7" s="5" t="s">
        <v>170</v>
      </c>
      <c r="D7" s="6" t="str">
        <f>IFERROR(__xludf.DUMMYFUNCTION("GOOGLETRANSLATE($C7,""es"",""eu"")"),"Prest")</f>
        <v>Prest</v>
      </c>
      <c r="E7" s="14" t="s">
        <v>171</v>
      </c>
      <c r="F7" s="15" t="s">
        <v>170</v>
      </c>
    </row>
    <row r="8">
      <c r="A8" s="4" t="s">
        <v>172</v>
      </c>
      <c r="B8" s="5" t="s">
        <v>173</v>
      </c>
      <c r="C8" s="5" t="s">
        <v>174</v>
      </c>
      <c r="D8" s="6" t="str">
        <f>IFERROR(__xludf.DUMMYFUNCTION("GOOGLETRANSLATE($C8,""es"",""eu"")"),"Hasi")</f>
        <v>Hasi</v>
      </c>
      <c r="E8" s="14" t="s">
        <v>174</v>
      </c>
      <c r="F8" s="15" t="s">
        <v>175</v>
      </c>
    </row>
    <row r="9">
      <c r="A9" s="4" t="s">
        <v>111</v>
      </c>
      <c r="B9" s="5" t="s">
        <v>111</v>
      </c>
      <c r="C9" s="5" t="s">
        <v>112</v>
      </c>
      <c r="D9" s="6" t="str">
        <f>IFERROR(__xludf.DUMMYFUNCTION("GOOGLETRANSLATE($C9,""es"",""eu"")"),"Izena")</f>
        <v>Izena</v>
      </c>
      <c r="E9" s="14" t="s">
        <v>56</v>
      </c>
      <c r="F9" s="15" t="s">
        <v>113</v>
      </c>
    </row>
    <row r="10">
      <c r="A10" s="4" t="s">
        <v>176</v>
      </c>
      <c r="B10" s="4" t="s">
        <v>176</v>
      </c>
      <c r="C10" s="4" t="s">
        <v>177</v>
      </c>
      <c r="D10" s="6" t="str">
        <f>IFERROR(__xludf.DUMMYFUNCTION("GOOGLETRANSLATE($C10,""es"",""eu"")"),"Konexioa")</f>
        <v>Konexioa</v>
      </c>
      <c r="E10" s="14" t="s">
        <v>178</v>
      </c>
      <c r="F10" s="15" t="s">
        <v>177</v>
      </c>
    </row>
    <row r="11">
      <c r="A11" s="4" t="s">
        <v>14</v>
      </c>
      <c r="B11" s="4" t="s">
        <v>14</v>
      </c>
      <c r="C11" s="4" t="s">
        <v>14</v>
      </c>
      <c r="D11" s="6" t="str">
        <f>IFERROR(__xludf.DUMMYFUNCTION("GOOGLETRANSLATE($C11,""es"",""eu"")"),"Rola")</f>
        <v>Rola</v>
      </c>
      <c r="E11" s="14" t="s">
        <v>14</v>
      </c>
      <c r="F11" s="15" t="s">
        <v>73</v>
      </c>
    </row>
    <row r="12">
      <c r="A12" s="4" t="s">
        <v>68</v>
      </c>
      <c r="B12" s="4" t="s">
        <v>179</v>
      </c>
      <c r="C12" s="4" t="s">
        <v>70</v>
      </c>
      <c r="D12" s="6" t="str">
        <f>IFERROR(__xludf.DUMMYFUNCTION("GOOGLETRANSLATE($C12,""es"",""eu"")"),"VR modua")</f>
        <v>VR modua</v>
      </c>
      <c r="E12" s="14" t="s">
        <v>9</v>
      </c>
      <c r="F12" s="15" t="s">
        <v>70</v>
      </c>
    </row>
    <row r="13">
      <c r="A13" s="4" t="s">
        <v>74</v>
      </c>
      <c r="B13" s="4" t="s">
        <v>74</v>
      </c>
      <c r="C13" s="4" t="s">
        <v>75</v>
      </c>
      <c r="D13" s="9" t="s">
        <v>76</v>
      </c>
      <c r="E13" s="14" t="s">
        <v>19</v>
      </c>
      <c r="F13" s="15" t="s">
        <v>75</v>
      </c>
    </row>
    <row r="14">
      <c r="A14" s="4" t="s">
        <v>180</v>
      </c>
      <c r="B14" s="4" t="s">
        <v>180</v>
      </c>
      <c r="C14" s="4" t="s">
        <v>181</v>
      </c>
      <c r="D14" s="6" t="str">
        <f>IFERROR(__xludf.DUMMYFUNCTION("GOOGLETRANSLATE($C14,""es"",""eu"")"),"Kanporatu")</f>
        <v>Kanporatu</v>
      </c>
      <c r="E14" s="14" t="s">
        <v>181</v>
      </c>
      <c r="F14" s="15" t="s">
        <v>181</v>
      </c>
    </row>
    <row r="15">
      <c r="A15" s="4" t="s">
        <v>148</v>
      </c>
      <c r="B15" s="4" t="s">
        <v>148</v>
      </c>
      <c r="C15" s="4" t="s">
        <v>182</v>
      </c>
      <c r="D15" s="6" t="str">
        <f>IFERROR(__xludf.DUMMYFUNCTION("GOOGLETRANSLATE($C15,""es"",""eu"")"),"Ariketa")</f>
        <v>Ariketa</v>
      </c>
      <c r="E15" s="14" t="s">
        <v>183</v>
      </c>
      <c r="F15" s="15" t="s">
        <v>184</v>
      </c>
    </row>
    <row r="16">
      <c r="A16" s="4" t="s">
        <v>185</v>
      </c>
      <c r="B16" s="4" t="s">
        <v>185</v>
      </c>
      <c r="C16" s="4" t="s">
        <v>186</v>
      </c>
      <c r="D16" s="6" t="str">
        <f>IFERROR(__xludf.DUMMYFUNCTION("GOOGLETRANSLATE($C16,""es"",""eu"")"),"Deskribapena")</f>
        <v>Deskribapena</v>
      </c>
      <c r="E16" s="14" t="s">
        <v>187</v>
      </c>
      <c r="F16" s="15" t="s">
        <v>188</v>
      </c>
    </row>
    <row r="17">
      <c r="A17" s="4" t="s">
        <v>189</v>
      </c>
      <c r="B17" s="4" t="s">
        <v>190</v>
      </c>
      <c r="C17" s="4" t="s">
        <v>191</v>
      </c>
      <c r="D17" s="6" t="str">
        <f>IFERROR(__xludf.DUMMYFUNCTION("GOOGLETRANSLATE($C17,""es"",""eu"")"),"Ariketa aldatu")</f>
        <v>Ariketa aldatu</v>
      </c>
      <c r="E17" s="14" t="s">
        <v>192</v>
      </c>
      <c r="F17" s="15" t="s">
        <v>193</v>
      </c>
    </row>
  </sheetData>
  <conditionalFormatting sqref="A1:A1000">
    <cfRule type="expression" dxfId="0" priority="1">
      <formula>COUNTIF(A:A,A1)&gt;1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5.63"/>
    <col customWidth="1" min="2" max="2" width="52.13"/>
    <col customWidth="1" min="3" max="3" width="17.0"/>
    <col customWidth="1" min="4" max="4" width="35.75"/>
  </cols>
  <sheetData>
    <row r="1">
      <c r="A1" s="1" t="s">
        <v>0</v>
      </c>
      <c r="B1" s="1" t="s">
        <v>1</v>
      </c>
      <c r="C1" s="1" t="s">
        <v>2</v>
      </c>
      <c r="D1" s="2" t="s">
        <v>3</v>
      </c>
      <c r="E1" s="2" t="s">
        <v>4</v>
      </c>
      <c r="F1" s="2" t="s">
        <v>5</v>
      </c>
    </row>
    <row r="2">
      <c r="A2" s="4" t="s">
        <v>194</v>
      </c>
      <c r="B2" s="4" t="s">
        <v>194</v>
      </c>
      <c r="C2" s="4" t="s">
        <v>195</v>
      </c>
      <c r="D2" s="6" t="str">
        <f>IFERROR(__xludf.DUMMYFUNCTION("GOOGLETRANSLATE($C2,""es"",""eu"")"),"Jarraitu")</f>
        <v>Jarraitu</v>
      </c>
      <c r="E2" s="8" t="s">
        <v>195</v>
      </c>
      <c r="F2" s="8" t="s">
        <v>195</v>
      </c>
    </row>
    <row r="3">
      <c r="A3" s="4" t="s">
        <v>196</v>
      </c>
      <c r="B3" s="4" t="s">
        <v>196</v>
      </c>
      <c r="C3" s="4" t="s">
        <v>197</v>
      </c>
      <c r="D3" s="6" t="str">
        <f>IFERROR(__xludf.DUMMYFUNCTION("GOOGLETRANSLATE($C3,""es"",""eu"")"),"Baliozkotu")</f>
        <v>Baliozkotu</v>
      </c>
      <c r="E3" s="8" t="s">
        <v>197</v>
      </c>
      <c r="F3" s="8" t="s">
        <v>197</v>
      </c>
    </row>
    <row r="4">
      <c r="A4" s="4" t="s">
        <v>198</v>
      </c>
      <c r="B4" s="4" t="s">
        <v>199</v>
      </c>
      <c r="C4" s="4" t="s">
        <v>200</v>
      </c>
      <c r="D4" s="6" t="str">
        <f>IFERROR(__xludf.DUMMYFUNCTION("GOOGLETRANSLATE($C4,""es"",""eu"")"),"Rolak:")</f>
        <v>Rolak:</v>
      </c>
      <c r="E4" s="8" t="s">
        <v>199</v>
      </c>
      <c r="F4" s="8" t="s">
        <v>201</v>
      </c>
    </row>
    <row r="5">
      <c r="A5" s="4" t="s">
        <v>202</v>
      </c>
      <c r="B5" s="4" t="str">
        <f>IFERROR(__xludf.DUMMYFUNCTION("GOOGLETRANSLATE($C5,""es"",""en"")"),"Finish and view scores")</f>
        <v>Finish and view scores</v>
      </c>
      <c r="C5" s="4" t="s">
        <v>203</v>
      </c>
      <c r="D5" s="9" t="s">
        <v>204</v>
      </c>
      <c r="E5" s="8" t="s">
        <v>205</v>
      </c>
      <c r="F5" s="8" t="s">
        <v>206</v>
      </c>
    </row>
    <row r="6">
      <c r="A6" s="4" t="s">
        <v>207</v>
      </c>
      <c r="B6" s="4" t="str">
        <f>IFERROR(__xludf.DUMMYFUNCTION("GOOGLETRANSLATE($C6,""es"",""en"")"),"Next step")</f>
        <v>Next step</v>
      </c>
      <c r="C6" s="4" t="s">
        <v>208</v>
      </c>
      <c r="D6" s="6" t="str">
        <f>IFERROR(__xludf.DUMMYFUNCTION("GOOGLETRANSLATE($C6,""es"",""eu"")"),"Hurrengo urratsa")</f>
        <v>Hurrengo urratsa</v>
      </c>
      <c r="E6" s="8" t="s">
        <v>209</v>
      </c>
      <c r="F6" s="8" t="s">
        <v>210</v>
      </c>
    </row>
    <row r="7">
      <c r="A7" s="4" t="s">
        <v>211</v>
      </c>
      <c r="B7" s="4" t="s">
        <v>212</v>
      </c>
      <c r="C7" s="4" t="s">
        <v>213</v>
      </c>
      <c r="D7" s="6" t="str">
        <f>IFERROR(__xludf.DUMMYFUNCTION("GOOGLETRANSLATE($C7,""es"",""eu"")"),"Ziur jokotik irten nahi duzula?")</f>
        <v>Ziur jokotik irten nahi duzula?</v>
      </c>
      <c r="E7" s="8" t="s">
        <v>214</v>
      </c>
      <c r="F7" s="8" t="s">
        <v>215</v>
      </c>
    </row>
    <row r="8">
      <c r="A8" s="4" t="s">
        <v>216</v>
      </c>
      <c r="B8" s="4" t="s">
        <v>217</v>
      </c>
      <c r="C8" s="4" t="s">
        <v>218</v>
      </c>
      <c r="D8" s="6" t="str">
        <f>IFERROR(__xludf.DUMMYFUNCTION("GOOGLETRANSLATE($C8,""es"",""eu"")"),"Itzuli lobbyra")</f>
        <v>Itzuli lobbyra</v>
      </c>
      <c r="E8" s="8" t="s">
        <v>219</v>
      </c>
      <c r="F8" s="8" t="s">
        <v>220</v>
      </c>
    </row>
    <row r="9">
      <c r="A9" s="4" t="s">
        <v>221</v>
      </c>
      <c r="B9" s="4" t="s">
        <v>222</v>
      </c>
      <c r="C9" s="4" t="s">
        <v>223</v>
      </c>
      <c r="D9" s="6" t="str">
        <f>IFERROR(__xludf.DUMMYFUNCTION("GOOGLETRANSLATE($C9,""es"",""eu"")"),"Itzuli menu nagusira")</f>
        <v>Itzuli menu nagusira</v>
      </c>
      <c r="E9" s="8" t="s">
        <v>224</v>
      </c>
      <c r="F9" s="8" t="s">
        <v>225</v>
      </c>
    </row>
    <row r="10">
      <c r="A10" s="4" t="s">
        <v>226</v>
      </c>
      <c r="B10" s="16" t="str">
        <f>IFERROR(__xludf.DUMMYFUNCTION("GOOGLETRANSLATE($C10,""es"",""en"")"),"Exercise finished!")</f>
        <v>Exercise finished!</v>
      </c>
      <c r="C10" s="4" t="s">
        <v>227</v>
      </c>
      <c r="D10" s="6" t="str">
        <f>IFERROR(__xludf.DUMMYFUNCTION("GOOGLETRANSLATE($C10,""es"",""eu"")"),"Ariketa amaituta!")</f>
        <v>Ariketa amaituta!</v>
      </c>
      <c r="E10" s="8" t="s">
        <v>228</v>
      </c>
      <c r="F10" s="8" t="s">
        <v>229</v>
      </c>
    </row>
    <row r="11">
      <c r="A11" s="4" t="s">
        <v>230</v>
      </c>
      <c r="B11" s="16" t="str">
        <f>IFERROR(__xludf.DUMMYFUNCTION("GOOGLETRANSLATE($C11,""es"",""en"")"),"Statement")</f>
        <v>Statement</v>
      </c>
      <c r="C11" s="4" t="s">
        <v>231</v>
      </c>
      <c r="D11" s="6" t="str">
        <f>IFERROR(__xludf.DUMMYFUNCTION("GOOGLETRANSLATE($C11,""es"",""eu"")"),"Adierazpena")</f>
        <v>Adierazpena</v>
      </c>
      <c r="E11" s="8" t="s">
        <v>232</v>
      </c>
      <c r="F11" s="8" t="s">
        <v>233</v>
      </c>
    </row>
    <row r="12">
      <c r="A12" s="4" t="s">
        <v>234</v>
      </c>
      <c r="B12" s="16" t="str">
        <f>IFERROR(__xludf.DUMMYFUNCTION("GOOGLETRANSLATE($C12,""es"",""en"")"),"Solutions")</f>
        <v>Solutions</v>
      </c>
      <c r="C12" s="4" t="s">
        <v>235</v>
      </c>
      <c r="D12" s="6" t="str">
        <f>IFERROR(__xludf.DUMMYFUNCTION("GOOGLETRANSLATE($C12,""es"",""eu"")"),"Irtenbideak")</f>
        <v>Irtenbideak</v>
      </c>
      <c r="E12" s="8" t="s">
        <v>236</v>
      </c>
      <c r="F12" s="8" t="s">
        <v>237</v>
      </c>
    </row>
    <row r="13">
      <c r="A13" s="4" t="s">
        <v>238</v>
      </c>
      <c r="B13" s="16" t="str">
        <f>IFERROR(__xludf.DUMMYFUNCTION("GOOGLETRANSLATE($C13,""es"",""en"")"),"Scores")</f>
        <v>Scores</v>
      </c>
      <c r="C13" s="4" t="s">
        <v>239</v>
      </c>
      <c r="D13" s="6" t="str">
        <f>IFERROR(__xludf.DUMMYFUNCTION("GOOGLETRANSLATE($C13,""es"",""eu"")"),"Puntuazioa")</f>
        <v>Puntuazioa</v>
      </c>
      <c r="E13" s="8" t="s">
        <v>240</v>
      </c>
      <c r="F13" s="8" t="s">
        <v>241</v>
      </c>
    </row>
    <row r="14">
      <c r="A14" s="4" t="s">
        <v>111</v>
      </c>
      <c r="B14" s="16" t="str">
        <f>IFERROR(__xludf.DUMMYFUNCTION("GOOGLETRANSLATE($C14,""es"",""en"")"),"Name")</f>
        <v>Name</v>
      </c>
      <c r="C14" s="4" t="s">
        <v>112</v>
      </c>
      <c r="D14" s="6" t="str">
        <f>IFERROR(__xludf.DUMMYFUNCTION("GOOGLETRANSLATE($C14,""es"",""eu"")"),"Izena")</f>
        <v>Izena</v>
      </c>
      <c r="E14" s="8" t="s">
        <v>56</v>
      </c>
      <c r="F14" s="8" t="s">
        <v>113</v>
      </c>
    </row>
    <row r="15">
      <c r="A15" s="4" t="s">
        <v>242</v>
      </c>
      <c r="B15" s="16" t="str">
        <f>IFERROR(__xludf.DUMMYFUNCTION("GOOGLETRANSLATE($C15,""es"",""en"")"),"Surname")</f>
        <v>Surname</v>
      </c>
      <c r="C15" s="4" t="s">
        <v>243</v>
      </c>
      <c r="D15" s="6" t="str">
        <f>IFERROR(__xludf.DUMMYFUNCTION("GOOGLETRANSLATE($C15,""es"",""eu"")"),"Abizena")</f>
        <v>Abizena</v>
      </c>
      <c r="E15" s="8" t="s">
        <v>244</v>
      </c>
      <c r="F15" s="8" t="s">
        <v>245</v>
      </c>
    </row>
    <row r="16">
      <c r="A16" s="4" t="s">
        <v>246</v>
      </c>
      <c r="B16" s="16" t="str">
        <f>IFERROR(__xludf.DUMMYFUNCTION("GOOGLETRANSLATE($C16,""es"",""en"")"),"Second surname")</f>
        <v>Second surname</v>
      </c>
      <c r="C16" s="4" t="s">
        <v>247</v>
      </c>
      <c r="D16" s="6" t="str">
        <f>IFERROR(__xludf.DUMMYFUNCTION("GOOGLETRANSLATE($C16,""es"",""eu"")"),"Bigarren abizena")</f>
        <v>Bigarren abizena</v>
      </c>
      <c r="E16" s="8" t="s">
        <v>248</v>
      </c>
      <c r="F16" s="8" t="s">
        <v>249</v>
      </c>
    </row>
    <row r="17">
      <c r="A17" s="4" t="s">
        <v>250</v>
      </c>
      <c r="B17" s="16" t="str">
        <f>IFERROR(__xludf.DUMMYFUNCTION("GOOGLETRANSLATE($C17,""es"",""en"")"),"Sex")</f>
        <v>Sex</v>
      </c>
      <c r="C17" s="4" t="s">
        <v>251</v>
      </c>
      <c r="D17" s="6" t="str">
        <f>IFERROR(__xludf.DUMMYFUNCTION("GOOGLETRANSLATE($C17,""es"",""eu"")"),"Sexua")</f>
        <v>Sexua</v>
      </c>
      <c r="E17" s="8" t="s">
        <v>252</v>
      </c>
      <c r="F17" s="8" t="s">
        <v>251</v>
      </c>
    </row>
    <row r="18">
      <c r="A18" s="4" t="s">
        <v>253</v>
      </c>
      <c r="B18" s="16" t="str">
        <f>IFERROR(__xludf.DUMMYFUNCTION("GOOGLETRANSLATE($C18,""es"",""en"")"),"Date")</f>
        <v>Date</v>
      </c>
      <c r="C18" s="4" t="s">
        <v>254</v>
      </c>
      <c r="D18" s="6" t="str">
        <f>IFERROR(__xludf.DUMMYFUNCTION("GOOGLETRANSLATE($C18,""es"",""eu"")"),"Data")</f>
        <v>Data</v>
      </c>
      <c r="E18" s="8" t="s">
        <v>255</v>
      </c>
      <c r="F18" s="8" t="s">
        <v>255</v>
      </c>
    </row>
    <row r="19">
      <c r="A19" s="4" t="s">
        <v>256</v>
      </c>
      <c r="B19" s="16" t="str">
        <f>IFERROR(__xludf.DUMMYFUNCTION("GOOGLETRANSLATE($C19,""es"",""en"")"),"-The patient has chest pain")</f>
        <v>-The patient has chest pain</v>
      </c>
      <c r="C19" s="4" t="s">
        <v>257</v>
      </c>
      <c r="D19" s="6" t="str">
        <f>IFERROR(__xludf.DUMMYFUNCTION("GOOGLETRANSLATE($C19,""es"",""eu"")"),"-Gaixoak bularreko mina du")</f>
        <v>-Gaixoak bularreko mina du</v>
      </c>
      <c r="E19" s="8" t="s">
        <v>258</v>
      </c>
      <c r="F19" s="8" t="s">
        <v>259</v>
      </c>
    </row>
    <row r="20">
      <c r="A20" s="4" t="s">
        <v>260</v>
      </c>
      <c r="B20" s="16" t="str">
        <f>IFERROR(__xludf.DUMMYFUNCTION("GOOGLETRANSLATE($C20,""es"",""en"")"),"-The patient has a pacemaker")</f>
        <v>-The patient has a pacemaker</v>
      </c>
      <c r="C20" s="4" t="s">
        <v>261</v>
      </c>
      <c r="D20" s="6" t="str">
        <f>IFERROR(__xludf.DUMMYFUNCTION("GOOGLETRANSLATE($C20,""es"",""eu"")"),"-Gaixoak taupada-markagailua dauka")</f>
        <v>-Gaixoak taupada-markagailua dauka</v>
      </c>
      <c r="E20" s="8" t="s">
        <v>262</v>
      </c>
      <c r="F20" s="8" t="s">
        <v>263</v>
      </c>
    </row>
    <row r="21">
      <c r="A21" s="4" t="s">
        <v>264</v>
      </c>
      <c r="B21" s="4" t="s">
        <v>265</v>
      </c>
      <c r="C21" s="4" t="s">
        <v>266</v>
      </c>
      <c r="D21" s="6" t="str">
        <f>IFERROR(__xludf.DUMMYFUNCTION("GOOGLETRANSLATE($C21,""es"",""eu"")"),"h")</f>
        <v>h</v>
      </c>
      <c r="E21" s="8" t="s">
        <v>266</v>
      </c>
      <c r="F21" s="8" t="s">
        <v>267</v>
      </c>
    </row>
    <row r="22">
      <c r="A22" s="4" t="s">
        <v>268</v>
      </c>
      <c r="B22" s="4" t="s">
        <v>269</v>
      </c>
      <c r="C22" s="4" t="s">
        <v>265</v>
      </c>
      <c r="D22" s="6" t="str">
        <f>IFERROR(__xludf.DUMMYFUNCTION("GOOGLETRANSLATE($C22,""es"",""eu"")"),"M")</f>
        <v>M</v>
      </c>
      <c r="E22" s="8" t="s">
        <v>265</v>
      </c>
      <c r="F22" s="8" t="s">
        <v>265</v>
      </c>
    </row>
    <row r="23">
      <c r="A23" s="4" t="s">
        <v>270</v>
      </c>
      <c r="B23" s="4" t="s">
        <v>270</v>
      </c>
      <c r="C23" s="4" t="s">
        <v>271</v>
      </c>
      <c r="D23" s="6" t="str">
        <f>IFERROR(__xludf.DUMMYFUNCTION("GOOGLETRANSLATE($C23,""es"",""eu"")"),"José")</f>
        <v>José</v>
      </c>
      <c r="E23" s="8" t="s">
        <v>272</v>
      </c>
      <c r="F23" s="8" t="s">
        <v>271</v>
      </c>
    </row>
    <row r="24">
      <c r="A24" s="4" t="s">
        <v>273</v>
      </c>
      <c r="B24" s="4" t="s">
        <v>273</v>
      </c>
      <c r="C24" s="4" t="s">
        <v>274</v>
      </c>
      <c r="D24" s="6" t="str">
        <f>IFERROR(__xludf.DUMMYFUNCTION("GOOGLETRANSLATE($C24,""es"",""eu"")"),"Maria")</f>
        <v>Maria</v>
      </c>
      <c r="E24" s="8" t="s">
        <v>273</v>
      </c>
      <c r="F24" s="8" t="s">
        <v>274</v>
      </c>
    </row>
    <row r="25">
      <c r="A25" s="4" t="s">
        <v>275</v>
      </c>
      <c r="B25" s="16" t="str">
        <f>IFERROR(__xludf.DUMMYFUNCTION("GOOGLETRANSLATE($C25,""es"",""en"")"),"Total:")</f>
        <v>Total:</v>
      </c>
      <c r="C25" s="4" t="s">
        <v>276</v>
      </c>
      <c r="D25" s="6" t="str">
        <f>IFERROR(__xludf.DUMMYFUNCTION("GOOGLETRANSLATE($C25,""es"",""eu"")"),"Guztira:")</f>
        <v>Guztira:</v>
      </c>
      <c r="E25" s="8" t="s">
        <v>276</v>
      </c>
      <c r="F25" s="8" t="s">
        <v>276</v>
      </c>
    </row>
    <row r="26">
      <c r="A26" s="4" t="s">
        <v>277</v>
      </c>
      <c r="B26" s="16" t="str">
        <f>IFERROR(__xludf.DUMMYFUNCTION("GOOGLETRANSLATE($C26,""es"",""en"")"),"Solve step")</f>
        <v>Solve step</v>
      </c>
      <c r="C26" s="4" t="s">
        <v>278</v>
      </c>
      <c r="D26" s="6" t="str">
        <f>IFERROR(__xludf.DUMMYFUNCTION("GOOGLETRANSLATE($C26,""es"",""eu"")"),"Ebatzi urratsa")</f>
        <v>Ebatzi urratsa</v>
      </c>
      <c r="E26" s="8" t="s">
        <v>279</v>
      </c>
      <c r="F26" s="8" t="s">
        <v>280</v>
      </c>
    </row>
    <row r="27">
      <c r="A27" s="4" t="s">
        <v>281</v>
      </c>
      <c r="B27" s="16" t="str">
        <f>IFERROR(__xludf.DUMMYFUNCTION("GOOGLETRANSLATE($C27,""es"",""en"")"),"Current step:")</f>
        <v>Current step:</v>
      </c>
      <c r="C27" s="4" t="s">
        <v>282</v>
      </c>
      <c r="D27" s="6" t="str">
        <f>IFERROR(__xludf.DUMMYFUNCTION("GOOGLETRANSLATE($C27,""es"",""eu"")"),"Oraingo urratsa:")</f>
        <v>Oraingo urratsa:</v>
      </c>
      <c r="E27" s="8" t="s">
        <v>283</v>
      </c>
      <c r="F27" s="8" t="s">
        <v>282</v>
      </c>
    </row>
    <row r="28">
      <c r="A28" s="4" t="s">
        <v>284</v>
      </c>
      <c r="B28" s="16" t="str">
        <f>IFERROR(__xludf.DUMMYFUNCTION("GOOGLETRANSLATE($C28,""es"",""en"")"),"Exercise:")</f>
        <v>Exercise:</v>
      </c>
      <c r="C28" s="4" t="s">
        <v>150</v>
      </c>
      <c r="D28" s="6" t="str">
        <f>IFERROR(__xludf.DUMMYFUNCTION("GOOGLETRANSLATE($C28,""es"",""eu"")"),"Ariketa:")</f>
        <v>Ariketa:</v>
      </c>
      <c r="E28" s="8" t="s">
        <v>110</v>
      </c>
      <c r="F28" s="8" t="s">
        <v>151</v>
      </c>
    </row>
    <row r="29">
      <c r="A29" s="4" t="s">
        <v>285</v>
      </c>
      <c r="B29" s="16" t="str">
        <f>IFERROR(__xludf.DUMMYFUNCTION("GOOGLETRANSLATE($C29,""es"",""en"")"),"The electrocardiogram is correct, I'm going to talk to the doctor. You can continue")</f>
        <v>The electrocardiogram is correct, I'm going to talk to the doctor. You can continue</v>
      </c>
      <c r="C29" s="4" t="s">
        <v>286</v>
      </c>
      <c r="D29" s="6" t="str">
        <f>IFERROR(__xludf.DUMMYFUNCTION("GOOGLETRANSLATE($C29,""es"",""eu"")"),"Elektrokardiograma zuzena da, medikuarekin hitz egingo dut. Jarrai dezakezu")</f>
        <v>Elektrokardiograma zuzena da, medikuarekin hitz egingo dut. Jarrai dezakezu</v>
      </c>
      <c r="E29" s="17" t="str">
        <f>IFERROR(__xludf.DUMMYFUNCTION("GOOGLETRANSLATE($C29,""es"",""ca"")"),"L'electrocardiograma està correcte, parlaré amb el metge. Pots continuar")</f>
        <v>L'electrocardiograma està correcte, parlaré amb el metge. Pots continuar</v>
      </c>
      <c r="F29" s="17" t="str">
        <f>IFERROR(__xludf.DUMMYFUNCTION("GOOGLETRANSLATE($C29,""es"",""gl"")"),"O electrocardiograma é correcto, vou falar co médico. Podes continuar")</f>
        <v>O electrocardiograma é correcto, vou falar co médico. Podes continuar</v>
      </c>
    </row>
  </sheetData>
  <conditionalFormatting sqref="A1:A891">
    <cfRule type="expression" dxfId="0" priority="1">
      <formula>COUNTIF(A:A,A1)&gt;1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2.75"/>
    <col customWidth="1" min="2" max="2" width="33.13"/>
    <col customWidth="1" min="3" max="3" width="19.88"/>
    <col customWidth="1" min="4" max="4" width="44.5"/>
  </cols>
  <sheetData>
    <row r="1">
      <c r="A1" s="1" t="s">
        <v>0</v>
      </c>
      <c r="B1" s="1" t="s">
        <v>1</v>
      </c>
      <c r="C1" s="1" t="s">
        <v>2</v>
      </c>
      <c r="D1" s="2" t="s">
        <v>3</v>
      </c>
      <c r="E1" s="18" t="s">
        <v>4</v>
      </c>
      <c r="F1" s="2" t="s">
        <v>5</v>
      </c>
    </row>
    <row r="2">
      <c r="A2" s="4" t="s">
        <v>287</v>
      </c>
      <c r="B2" s="5" t="s">
        <v>287</v>
      </c>
      <c r="C2" s="5" t="s">
        <v>288</v>
      </c>
      <c r="D2" s="6" t="str">
        <f>IFERROR(__xludf.DUMMYFUNCTION("GOOGLETRANSLATE($C2,""es"",""eu"")"),"Kargatzen")</f>
        <v>Kargatzen</v>
      </c>
      <c r="E2" s="14" t="s">
        <v>289</v>
      </c>
      <c r="F2" s="8" t="s">
        <v>288</v>
      </c>
    </row>
    <row r="3">
      <c r="A3" s="4" t="s">
        <v>290</v>
      </c>
      <c r="B3" s="5" t="s">
        <v>291</v>
      </c>
      <c r="C3" s="5" t="s">
        <v>292</v>
      </c>
      <c r="D3" s="6" t="str">
        <f>IFERROR(__xludf.DUMMYFUNCTION("GOOGLETRANSLATE($C3,""es"",""eu"")"),"Ziur al zaude lobbytik irten nahi duzula? Ekintza honek ere itxi egingo du.")</f>
        <v>Ziur al zaude lobbytik irten nahi duzula? Ekintza honek ere itxi egingo du.</v>
      </c>
      <c r="E3" s="14" t="s">
        <v>293</v>
      </c>
      <c r="F3" s="8" t="s">
        <v>294</v>
      </c>
    </row>
    <row r="4">
      <c r="A4" s="4" t="s">
        <v>295</v>
      </c>
      <c r="B4" s="5" t="s">
        <v>291</v>
      </c>
      <c r="C4" s="5" t="s">
        <v>292</v>
      </c>
      <c r="D4" s="6" t="str">
        <f>IFERROR(__xludf.DUMMYFUNCTION("GOOGLETRANSLATE($C4,""es"",""eu"")"),"Ziur al zaude lobbytik irten nahi duzula? Ekintza honek ere itxi egingo du.")</f>
        <v>Ziur al zaude lobbytik irten nahi duzula? Ekintza honek ere itxi egingo du.</v>
      </c>
      <c r="E4" s="14" t="s">
        <v>293</v>
      </c>
      <c r="F4" s="8" t="s">
        <v>294</v>
      </c>
    </row>
    <row r="5">
      <c r="A5" s="4" t="s">
        <v>296</v>
      </c>
      <c r="B5" s="5" t="s">
        <v>297</v>
      </c>
      <c r="C5" s="5" t="s">
        <v>298</v>
      </c>
      <c r="D5" s="6" t="str">
        <f>IFERROR(__xludf.DUMMYFUNCTION("GOOGLETRANSLATE($C5,""es"",""eu"")"),"Jokalari guztiek prest egon behar dute hasi aurretik.")</f>
        <v>Jokalari guztiek prest egon behar dute hasi aurretik.</v>
      </c>
      <c r="E5" s="14" t="s">
        <v>299</v>
      </c>
      <c r="F5" s="8" t="s">
        <v>300</v>
      </c>
    </row>
    <row r="6">
      <c r="A6" s="4" t="s">
        <v>301</v>
      </c>
      <c r="B6" s="5" t="s">
        <v>302</v>
      </c>
      <c r="C6" s="5" t="s">
        <v>303</v>
      </c>
      <c r="D6" s="6" t="str">
        <f>IFERROR(__xludf.DUMMYFUNCTION("GOOGLETRANSLATE($C6,""es"",""eu"")"),"Jolasa hasieratzen")</f>
        <v>Jolasa hasieratzen</v>
      </c>
      <c r="E6" s="14" t="s">
        <v>304</v>
      </c>
      <c r="F6" s="8" t="s">
        <v>305</v>
      </c>
    </row>
    <row r="7">
      <c r="A7" s="4" t="s">
        <v>306</v>
      </c>
      <c r="B7" s="5" t="s">
        <v>307</v>
      </c>
      <c r="C7" s="5" t="s">
        <v>308</v>
      </c>
      <c r="D7" s="6" t="str">
        <f>IFERROR(__xludf.DUMMYFUNCTION("GOOGLETRANSLATE($C7,""es"",""eu"")"),"Jokalari prestatzen")</f>
        <v>Jokalari prestatzen</v>
      </c>
      <c r="E7" s="14" t="s">
        <v>309</v>
      </c>
      <c r="F7" s="8" t="s">
        <v>310</v>
      </c>
    </row>
    <row r="8">
      <c r="A8" s="19" t="s">
        <v>311</v>
      </c>
      <c r="B8" s="20" t="s">
        <v>312</v>
      </c>
      <c r="C8" s="20" t="s">
        <v>313</v>
      </c>
      <c r="D8" s="21" t="str">
        <f>IFERROR(__xludf.DUMMYFUNCTION("GOOGLETRANSLATE($C8,""es"",""eu"")"),"Baimenak huts egin du, baliteke erabiltzailea okerra izatea edo zerbitzuarekin komunikazioa ezinezkoa izatea.")</f>
        <v>Baimenak huts egin du, baliteke erabiltzailea okerra izatea edo zerbitzuarekin komunikazioa ezinezkoa izatea.</v>
      </c>
      <c r="E8" s="20" t="s">
        <v>314</v>
      </c>
      <c r="F8" s="8" t="s">
        <v>315</v>
      </c>
      <c r="G8" s="22"/>
      <c r="H8" s="22"/>
      <c r="I8" s="22"/>
      <c r="J8" s="22"/>
      <c r="K8" s="22"/>
      <c r="L8" s="22"/>
      <c r="M8" s="22"/>
      <c r="N8" s="22"/>
      <c r="O8" s="22"/>
      <c r="P8" s="22"/>
      <c r="Q8" s="22"/>
      <c r="R8" s="22"/>
      <c r="S8" s="22"/>
      <c r="T8" s="22"/>
      <c r="U8" s="22"/>
      <c r="V8" s="22"/>
      <c r="W8" s="22"/>
      <c r="X8" s="22"/>
      <c r="Y8" s="22"/>
      <c r="Z8" s="22"/>
    </row>
    <row r="9">
      <c r="A9" s="4" t="s">
        <v>316</v>
      </c>
      <c r="B9" s="5" t="s">
        <v>317</v>
      </c>
      <c r="C9" s="5" t="s">
        <v>318</v>
      </c>
      <c r="D9" s="6" t="str">
        <f>IFERROR(__xludf.DUMMYFUNCTION("GOOGLETRANSLATE($C9,""es"",""eu"")"),"Eremuak ezin dira hutsik utzi")</f>
        <v>Eremuak ezin dira hutsik utzi</v>
      </c>
      <c r="E9" s="14" t="s">
        <v>319</v>
      </c>
      <c r="F9" s="8" t="s">
        <v>320</v>
      </c>
    </row>
    <row r="10">
      <c r="A10" s="4" t="s">
        <v>321</v>
      </c>
      <c r="B10" s="4" t="s">
        <v>322</v>
      </c>
      <c r="C10" s="4" t="s">
        <v>323</v>
      </c>
      <c r="D10" s="6" t="str">
        <f>IFERROR(__xludf.DUMMYFUNCTION("GOOGLETRANSLATE($C10,""es"",""eu"")"),"Lobby-a sortzea")</f>
        <v>Lobby-a sortzea</v>
      </c>
      <c r="E10" s="14" t="s">
        <v>324</v>
      </c>
      <c r="F10" s="8" t="s">
        <v>323</v>
      </c>
    </row>
    <row r="11">
      <c r="A11" s="4" t="s">
        <v>325</v>
      </c>
      <c r="B11" s="4" t="s">
        <v>326</v>
      </c>
      <c r="C11" s="4" t="s">
        <v>327</v>
      </c>
      <c r="D11" s="6" t="str">
        <f>IFERROR(__xludf.DUMMYFUNCTION("GOOGLETRANSLATE($C11,""es"",""eu"")"),"Lobby bat egitea")</f>
        <v>Lobby bat egitea</v>
      </c>
      <c r="E11" s="14" t="s">
        <v>328</v>
      </c>
      <c r="F11" s="8" t="s">
        <v>329</v>
      </c>
    </row>
    <row r="12">
      <c r="A12" s="4" t="s">
        <v>330</v>
      </c>
      <c r="B12" s="4" t="s">
        <v>331</v>
      </c>
      <c r="C12" s="4" t="s">
        <v>332</v>
      </c>
      <c r="D12" s="6" t="str">
        <f>IFERROR(__xludf.DUMMYFUNCTION("GOOGLETRANSLATE($C12,""es"",""eu"")"),"Lobby publikoak bilatzen")</f>
        <v>Lobby publikoak bilatzen</v>
      </c>
      <c r="E12" s="14" t="s">
        <v>333</v>
      </c>
      <c r="F12" s="8" t="s">
        <v>334</v>
      </c>
    </row>
    <row r="13">
      <c r="A13" s="4" t="s">
        <v>335</v>
      </c>
      <c r="B13" s="4" t="s">
        <v>336</v>
      </c>
      <c r="C13" s="4" t="s">
        <v>337</v>
      </c>
      <c r="D13" s="6" t="str">
        <f>IFERROR(__xludf.DUMMYFUNCTION("GOOGLETRANSLATE($C13,""es"",""eu"")"),"Hautatutako lobby-ra sartzea")</f>
        <v>Hautatutako lobby-ra sartzea</v>
      </c>
      <c r="E13" s="14" t="s">
        <v>338</v>
      </c>
      <c r="F13" s="8" t="s">
        <v>339</v>
      </c>
    </row>
    <row r="14">
      <c r="A14" s="4" t="s">
        <v>340</v>
      </c>
      <c r="B14" s="4" t="s">
        <v>341</v>
      </c>
      <c r="C14" s="4" t="s">
        <v>342</v>
      </c>
      <c r="D14" s="6" t="str">
        <f>IFERROR(__xludf.DUMMYFUNCTION("GOOGLETRANSLATE($C14,""es"",""eu"")"),"Sartzen")</f>
        <v>Sartzen</v>
      </c>
      <c r="E14" s="14" t="s">
        <v>343</v>
      </c>
      <c r="F14" s="8" t="s">
        <v>342</v>
      </c>
    </row>
    <row r="15">
      <c r="A15" s="4" t="s">
        <v>344</v>
      </c>
      <c r="B15" s="4" t="s">
        <v>345</v>
      </c>
      <c r="C15" s="4" t="s">
        <v>346</v>
      </c>
      <c r="D15" s="9" t="s">
        <v>347</v>
      </c>
      <c r="E15" s="14" t="s">
        <v>348</v>
      </c>
      <c r="F15" s="8" t="s">
        <v>349</v>
      </c>
    </row>
    <row r="16">
      <c r="A16" s="4" t="s">
        <v>350</v>
      </c>
      <c r="B16" s="4" t="s">
        <v>351</v>
      </c>
      <c r="C16" s="4" t="s">
        <v>352</v>
      </c>
      <c r="D16" s="6" t="str">
        <f>IFERROR(__xludf.DUMMYFUNCTION("GOOGLETRANSLATE($C16,""es"",""eu"")"),"Utzi")</f>
        <v>Utzi</v>
      </c>
      <c r="E16" s="14" t="s">
        <v>353</v>
      </c>
      <c r="F16" s="8" t="s">
        <v>352</v>
      </c>
    </row>
    <row r="17">
      <c r="A17" s="4" t="s">
        <v>354</v>
      </c>
      <c r="B17" s="4" t="s">
        <v>354</v>
      </c>
      <c r="C17" s="4" t="s">
        <v>355</v>
      </c>
      <c r="D17" s="6" t="str">
        <f>IFERROR(__xludf.DUMMYFUNCTION("GOOGLETRANSLATE($C17,""es"",""eu"")"),"Berretsi")</f>
        <v>Berretsi</v>
      </c>
      <c r="E17" s="14" t="s">
        <v>356</v>
      </c>
      <c r="F17" s="8" t="s">
        <v>355</v>
      </c>
    </row>
    <row r="18">
      <c r="A18" s="4" t="s">
        <v>357</v>
      </c>
      <c r="B18" s="4" t="s">
        <v>357</v>
      </c>
      <c r="C18" s="4" t="s">
        <v>358</v>
      </c>
      <c r="D18" s="6" t="str">
        <f>IFERROR(__xludf.DUMMYFUNCTION("GOOGLETRANSLATE($C18,""es"",""eu"")"),"Itxi")</f>
        <v>Itxi</v>
      </c>
      <c r="E18" s="14" t="s">
        <v>359</v>
      </c>
      <c r="F18" s="8" t="s">
        <v>360</v>
      </c>
    </row>
    <row r="19">
      <c r="A19" s="4" t="s">
        <v>361</v>
      </c>
      <c r="B19" s="4" t="s">
        <v>362</v>
      </c>
      <c r="C19" s="4" t="s">
        <v>363</v>
      </c>
      <c r="D19" s="6" t="str">
        <f>IFERROR(__xludf.DUMMYFUNCTION("GOOGLETRANSLATE($C19,""es"",""eu"")"),"Lobbyra itzultzen")</f>
        <v>Lobbyra itzultzen</v>
      </c>
      <c r="E19" s="14" t="s">
        <v>364</v>
      </c>
      <c r="F19" s="8" t="s">
        <v>365</v>
      </c>
    </row>
    <row r="20">
      <c r="A20" s="4" t="s">
        <v>366</v>
      </c>
      <c r="B20" s="4" t="s">
        <v>367</v>
      </c>
      <c r="C20" s="4" t="s">
        <v>368</v>
      </c>
      <c r="D20" s="6" t="str">
        <f>IFERROR(__xludf.DUMMYFUNCTION("GOOGLETRANSLATE($C20,""es"",""eu"")"),"Saioa irteten")</f>
        <v>Saioa irteten</v>
      </c>
      <c r="E20" s="14" t="s">
        <v>369</v>
      </c>
      <c r="F20" s="8" t="s">
        <v>370</v>
      </c>
    </row>
    <row r="21">
      <c r="A21" s="4" t="s">
        <v>371</v>
      </c>
      <c r="B21" s="4" t="s">
        <v>372</v>
      </c>
      <c r="C21" s="4" t="s">
        <v>373</v>
      </c>
      <c r="D21" s="6" t="str">
        <f>IFERROR(__xludf.DUMMYFUNCTION("GOOGLETRANSLATE($C21,""es"",""eu"")"),"Ziur aplikazioa itxi nahi duzula?")</f>
        <v>Ziur aplikazioa itxi nahi duzula?</v>
      </c>
      <c r="E21" s="14" t="s">
        <v>374</v>
      </c>
      <c r="F21" s="8" t="s">
        <v>375</v>
      </c>
    </row>
    <row r="22">
      <c r="A22" s="22" t="s">
        <v>376</v>
      </c>
      <c r="B22" s="22" t="s">
        <v>377</v>
      </c>
      <c r="C22" s="22" t="s">
        <v>378</v>
      </c>
      <c r="D22" s="6" t="str">
        <f>IFERROR(__xludf.DUMMYFUNCTION("GOOGLETRANSLATE($C22,""es"",""eu"")"),"Zure puntuazioa bidaltzen")</f>
        <v>Zure puntuazioa bidaltzen</v>
      </c>
      <c r="E22" s="14" t="s">
        <v>379</v>
      </c>
      <c r="F22" s="8" t="s">
        <v>380</v>
      </c>
      <c r="G22" s="21" t="str">
        <f>IFERROR(__xludf.DUMMYFUNCTION("GOOGLETRANSLATE($C22,""es"",""ca"")"),"Enviant la teva puntuació")</f>
        <v>Enviant la teva puntuació</v>
      </c>
    </row>
    <row r="23">
      <c r="A23" s="22" t="s">
        <v>381</v>
      </c>
      <c r="B23" s="22" t="s">
        <v>382</v>
      </c>
      <c r="C23" s="22" t="s">
        <v>383</v>
      </c>
      <c r="D23" s="6" t="str">
        <f>IFERROR(__xludf.DUMMYFUNCTION("GOOGLETRANSLATE($C23,""es"",""eu"")"),"Errore bat gertatu da puntuazioa bidaltzean")</f>
        <v>Errore bat gertatu da puntuazioa bidaltzean</v>
      </c>
      <c r="E23" s="14" t="s">
        <v>384</v>
      </c>
      <c r="F23" s="8" t="s">
        <v>385</v>
      </c>
      <c r="G23" s="21" t="str">
        <f>IFERROR(__xludf.DUMMYFUNCTION("GOOGLETRANSLATE($C23,""es"",""ca"")"),"Error en enviar la teva puntuació")</f>
        <v>Error en enviar la teva puntuació</v>
      </c>
    </row>
    <row r="24">
      <c r="A24" s="22" t="s">
        <v>386</v>
      </c>
      <c r="B24" s="22" t="s">
        <v>387</v>
      </c>
      <c r="C24" s="23" t="s">
        <v>388</v>
      </c>
      <c r="D24" s="6" t="str">
        <f>IFERROR(__xludf.DUMMYFUNCTION("GOOGLETRANSLATE($C24,""es"",""eu"")"),"Ikusle jokalari batek ezin du bakarkako joko bat hasi.")</f>
        <v>Ikusle jokalari batek ezin du bakarkako joko bat hasi.</v>
      </c>
      <c r="E24" s="14" t="s">
        <v>389</v>
      </c>
      <c r="F24" s="8" t="s">
        <v>390</v>
      </c>
    </row>
    <row r="25">
      <c r="A25" s="22" t="s">
        <v>391</v>
      </c>
      <c r="B25" s="22" t="s">
        <v>392</v>
      </c>
      <c r="C25" s="22" t="s">
        <v>393</v>
      </c>
      <c r="D25" s="21" t="str">
        <f>IFERROR(__xludf.DUMMYFUNCTION("GOOGLETRANSLATE($C25,""es"",""eu"")"),"Erabiltzailearen kodea ez da zuzena")</f>
        <v>Erabiltzailearen kodea ez da zuzena</v>
      </c>
      <c r="E25" s="17" t="str">
        <f>IFERROR(__xludf.DUMMYFUNCTION("GOOGLETRANSLATE($C25,""es"",""ca"")"),"El codi d'usuari no és correcte")</f>
        <v>El codi d'usuari no és correcte</v>
      </c>
      <c r="F25" s="17" t="str">
        <f>IFERROR(__xludf.DUMMYFUNCTION("GOOGLETRANSLATE($C25,""es"",""gl"")"),"O código de usuario non é correcto")</f>
        <v>O código de usuario non é correcto</v>
      </c>
      <c r="G25" s="22"/>
      <c r="H25" s="22"/>
      <c r="I25" s="22"/>
      <c r="J25" s="22"/>
      <c r="K25" s="22"/>
      <c r="L25" s="22"/>
      <c r="M25" s="22"/>
      <c r="N25" s="22"/>
      <c r="O25" s="22"/>
      <c r="P25" s="22"/>
      <c r="Q25" s="22"/>
      <c r="R25" s="22"/>
      <c r="S25" s="22"/>
      <c r="T25" s="22"/>
      <c r="U25" s="22"/>
      <c r="V25" s="22"/>
      <c r="W25" s="22"/>
      <c r="X25" s="22"/>
      <c r="Y25" s="22"/>
      <c r="Z25" s="22"/>
    </row>
    <row r="26">
      <c r="A26" s="22" t="s">
        <v>394</v>
      </c>
      <c r="B26" s="22" t="s">
        <v>395</v>
      </c>
      <c r="C26" s="22" t="s">
        <v>396</v>
      </c>
      <c r="D26" s="21" t="str">
        <f>IFERROR(__xludf.DUMMYFUNCTION("GOOGLETRANSLATE($C26,""es"",""eu"")"),"Egindako ariketa erabiltzaile erabiltzaile honi esleitzen zaio")</f>
        <v>Egindako ariketa erabiltzaile erabiltzaile honi esleitzen zaio</v>
      </c>
      <c r="E26" s="17" t="str">
        <f>IFERROR(__xludf.DUMMYFUNCTION("GOOGLETRANSLATE($C26,""es"",""ca"")"),"L'exercici realitzat amb aquesta assignat a aquest usuari usuari")</f>
        <v>L'exercici realitzat amb aquesta assignat a aquest usuari usuari</v>
      </c>
      <c r="F26" s="17" t="str">
        <f>IFERROR(__xludf.DUMMYFUNCTION("GOOGLETRANSLATE($C26,""es"",""gl"")"),"O exercicio realizado con está asignado a este usuario usuario")</f>
        <v>O exercicio realizado con está asignado a este usuario usuario</v>
      </c>
      <c r="G26" s="22"/>
      <c r="H26" s="22"/>
      <c r="I26" s="22"/>
      <c r="J26" s="22"/>
      <c r="K26" s="22"/>
      <c r="L26" s="22"/>
      <c r="M26" s="22"/>
      <c r="N26" s="22"/>
      <c r="O26" s="22"/>
      <c r="P26" s="22"/>
      <c r="Q26" s="22"/>
      <c r="R26" s="22"/>
      <c r="S26" s="22"/>
      <c r="T26" s="22"/>
      <c r="U26" s="22"/>
      <c r="V26" s="22"/>
      <c r="W26" s="22"/>
      <c r="X26" s="22"/>
      <c r="Y26" s="22"/>
      <c r="Z26" s="22"/>
    </row>
    <row r="27">
      <c r="A27" s="22" t="s">
        <v>397</v>
      </c>
      <c r="B27" s="22" t="s">
        <v>398</v>
      </c>
      <c r="C27" s="22" t="s">
        <v>399</v>
      </c>
      <c r="D27" s="21" t="str">
        <f>IFERROR(__xludf.DUMMYFUNCTION("GOOGLETRANSLATE($C27,""es"",""eu"")"),"Atondoarekiko konexioak huts egin du")</f>
        <v>Atondoarekiko konexioak huts egin du</v>
      </c>
      <c r="E27" s="17" t="str">
        <f>IFERROR(__xludf.DUMMYFUNCTION("GOOGLETRANSLATE($C27,""es"",""ca"")"),"La connexió amb el lobby ha fallat")</f>
        <v>La connexió amb el lobby ha fallat</v>
      </c>
      <c r="F27" s="24" t="s">
        <v>400</v>
      </c>
      <c r="G27" s="22"/>
      <c r="H27" s="22"/>
      <c r="I27" s="22"/>
      <c r="J27" s="22"/>
      <c r="K27" s="22"/>
      <c r="L27" s="22"/>
      <c r="M27" s="22"/>
      <c r="N27" s="22"/>
      <c r="O27" s="22"/>
      <c r="P27" s="22"/>
      <c r="Q27" s="22"/>
      <c r="R27" s="22"/>
      <c r="S27" s="22"/>
      <c r="T27" s="22"/>
      <c r="U27" s="22"/>
      <c r="V27" s="22"/>
      <c r="W27" s="22"/>
      <c r="X27" s="22"/>
      <c r="Y27" s="22"/>
      <c r="Z27" s="22"/>
    </row>
    <row r="28">
      <c r="A28" s="4" t="s">
        <v>401</v>
      </c>
      <c r="B28" s="4" t="s">
        <v>402</v>
      </c>
      <c r="C28" s="4" t="s">
        <v>403</v>
      </c>
      <c r="D28" s="21" t="str">
        <f>IFERROR(__xludf.DUMMYFUNCTION("GOOGLETRANSLATE($C28,""es"",""eu"")"),"Partiturak behar bezala bidali dira")</f>
        <v>Partiturak behar bezala bidali dira</v>
      </c>
      <c r="E28" s="17" t="str">
        <f>IFERROR(__xludf.DUMMYFUNCTION("GOOGLETRANSLATE($C28,""es"",""ca"")"),"Les puntuacions s'han enviat correctament")</f>
        <v>Les puntuacions s'han enviat correctament</v>
      </c>
      <c r="F28" s="24" t="s">
        <v>400</v>
      </c>
    </row>
    <row r="29">
      <c r="A29" s="22" t="s">
        <v>404</v>
      </c>
      <c r="B29" s="22" t="s">
        <v>405</v>
      </c>
      <c r="C29" s="22" t="s">
        <v>406</v>
      </c>
      <c r="D29" s="21" t="str">
        <f>IFERROR(__xludf.DUMMYFUNCTION("GOOGLETRANSLATE($C29,""es"",""eu"")"),"Ezin izan da bidalketa puntuazioak konexio-arazo baten ondorioz")</f>
        <v>Ezin izan da bidalketa puntuazioak konexio-arazo baten ondorioz</v>
      </c>
      <c r="E29" s="17" t="str">
        <f>IFERROR(__xludf.DUMMYFUNCTION("GOOGLETRANSLATE($C29,""es"",""ca"")"),"L'enviament de puntuacions ha fallat a causa d'un problema de connexió")</f>
        <v>L'enviament de puntuacions ha fallat a causa d'un problema de connexió</v>
      </c>
      <c r="F29" s="24" t="str">
        <f>IFERROR(__xludf.DUMMYFUNCTION("GOOGLETRANSLATE($C29,""es"",""gl"")"),"Produciuse un erro ao enviar as puntuacións debido a un problema de conexión")</f>
        <v>Produciuse un erro ao enviar as puntuacións debido a un problema de conexión</v>
      </c>
      <c r="G29" s="22"/>
      <c r="H29" s="22"/>
      <c r="I29" s="22"/>
      <c r="J29" s="22"/>
      <c r="K29" s="22"/>
      <c r="L29" s="22"/>
      <c r="M29" s="22"/>
      <c r="N29" s="22"/>
      <c r="O29" s="22"/>
      <c r="P29" s="22"/>
      <c r="Q29" s="22"/>
      <c r="R29" s="22"/>
      <c r="S29" s="22"/>
      <c r="T29" s="22"/>
      <c r="U29" s="22"/>
      <c r="V29" s="22"/>
      <c r="W29" s="22"/>
      <c r="X29" s="22"/>
      <c r="Y29" s="22"/>
      <c r="Z29" s="22"/>
    </row>
  </sheetData>
  <conditionalFormatting sqref="A1:A1000">
    <cfRule type="expression" dxfId="0" priority="1">
      <formula>COUNTIF(A:A,A1)&gt;1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1" t="s">
        <v>1</v>
      </c>
      <c r="C1" s="1" t="s">
        <v>2</v>
      </c>
      <c r="D1" s="2" t="s">
        <v>3</v>
      </c>
      <c r="E1" s="18" t="s">
        <v>4</v>
      </c>
      <c r="F1" s="2" t="s">
        <v>5</v>
      </c>
    </row>
    <row r="2">
      <c r="A2" s="4" t="s">
        <v>407</v>
      </c>
      <c r="B2" s="5" t="s">
        <v>407</v>
      </c>
      <c r="C2" s="5" t="s">
        <v>407</v>
      </c>
      <c r="D2" s="6" t="str">
        <f>IFERROR(__xludf.DUMMYFUNCTION("GOOGLETRANSLATE($C2,""es"",""eu"")"),"VR")</f>
        <v>VR</v>
      </c>
      <c r="E2" s="14" t="s">
        <v>408</v>
      </c>
      <c r="F2" s="8" t="s">
        <v>407</v>
      </c>
    </row>
    <row r="3">
      <c r="A3" s="4" t="s">
        <v>409</v>
      </c>
      <c r="B3" s="5" t="s">
        <v>410</v>
      </c>
      <c r="C3" s="5" t="s">
        <v>411</v>
      </c>
      <c r="D3" s="6" t="str">
        <f>IFERROR(__xludf.DUMMYFUNCTION("GOOGLETRANSLATE($C3,""es"",""eu"")"),"VRrik ez")</f>
        <v>VRrik ez</v>
      </c>
      <c r="E3" s="14" t="s">
        <v>412</v>
      </c>
      <c r="F3" s="8" t="s">
        <v>413</v>
      </c>
    </row>
    <row r="4">
      <c r="A4" s="4" t="s">
        <v>74</v>
      </c>
      <c r="B4" s="5" t="s">
        <v>74</v>
      </c>
      <c r="C4" s="5" t="s">
        <v>414</v>
      </c>
      <c r="D4" s="6" t="str">
        <f>IFERROR(__xludf.DUMMYFUNCTION("GOOGLETRANSLATE($C4,""es"",""eu"")"),"Kolaboratzailea")</f>
        <v>Kolaboratzailea</v>
      </c>
      <c r="E4" s="14" t="s">
        <v>415</v>
      </c>
      <c r="F4" s="8" t="s">
        <v>414</v>
      </c>
    </row>
    <row r="5">
      <c r="A5" s="4" t="s">
        <v>416</v>
      </c>
      <c r="B5" s="5" t="s">
        <v>416</v>
      </c>
      <c r="C5" s="5" t="s">
        <v>417</v>
      </c>
      <c r="D5" s="9" t="s">
        <v>418</v>
      </c>
      <c r="E5" s="14" t="s">
        <v>417</v>
      </c>
      <c r="F5" s="8" t="s">
        <v>419</v>
      </c>
    </row>
    <row r="6">
      <c r="A6" s="5" t="s">
        <v>420</v>
      </c>
      <c r="B6" s="5" t="s">
        <v>420</v>
      </c>
      <c r="C6" s="5" t="s">
        <v>421</v>
      </c>
      <c r="D6" s="6" t="str">
        <f>IFERROR(__xludf.DUMMYFUNCTION("GOOGLETRANSLATE($C6,""es"",""eu"")"),"Medikua")</f>
        <v>Medikua</v>
      </c>
      <c r="E6" s="14" t="s">
        <v>422</v>
      </c>
      <c r="F6" s="8" t="s">
        <v>423</v>
      </c>
    </row>
    <row r="7">
      <c r="A7" s="5" t="s">
        <v>424</v>
      </c>
      <c r="B7" s="5" t="s">
        <v>424</v>
      </c>
      <c r="C7" s="5" t="s">
        <v>425</v>
      </c>
      <c r="D7" s="6" t="str">
        <f>IFERROR(__xludf.DUMMYFUNCTION("GOOGLETRANSLATE($C7,""es"",""eu"")"),"Erizaina")</f>
        <v>Erizaina</v>
      </c>
      <c r="E7" s="14" t="s">
        <v>426</v>
      </c>
      <c r="F7" s="8" t="s">
        <v>427</v>
      </c>
    </row>
    <row r="8">
      <c r="A8" s="25" t="s">
        <v>428</v>
      </c>
      <c r="B8" s="20" t="str">
        <f>IFERROR(__xludf.DUMMYFUNCTION("GOOGLETRANSLATE($C8,""es"",""en"")"),"Nursing assistant care technician")</f>
        <v>Nursing assistant care technician</v>
      </c>
      <c r="C8" s="20" t="s">
        <v>429</v>
      </c>
      <c r="D8" s="6" t="str">
        <f>IFERROR(__xludf.DUMMYFUNCTION("GOOGLETRANSLATE($C8,""es"",""eu"")"),"Erizaintzako laguntzailea zaintzeko teknikaria")</f>
        <v>Erizaintzako laguntzailea zaintzeko teknikaria</v>
      </c>
      <c r="E8" s="14" t="s">
        <v>430</v>
      </c>
      <c r="F8" s="8" t="s">
        <v>431</v>
      </c>
      <c r="G8" s="22"/>
      <c r="H8" s="22"/>
      <c r="I8" s="22"/>
      <c r="J8" s="22"/>
      <c r="K8" s="22"/>
      <c r="L8" s="22"/>
      <c r="M8" s="22"/>
      <c r="N8" s="22"/>
      <c r="O8" s="22"/>
      <c r="P8" s="22"/>
      <c r="Q8" s="22"/>
      <c r="R8" s="22"/>
      <c r="S8" s="22"/>
      <c r="T8" s="22"/>
      <c r="U8" s="22"/>
      <c r="V8" s="22"/>
      <c r="W8" s="22"/>
      <c r="X8" s="22"/>
      <c r="Y8" s="22"/>
    </row>
    <row r="9">
      <c r="A9" s="4" t="s">
        <v>432</v>
      </c>
      <c r="B9" s="5" t="s">
        <v>432</v>
      </c>
      <c r="C9" s="5" t="s">
        <v>432</v>
      </c>
      <c r="D9" s="6" t="str">
        <f>IFERROR(__xludf.DUMMYFUNCTION("GOOGLETRANSLATE($C9,""es"",""eu"")"),"Ostalaria")</f>
        <v>Ostalaria</v>
      </c>
      <c r="E9" s="14" t="s">
        <v>432</v>
      </c>
      <c r="F9" s="8" t="s">
        <v>433</v>
      </c>
    </row>
    <row r="10">
      <c r="A10" s="4" t="s">
        <v>434</v>
      </c>
      <c r="B10" s="4" t="s">
        <v>434</v>
      </c>
      <c r="C10" s="4" t="s">
        <v>435</v>
      </c>
      <c r="D10" s="6" t="str">
        <f>IFERROR(__xludf.DUMMYFUNCTION("GOOGLETRANSLATE($C10,""es"",""eu"")"),"Bezeroa")</f>
        <v>Bezeroa</v>
      </c>
      <c r="E10" s="14" t="s">
        <v>434</v>
      </c>
      <c r="F10" s="8" t="s">
        <v>435</v>
      </c>
    </row>
  </sheetData>
  <conditionalFormatting sqref="A1:A5 A9:A1000">
    <cfRule type="expression" dxfId="0" priority="1">
      <formula>COUNTIF(A:A,A1)&gt;1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6.25"/>
    <col customWidth="1" min="3" max="3" width="30.13"/>
    <col customWidth="1" min="4" max="4" width="105.63"/>
  </cols>
  <sheetData>
    <row r="1">
      <c r="A1" s="1" t="s">
        <v>0</v>
      </c>
      <c r="B1" s="1" t="s">
        <v>1</v>
      </c>
      <c r="C1" s="1" t="s">
        <v>2</v>
      </c>
      <c r="D1" s="2" t="s">
        <v>3</v>
      </c>
      <c r="E1" s="2" t="s">
        <v>4</v>
      </c>
      <c r="F1" s="2" t="s">
        <v>5</v>
      </c>
    </row>
    <row r="2">
      <c r="A2" s="26">
        <v>0.0</v>
      </c>
      <c r="B2" s="27" t="str">
        <f>IFERROR(__xludf.DUMMYFUNCTION("GOOGLETRANSLATE($C2,""es"",""en"")"),"55-year-old man who is going to have a pacemaker inserted tomorrow and the cardiologist orders that he undergo a prior electrocardiogram.")</f>
        <v>55-year-old man who is going to have a pacemaker inserted tomorrow and the cardiologist orders that he undergo a prior electrocardiogram.</v>
      </c>
      <c r="C2" s="4" t="s">
        <v>436</v>
      </c>
      <c r="D2" s="6" t="str">
        <f>IFERROR(__xludf.DUMMYFUNCTION("GOOGLETRANSLATE($C2,""es"",""eu"")"),"Bihar taupada-markagailua jarriko dioten 55 urteko gizona eta kardiologoak aldez aurretik elektrokardiograma bat egiteko agintzen du.")</f>
        <v>Bihar taupada-markagailua jarriko dioten 55 urteko gizona eta kardiologoak aldez aurretik elektrokardiograma bat egiteko agintzen du.</v>
      </c>
      <c r="E2" s="14" t="s">
        <v>437</v>
      </c>
      <c r="F2" s="8" t="s">
        <v>438</v>
      </c>
    </row>
    <row r="3">
      <c r="A3" s="4">
        <v>1.0</v>
      </c>
      <c r="B3" s="27" t="str">
        <f>IFERROR(__xludf.DUMMYFUNCTION("GOOGLETRANSLATE($C3,""es"",""en"")"),"A 55-year-old woman is scheduled for an electrocardiogram after having a pacemaker.")</f>
        <v>A 55-year-old woman is scheduled for an electrocardiogram after having a pacemaker.</v>
      </c>
      <c r="C3" s="4" t="s">
        <v>439</v>
      </c>
      <c r="D3" s="6" t="str">
        <f>IFERROR(__xludf.DUMMYFUNCTION("GOOGLETRANSLATE($C3,""es"",""eu"")"),"55 urteko emakume bati elektrokardiograma egiteko programatuta dago taupada-markagailua eduki ostean.")</f>
        <v>55 urteko emakume bati elektrokardiograma egiteko programatuta dago taupada-markagailua eduki ostean.</v>
      </c>
      <c r="E3" s="14" t="s">
        <v>440</v>
      </c>
      <c r="F3" s="8" t="s">
        <v>441</v>
      </c>
    </row>
    <row r="4">
      <c r="A4" s="4">
        <v>2.0</v>
      </c>
      <c r="B4" s="27" t="str">
        <f>IFERROR(__xludf.DUMMYFUNCTION("GOOGLETRANSLATE($C4,""es"",""en"")"),"70-year-old woman who comes to have a control electrocardiogram at the health center.")</f>
        <v>70-year-old woman who comes to have a control electrocardiogram at the health center.</v>
      </c>
      <c r="C4" s="4" t="s">
        <v>442</v>
      </c>
      <c r="D4" s="6" t="str">
        <f>IFERROR(__xludf.DUMMYFUNCTION("GOOGLETRANSLATE($C4,""es"",""eu"")"),"Osasun zentrora kontrol-elektrokardiograma bat egitera etortzen den 70 urteko emakumea.")</f>
        <v>Osasun zentrora kontrol-elektrokardiograma bat egitera etortzen den 70 urteko emakumea.</v>
      </c>
      <c r="E4" s="14" t="s">
        <v>443</v>
      </c>
      <c r="F4" s="8" t="s">
        <v>444</v>
      </c>
    </row>
    <row r="5">
      <c r="A5" s="4">
        <v>3.0</v>
      </c>
      <c r="B5" s="27" t="str">
        <f>IFERROR(__xludf.DUMMYFUNCTION("GOOGLETRANSLATE($C5,""es"",""en"")"),"A 33-year-old man comes to the emergency room with chest pain. The doctor orders him to perform an electrocardiogram.")</f>
        <v>A 33-year-old man comes to the emergency room with chest pain. The doctor orders him to perform an electrocardiogram.</v>
      </c>
      <c r="C5" s="10" t="s">
        <v>445</v>
      </c>
      <c r="D5" s="6" t="str">
        <f>IFERROR(__xludf.DUMMYFUNCTION("GOOGLETRANSLATE($C5,""es"",""eu"")"),"33 urteko gizon bat dator larrialdietara bularreko minarekin Medikuak elektrokardiograma egiteko agindu dio.")</f>
        <v>33 urteko gizon bat dator larrialdietara bularreko minarekin Medikuak elektrokardiograma egiteko agindu dio.</v>
      </c>
      <c r="E5" s="14" t="s">
        <v>446</v>
      </c>
      <c r="F5" s="8" t="s">
        <v>447</v>
      </c>
    </row>
    <row r="6">
      <c r="A6" s="4">
        <v>4.0</v>
      </c>
      <c r="B6" s="27" t="str">
        <f>IFERROR(__xludf.DUMMYFUNCTION("GOOGLETRANSLATE($C6,""es"",""en"")"),"An 85-year-old man with a dental bridge and a cardiac history comes to undergo a control electrocardiogram at the health center.")</f>
        <v>An 85-year-old man with a dental bridge and a cardiac history comes to undergo a control electrocardiogram at the health center.</v>
      </c>
      <c r="C6" s="4" t="s">
        <v>448</v>
      </c>
      <c r="D6" s="6" t="str">
        <f>IFERROR(__xludf.DUMMYFUNCTION("GOOGLETRANSLATE($C6,""es"",""eu"")"),"Hortz-zubia eta bihotzeko historia dituen 85 urteko gizon bat kontrol elektrokardiograma egitera dator osasun zentroan.")</f>
        <v>Hortz-zubia eta bihotzeko historia dituen 85 urteko gizon bat kontrol elektrokardiograma egitera dator osasun zentroan.</v>
      </c>
      <c r="E6" s="14" t="s">
        <v>449</v>
      </c>
      <c r="F6" s="8" t="s">
        <v>450</v>
      </c>
    </row>
    <row r="7">
      <c r="A7" s="4">
        <v>5.0</v>
      </c>
      <c r="B7" s="27" t="str">
        <f>IFERROR(__xludf.DUMMYFUNCTION("GOOGLETRANSLATE($C7,""es"",""en"")"),"A 60-year-old woman who is going to have a knee replacement (with a history of a hip fracture), the anesthetist orders an electrocardiogram before the operation.")</f>
        <v>A 60-year-old woman who is going to have a knee replacement (with a history of a hip fracture), the anesthetist orders an electrocardiogram before the operation.</v>
      </c>
      <c r="C7" s="4" t="s">
        <v>451</v>
      </c>
      <c r="D7" s="6" t="str">
        <f>IFERROR(__xludf.DUMMYFUNCTION("GOOGLETRANSLATE($C7,""es"",""eu"")"),"Belauneko ordezkapena egingo dion 60 urteko emakumeari (aldakaren hausturaren historia duena), anestesistak elektrokardiograma bat aginduko du ebakuntza egin aurretik.")</f>
        <v>Belauneko ordezkapena egingo dion 60 urteko emakumeari (aldakaren hausturaren historia duena), anestesistak elektrokardiograma bat aginduko du ebakuntza egin aurretik.</v>
      </c>
      <c r="E7" s="14" t="s">
        <v>452</v>
      </c>
      <c r="F7" s="8" t="s">
        <v>453</v>
      </c>
    </row>
    <row r="8">
      <c r="A8" s="4">
        <v>6.0</v>
      </c>
      <c r="B8" s="27" t="str">
        <f>IFERROR(__xludf.DUMMYFUNCTION("GOOGLETRANSLATE($C8,""es"",""en"")"),"A 35-year-old woman who wants to take civil guard exams comes to have an electrocardiogram at the health center.")</f>
        <v>A 35-year-old woman who wants to take civil guard exams comes to have an electrocardiogram at the health center.</v>
      </c>
      <c r="C8" s="4" t="s">
        <v>454</v>
      </c>
      <c r="D8" s="6" t="str">
        <f>IFERROR(__xludf.DUMMYFUNCTION("GOOGLETRANSLATE($C8,""es"",""eu"")"),"Guardia zibilaren azterketak egin nahi dituen 35 urteko emakume bat dator osasun zentrora elektrokardiograma egitera.")</f>
        <v>Guardia zibilaren azterketak egin nahi dituen 35 urteko emakume bat dator osasun zentrora elektrokardiograma egitera.</v>
      </c>
      <c r="E8" s="14" t="s">
        <v>455</v>
      </c>
      <c r="F8" s="8" t="s">
        <v>456</v>
      </c>
    </row>
    <row r="9">
      <c r="A9" s="4">
        <v>7.0</v>
      </c>
      <c r="B9" s="27" t="str">
        <f>IFERROR(__xludf.DUMMYFUNCTION("GOOGLETRANSLATE($C9,""es"",""en"")"),"An 85-year-old man who is scheduled for an electrocardiogram after having a pacemaker.")</f>
        <v>An 85-year-old man who is scheduled for an electrocardiogram after having a pacemaker.</v>
      </c>
      <c r="C9" s="4" t="s">
        <v>457</v>
      </c>
      <c r="D9" s="6" t="str">
        <f>IFERROR(__xludf.DUMMYFUNCTION("GOOGLETRANSLATE($C9,""es"",""eu"")"),"Taupada-markagailua eduki ostean elektrokardiograma egiteko programatuta dagoen 85 urteko gizon bat.")</f>
        <v>Taupada-markagailua eduki ostean elektrokardiograma egiteko programatuta dagoen 85 urteko gizon bat.</v>
      </c>
      <c r="E9" s="14" t="s">
        <v>458</v>
      </c>
      <c r="F9" s="8" t="s">
        <v>459</v>
      </c>
    </row>
    <row r="18">
      <c r="B18" s="27"/>
      <c r="C18" s="27"/>
    </row>
  </sheetData>
  <conditionalFormatting sqref="A1:A2 A65:A1000">
    <cfRule type="expression" dxfId="0" priority="1">
      <formula>COUNTIF(A:A,A1)&gt;1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6.25"/>
    <col customWidth="1" min="3" max="3" width="27.63"/>
    <col customWidth="1" min="4" max="4" width="73.5"/>
  </cols>
  <sheetData>
    <row r="1">
      <c r="A1" s="1" t="s">
        <v>0</v>
      </c>
      <c r="B1" s="1" t="s">
        <v>1</v>
      </c>
      <c r="C1" s="1" t="s">
        <v>2</v>
      </c>
      <c r="D1" s="2" t="s">
        <v>3</v>
      </c>
      <c r="E1" s="18" t="s">
        <v>4</v>
      </c>
      <c r="F1" s="2" t="s">
        <v>5</v>
      </c>
    </row>
    <row r="2">
      <c r="A2" s="4" t="s">
        <v>460</v>
      </c>
      <c r="B2" s="16" t="str">
        <f>IFERROR(__xludf.DUMMYFUNCTION("GOOGLETRANSLATE($C2,""es"",""en"")"),"Perform hand hygiene.")</f>
        <v>Perform hand hygiene.</v>
      </c>
      <c r="C2" s="28" t="s">
        <v>461</v>
      </c>
      <c r="D2" s="6" t="str">
        <f>IFERROR(__xludf.DUMMYFUNCTION("GOOGLETRANSLATE($C2,""es"",""eu"")"),"Eskuen higienea egin.")</f>
        <v>Eskuen higienea egin.</v>
      </c>
      <c r="E2" s="14" t="s">
        <v>462</v>
      </c>
      <c r="F2" s="8" t="s">
        <v>463</v>
      </c>
    </row>
    <row r="3">
      <c r="A3" s="4" t="s">
        <v>464</v>
      </c>
      <c r="B3" s="16" t="str">
        <f>IFERROR(__xludf.DUMMYFUNCTION("GOOGLETRANSLATE($C3,""es"",""en"")"),"Greet the patient and explain that they are going to have an electrocardiogram.")</f>
        <v>Greet the patient and explain that they are going to have an electrocardiogram.</v>
      </c>
      <c r="C3" s="26" t="s">
        <v>465</v>
      </c>
      <c r="D3" s="6" t="str">
        <f>IFERROR(__xludf.DUMMYFUNCTION("GOOGLETRANSLATE($C3,""es"",""eu"")"),"Agurtu pazientea eta azaldu elektrokardiograma egingo diotela.")</f>
        <v>Agurtu pazientea eta azaldu elektrokardiograma egingo diotela.</v>
      </c>
      <c r="E3" s="14" t="s">
        <v>466</v>
      </c>
      <c r="F3" s="8" t="s">
        <v>467</v>
      </c>
    </row>
    <row r="4">
      <c r="A4" s="4" t="s">
        <v>468</v>
      </c>
      <c r="B4" s="16" t="str">
        <f>IFERROR(__xludf.DUMMYFUNCTION("GOOGLETRANSLATE($C4,""es"",""en"")"),"Select the electrocardiograph.")</f>
        <v>Select the electrocardiograph.</v>
      </c>
      <c r="C4" s="26" t="s">
        <v>469</v>
      </c>
      <c r="D4" s="6" t="str">
        <f>IFERROR(__xludf.DUMMYFUNCTION("GOOGLETRANSLATE($C4,""es"",""eu"")"),"Hautatu elektrokardiografoa.")</f>
        <v>Hautatu elektrokardiografoa.</v>
      </c>
      <c r="E4" s="14" t="s">
        <v>470</v>
      </c>
      <c r="F4" s="8" t="s">
        <v>471</v>
      </c>
    </row>
    <row r="5">
      <c r="A5" s="4" t="s">
        <v>472</v>
      </c>
      <c r="B5" s="16" t="str">
        <f>IFERROR(__xludf.DUMMYFUNCTION("GOOGLETRANSLATE($C5,""es"",""en"")"),"Check that all the material is correctly in the electrocardiograph. If not, select the elements that are missing or incorrectly placed.")</f>
        <v>Check that all the material is correctly in the electrocardiograph. If not, select the elements that are missing or incorrectly placed.</v>
      </c>
      <c r="C5" s="26" t="s">
        <v>473</v>
      </c>
      <c r="D5" s="6" t="str">
        <f>IFERROR(__xludf.DUMMYFUNCTION("GOOGLETRANSLATE($C5,""es"",""eu"")"),"Egiaztatu material guztia ondo dagoela elektrokardiografoan. Hala ez bada, hautatu falta diren edo gaizki kokatutako elementuak.")</f>
        <v>Egiaztatu material guztia ondo dagoela elektrokardiografoan. Hala ez bada, hautatu falta diren edo gaizki kokatutako elementuak.</v>
      </c>
      <c r="E5" s="14" t="s">
        <v>474</v>
      </c>
      <c r="F5" s="8" t="s">
        <v>475</v>
      </c>
    </row>
    <row r="6">
      <c r="A6" s="4" t="s">
        <v>476</v>
      </c>
      <c r="B6" s="16" t="str">
        <f>IFERROR(__xludf.DUMMYFUNCTION("GOOGLETRANSLATE($C6,""es"",""en"")"),"Select the possible correct patient positions for the test. (Supine, Semi Fowler)")</f>
        <v>Select the possible correct patient positions for the test. (Supine, Semi Fowler)</v>
      </c>
      <c r="C6" s="26" t="s">
        <v>477</v>
      </c>
      <c r="D6" s="6" t="str">
        <f>IFERROR(__xludf.DUMMYFUNCTION("GOOGLETRANSLATE($C6,""es"",""eu"")"),"Hautatu probarako pazientearen posizio egokiak. (Supine, Semi Fowler)")</f>
        <v>Hautatu probarako pazientearen posizio egokiak. (Supine, Semi Fowler)</v>
      </c>
      <c r="E6" s="14" t="s">
        <v>478</v>
      </c>
      <c r="F6" s="8" t="s">
        <v>479</v>
      </c>
    </row>
    <row r="7">
      <c r="A7" s="4" t="s">
        <v>480</v>
      </c>
      <c r="B7" s="16" t="str">
        <f>IFERROR(__xludf.DUMMYFUNCTION("GOOGLETRANSLATE($C7,""es"",""en"")"),"Check that the patient does not have elements that prevent or alter the test. (Shave hair, remove beads, remove belt)")</f>
        <v>Check that the patient does not have elements that prevent or alter the test. (Shave hair, remove beads, remove belt)</v>
      </c>
      <c r="C7" s="26" t="s">
        <v>481</v>
      </c>
      <c r="D7" s="6" t="str">
        <f>IFERROR(__xludf.DUMMYFUNCTION("GOOGLETRANSLATE($C7,""es"",""eu"")"),"Egiaztatu pazienteak ez duela proba eragozten edo aldatzen duten elementurik. (Moztu ilea, kendu aleak, kendu gerrikoa)")</f>
        <v>Egiaztatu pazienteak ez duela proba eragozten edo aldatzen duten elementurik. (Moztu ilea, kendu aleak, kendu gerrikoa)</v>
      </c>
      <c r="E7" s="14" t="s">
        <v>482</v>
      </c>
      <c r="F7" s="8" t="s">
        <v>483</v>
      </c>
    </row>
    <row r="8">
      <c r="A8" s="4" t="s">
        <v>484</v>
      </c>
      <c r="B8" s="16" t="str">
        <f>IFERROR(__xludf.DUMMYFUNCTION("GOOGLETRANSLATE($C8,""es"",""en"")"),"Check that the patient does not have elements that prevent or alter the test. (Remove underwire bra, remove beads, remove belt)")</f>
        <v>Check that the patient does not have elements that prevent or alter the test. (Remove underwire bra, remove beads, remove belt)</v>
      </c>
      <c r="C8" s="26" t="s">
        <v>485</v>
      </c>
      <c r="D8" s="6" t="str">
        <f>IFERROR(__xludf.DUMMYFUNCTION("GOOGLETRANSLATE($C8,""es"",""eu"")"),"Egiaztatu pazienteak ez duela proba eragozten edo aldatzen duten elementurik. (Kendu alanbrezko bularra, kendu aleak, kendu gerrikoa)")</f>
        <v>Egiaztatu pazienteak ez duela proba eragozten edo aldatzen duten elementurik. (Kendu alanbrezko bularra, kendu aleak, kendu gerrikoa)</v>
      </c>
      <c r="E8" s="14" t="s">
        <v>486</v>
      </c>
      <c r="F8" s="8" t="s">
        <v>487</v>
      </c>
    </row>
    <row r="9">
      <c r="A9" s="4" t="s">
        <v>488</v>
      </c>
      <c r="B9" s="16" t="str">
        <f>IFERROR(__xludf.DUMMYFUNCTION("GOOGLETRANSLATE($C9,""es"",""en"")"),"Check that the patient does not have elements that prevent or alter the test. (Shave hair, remove beads, remove dental bridge if possible, remove belt)")</f>
        <v>Check that the patient does not have elements that prevent or alter the test. (Shave hair, remove beads, remove dental bridge if possible, remove belt)</v>
      </c>
      <c r="C9" s="26" t="s">
        <v>489</v>
      </c>
      <c r="D9" s="6" t="str">
        <f>IFERROR(__xludf.DUMMYFUNCTION("GOOGLETRANSLATE($C9,""es"",""eu"")"),"Egiaztatu pazienteak ez duela proba eragozten edo aldatzen duten elementurik. (Moztu ilea, kendu aleak, kendu hortz-zubia ahal izanez gero, kendu gerrikoa)")</f>
        <v>Egiaztatu pazienteak ez duela proba eragozten edo aldatzen duten elementurik. (Moztu ilea, kendu aleak, kendu hortz-zubia ahal izanez gero, kendu gerrikoa)</v>
      </c>
      <c r="E9" s="14" t="s">
        <v>490</v>
      </c>
      <c r="F9" s="8" t="s">
        <v>491</v>
      </c>
    </row>
    <row r="10">
      <c r="A10" s="4" t="s">
        <v>492</v>
      </c>
      <c r="B10" s="16" t="str">
        <f>IFERROR(__xludf.DUMMYFUNCTION("GOOGLETRANSLATE($C10,""es"",""en"")"),"Check that the patient does not have elements that prevent or alter the test. (Shave hair, remove beads, remove belt, remind the team that they have a pacemaker)")</f>
        <v>Check that the patient does not have elements that prevent or alter the test. (Shave hair, remove beads, remove belt, remind the team that they have a pacemaker)</v>
      </c>
      <c r="C10" s="26" t="s">
        <v>493</v>
      </c>
      <c r="D10" s="6" t="str">
        <f>IFERROR(__xludf.DUMMYFUNCTION("GOOGLETRANSLATE($C10,""es"",""eu"")"),"Egiaztatu pazienteak ez duela proba eragozten edo aldatzen duten elementurik. (Moztu ilea, kendu aleak, kendu gerrikoa, gogorarazi taldeari taupada-markagailua duela)")</f>
        <v>Egiaztatu pazienteak ez duela proba eragozten edo aldatzen duten elementurik. (Moztu ilea, kendu aleak, kendu gerrikoa, gogorarazi taldeari taupada-markagailua duela)</v>
      </c>
      <c r="E10" s="14" t="s">
        <v>494</v>
      </c>
      <c r="F10" s="8" t="s">
        <v>495</v>
      </c>
    </row>
    <row r="11">
      <c r="A11" s="4" t="s">
        <v>496</v>
      </c>
      <c r="B11" s="16" t="str">
        <f>IFERROR(__xludf.DUMMYFUNCTION("GOOGLETRANSLATE($C11,""es"",""en"")"),"Check that the patient does not have elements that prevent or alter the test. (Remove beads, remove belt, remind the team that they have a pacemaker, remove underwire bra)")</f>
        <v>Check that the patient does not have elements that prevent or alter the test. (Remove beads, remove belt, remind the team that they have a pacemaker, remove underwire bra)</v>
      </c>
      <c r="C11" s="26" t="s">
        <v>497</v>
      </c>
      <c r="D11" s="6" t="str">
        <f>IFERROR(__xludf.DUMMYFUNCTION("GOOGLETRANSLATE($C11,""es"",""eu"")"),"Egiaztatu pazienteak ez duela proba eragozten edo aldatzen duten elementurik. (Kendu aleak, kendu gerrikoa, gogorarazi taldeari taupada-markagailua duela, kendu harrezko bularra)")</f>
        <v>Egiaztatu pazienteak ez duela proba eragozten edo aldatzen duten elementurik. (Kendu aleak, kendu gerrikoa, gogorarazi taldeari taupada-markagailua duela, kendu harrezko bularra)</v>
      </c>
      <c r="E11" s="14" t="s">
        <v>498</v>
      </c>
      <c r="F11" s="8" t="s">
        <v>499</v>
      </c>
    </row>
    <row r="12">
      <c r="A12" s="4" t="s">
        <v>500</v>
      </c>
      <c r="B12" s="16" t="str">
        <f>IFERROR(__xludf.DUMMYFUNCTION("GOOGLETRANSLATE($C12,""es"",""en"")"),"The electrodes/pears/clamp electrodes are placed in the correct places.")</f>
        <v>The electrodes/pears/clamp electrodes are placed in the correct places.</v>
      </c>
      <c r="C12" s="29" t="s">
        <v>501</v>
      </c>
      <c r="D12" s="6" t="str">
        <f>IFERROR(__xludf.DUMMYFUNCTION("GOOGLETRANSLATE($C12,""es"",""eu"")"),"Elektrodoak/madariak/clamp-elektrodoak leku egokietan jartzen dira.")</f>
        <v>Elektrodoak/madariak/clamp-elektrodoak leku egokietan jartzen dira.</v>
      </c>
      <c r="E12" s="14" t="s">
        <v>502</v>
      </c>
      <c r="F12" s="8" t="s">
        <v>503</v>
      </c>
    </row>
    <row r="13">
      <c r="A13" s="4" t="s">
        <v>504</v>
      </c>
      <c r="B13" s="16" t="str">
        <f>IFERROR(__xludf.DUMMYFUNCTION("GOOGLETRANSLATE($C13,""es"",""en"")"),"Wait for the nurse to check that everything is correct (there must be an avatar if you are alone???) and press the button to do the electrocardiogram.")</f>
        <v>Wait for the nurse to check that everything is correct (there must be an avatar if you are alone???) and press the button to do the electrocardiogram.</v>
      </c>
      <c r="C13" s="30" t="s">
        <v>505</v>
      </c>
      <c r="D13" s="6" t="str">
        <f>IFERROR(__xludf.DUMMYFUNCTION("GOOGLETRANSLATE($C13,""es"",""eu"")"),"Itxaron erizainak dena ondo dagoela egiaztatzen (bakarrik bazaude avatar bat egon behar da???) eta sakatu botoia elektrokardiograma egiteko.")</f>
        <v>Itxaron erizainak dena ondo dagoela egiaztatzen (bakarrik bazaude avatar bat egon behar da???) eta sakatu botoia elektrokardiograma egiteko.</v>
      </c>
      <c r="E13" s="14" t="s">
        <v>506</v>
      </c>
      <c r="F13" s="8" t="s">
        <v>507</v>
      </c>
    </row>
    <row r="14">
      <c r="A14" s="4" t="s">
        <v>508</v>
      </c>
      <c r="B14" s="16" t="str">
        <f>IFERROR(__xludf.DUMMYFUNCTION("GOOGLETRANSLATE($C14,""es"",""en"")"),"Check that everything is positioned correctly, tell the patient not to move for the next 3 minutes, tell the patient not to talk for the next 3 minutes. Wait for the nurse to check that everything is correct and press the button to do the electrocardiogra"&amp;"m")</f>
        <v>Check that everything is positioned correctly, tell the patient not to move for the next 3 minutes, tell the patient not to talk for the next 3 minutes. Wait for the nurse to check that everything is correct and press the button to do the electrocardiogram</v>
      </c>
      <c r="C14" s="31" t="s">
        <v>509</v>
      </c>
      <c r="D14" s="6" t="str">
        <f>IFERROR(__xludf.DUMMYFUNCTION("GOOGLETRANSLATE($C14,""es"",""eu"")"),"Egiaztatu dena ondo kokatuta dagoela, esan pazienteari hurrengo 3 minutuetan ez mugitzeko, esan gaixoari hurrengo 3 minutuetan ez hitz egiteko. Itxaron erizainak dena ondo dagoela egiaztatzen eta sakatu botoia elektrokardiograma egiteko")</f>
        <v>Egiaztatu dena ondo kokatuta dagoela, esan pazienteari hurrengo 3 minutuetan ez mugitzeko, esan gaixoari hurrengo 3 minutuetan ez hitz egiteko. Itxaron erizainak dena ondo dagoela egiaztatzen eta sakatu botoia elektrokardiograma egiteko</v>
      </c>
      <c r="E14" s="14" t="s">
        <v>510</v>
      </c>
      <c r="F14" s="8" t="s">
        <v>511</v>
      </c>
    </row>
    <row r="15">
      <c r="A15" s="4" t="s">
        <v>512</v>
      </c>
      <c r="B15" s="16" t="str">
        <f>IFERROR(__xludf.DUMMYFUNCTION("GOOGLETRANSLATE($C15,""es"",""en"")"),"Then, wait for the nurse avatar to check that everything is correct and press the button to do the electrocardiogram. (TYPE 3 CASES)")</f>
        <v>Then, wait for the nurse avatar to check that everything is correct and press the button to do the electrocardiogram. (TYPE 3 CASES)</v>
      </c>
      <c r="C15" s="32" t="s">
        <v>513</v>
      </c>
      <c r="D15" s="6" t="str">
        <f>IFERROR(__xludf.DUMMYFUNCTION("GOOGLETRANSLATE($C15,""es"",""eu"")"),"Ondoren, itxaron erizainaren avatarra dena ondo dagoela egiaztatzen eta sakatu botoia elektrokardiograma egiteko. (3. MOTAKO KASUAK)")</f>
        <v>Ondoren, itxaron erizainaren avatarra dena ondo dagoela egiaztatzen eta sakatu botoia elektrokardiograma egiteko. (3. MOTAKO KASUAK)</v>
      </c>
      <c r="E15" s="14" t="s">
        <v>514</v>
      </c>
      <c r="F15" s="8" t="s">
        <v>515</v>
      </c>
    </row>
    <row r="16">
      <c r="A16" s="4" t="s">
        <v>516</v>
      </c>
      <c r="B16" s="16" t="str">
        <f>IFERROR(__xludf.DUMMYFUNCTION("GOOGLETRANSLATE($C16,""es"",""en"")"),"Doctor/nurse says EKG IS CORRECT/NOT CORRECT and we can collect everything.")</f>
        <v>Doctor/nurse says EKG IS CORRECT/NOT CORRECT and we can collect everything.</v>
      </c>
      <c r="C16" s="29" t="s">
        <v>517</v>
      </c>
      <c r="D16" s="6" t="str">
        <f>IFERROR(__xludf.DUMMYFUNCTION("GOOGLETRANSLATE($C16,""es"",""eu"")"),"Medikuak/erizainak dio EKG ZUZENA/EZ ZUZENA DA eta dena bil dezakegu.")</f>
        <v>Medikuak/erizainak dio EKG ZUZENA/EZ ZUZENA DA eta dena bil dezakegu.</v>
      </c>
      <c r="E16" s="14" t="s">
        <v>518</v>
      </c>
      <c r="F16" s="8" t="s">
        <v>519</v>
      </c>
    </row>
    <row r="17">
      <c r="A17" s="4" t="s">
        <v>520</v>
      </c>
      <c r="B17" s="16" t="str">
        <f>IFERROR(__xludf.DUMMYFUNCTION("GOOGLETRANSLATE($C17,""es"",""en"")"),"Choose what information should appear on the patient's sticker. (Patient data with date and time of the electrocardiogram)")</f>
        <v>Choose what information should appear on the patient's sticker. (Patient data with date and time of the electrocardiogram)</v>
      </c>
      <c r="C17" s="26" t="s">
        <v>521</v>
      </c>
      <c r="D17" s="6" t="str">
        <f>IFERROR(__xludf.DUMMYFUNCTION("GOOGLETRANSLATE($C17,""es"",""eu"")"),"Aukeratu zer informazio agertu behar den pazientearen eranskailuan. (Gaixoaren datuak elektrokardiogramaren data eta orduarekin)")</f>
        <v>Aukeratu zer informazio agertu behar den pazientearen eranskailuan. (Gaixoaren datuak elektrokardiogramaren data eta orduarekin)</v>
      </c>
      <c r="E17" s="14" t="s">
        <v>522</v>
      </c>
      <c r="F17" s="8" t="s">
        <v>523</v>
      </c>
    </row>
    <row r="18">
      <c r="A18" s="4" t="s">
        <v>524</v>
      </c>
      <c r="B18" s="16" t="str">
        <f>IFERROR(__xludf.DUMMYFUNCTION("GOOGLETRANSLATE($C18,""es"",""en"")"),"Choose what information should appear on the patient's sticker. (Patient data with date and time of electrocardiogram, patient has a pacemaker)")</f>
        <v>Choose what information should appear on the patient's sticker. (Patient data with date and time of electrocardiogram, patient has a pacemaker)</v>
      </c>
      <c r="C18" s="26" t="s">
        <v>525</v>
      </c>
      <c r="D18" s="6" t="str">
        <f>IFERROR(__xludf.DUMMYFUNCTION("GOOGLETRANSLATE($C18,""es"",""eu"")"),"Aukeratu zer informazio agertu behar den pazientearen eranskailuan. (Gaixoaren datuak elektrokardiogramaren data eta orduarekin, pazienteak taupada-markagailua du)")</f>
        <v>Aukeratu zer informazio agertu behar den pazientearen eranskailuan. (Gaixoaren datuak elektrokardiogramaren data eta orduarekin, pazienteak taupada-markagailua du)</v>
      </c>
      <c r="E18" s="14" t="s">
        <v>526</v>
      </c>
      <c r="F18" s="8" t="s">
        <v>527</v>
      </c>
    </row>
    <row r="19">
      <c r="A19" s="4" t="s">
        <v>528</v>
      </c>
      <c r="B19" s="16" t="str">
        <f>IFERROR(__xludf.DUMMYFUNCTION("GOOGLETRANSLATE($C19,""es"",""en"")"),"Choose what information should appear on the patient's sticker. (Patient data with date and time of the electrocardiogram, if the patient has chest pain)")</f>
        <v>Choose what information should appear on the patient's sticker. (Patient data with date and time of the electrocardiogram, if the patient has chest pain)</v>
      </c>
      <c r="C19" s="26" t="s">
        <v>529</v>
      </c>
      <c r="D19" s="6" t="str">
        <f>IFERROR(__xludf.DUMMYFUNCTION("GOOGLETRANSLATE($C19,""es"",""eu"")"),"Aukeratu zer informazio agertu behar den pazientearen eranskailuan. (Gaixoaren datuak elektrokardiogramaren data eta orduarekin, pazienteak bularreko mina badu)")</f>
        <v>Aukeratu zer informazio agertu behar den pazientearen eranskailuan. (Gaixoaren datuak elektrokardiogramaren data eta orduarekin, pazienteak bularreko mina badu)</v>
      </c>
      <c r="E19" s="14" t="s">
        <v>530</v>
      </c>
      <c r="F19" s="8" t="s">
        <v>531</v>
      </c>
    </row>
    <row r="20">
      <c r="A20" s="4" t="s">
        <v>532</v>
      </c>
      <c r="B20" s="16" t="str">
        <f>IFERROR(__xludf.DUMMYFUNCTION("GOOGLETRANSLATE($C20,""es"",""en"")"),"Collect all the material and remove electrodes.")</f>
        <v>Collect all the material and remove electrodes.</v>
      </c>
      <c r="C20" s="29" t="s">
        <v>533</v>
      </c>
      <c r="D20" s="6" t="str">
        <f>IFERROR(__xludf.DUMMYFUNCTION("GOOGLETRANSLATE($C20,""es"",""eu"")"),"Bildu material guztia eta kendu elektrodoak.")</f>
        <v>Bildu material guztia eta kendu elektrodoak.</v>
      </c>
      <c r="E20" s="14" t="s">
        <v>534</v>
      </c>
      <c r="F20" s="8" t="s">
        <v>535</v>
      </c>
    </row>
    <row r="21">
      <c r="A21" s="4" t="s">
        <v>536</v>
      </c>
      <c r="B21" s="16" t="str">
        <f>IFERROR(__xludf.DUMMYFUNCTION("GOOGLETRANSLATE($C21,""es"",""en"")"),"Before leaving the room what should you do. (Help the patient dress, accommodate the patient, replace the necessary material, place the cables correctly, leave the electrocardiograph plugged in in its place)")</f>
        <v>Before leaving the room what should you do. (Help the patient dress, accommodate the patient, replace the necessary material, place the cables correctly, leave the electrocardiograph plugged in in its place)</v>
      </c>
      <c r="C21" s="33" t="s">
        <v>537</v>
      </c>
      <c r="D21" s="6" t="str">
        <f>IFERROR(__xludf.DUMMYFUNCTION("GOOGLETRANSLATE($C21,""es"",""eu"")"),"Gelatik irten aurretik zer egin behar duzu. (Lagundu pazienteari janzten, gaixoari egokitu, behar den materiala aldatu, kableak behar bezala jarri, elektrokardiografoa bere lekuan entxufatuta utzi)")</f>
        <v>Gelatik irten aurretik zer egin behar duzu. (Lagundu pazienteari janzten, gaixoari egokitu, behar den materiala aldatu, kableak behar bezala jarri, elektrokardiografoa bere lekuan entxufatuta utzi)</v>
      </c>
      <c r="E21" s="14" t="s">
        <v>538</v>
      </c>
      <c r="F21" s="8" t="s">
        <v>539</v>
      </c>
    </row>
    <row r="22">
      <c r="A22" s="4" t="s">
        <v>540</v>
      </c>
      <c r="B22" s="16" t="str">
        <f>IFERROR(__xludf.DUMMYFUNCTION("GOOGLETRANSLATE($C22,""es"",""en"")"),"Before leaving the room what should you do. (Help the patient dress, change the sheet, replace the necessary material, place the cables correctly, leave the electrocardiograph plugged in)")</f>
        <v>Before leaving the room what should you do. (Help the patient dress, change the sheet, replace the necessary material, place the cables correctly, leave the electrocardiograph plugged in)</v>
      </c>
      <c r="C22" s="33" t="s">
        <v>541</v>
      </c>
      <c r="D22" s="6" t="str">
        <f>IFERROR(__xludf.DUMMYFUNCTION("GOOGLETRANSLATE($C22,""es"",""eu"")"),"Gelatik irten aurretik zer egin behar duzu. (Lagundu gaixoari janzten, izara aldatu, behar den materiala ordezkatu, kableak behar bezala jarri, elektrokardiografoa entxufatuta utzi)")</f>
        <v>Gelatik irten aurretik zer egin behar duzu. (Lagundu gaixoari janzten, izara aldatu, behar den materiala ordezkatu, kableak behar bezala jarri, elektrokardiografoa entxufatuta utzi)</v>
      </c>
      <c r="E22" s="14" t="s">
        <v>542</v>
      </c>
      <c r="F22" s="8" t="s">
        <v>543</v>
      </c>
    </row>
    <row r="23">
      <c r="A23" s="4" t="s">
        <v>544</v>
      </c>
      <c r="B23" s="16" t="str">
        <f>IFERROR(__xludf.DUMMYFUNCTION("GOOGLETRANSLATE($C23,""es"",""en"")"),"Place electrode V1 to the right of the patient's sternum.")</f>
        <v>Place electrode V1 to the right of the patient's sternum.</v>
      </c>
      <c r="C23" s="34" t="s">
        <v>545</v>
      </c>
      <c r="D23" s="6" t="str">
        <f>IFERROR(__xludf.DUMMYFUNCTION("GOOGLETRANSLATE($C23,""es"",""eu"")"),"Jarri V1 elektrodoa gaixoaren esternoiaren eskuinaldean.")</f>
        <v>Jarri V1 elektrodoa gaixoaren esternoiaren eskuinaldean.</v>
      </c>
      <c r="E23" s="14" t="s">
        <v>546</v>
      </c>
      <c r="F23" s="8" t="s">
        <v>547</v>
      </c>
    </row>
    <row r="24">
      <c r="A24" s="4" t="s">
        <v>548</v>
      </c>
      <c r="B24" s="16" t="str">
        <f>IFERROR(__xludf.DUMMYFUNCTION("GOOGLETRANSLATE($C24,""es"",""en"")"),"Place electrode V2 to the left of the patient's sternum.")</f>
        <v>Place electrode V2 to the left of the patient's sternum.</v>
      </c>
      <c r="C24" s="34" t="s">
        <v>549</v>
      </c>
      <c r="D24" s="6" t="str">
        <f>IFERROR(__xludf.DUMMYFUNCTION("GOOGLETRANSLATE($C24,""es"",""eu"")"),"Jarri V2 elektrodoa gaixoaren esternoiaren ezkerraldean.")</f>
        <v>Jarri V2 elektrodoa gaixoaren esternoiaren ezkerraldean.</v>
      </c>
      <c r="E24" s="14" t="s">
        <v>550</v>
      </c>
      <c r="F24" s="8" t="s">
        <v>551</v>
      </c>
    </row>
    <row r="25">
      <c r="A25" s="4" t="s">
        <v>552</v>
      </c>
      <c r="B25" s="16" t="str">
        <f>IFERROR(__xludf.DUMMYFUNCTION("GOOGLETRANSLATE($C25,""es"",""en"")"),"Place electrode V3 at the midpoint between V2 and V4.")</f>
        <v>Place electrode V3 at the midpoint between V2 and V4.</v>
      </c>
      <c r="C25" s="34" t="s">
        <v>553</v>
      </c>
      <c r="D25" s="6" t="str">
        <f>IFERROR(__xludf.DUMMYFUNCTION("GOOGLETRANSLATE($C25,""es"",""eu"")"),"Jarri V3 elektrodoa V2 eta V4 arteko erdiko puntuan.")</f>
        <v>Jarri V3 elektrodoa V2 eta V4 arteko erdiko puntuan.</v>
      </c>
      <c r="E25" s="14" t="s">
        <v>554</v>
      </c>
      <c r="F25" s="8" t="s">
        <v>555</v>
      </c>
    </row>
    <row r="26">
      <c r="A26" s="4" t="s">
        <v>556</v>
      </c>
      <c r="B26" s="16" t="str">
        <f>IFERROR(__xludf.DUMMYFUNCTION("GOOGLETRANSLATE($C26,""es"",""en"")"),"Place electrode V4 under the patient's left chest, aligned with the beginning of the clavicle from the neck.")</f>
        <v>Place electrode V4 under the patient's left chest, aligned with the beginning of the clavicle from the neck.</v>
      </c>
      <c r="C26" s="34" t="s">
        <v>557</v>
      </c>
      <c r="D26" s="6" t="str">
        <f>IFERROR(__xludf.DUMMYFUNCTION("GOOGLETRANSLATE($C26,""es"",""eu"")"),"Jarri V4 elektrodoa pazientearen ezkerreko bularraren azpian, lepotik klabikularen hasierarekin lerrokatuta.")</f>
        <v>Jarri V4 elektrodoa pazientearen ezkerreko bularraren azpian, lepotik klabikularen hasierarekin lerrokatuta.</v>
      </c>
      <c r="E26" s="14" t="s">
        <v>558</v>
      </c>
      <c r="F26" s="8" t="s">
        <v>559</v>
      </c>
    </row>
    <row r="27">
      <c r="A27" s="4" t="s">
        <v>560</v>
      </c>
      <c r="B27" s="16" t="str">
        <f>IFERROR(__xludf.DUMMYFUNCTION("GOOGLETRANSLATE($C27,""es"",""en"")"),"Place electrode V5 under the patient's left chest, aligned with the end of the clavicle on the shoulder.")</f>
        <v>Place electrode V5 under the patient's left chest, aligned with the end of the clavicle on the shoulder.</v>
      </c>
      <c r="C27" s="34" t="s">
        <v>561</v>
      </c>
      <c r="D27" s="6" t="str">
        <f>IFERROR(__xludf.DUMMYFUNCTION("GOOGLETRANSLATE($C27,""es"",""eu"")"),"Jarri V5 elektrodoa pazientearen ezkerreko bularraren azpian, sorbaldako klabikularen amaierarekin lerrokatuta.")</f>
        <v>Jarri V5 elektrodoa pazientearen ezkerreko bularraren azpian, sorbaldako klabikularen amaierarekin lerrokatuta.</v>
      </c>
      <c r="E27" s="14" t="s">
        <v>562</v>
      </c>
      <c r="F27" s="8" t="s">
        <v>563</v>
      </c>
    </row>
    <row r="28">
      <c r="A28" s="4" t="s">
        <v>564</v>
      </c>
      <c r="B28" s="16" t="str">
        <f>IFERROR(__xludf.DUMMYFUNCTION("GOOGLETRANSLATE($C28,""es"",""en"")"),"Place electrode V6 on the patient's left side a little above V5, aligned with the armpit.")</f>
        <v>Place electrode V6 on the patient's left side a little above V5, aligned with the armpit.</v>
      </c>
      <c r="C28" s="34" t="s">
        <v>565</v>
      </c>
      <c r="D28" s="6" t="str">
        <f>IFERROR(__xludf.DUMMYFUNCTION("GOOGLETRANSLATE($C28,""es"",""eu"")"),"Jarri V6 elektrodoa pazientearen ezkerraldean V5 apur bat gorago, besapearekin lerrokatuta.")</f>
        <v>Jarri V6 elektrodoa pazientearen ezkerraldean V5 apur bat gorago, besapearekin lerrokatuta.</v>
      </c>
      <c r="E28" s="14" t="s">
        <v>566</v>
      </c>
      <c r="F28" s="8" t="s">
        <v>567</v>
      </c>
    </row>
    <row r="29">
      <c r="A29" s="4" t="s">
        <v>568</v>
      </c>
      <c r="B29" s="16" t="str">
        <f>IFERROR(__xludf.DUMMYFUNCTION("GOOGLETRANSLATE($C29,""es"",""en"")"),"Place Red Clamp on the patient's right wrist.")</f>
        <v>Place Red Clamp on the patient's right wrist.</v>
      </c>
      <c r="C29" s="34" t="s">
        <v>569</v>
      </c>
      <c r="D29" s="6" t="str">
        <f>IFERROR(__xludf.DUMMYFUNCTION("GOOGLETRANSLATE($C29,""es"",""eu"")"),"Jarri Pintza Gorria gaixoaren eskuineko eskumuturrean.")</f>
        <v>Jarri Pintza Gorria gaixoaren eskuineko eskumuturrean.</v>
      </c>
      <c r="E29" s="14" t="s">
        <v>570</v>
      </c>
      <c r="F29" s="8" t="s">
        <v>571</v>
      </c>
    </row>
    <row r="30">
      <c r="A30" s="4" t="s">
        <v>572</v>
      </c>
      <c r="B30" s="16" t="str">
        <f>IFERROR(__xludf.DUMMYFUNCTION("GOOGLETRANSLATE($C30,""es"",""en"")"),"Place Yellow Clamp on the patient's left wrist.")</f>
        <v>Place Yellow Clamp on the patient's left wrist.</v>
      </c>
      <c r="C30" s="34" t="s">
        <v>573</v>
      </c>
      <c r="D30" s="6" t="str">
        <f>IFERROR(__xludf.DUMMYFUNCTION("GOOGLETRANSLATE($C30,""es"",""eu"")"),"Jarri Pintza horia gaixoaren ezkerreko eskumuturrean.")</f>
        <v>Jarri Pintza horia gaixoaren ezkerreko eskumuturrean.</v>
      </c>
      <c r="E30" s="14" t="s">
        <v>574</v>
      </c>
      <c r="F30" s="8" t="s">
        <v>575</v>
      </c>
    </row>
    <row r="31">
      <c r="A31" s="4" t="s">
        <v>576</v>
      </c>
      <c r="B31" s="16" t="str">
        <f>IFERROR(__xludf.DUMMYFUNCTION("GOOGLETRANSLATE($C31,""es"",""en"")"),"Place Green Clamp on the patient's left ankle.")</f>
        <v>Place Green Clamp on the patient's left ankle.</v>
      </c>
      <c r="C31" s="34" t="s">
        <v>577</v>
      </c>
      <c r="D31" s="6" t="str">
        <f>IFERROR(__xludf.DUMMYFUNCTION("GOOGLETRANSLATE($C31,""es"",""eu"")"),"Jarri Green Clamp pazientearen ezker orkatilan.")</f>
        <v>Jarri Green Clamp pazientearen ezker orkatilan.</v>
      </c>
      <c r="E31" s="14" t="s">
        <v>578</v>
      </c>
      <c r="F31" s="8" t="s">
        <v>579</v>
      </c>
    </row>
    <row r="32">
      <c r="A32" s="4" t="s">
        <v>580</v>
      </c>
      <c r="B32" s="16" t="str">
        <f>IFERROR(__xludf.DUMMYFUNCTION("GOOGLETRANSLATE($C32,""es"",""en"")"),"Place black clamp on the patient's right ankle.")</f>
        <v>Place black clamp on the patient's right ankle.</v>
      </c>
      <c r="C32" s="34" t="s">
        <v>581</v>
      </c>
      <c r="D32" s="6" t="str">
        <f>IFERROR(__xludf.DUMMYFUNCTION("GOOGLETRANSLATE($C32,""es"",""eu"")"),"Jarri besarkada beltza gaixoaren eskuineko orkatilan.")</f>
        <v>Jarri besarkada beltza gaixoaren eskuineko orkatilan.</v>
      </c>
      <c r="E32" s="14" t="s">
        <v>582</v>
      </c>
      <c r="F32" s="8" t="s">
        <v>583</v>
      </c>
    </row>
    <row r="33">
      <c r="A33" s="4" t="s">
        <v>584</v>
      </c>
      <c r="B33" s="16" t="str">
        <f>IFERROR(__xludf.DUMMYFUNCTION("GOOGLETRANSLATE($C33,""es"",""en"")"),"Perform hand hygiene.")</f>
        <v>Perform hand hygiene.</v>
      </c>
      <c r="C33" s="29" t="s">
        <v>461</v>
      </c>
      <c r="D33" s="6" t="str">
        <f>IFERROR(__xludf.DUMMYFUNCTION("GOOGLETRANSLATE($C33,""es"",""eu"")"),"Eskuen higienea egin.")</f>
        <v>Eskuen higienea egin.</v>
      </c>
      <c r="E33" s="14" t="s">
        <v>462</v>
      </c>
      <c r="F33" s="8" t="s">
        <v>463</v>
      </c>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82">
      <c r="C182" s="27"/>
    </row>
    <row r="183">
      <c r="C183" s="27"/>
    </row>
    <row r="184">
      <c r="C184" s="27"/>
    </row>
    <row r="185">
      <c r="C185" s="27"/>
    </row>
    <row r="186">
      <c r="C186" s="27"/>
    </row>
    <row r="187">
      <c r="C187" s="27"/>
    </row>
  </sheetData>
  <conditionalFormatting sqref="A1 A222:A1000">
    <cfRule type="expression" dxfId="0" priority="1">
      <formula>COUNTIF(A:A,A1)&gt;1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8.25"/>
    <col customWidth="1" min="3" max="3" width="43.75"/>
    <col customWidth="1" min="4" max="4" width="62.63"/>
  </cols>
  <sheetData>
    <row r="1">
      <c r="A1" s="1" t="s">
        <v>0</v>
      </c>
      <c r="B1" s="1" t="s">
        <v>1</v>
      </c>
      <c r="C1" s="1" t="s">
        <v>2</v>
      </c>
      <c r="D1" s="2" t="s">
        <v>3</v>
      </c>
      <c r="E1" s="18" t="s">
        <v>4</v>
      </c>
      <c r="F1" s="2" t="s">
        <v>5</v>
      </c>
    </row>
    <row r="2">
      <c r="A2" s="26" t="s">
        <v>585</v>
      </c>
      <c r="B2" s="5" t="str">
        <f>IFERROR(__xludf.DUMMYFUNCTION("GOOGLETRANSLATE($C2,""es"",""en"")"),"What's the first thing you should do when you enter the room?")</f>
        <v>What's the first thing you should do when you enter the room?</v>
      </c>
      <c r="C2" s="26" t="s">
        <v>586</v>
      </c>
      <c r="D2" s="6" t="str">
        <f>IFERROR(__xludf.DUMMYFUNCTION("GOOGLETRANSLATE($C2,""es"",""eu"")"),"Zein da gelara sartzean egin behar duzun lehenengo gauza?")</f>
        <v>Zein da gelara sartzean egin behar duzun lehenengo gauza?</v>
      </c>
      <c r="E2" s="14" t="s">
        <v>587</v>
      </c>
      <c r="F2" s="35" t="s">
        <v>588</v>
      </c>
    </row>
    <row r="3">
      <c r="A3" s="4" t="s">
        <v>589</v>
      </c>
      <c r="B3" s="5" t="str">
        <f>IFERROR(__xludf.DUMMYFUNCTION("GOOGLETRANSLATE($C3,""es"",""en"")"),"Greet the patient")</f>
        <v>Greet the patient</v>
      </c>
      <c r="C3" s="4" t="s">
        <v>590</v>
      </c>
      <c r="D3" s="6" t="str">
        <f>IFERROR(__xludf.DUMMYFUNCTION("GOOGLETRANSLATE($C3,""es"",""eu"")"),"Agurtu gaixoa")</f>
        <v>Agurtu gaixoa</v>
      </c>
      <c r="E3" s="14" t="s">
        <v>591</v>
      </c>
      <c r="F3" s="35" t="s">
        <v>592</v>
      </c>
    </row>
    <row r="4">
      <c r="A4" s="4" t="s">
        <v>593</v>
      </c>
      <c r="B4" s="5" t="str">
        <f>IFERROR(__xludf.DUMMYFUNCTION("GOOGLETRANSLATE($C4,""es"",""en"")"),"Explain that they are going to do an electrocardiogram")</f>
        <v>Explain that they are going to do an electrocardiogram</v>
      </c>
      <c r="C4" s="4" t="s">
        <v>594</v>
      </c>
      <c r="D4" s="6" t="str">
        <f>IFERROR(__xludf.DUMMYFUNCTION("GOOGLETRANSLATE($C4,""es"",""eu"")"),"Azaldu elektrokardiograma bat egingo dutela")</f>
        <v>Azaldu elektrokardiograma bat egingo dutela</v>
      </c>
      <c r="E4" s="14" t="s">
        <v>595</v>
      </c>
      <c r="F4" s="35" t="s">
        <v>596</v>
      </c>
    </row>
    <row r="5">
      <c r="A5" s="4" t="s">
        <v>597</v>
      </c>
      <c r="B5" s="5" t="str">
        <f>IFERROR(__xludf.DUMMYFUNCTION("GOOGLETRANSLATE($C5,""es"",""en"")"),"Conduct the patient interview")</f>
        <v>Conduct the patient interview</v>
      </c>
      <c r="C5" s="4" t="s">
        <v>598</v>
      </c>
      <c r="D5" s="6" t="str">
        <f>IFERROR(__xludf.DUMMYFUNCTION("GOOGLETRANSLATE($C5,""es"",""eu"")"),"Gaixoaren elkarrizketa egitea")</f>
        <v>Gaixoaren elkarrizketa egitea</v>
      </c>
      <c r="E5" s="14" t="s">
        <v>599</v>
      </c>
      <c r="F5" s="35" t="s">
        <v>600</v>
      </c>
    </row>
    <row r="6">
      <c r="A6" s="4" t="s">
        <v>601</v>
      </c>
      <c r="B6" s="5" t="str">
        <f>IFERROR(__xludf.DUMMYFUNCTION("GOOGLETRANSLATE($C6,""es"",""en"")"),"Ask the patient if they have any allergies")</f>
        <v>Ask the patient if they have any allergies</v>
      </c>
      <c r="C6" s="4" t="s">
        <v>602</v>
      </c>
      <c r="D6" s="6" t="str">
        <f>IFERROR(__xludf.DUMMYFUNCTION("GOOGLETRANSLATE($C6,""es"",""eu"")"),"Galdetu pazienteari alergiarik duen")</f>
        <v>Galdetu pazienteari alergiarik duen</v>
      </c>
      <c r="E6" s="14" t="s">
        <v>603</v>
      </c>
      <c r="F6" s="35" t="s">
        <v>604</v>
      </c>
    </row>
    <row r="7">
      <c r="A7" s="4" t="s">
        <v>605</v>
      </c>
      <c r="B7" s="5" t="str">
        <f>IFERROR(__xludf.DUMMYFUNCTION("GOOGLETRANSLATE($C7,""es"",""en"")"),"Take the electrocardiograph")</f>
        <v>Take the electrocardiograph</v>
      </c>
      <c r="C7" s="4" t="s">
        <v>606</v>
      </c>
      <c r="D7" s="6" t="str">
        <f>IFERROR(__xludf.DUMMYFUNCTION("GOOGLETRANSLATE($C7,""es"",""eu"")"),"Hartu elektrokardiografoa")</f>
        <v>Hartu elektrokardiografoa</v>
      </c>
      <c r="E7" s="14" t="s">
        <v>607</v>
      </c>
      <c r="F7" s="35" t="s">
        <v>608</v>
      </c>
    </row>
    <row r="8">
      <c r="A8" s="4" t="s">
        <v>609</v>
      </c>
      <c r="B8" s="5" t="str">
        <f>IFERROR(__xludf.DUMMYFUNCTION("GOOGLETRANSLATE($C8,""es"",""en"")"),"Take the patient's vital signs")</f>
        <v>Take the patient's vital signs</v>
      </c>
      <c r="C8" s="4" t="s">
        <v>610</v>
      </c>
      <c r="D8" s="6" t="str">
        <f>IFERROR(__xludf.DUMMYFUNCTION("GOOGLETRANSLATE($C8,""es"",""eu"")"),"Hartu pazientearen bizi-seinaleak")</f>
        <v>Hartu pazientearen bizi-seinaleak</v>
      </c>
      <c r="E8" s="14" t="s">
        <v>611</v>
      </c>
      <c r="F8" s="35" t="s">
        <v>612</v>
      </c>
    </row>
    <row r="9">
      <c r="A9" s="4" t="s">
        <v>613</v>
      </c>
      <c r="B9" s="5" t="str">
        <f>IFERROR(__xludf.DUMMYFUNCTION("GOOGLETRANSLATE($C9,""es"",""en"")"),"Ask the patient to remove the upper garment (shirt, T-shirt...)")</f>
        <v>Ask the patient to remove the upper garment (shirt, T-shirt...)</v>
      </c>
      <c r="C9" s="4" t="s">
        <v>614</v>
      </c>
      <c r="D9" s="6" t="str">
        <f>IFERROR(__xludf.DUMMYFUNCTION("GOOGLETRANSLATE($C9,""es"",""eu"")"),"Gaixoari goiko arropa kentzeko eskatu (alkandora, kamiseta...)")</f>
        <v>Gaixoari goiko arropa kentzeko eskatu (alkandora, kamiseta...)</v>
      </c>
      <c r="E9" s="14" t="s">
        <v>615</v>
      </c>
      <c r="F9" s="35" t="s">
        <v>616</v>
      </c>
    </row>
    <row r="10">
      <c r="A10" s="4" t="s">
        <v>617</v>
      </c>
      <c r="B10" s="4" t="s">
        <v>618</v>
      </c>
      <c r="C10" s="27"/>
      <c r="D10" s="6"/>
      <c r="E10" s="36"/>
      <c r="F10" s="13"/>
    </row>
    <row r="11">
      <c r="A11" s="4" t="s">
        <v>619</v>
      </c>
      <c r="B11" s="16" t="str">
        <f>IFERROR(__xludf.DUMMYFUNCTION("GOOGLETRANSLATE($C11,""es"",""en"")"),"Check that all the material is correctly in the electrocardiograph")</f>
        <v>Check that all the material is correctly in the electrocardiograph</v>
      </c>
      <c r="C11" s="4" t="s">
        <v>620</v>
      </c>
      <c r="D11" s="6" t="str">
        <f>IFERROR(__xludf.DUMMYFUNCTION("GOOGLETRANSLATE($C11,""es"",""eu"")"),"Egiaztatu material guztia ondo dagoela elektrokardiografoan")</f>
        <v>Egiaztatu material guztia ondo dagoela elektrokardiografoan</v>
      </c>
      <c r="E11" s="14" t="s">
        <v>621</v>
      </c>
      <c r="F11" s="35" t="s">
        <v>622</v>
      </c>
    </row>
    <row r="12">
      <c r="A12" s="4" t="s">
        <v>623</v>
      </c>
      <c r="B12" s="16" t="str">
        <f>IFERROR(__xludf.DUMMYFUNCTION("GOOGLETRANSLATE($C12,""es"",""en"")"),"A razor is missing")</f>
        <v>A razor is missing</v>
      </c>
      <c r="C12" s="4" t="s">
        <v>624</v>
      </c>
      <c r="D12" s="6" t="str">
        <f>IFERROR(__xludf.DUMMYFUNCTION("GOOGLETRANSLATE($C12,""es"",""eu"")"),"Maquinilla bat falta da")</f>
        <v>Maquinilla bat falta da</v>
      </c>
      <c r="E12" s="14" t="s">
        <v>624</v>
      </c>
      <c r="F12" s="35" t="s">
        <v>625</v>
      </c>
    </row>
    <row r="13">
      <c r="A13" s="4" t="s">
        <v>626</v>
      </c>
      <c r="B13" s="16" t="str">
        <f>IFERROR(__xludf.DUMMYFUNCTION("GOOGLETRANSLATE($C13,""es"",""en"")"),"Electrodes/pears/clamp electrodes are missing")</f>
        <v>Electrodes/pears/clamp electrodes are missing</v>
      </c>
      <c r="C13" s="4" t="s">
        <v>627</v>
      </c>
      <c r="D13" s="6" t="str">
        <f>IFERROR(__xludf.DUMMYFUNCTION("GOOGLETRANSLATE($C13,""es"",""eu"")"),"Elektrodoak/madariak/clamp elektrodoak falta dira")</f>
        <v>Elektrodoak/madariak/clamp elektrodoak falta dira</v>
      </c>
      <c r="E13" s="14" t="s">
        <v>628</v>
      </c>
      <c r="F13" s="35" t="s">
        <v>629</v>
      </c>
    </row>
    <row r="14">
      <c r="A14" s="4" t="s">
        <v>630</v>
      </c>
      <c r="B14" s="16" t="str">
        <f>IFERROR(__xludf.DUMMYFUNCTION("GOOGLETRANSLATE($C14,""es"",""en"")"),"The roll of paper for the electrocardiogram is missing")</f>
        <v>The roll of paper for the electrocardiogram is missing</v>
      </c>
      <c r="C14" s="4" t="s">
        <v>631</v>
      </c>
      <c r="D14" s="6" t="str">
        <f>IFERROR(__xludf.DUMMYFUNCTION("GOOGLETRANSLATE($C14,""es"",""eu"")"),"Elektrokardiogramarako paper-errobia falta da")</f>
        <v>Elektrokardiogramarako paper-errobia falta da</v>
      </c>
      <c r="E14" s="14" t="s">
        <v>632</v>
      </c>
      <c r="F14" s="35" t="s">
        <v>633</v>
      </c>
    </row>
    <row r="15">
      <c r="A15" s="4" t="s">
        <v>634</v>
      </c>
      <c r="B15" s="16" t="str">
        <f>IFERROR(__xludf.DUMMYFUNCTION("GOOGLETRANSLATE($C15,""es"",""en"")"),"The conductive gel is missing")</f>
        <v>The conductive gel is missing</v>
      </c>
      <c r="C15" s="4" t="s">
        <v>635</v>
      </c>
      <c r="D15" s="6" t="str">
        <f>IFERROR(__xludf.DUMMYFUNCTION("GOOGLETRANSLATE($C15,""es"",""eu"")"),"Gel eroalea falta da")</f>
        <v>Gel eroalea falta da</v>
      </c>
      <c r="E15" s="14" t="s">
        <v>636</v>
      </c>
      <c r="F15" s="35" t="s">
        <v>637</v>
      </c>
    </row>
    <row r="16">
      <c r="A16" s="4" t="s">
        <v>638</v>
      </c>
      <c r="B16" s="16" t="str">
        <f>IFERROR(__xludf.DUMMYFUNCTION("GOOGLETRANSLATE($C16,""es"",""en"")"),"The cables are messy")</f>
        <v>The cables are messy</v>
      </c>
      <c r="C16" s="4" t="s">
        <v>639</v>
      </c>
      <c r="D16" s="6" t="str">
        <f>IFERROR(__xludf.DUMMYFUNCTION("GOOGLETRANSLATE($C16,""es"",""eu"")"),"Kableak nahasiak dira")</f>
        <v>Kableak nahasiak dira</v>
      </c>
      <c r="E16" s="14" t="s">
        <v>640</v>
      </c>
      <c r="F16" s="35" t="s">
        <v>641</v>
      </c>
    </row>
    <row r="17">
      <c r="A17" s="4" t="s">
        <v>642</v>
      </c>
      <c r="B17" s="16" t="str">
        <f>IFERROR(__xludf.DUMMYFUNCTION("GOOGLETRANSLATE($C17,""es"",""en"")"),"The cables are disconnected")</f>
        <v>The cables are disconnected</v>
      </c>
      <c r="C17" s="4" t="s">
        <v>643</v>
      </c>
      <c r="D17" s="6" t="str">
        <f>IFERROR(__xludf.DUMMYFUNCTION("GOOGLETRANSLATE($C17,""es"",""eu"")"),"Kableak deskonektatuta daude")</f>
        <v>Kableak deskonektatuta daude</v>
      </c>
      <c r="E17" s="14" t="s">
        <v>644</v>
      </c>
      <c r="F17" s="35" t="s">
        <v>645</v>
      </c>
    </row>
    <row r="18">
      <c r="A18" s="4" t="s">
        <v>646</v>
      </c>
      <c r="B18" s="4">
        <v>0.0</v>
      </c>
      <c r="D18" s="6"/>
      <c r="E18" s="36"/>
      <c r="F18" s="13"/>
    </row>
    <row r="19">
      <c r="A19" s="4" t="s">
        <v>647</v>
      </c>
      <c r="B19" s="16" t="str">
        <f>IFERROR(__xludf.DUMMYFUNCTION("GOOGLETRANSLATE($C19,""es"",""en"")"),"Choose what position the patient should be in for the test")</f>
        <v>Choose what position the patient should be in for the test</v>
      </c>
      <c r="C19" s="4" t="s">
        <v>648</v>
      </c>
      <c r="D19" s="6" t="str">
        <f>IFERROR(__xludf.DUMMYFUNCTION("GOOGLETRANSLATE($C19,""es"",""eu"")"),"Aukeratu pazienteak proba egiteko zein posiziotan egon behar duen")</f>
        <v>Aukeratu pazienteak proba egiteko zein posiziotan egon behar duen</v>
      </c>
      <c r="E19" s="14" t="s">
        <v>649</v>
      </c>
      <c r="F19" s="35" t="s">
        <v>650</v>
      </c>
    </row>
    <row r="20">
      <c r="A20" s="4" t="s">
        <v>651</v>
      </c>
      <c r="B20" s="16" t="str">
        <f>IFERROR(__xludf.DUMMYFUNCTION("GOOGLETRANSLATE($C20,""es"",""en"")"),"Supine")</f>
        <v>Supine</v>
      </c>
      <c r="C20" s="4" t="s">
        <v>652</v>
      </c>
      <c r="D20" s="6" t="str">
        <f>IFERROR(__xludf.DUMMYFUNCTION("GOOGLETRANSLATE($C20,""es"",""eu"")"),"Supinoa")</f>
        <v>Supinoa</v>
      </c>
      <c r="E20" s="14" t="s">
        <v>653</v>
      </c>
      <c r="F20" s="35" t="s">
        <v>652</v>
      </c>
    </row>
    <row r="21">
      <c r="A21" s="4" t="s">
        <v>654</v>
      </c>
      <c r="B21" s="16" t="str">
        <f>IFERROR(__xludf.DUMMYFUNCTION("GOOGLETRANSLATE($C21,""es"",""en"")"),"Semi Fowler")</f>
        <v>Semi Fowler</v>
      </c>
      <c r="C21" s="4" t="s">
        <v>655</v>
      </c>
      <c r="D21" s="6" t="str">
        <f>IFERROR(__xludf.DUMMYFUNCTION("GOOGLETRANSLATE($C21,""es"",""eu"")"),"Erdi Fowler")</f>
        <v>Erdi Fowler</v>
      </c>
      <c r="E21" s="14" t="s">
        <v>655</v>
      </c>
      <c r="F21" s="35" t="s">
        <v>655</v>
      </c>
    </row>
    <row r="22">
      <c r="A22" s="4" t="s">
        <v>656</v>
      </c>
      <c r="B22" s="16" t="str">
        <f>IFERROR(__xludf.DUMMYFUNCTION("GOOGLETRANSLATE($C22,""es"",""en"")"),"Fowler")</f>
        <v>Fowler</v>
      </c>
      <c r="C22" s="4" t="s">
        <v>657</v>
      </c>
      <c r="D22" s="6" t="str">
        <f>IFERROR(__xludf.DUMMYFUNCTION("GOOGLETRANSLATE($C22,""es"",""eu"")"),"Fowler")</f>
        <v>Fowler</v>
      </c>
      <c r="E22" s="14" t="s">
        <v>657</v>
      </c>
      <c r="F22" s="35" t="s">
        <v>657</v>
      </c>
    </row>
    <row r="23">
      <c r="A23" s="4" t="s">
        <v>658</v>
      </c>
      <c r="B23" s="16" t="str">
        <f>IFERROR(__xludf.DUMMYFUNCTION("GOOGLETRANSLATE($C23,""es"",""en"")"),"Tall Fowler")</f>
        <v>Tall Fowler</v>
      </c>
      <c r="C23" s="4" t="s">
        <v>659</v>
      </c>
      <c r="D23" s="6" t="str">
        <f>IFERROR(__xludf.DUMMYFUNCTION("GOOGLETRANSLATE($C23,""es"",""eu"")"),"Fowler altua")</f>
        <v>Fowler altua</v>
      </c>
      <c r="E23" s="14" t="s">
        <v>660</v>
      </c>
      <c r="F23" s="35" t="s">
        <v>661</v>
      </c>
    </row>
    <row r="24">
      <c r="A24" s="4" t="s">
        <v>662</v>
      </c>
      <c r="B24" s="4" t="s">
        <v>663</v>
      </c>
      <c r="C24" s="4"/>
      <c r="D24" s="6"/>
      <c r="E24" s="36"/>
      <c r="F24" s="13"/>
    </row>
    <row r="25">
      <c r="A25" s="4" t="s">
        <v>664</v>
      </c>
      <c r="B25" s="16" t="str">
        <f>IFERROR(__xludf.DUMMYFUNCTION("GOOGLETRANSLATE($C25,""es"",""en"")"),"Check that the patient does not have elements that prevent or alter the test")</f>
        <v>Check that the patient does not have elements that prevent or alter the test</v>
      </c>
      <c r="C25" s="4" t="s">
        <v>665</v>
      </c>
      <c r="D25" s="6" t="str">
        <f>IFERROR(__xludf.DUMMYFUNCTION("GOOGLETRANSLATE($C25,""es"",""eu"")"),"Egiaztatu pazienteak ez duela proba eragozten edo aldatzen duten elementurik")</f>
        <v>Egiaztatu pazienteak ez duela proba eragozten edo aldatzen duten elementurik</v>
      </c>
      <c r="E25" s="14" t="s">
        <v>666</v>
      </c>
      <c r="F25" s="35" t="s">
        <v>667</v>
      </c>
    </row>
    <row r="26">
      <c r="A26" s="4" t="s">
        <v>668</v>
      </c>
      <c r="B26" s="16" t="str">
        <f>IFERROR(__xludf.DUMMYFUNCTION("GOOGLETRANSLATE($C26,""es"",""en"")"),"Shaving the patient")</f>
        <v>Shaving the patient</v>
      </c>
      <c r="C26" s="4" t="s">
        <v>669</v>
      </c>
      <c r="D26" s="6" t="str">
        <f>IFERROR(__xludf.DUMMYFUNCTION("GOOGLETRANSLATE($C26,""es"",""eu"")"),"Pazientea bizarra moztea")</f>
        <v>Pazientea bizarra moztea</v>
      </c>
      <c r="E26" s="14" t="s">
        <v>670</v>
      </c>
      <c r="F26" s="35" t="s">
        <v>671</v>
      </c>
    </row>
    <row r="27">
      <c r="A27" s="4" t="s">
        <v>672</v>
      </c>
      <c r="B27" s="16" t="str">
        <f>IFERROR(__xludf.DUMMYFUNCTION("GOOGLETRANSLATE($C27,""es"",""en"")"),"Removing the patient's watch/jewelry/jewellery")</f>
        <v>Removing the patient's watch/jewelry/jewellery</v>
      </c>
      <c r="C27" s="4" t="s">
        <v>673</v>
      </c>
      <c r="D27" s="6" t="str">
        <f>IFERROR(__xludf.DUMMYFUNCTION("GOOGLETRANSLATE($C27,""es"",""eu"")"),"Pazienteari erlojua/bitxiak/bitxiak kentzea")</f>
        <v>Pazienteari erlojua/bitxiak/bitxiak kentzea</v>
      </c>
      <c r="E27" s="14" t="s">
        <v>674</v>
      </c>
      <c r="F27" s="35" t="s">
        <v>675</v>
      </c>
    </row>
    <row r="28">
      <c r="A28" s="4" t="s">
        <v>676</v>
      </c>
      <c r="B28" s="16" t="str">
        <f>IFERROR(__xludf.DUMMYFUNCTION("GOOGLETRANSLATE($C28,""es"",""en"")"),"Remove the patient's belt")</f>
        <v>Remove the patient's belt</v>
      </c>
      <c r="C28" s="4" t="s">
        <v>677</v>
      </c>
      <c r="D28" s="6" t="str">
        <f>IFERROR(__xludf.DUMMYFUNCTION("GOOGLETRANSLATE($C28,""es"",""eu"")"),"Kendu pazienteari gerrikoa")</f>
        <v>Kendu pazienteari gerrikoa</v>
      </c>
      <c r="E28" s="14" t="s">
        <v>678</v>
      </c>
      <c r="F28" s="35" t="s">
        <v>679</v>
      </c>
    </row>
    <row r="29">
      <c r="A29" s="4" t="s">
        <v>680</v>
      </c>
      <c r="B29" s="16" t="str">
        <f>IFERROR(__xludf.DUMMYFUNCTION("GOOGLETRANSLATE($C29,""es"",""en"")"),"Remind the team that the patient has a pacemaker")</f>
        <v>Remind the team that the patient has a pacemaker</v>
      </c>
      <c r="C29" s="4" t="s">
        <v>681</v>
      </c>
      <c r="D29" s="6" t="str">
        <f>IFERROR(__xludf.DUMMYFUNCTION("GOOGLETRANSLATE($C29,""es"",""eu"")"),"Gogoratu taldeari gaixoak taupada-markagailua duela")</f>
        <v>Gogoratu taldeari gaixoak taupada-markagailua duela</v>
      </c>
      <c r="E29" s="14" t="s">
        <v>682</v>
      </c>
      <c r="F29" s="35" t="s">
        <v>683</v>
      </c>
    </row>
    <row r="30">
      <c r="A30" s="4" t="s">
        <v>684</v>
      </c>
      <c r="B30" s="16" t="str">
        <f>IFERROR(__xludf.DUMMYFUNCTION("GOOGLETRANSLATE($C30,""es"",""en"")"),"Remove dental bridge from the patient (if possible)")</f>
        <v>Remove dental bridge from the patient (if possible)</v>
      </c>
      <c r="C30" s="4" t="s">
        <v>685</v>
      </c>
      <c r="D30" s="6" t="str">
        <f>IFERROR(__xludf.DUMMYFUNCTION("GOOGLETRANSLATE($C30,""es"",""eu"")"),"Kendu hortz-zubia pazienteari (ahal bada)")</f>
        <v>Kendu hortz-zubia pazienteari (ahal bada)</v>
      </c>
      <c r="E30" s="14" t="s">
        <v>686</v>
      </c>
      <c r="F30" s="35" t="s">
        <v>687</v>
      </c>
    </row>
    <row r="31">
      <c r="A31" s="4" t="s">
        <v>688</v>
      </c>
      <c r="B31" s="16" t="str">
        <f>IFERROR(__xludf.DUMMYFUNCTION("GOOGLETRANSLATE($C31,""es"",""en"")"),"Remove underwire bra from patient")</f>
        <v>Remove underwire bra from patient</v>
      </c>
      <c r="C31" s="4" t="s">
        <v>689</v>
      </c>
      <c r="D31" s="6" t="str">
        <f>IFERROR(__xludf.DUMMYFUNCTION("GOOGLETRANSLATE($C31,""es"",""eu"")"),"Kendu alanbrezko bularra gaixoari")</f>
        <v>Kendu alanbrezko bularra gaixoari</v>
      </c>
      <c r="E31" s="14" t="s">
        <v>690</v>
      </c>
      <c r="F31" s="35" t="s">
        <v>691</v>
      </c>
    </row>
    <row r="32">
      <c r="A32" s="4" t="s">
        <v>692</v>
      </c>
      <c r="B32" s="4" t="s">
        <v>693</v>
      </c>
      <c r="C32" s="4"/>
      <c r="D32" s="6"/>
      <c r="E32" s="36"/>
      <c r="F32" s="13"/>
    </row>
    <row r="33">
      <c r="A33" s="4" t="s">
        <v>694</v>
      </c>
      <c r="B33" s="16" t="str">
        <f>IFERROR(__xludf.DUMMYFUNCTION("GOOGLETRANSLATE($C33,""es"",""en"")"),"Check that the patient does not have elements that prevent or alter the test")</f>
        <v>Check that the patient does not have elements that prevent or alter the test</v>
      </c>
      <c r="C33" s="4" t="s">
        <v>665</v>
      </c>
      <c r="D33" s="6" t="str">
        <f>IFERROR(__xludf.DUMMYFUNCTION("GOOGLETRANSLATE($C33,""es"",""eu"")"),"Egiaztatu pazienteak ez duela proba eragozten edo aldatzen duten elementurik")</f>
        <v>Egiaztatu pazienteak ez duela proba eragozten edo aldatzen duten elementurik</v>
      </c>
      <c r="E33" s="14" t="s">
        <v>695</v>
      </c>
      <c r="F33" s="35" t="s">
        <v>667</v>
      </c>
    </row>
    <row r="34">
      <c r="A34" s="4" t="s">
        <v>696</v>
      </c>
      <c r="B34" s="16" t="str">
        <f>IFERROR(__xludf.DUMMYFUNCTION("GOOGLETRANSLATE($C34,""es"",""en"")"),"Shaving the patient")</f>
        <v>Shaving the patient</v>
      </c>
      <c r="C34" s="4" t="s">
        <v>669</v>
      </c>
      <c r="D34" s="6" t="str">
        <f>IFERROR(__xludf.DUMMYFUNCTION("GOOGLETRANSLATE($C34,""es"",""eu"")"),"Pazientea bizarra moztea")</f>
        <v>Pazientea bizarra moztea</v>
      </c>
      <c r="E34" s="14" t="s">
        <v>670</v>
      </c>
      <c r="F34" s="35" t="s">
        <v>671</v>
      </c>
    </row>
    <row r="35">
      <c r="A35" s="4" t="s">
        <v>697</v>
      </c>
      <c r="B35" s="16" t="str">
        <f>IFERROR(__xludf.DUMMYFUNCTION("GOOGLETRANSLATE($C35,""es"",""en"")"),"Removing the patient's watch/jewelry/jewellery")</f>
        <v>Removing the patient's watch/jewelry/jewellery</v>
      </c>
      <c r="C35" s="4" t="s">
        <v>673</v>
      </c>
      <c r="D35" s="6" t="str">
        <f>IFERROR(__xludf.DUMMYFUNCTION("GOOGLETRANSLATE($C35,""es"",""eu"")"),"Pazienteari erlojua/bitxiak/bitxiak kentzea")</f>
        <v>Pazienteari erlojua/bitxiak/bitxiak kentzea</v>
      </c>
      <c r="E35" s="14" t="s">
        <v>674</v>
      </c>
      <c r="F35" s="35" t="s">
        <v>675</v>
      </c>
    </row>
    <row r="36">
      <c r="A36" s="4" t="s">
        <v>698</v>
      </c>
      <c r="B36" s="16" t="str">
        <f>IFERROR(__xludf.DUMMYFUNCTION("GOOGLETRANSLATE($C36,""es"",""en"")"),"Remove the patient's belt")</f>
        <v>Remove the patient's belt</v>
      </c>
      <c r="C36" s="4" t="s">
        <v>677</v>
      </c>
      <c r="D36" s="6" t="str">
        <f>IFERROR(__xludf.DUMMYFUNCTION("GOOGLETRANSLATE($C36,""es"",""eu"")"),"Kendu pazienteari gerrikoa")</f>
        <v>Kendu pazienteari gerrikoa</v>
      </c>
      <c r="E36" s="14" t="s">
        <v>699</v>
      </c>
      <c r="F36" s="35" t="s">
        <v>679</v>
      </c>
    </row>
    <row r="37">
      <c r="A37" s="4" t="s">
        <v>700</v>
      </c>
      <c r="B37" s="16" t="str">
        <f>IFERROR(__xludf.DUMMYFUNCTION("GOOGLETRANSLATE($C37,""es"",""en"")"),"Remind the team that the patient has a pacemaker")</f>
        <v>Remind the team that the patient has a pacemaker</v>
      </c>
      <c r="C37" s="4" t="s">
        <v>681</v>
      </c>
      <c r="D37" s="6" t="str">
        <f>IFERROR(__xludf.DUMMYFUNCTION("GOOGLETRANSLATE($C37,""es"",""eu"")"),"Gogoratu taldeari gaixoak taupada-markagailua duela")</f>
        <v>Gogoratu taldeari gaixoak taupada-markagailua duela</v>
      </c>
      <c r="E37" s="14" t="s">
        <v>682</v>
      </c>
      <c r="F37" s="35" t="s">
        <v>683</v>
      </c>
    </row>
    <row r="38">
      <c r="A38" s="4" t="s">
        <v>701</v>
      </c>
      <c r="B38" s="16" t="str">
        <f>IFERROR(__xludf.DUMMYFUNCTION("GOOGLETRANSLATE($C38,""es"",""en"")"),"Remove dental bridge from the patient (if possible)")</f>
        <v>Remove dental bridge from the patient (if possible)</v>
      </c>
      <c r="C38" s="4" t="s">
        <v>685</v>
      </c>
      <c r="D38" s="6" t="str">
        <f>IFERROR(__xludf.DUMMYFUNCTION("GOOGLETRANSLATE($C38,""es"",""eu"")"),"Kendu hortz-zubia pazienteari (ahal bada)")</f>
        <v>Kendu hortz-zubia pazienteari (ahal bada)</v>
      </c>
      <c r="E38" s="14" t="s">
        <v>702</v>
      </c>
      <c r="F38" s="35" t="s">
        <v>687</v>
      </c>
    </row>
    <row r="39">
      <c r="A39" s="4" t="s">
        <v>703</v>
      </c>
      <c r="B39" s="16" t="str">
        <f>IFERROR(__xludf.DUMMYFUNCTION("GOOGLETRANSLATE($C39,""es"",""en"")"),"Remove underwire bra from patient")</f>
        <v>Remove underwire bra from patient</v>
      </c>
      <c r="C39" s="4" t="s">
        <v>689</v>
      </c>
      <c r="D39" s="6" t="str">
        <f>IFERROR(__xludf.DUMMYFUNCTION("GOOGLETRANSLATE($C39,""es"",""eu"")"),"Kendu alanbrezko bularra gaixoari")</f>
        <v>Kendu alanbrezko bularra gaixoari</v>
      </c>
      <c r="E39" s="14" t="s">
        <v>690</v>
      </c>
      <c r="F39" s="35" t="s">
        <v>691</v>
      </c>
    </row>
    <row r="40">
      <c r="A40" s="4" t="s">
        <v>704</v>
      </c>
      <c r="B40" s="4" t="s">
        <v>705</v>
      </c>
      <c r="C40" s="4"/>
      <c r="D40" s="6"/>
      <c r="E40" s="36"/>
      <c r="F40" s="13"/>
    </row>
    <row r="41">
      <c r="A41" s="4" t="s">
        <v>706</v>
      </c>
      <c r="B41" s="16" t="str">
        <f>IFERROR(__xludf.DUMMYFUNCTION("GOOGLETRANSLATE($C41,""es"",""en"")"),"Check that the patient does not have elements that prevent or alter the test")</f>
        <v>Check that the patient does not have elements that prevent or alter the test</v>
      </c>
      <c r="C41" s="4" t="s">
        <v>665</v>
      </c>
      <c r="D41" s="6" t="str">
        <f>IFERROR(__xludf.DUMMYFUNCTION("GOOGLETRANSLATE($C41,""es"",""eu"")"),"Egiaztatu pazienteak ez duela proba eragozten edo aldatzen duten elementurik")</f>
        <v>Egiaztatu pazienteak ez duela proba eragozten edo aldatzen duten elementurik</v>
      </c>
      <c r="E41" s="14" t="s">
        <v>666</v>
      </c>
      <c r="F41" s="35" t="s">
        <v>667</v>
      </c>
    </row>
    <row r="42">
      <c r="A42" s="4" t="s">
        <v>707</v>
      </c>
      <c r="B42" s="16" t="str">
        <f>IFERROR(__xludf.DUMMYFUNCTION("GOOGLETRANSLATE($C42,""es"",""en"")"),"Shaving the patient")</f>
        <v>Shaving the patient</v>
      </c>
      <c r="C42" s="4" t="s">
        <v>669</v>
      </c>
      <c r="D42" s="6" t="str">
        <f>IFERROR(__xludf.DUMMYFUNCTION("GOOGLETRANSLATE($C42,""es"",""eu"")"),"Pazientea bizarra moztea")</f>
        <v>Pazientea bizarra moztea</v>
      </c>
      <c r="E42" s="14" t="s">
        <v>670</v>
      </c>
      <c r="F42" s="35" t="s">
        <v>671</v>
      </c>
    </row>
    <row r="43">
      <c r="A43" s="4" t="s">
        <v>708</v>
      </c>
      <c r="B43" s="16" t="str">
        <f>IFERROR(__xludf.DUMMYFUNCTION("GOOGLETRANSLATE($C43,""es"",""en"")"),"Removing the patient's watch/jewelry/jewellery")</f>
        <v>Removing the patient's watch/jewelry/jewellery</v>
      </c>
      <c r="C43" s="4" t="s">
        <v>673</v>
      </c>
      <c r="D43" s="6" t="str">
        <f>IFERROR(__xludf.DUMMYFUNCTION("GOOGLETRANSLATE($C43,""es"",""eu"")"),"Pazienteari erlojua/bitxiak/bitxiak kentzea")</f>
        <v>Pazienteari erlojua/bitxiak/bitxiak kentzea</v>
      </c>
      <c r="E43" s="14" t="s">
        <v>674</v>
      </c>
      <c r="F43" s="35" t="s">
        <v>675</v>
      </c>
    </row>
    <row r="44">
      <c r="A44" s="4" t="s">
        <v>709</v>
      </c>
      <c r="B44" s="16" t="str">
        <f>IFERROR(__xludf.DUMMYFUNCTION("GOOGLETRANSLATE($C44,""es"",""en"")"),"Remove the patient's belt")</f>
        <v>Remove the patient's belt</v>
      </c>
      <c r="C44" s="4" t="s">
        <v>677</v>
      </c>
      <c r="D44" s="6" t="str">
        <f>IFERROR(__xludf.DUMMYFUNCTION("GOOGLETRANSLATE($C44,""es"",""eu"")"),"Kendu pazienteari gerrikoa")</f>
        <v>Kendu pazienteari gerrikoa</v>
      </c>
      <c r="E44" s="14" t="s">
        <v>678</v>
      </c>
      <c r="F44" s="35" t="s">
        <v>679</v>
      </c>
    </row>
    <row r="45">
      <c r="A45" s="4" t="s">
        <v>710</v>
      </c>
      <c r="B45" s="16" t="str">
        <f>IFERROR(__xludf.DUMMYFUNCTION("GOOGLETRANSLATE($C45,""es"",""en"")"),"Remind the team that the patient has a pacemaker")</f>
        <v>Remind the team that the patient has a pacemaker</v>
      </c>
      <c r="C45" s="4" t="s">
        <v>681</v>
      </c>
      <c r="D45" s="6" t="str">
        <f>IFERROR(__xludf.DUMMYFUNCTION("GOOGLETRANSLATE($C45,""es"",""eu"")"),"Gogoratu taldeari gaixoak taupada-markagailua duela")</f>
        <v>Gogoratu taldeari gaixoak taupada-markagailua duela</v>
      </c>
      <c r="E45" s="14" t="s">
        <v>711</v>
      </c>
      <c r="F45" s="35" t="s">
        <v>683</v>
      </c>
    </row>
    <row r="46">
      <c r="A46" s="4" t="s">
        <v>712</v>
      </c>
      <c r="B46" s="16" t="str">
        <f>IFERROR(__xludf.DUMMYFUNCTION("GOOGLETRANSLATE($C46,""es"",""en"")"),"Remove dental bridge from the patient (if possible)")</f>
        <v>Remove dental bridge from the patient (if possible)</v>
      </c>
      <c r="C46" s="4" t="s">
        <v>685</v>
      </c>
      <c r="D46" s="6" t="str">
        <f>IFERROR(__xludf.DUMMYFUNCTION("GOOGLETRANSLATE($C46,""es"",""eu"")"),"Kendu hortz-zubia pazienteari (ahal bada)")</f>
        <v>Kendu hortz-zubia pazienteari (ahal bada)</v>
      </c>
      <c r="E46" s="14" t="s">
        <v>702</v>
      </c>
      <c r="F46" s="35" t="s">
        <v>687</v>
      </c>
    </row>
    <row r="47">
      <c r="A47" s="4" t="s">
        <v>713</v>
      </c>
      <c r="B47" s="16" t="str">
        <f>IFERROR(__xludf.DUMMYFUNCTION("GOOGLETRANSLATE($C47,""es"",""en"")"),"Remove underwire bra from patient")</f>
        <v>Remove underwire bra from patient</v>
      </c>
      <c r="C47" s="4" t="s">
        <v>689</v>
      </c>
      <c r="D47" s="6" t="str">
        <f>IFERROR(__xludf.DUMMYFUNCTION("GOOGLETRANSLATE($C47,""es"",""eu"")"),"Kendu alanbrezko bularra gaixoari")</f>
        <v>Kendu alanbrezko bularra gaixoari</v>
      </c>
      <c r="E47" s="14" t="s">
        <v>690</v>
      </c>
      <c r="F47" s="35" t="s">
        <v>691</v>
      </c>
    </row>
    <row r="48">
      <c r="A48" s="4" t="s">
        <v>714</v>
      </c>
      <c r="B48" s="4" t="s">
        <v>715</v>
      </c>
      <c r="C48" s="4"/>
      <c r="D48" s="6"/>
      <c r="E48" s="36"/>
      <c r="F48" s="13"/>
    </row>
    <row r="49">
      <c r="A49" s="4" t="s">
        <v>716</v>
      </c>
      <c r="B49" s="16" t="str">
        <f>IFERROR(__xludf.DUMMYFUNCTION("GOOGLETRANSLATE($C49,""es"",""en"")"),"Check that the patient does not have elements that prevent or alter the test")</f>
        <v>Check that the patient does not have elements that prevent or alter the test</v>
      </c>
      <c r="C49" s="4" t="s">
        <v>665</v>
      </c>
      <c r="D49" s="6" t="str">
        <f>IFERROR(__xludf.DUMMYFUNCTION("GOOGLETRANSLATE($C49,""es"",""eu"")"),"Egiaztatu pazienteak ez duela proba eragozten edo aldatzen duten elementurik")</f>
        <v>Egiaztatu pazienteak ez duela proba eragozten edo aldatzen duten elementurik</v>
      </c>
      <c r="E49" s="14" t="s">
        <v>666</v>
      </c>
      <c r="F49" s="35" t="s">
        <v>667</v>
      </c>
    </row>
    <row r="50">
      <c r="A50" s="4" t="s">
        <v>717</v>
      </c>
      <c r="B50" s="16" t="str">
        <f>IFERROR(__xludf.DUMMYFUNCTION("GOOGLETRANSLATE($C50,""es"",""en"")"),"Shaving the patient")</f>
        <v>Shaving the patient</v>
      </c>
      <c r="C50" s="4" t="s">
        <v>669</v>
      </c>
      <c r="D50" s="6" t="str">
        <f>IFERROR(__xludf.DUMMYFUNCTION("GOOGLETRANSLATE($C50,""es"",""eu"")"),"Pazientea bizarra moztea")</f>
        <v>Pazientea bizarra moztea</v>
      </c>
      <c r="E50" s="14" t="s">
        <v>670</v>
      </c>
      <c r="F50" s="35" t="s">
        <v>671</v>
      </c>
    </row>
    <row r="51">
      <c r="A51" s="4" t="s">
        <v>718</v>
      </c>
      <c r="B51" s="16" t="str">
        <f>IFERROR(__xludf.DUMMYFUNCTION("GOOGLETRANSLATE($C51,""es"",""en"")"),"Removing the patient's watch/jewelry/jewellery")</f>
        <v>Removing the patient's watch/jewelry/jewellery</v>
      </c>
      <c r="C51" s="4" t="s">
        <v>673</v>
      </c>
      <c r="D51" s="6" t="str">
        <f>IFERROR(__xludf.DUMMYFUNCTION("GOOGLETRANSLATE($C51,""es"",""eu"")"),"Pazienteari erlojua/bitxiak/bitxiak kentzea")</f>
        <v>Pazienteari erlojua/bitxiak/bitxiak kentzea</v>
      </c>
      <c r="E51" s="14" t="s">
        <v>674</v>
      </c>
      <c r="F51" s="35" t="s">
        <v>675</v>
      </c>
    </row>
    <row r="52">
      <c r="A52" s="4" t="s">
        <v>719</v>
      </c>
      <c r="B52" s="16" t="str">
        <f>IFERROR(__xludf.DUMMYFUNCTION("GOOGLETRANSLATE($C52,""es"",""en"")"),"Remove the patient's belt")</f>
        <v>Remove the patient's belt</v>
      </c>
      <c r="C52" s="4" t="s">
        <v>677</v>
      </c>
      <c r="D52" s="6" t="str">
        <f>IFERROR(__xludf.DUMMYFUNCTION("GOOGLETRANSLATE($C52,""es"",""eu"")"),"Kendu pazienteari gerrikoa")</f>
        <v>Kendu pazienteari gerrikoa</v>
      </c>
      <c r="E52" s="14" t="s">
        <v>678</v>
      </c>
      <c r="F52" s="35" t="s">
        <v>679</v>
      </c>
    </row>
    <row r="53">
      <c r="A53" s="4" t="s">
        <v>720</v>
      </c>
      <c r="B53" s="16" t="str">
        <f>IFERROR(__xludf.DUMMYFUNCTION("GOOGLETRANSLATE($C53,""es"",""en"")"),"Remind the team that the patient has a pacemaker")</f>
        <v>Remind the team that the patient has a pacemaker</v>
      </c>
      <c r="C53" s="4" t="s">
        <v>681</v>
      </c>
      <c r="D53" s="6" t="str">
        <f>IFERROR(__xludf.DUMMYFUNCTION("GOOGLETRANSLATE($C53,""es"",""eu"")"),"Gogoratu taldeari gaixoak taupada-markagailua duela")</f>
        <v>Gogoratu taldeari gaixoak taupada-markagailua duela</v>
      </c>
      <c r="E53" s="14" t="s">
        <v>711</v>
      </c>
      <c r="F53" s="35" t="s">
        <v>683</v>
      </c>
    </row>
    <row r="54">
      <c r="A54" s="4" t="s">
        <v>721</v>
      </c>
      <c r="B54" s="16" t="str">
        <f>IFERROR(__xludf.DUMMYFUNCTION("GOOGLETRANSLATE($C54,""es"",""en"")"),"Remove dental bridge from the patient (if possible)")</f>
        <v>Remove dental bridge from the patient (if possible)</v>
      </c>
      <c r="C54" s="4" t="s">
        <v>685</v>
      </c>
      <c r="D54" s="6" t="str">
        <f>IFERROR(__xludf.DUMMYFUNCTION("GOOGLETRANSLATE($C54,""es"",""eu"")"),"Kendu hortz-zubia pazienteari (ahal bada)")</f>
        <v>Kendu hortz-zubia pazienteari (ahal bada)</v>
      </c>
      <c r="E54" s="14" t="s">
        <v>702</v>
      </c>
      <c r="F54" s="35" t="s">
        <v>687</v>
      </c>
    </row>
    <row r="55">
      <c r="A55" s="4" t="s">
        <v>722</v>
      </c>
      <c r="B55" s="16" t="str">
        <f>IFERROR(__xludf.DUMMYFUNCTION("GOOGLETRANSLATE($C55,""es"",""en"")"),"Remove underwire bra from patient")</f>
        <v>Remove underwire bra from patient</v>
      </c>
      <c r="C55" s="4" t="s">
        <v>689</v>
      </c>
      <c r="D55" s="6" t="str">
        <f>IFERROR(__xludf.DUMMYFUNCTION("GOOGLETRANSLATE($C55,""es"",""eu"")"),"Kendu alanbrezko bularra gaixoari")</f>
        <v>Kendu alanbrezko bularra gaixoari</v>
      </c>
      <c r="E55" s="14" t="s">
        <v>690</v>
      </c>
      <c r="F55" s="35" t="s">
        <v>691</v>
      </c>
    </row>
    <row r="56">
      <c r="A56" s="4" t="s">
        <v>723</v>
      </c>
      <c r="B56" s="4" t="s">
        <v>724</v>
      </c>
      <c r="C56" s="4"/>
      <c r="D56" s="6"/>
      <c r="E56" s="36"/>
      <c r="F56" s="13"/>
    </row>
    <row r="57">
      <c r="A57" s="4" t="s">
        <v>725</v>
      </c>
      <c r="B57" s="16" t="str">
        <f>IFERROR(__xludf.DUMMYFUNCTION("GOOGLETRANSLATE($C57,""es"",""en"")"),"Check that the patient does not have elements that prevent or alter the test")</f>
        <v>Check that the patient does not have elements that prevent or alter the test</v>
      </c>
      <c r="C57" s="4" t="s">
        <v>665</v>
      </c>
      <c r="D57" s="6" t="str">
        <f>IFERROR(__xludf.DUMMYFUNCTION("GOOGLETRANSLATE($C57,""es"",""eu"")"),"Egiaztatu pazienteak ez duela proba eragozten edo aldatzen duten elementurik")</f>
        <v>Egiaztatu pazienteak ez duela proba eragozten edo aldatzen duten elementurik</v>
      </c>
      <c r="E57" s="14" t="s">
        <v>666</v>
      </c>
      <c r="F57" s="35" t="s">
        <v>667</v>
      </c>
    </row>
    <row r="58">
      <c r="A58" s="4" t="s">
        <v>726</v>
      </c>
      <c r="B58" s="16" t="str">
        <f>IFERROR(__xludf.DUMMYFUNCTION("GOOGLETRANSLATE($C58,""es"",""en"")"),"Shaving the patient")</f>
        <v>Shaving the patient</v>
      </c>
      <c r="C58" s="4" t="s">
        <v>669</v>
      </c>
      <c r="D58" s="6" t="str">
        <f>IFERROR(__xludf.DUMMYFUNCTION("GOOGLETRANSLATE($C58,""es"",""eu"")"),"Pazientea bizarra moztea")</f>
        <v>Pazientea bizarra moztea</v>
      </c>
      <c r="E58" s="14" t="s">
        <v>670</v>
      </c>
      <c r="F58" s="35" t="s">
        <v>671</v>
      </c>
    </row>
    <row r="59">
      <c r="A59" s="4" t="s">
        <v>727</v>
      </c>
      <c r="B59" s="16" t="str">
        <f>IFERROR(__xludf.DUMMYFUNCTION("GOOGLETRANSLATE($C59,""es"",""en"")"),"Removing the patient's watch/jewelry/jewellery")</f>
        <v>Removing the patient's watch/jewelry/jewellery</v>
      </c>
      <c r="C59" s="4" t="s">
        <v>673</v>
      </c>
      <c r="D59" s="6" t="str">
        <f>IFERROR(__xludf.DUMMYFUNCTION("GOOGLETRANSLATE($C59,""es"",""eu"")"),"Pazienteari erlojua/bitxiak/bitxiak kentzea")</f>
        <v>Pazienteari erlojua/bitxiak/bitxiak kentzea</v>
      </c>
      <c r="E59" s="14" t="s">
        <v>674</v>
      </c>
      <c r="F59" s="35" t="s">
        <v>675</v>
      </c>
    </row>
    <row r="60">
      <c r="A60" s="4" t="s">
        <v>728</v>
      </c>
      <c r="B60" s="16" t="str">
        <f>IFERROR(__xludf.DUMMYFUNCTION("GOOGLETRANSLATE($C60,""es"",""en"")"),"Remove the patient's belt")</f>
        <v>Remove the patient's belt</v>
      </c>
      <c r="C60" s="4" t="s">
        <v>677</v>
      </c>
      <c r="D60" s="6" t="str">
        <f>IFERROR(__xludf.DUMMYFUNCTION("GOOGLETRANSLATE($C60,""es"",""eu"")"),"Kendu pazienteari gerrikoa")</f>
        <v>Kendu pazienteari gerrikoa</v>
      </c>
      <c r="E60" s="14" t="s">
        <v>678</v>
      </c>
      <c r="F60" s="35" t="s">
        <v>679</v>
      </c>
    </row>
    <row r="61">
      <c r="A61" s="4" t="s">
        <v>729</v>
      </c>
      <c r="B61" s="16" t="str">
        <f>IFERROR(__xludf.DUMMYFUNCTION("GOOGLETRANSLATE($C61,""es"",""en"")"),"Remind the team that the patient has a pacemaker")</f>
        <v>Remind the team that the patient has a pacemaker</v>
      </c>
      <c r="C61" s="4" t="s">
        <v>681</v>
      </c>
      <c r="D61" s="6" t="str">
        <f>IFERROR(__xludf.DUMMYFUNCTION("GOOGLETRANSLATE($C61,""es"",""eu"")"),"Gogoratu taldeari gaixoak taupada-markagailua duela")</f>
        <v>Gogoratu taldeari gaixoak taupada-markagailua duela</v>
      </c>
      <c r="E61" s="14" t="s">
        <v>711</v>
      </c>
      <c r="F61" s="35" t="s">
        <v>683</v>
      </c>
    </row>
    <row r="62">
      <c r="A62" s="4" t="s">
        <v>730</v>
      </c>
      <c r="B62" s="16" t="str">
        <f>IFERROR(__xludf.DUMMYFUNCTION("GOOGLETRANSLATE($C62,""es"",""en"")"),"Remove dental bridge from the patient (if possible)")</f>
        <v>Remove dental bridge from the patient (if possible)</v>
      </c>
      <c r="C62" s="4" t="s">
        <v>685</v>
      </c>
      <c r="D62" s="6" t="str">
        <f>IFERROR(__xludf.DUMMYFUNCTION("GOOGLETRANSLATE($C62,""es"",""eu"")"),"Kendu hortz-zubia pazienteari (ahal bada)")</f>
        <v>Kendu hortz-zubia pazienteari (ahal bada)</v>
      </c>
      <c r="E62" s="14" t="s">
        <v>702</v>
      </c>
      <c r="F62" s="35" t="s">
        <v>687</v>
      </c>
    </row>
    <row r="63">
      <c r="A63" s="4" t="s">
        <v>731</v>
      </c>
      <c r="B63" s="16" t="str">
        <f>IFERROR(__xludf.DUMMYFUNCTION("GOOGLETRANSLATE($C63,""es"",""en"")"),"Remove underwire bra from patient")</f>
        <v>Remove underwire bra from patient</v>
      </c>
      <c r="C63" s="4" t="s">
        <v>689</v>
      </c>
      <c r="D63" s="6" t="str">
        <f>IFERROR(__xludf.DUMMYFUNCTION("GOOGLETRANSLATE($C63,""es"",""eu"")"),"Kendu alanbrezko bularra gaixoari")</f>
        <v>Kendu alanbrezko bularra gaixoari</v>
      </c>
      <c r="E63" s="14" t="s">
        <v>690</v>
      </c>
      <c r="F63" s="35" t="s">
        <v>691</v>
      </c>
    </row>
    <row r="64">
      <c r="A64" s="4" t="s">
        <v>732</v>
      </c>
      <c r="B64" s="4" t="s">
        <v>733</v>
      </c>
      <c r="C64" s="4"/>
      <c r="D64" s="6"/>
      <c r="E64" s="36"/>
      <c r="F64" s="13"/>
    </row>
    <row r="65">
      <c r="A65" s="4" t="s">
        <v>734</v>
      </c>
      <c r="B65" s="16" t="str">
        <f>IFERROR(__xludf.DUMMYFUNCTION("GOOGLETRANSLATE($C65,""es"",""en"")"),"What should you do now?")</f>
        <v>What should you do now?</v>
      </c>
      <c r="C65" s="4" t="s">
        <v>735</v>
      </c>
      <c r="D65" s="6" t="str">
        <f>IFERROR(__xludf.DUMMYFUNCTION("GOOGLETRANSLATE($C65,""es"",""eu"")"),"Zer egin beharko zenuke orain?")</f>
        <v>Zer egin beharko zenuke orain?</v>
      </c>
      <c r="E65" s="14" t="s">
        <v>736</v>
      </c>
      <c r="F65" s="35" t="s">
        <v>737</v>
      </c>
    </row>
    <row r="66">
      <c r="A66" s="4" t="s">
        <v>738</v>
      </c>
      <c r="B66" s="16" t="str">
        <f>IFERROR(__xludf.DUMMYFUNCTION("GOOGLETRANSLATE($C66,""es"",""en"")"),"Check that everything is correctly placed")</f>
        <v>Check that everything is correctly placed</v>
      </c>
      <c r="C66" s="4" t="s">
        <v>739</v>
      </c>
      <c r="D66" s="6" t="str">
        <f>IFERROR(__xludf.DUMMYFUNCTION("GOOGLETRANSLATE($C66,""es"",""eu"")"),"Egiaztatu dena behar bezala kokatuta dagoela")</f>
        <v>Egiaztatu dena behar bezala kokatuta dagoela</v>
      </c>
      <c r="E66" s="14" t="s">
        <v>740</v>
      </c>
      <c r="F66" s="35" t="s">
        <v>741</v>
      </c>
    </row>
    <row r="67">
      <c r="A67" s="4" t="s">
        <v>742</v>
      </c>
      <c r="B67" s="16" t="str">
        <f>IFERROR(__xludf.DUMMYFUNCTION("GOOGLETRANSLATE($C67,""es"",""en"")"),"Tell the patient not to move for the next 3 minutes")</f>
        <v>Tell the patient not to move for the next 3 minutes</v>
      </c>
      <c r="C67" s="4" t="s">
        <v>743</v>
      </c>
      <c r="D67" s="6" t="str">
        <f>IFERROR(__xludf.DUMMYFUNCTION("GOOGLETRANSLATE($C67,""es"",""eu"")"),"Esan pazienteari hurrengo 3 minutuetan ez mugitzeko")</f>
        <v>Esan pazienteari hurrengo 3 minutuetan ez mugitzeko</v>
      </c>
      <c r="E67" s="14" t="s">
        <v>744</v>
      </c>
      <c r="F67" s="35" t="s">
        <v>745</v>
      </c>
    </row>
    <row r="68">
      <c r="A68" s="4" t="s">
        <v>746</v>
      </c>
      <c r="B68" s="16" t="str">
        <f>IFERROR(__xludf.DUMMYFUNCTION("GOOGLETRANSLATE($C68,""es"",""en"")"),"Tell the patient that they can move during the test")</f>
        <v>Tell the patient that they can move during the test</v>
      </c>
      <c r="C68" s="4" t="s">
        <v>747</v>
      </c>
      <c r="D68" s="6" t="str">
        <f>IFERROR(__xludf.DUMMYFUNCTION("GOOGLETRANSLATE($C68,""es"",""eu"")"),"Esan pazienteari proban zehar mugitu daitekeela")</f>
        <v>Esan pazienteari proban zehar mugitu daitekeela</v>
      </c>
      <c r="E68" s="14" t="s">
        <v>748</v>
      </c>
      <c r="F68" s="35" t="s">
        <v>749</v>
      </c>
    </row>
    <row r="69">
      <c r="A69" s="4" t="s">
        <v>750</v>
      </c>
      <c r="B69" s="16" t="str">
        <f>IFERROR(__xludf.DUMMYFUNCTION("GOOGLETRANSLATE($C69,""es"",""en"")"),"Tell the patient not to talk for the next 3 minutes")</f>
        <v>Tell the patient not to talk for the next 3 minutes</v>
      </c>
      <c r="C69" s="4" t="s">
        <v>751</v>
      </c>
      <c r="D69" s="6" t="str">
        <f>IFERROR(__xludf.DUMMYFUNCTION("GOOGLETRANSLATE($C69,""es"",""eu"")"),"Esan gaixoari hurrengo 3 minutuetan ez hitz egiteko")</f>
        <v>Esan gaixoari hurrengo 3 minutuetan ez hitz egiteko</v>
      </c>
      <c r="E69" s="14" t="s">
        <v>752</v>
      </c>
      <c r="F69" s="35" t="s">
        <v>753</v>
      </c>
    </row>
    <row r="70">
      <c r="A70" s="4" t="s">
        <v>754</v>
      </c>
      <c r="B70" s="16" t="str">
        <f>IFERROR(__xludf.DUMMYFUNCTION("GOOGLETRANSLATE($C70,""es"",""en"")"),"Tell the patient they can talk during the test")</f>
        <v>Tell the patient they can talk during the test</v>
      </c>
      <c r="C70" s="4" t="s">
        <v>755</v>
      </c>
      <c r="D70" s="6" t="str">
        <f>IFERROR(__xludf.DUMMYFUNCTION("GOOGLETRANSLATE($C70,""es"",""eu"")"),"Esan pazienteari proban zehar hitz egin dezakeela")</f>
        <v>Esan pazienteari proban zehar hitz egin dezakeela</v>
      </c>
      <c r="E70" s="14" t="s">
        <v>756</v>
      </c>
      <c r="F70" s="35" t="s">
        <v>757</v>
      </c>
    </row>
    <row r="71">
      <c r="A71" s="4" t="s">
        <v>758</v>
      </c>
      <c r="B71" s="16" t="str">
        <f>IFERROR(__xludf.DUMMYFUNCTION("GOOGLETRANSLATE($C71,""es"",""en"")"),"Nothing special is indicated to the patient")</f>
        <v>Nothing special is indicated to the patient</v>
      </c>
      <c r="C71" s="4" t="s">
        <v>759</v>
      </c>
      <c r="D71" s="6" t="str">
        <f>IFERROR(__xludf.DUMMYFUNCTION("GOOGLETRANSLATE($C71,""es"",""eu"")"),"Ez zaio ezer berezirik adierazten pazienteari")</f>
        <v>Ez zaio ezer berezirik adierazten pazienteari</v>
      </c>
      <c r="E71" s="14" t="s">
        <v>760</v>
      </c>
      <c r="F71" s="35" t="s">
        <v>761</v>
      </c>
    </row>
    <row r="72">
      <c r="A72" s="4" t="s">
        <v>762</v>
      </c>
      <c r="B72" s="16" t="str">
        <f>IFERROR(__xludf.DUMMYFUNCTION("GOOGLETRANSLATE($C72,""es"",""en"")"),"Have any assistant press the button to do the electrocardiogram")</f>
        <v>Have any assistant press the button to do the electrocardiogram</v>
      </c>
      <c r="C72" s="4" t="s">
        <v>763</v>
      </c>
      <c r="D72" s="6" t="str">
        <f>IFERROR(__xludf.DUMMYFUNCTION("GOOGLETRANSLATE($C72,""es"",""eu"")"),"Edozein laguntzaileri sakatu botoia elektrokardiograma egiteko")</f>
        <v>Edozein laguntzaileri sakatu botoia elektrokardiograma egiteko</v>
      </c>
      <c r="E72" s="14" t="s">
        <v>764</v>
      </c>
      <c r="F72" s="35" t="s">
        <v>765</v>
      </c>
    </row>
    <row r="73">
      <c r="A73" s="4" t="s">
        <v>766</v>
      </c>
      <c r="B73" s="16" t="str">
        <f>IFERROR(__xludf.DUMMYFUNCTION("GOOGLETRANSLATE($C73,""es"",""en"")"),"If you are not a nurse, wait for the nurse to check that everything is correct and perform the electrocardiogram")</f>
        <v>If you are not a nurse, wait for the nurse to check that everything is correct and perform the electrocardiogram</v>
      </c>
      <c r="C73" s="4" t="s">
        <v>767</v>
      </c>
      <c r="D73" s="6" t="str">
        <f>IFERROR(__xludf.DUMMYFUNCTION("GOOGLETRANSLATE($C73,""es"",""eu"")"),"Erizaina ez bazara, itxaron erizainak dena ondo dagoela egiaztatzen eta egin elektrokardiograma")</f>
        <v>Erizaina ez bazara, itxaron erizainak dena ondo dagoela egiaztatzen eta egin elektrokardiograma</v>
      </c>
      <c r="E73" s="14" t="s">
        <v>768</v>
      </c>
      <c r="F73" s="35" t="s">
        <v>769</v>
      </c>
    </row>
    <row r="74">
      <c r="A74" s="4" t="s">
        <v>770</v>
      </c>
      <c r="B74" s="16" t="str">
        <f>IFERROR(__xludf.DUMMYFUNCTION("GOOGLETRANSLATE($C74,""es"",""en"")"),"The patient's vital signs are taken")</f>
        <v>The patient's vital signs are taken</v>
      </c>
      <c r="C74" s="4" t="s">
        <v>771</v>
      </c>
      <c r="D74" s="6" t="str">
        <f>IFERROR(__xludf.DUMMYFUNCTION("GOOGLETRANSLATE($C74,""es"",""eu"")"),"Pazientearen bizi-seinaleak hartzen dira")</f>
        <v>Pazientearen bizi-seinaleak hartzen dira</v>
      </c>
      <c r="E74" s="14" t="s">
        <v>772</v>
      </c>
      <c r="F74" s="35" t="s">
        <v>773</v>
      </c>
    </row>
    <row r="75">
      <c r="A75" s="4" t="s">
        <v>774</v>
      </c>
      <c r="B75" s="16" t="str">
        <f>IFERROR(__xludf.DUMMYFUNCTION("GOOGLETRANSLATE($C75,""es"",""en"")"),"Nothing special is done")</f>
        <v>Nothing special is done</v>
      </c>
      <c r="C75" s="4" t="s">
        <v>775</v>
      </c>
      <c r="D75" s="6" t="str">
        <f>IFERROR(__xludf.DUMMYFUNCTION("GOOGLETRANSLATE($C75,""es"",""eu"")"),"Ez da ezer berezirik egiten")</f>
        <v>Ez da ezer berezirik egiten</v>
      </c>
      <c r="E75" s="14" t="s">
        <v>776</v>
      </c>
      <c r="F75" s="35" t="s">
        <v>777</v>
      </c>
    </row>
    <row r="76">
      <c r="A76" s="4" t="s">
        <v>778</v>
      </c>
      <c r="B76" s="4" t="s">
        <v>779</v>
      </c>
      <c r="D76" s="6"/>
      <c r="E76" s="36"/>
      <c r="F76" s="13"/>
    </row>
    <row r="77">
      <c r="A77" s="4" t="s">
        <v>780</v>
      </c>
      <c r="B77" s="16" t="str">
        <f>IFERROR(__xludf.DUMMYFUNCTION("GOOGLETRANSLATE($C77,""es"",""en"")"),"What patient information should be put on their sticker?")</f>
        <v>What patient information should be put on their sticker?</v>
      </c>
      <c r="C77" s="4" t="s">
        <v>781</v>
      </c>
      <c r="D77" s="6" t="str">
        <f>IFERROR(__xludf.DUMMYFUNCTION("GOOGLETRANSLATE($C77,""es"",""eu"")"),"Zein pazienteri buruzko informazioa jarri behar da bere eranskailuan?")</f>
        <v>Zein pazienteri buruzko informazioa jarri behar da bere eranskailuan?</v>
      </c>
      <c r="E77" s="14" t="s">
        <v>782</v>
      </c>
      <c r="F77" s="35" t="s">
        <v>783</v>
      </c>
    </row>
    <row r="78">
      <c r="A78" s="4" t="s">
        <v>784</v>
      </c>
      <c r="B78" s="16" t="str">
        <f>IFERROR(__xludf.DUMMYFUNCTION("GOOGLETRANSLATE($C78,""es"",""en"")"),"Put sticker with patient data")</f>
        <v>Put sticker with patient data</v>
      </c>
      <c r="C78" s="4" t="s">
        <v>785</v>
      </c>
      <c r="D78" s="6" t="str">
        <f>IFERROR(__xludf.DUMMYFUNCTION("GOOGLETRANSLATE($C78,""es"",""eu"")"),"Jarri eranskailua pazientearen datuekin")</f>
        <v>Jarri eranskailua pazientearen datuekin</v>
      </c>
      <c r="E78" s="14" t="s">
        <v>786</v>
      </c>
      <c r="F78" s="35" t="s">
        <v>787</v>
      </c>
    </row>
    <row r="79">
      <c r="A79" s="4" t="s">
        <v>788</v>
      </c>
      <c r="B79" s="4" t="str">
        <f>IFERROR(__xludf.DUMMYFUNCTION("GOOGLETRANSLATE($C79,""es"",""en"")"),"Set date and time of the electrocardiogram")</f>
        <v>Set date and time of the electrocardiogram</v>
      </c>
      <c r="C79" s="4" t="s">
        <v>789</v>
      </c>
      <c r="D79" s="37" t="str">
        <f>IFERROR(__xludf.DUMMYFUNCTION("GOOGLETRANSLATE($C79,""es"",""eu"")"),"Ezarri elektrokardiogramaren data eta ordua")</f>
        <v>Ezarri elektrokardiogramaren data eta ordua</v>
      </c>
      <c r="E79" s="14" t="s">
        <v>790</v>
      </c>
      <c r="F79" s="35" t="s">
        <v>791</v>
      </c>
    </row>
    <row r="80">
      <c r="A80" s="4" t="s">
        <v>792</v>
      </c>
      <c r="B80" s="16" t="str">
        <f>IFERROR(__xludf.DUMMYFUNCTION("GOOGLETRANSLATE($C80,""es"",""en"")"),"State that the patient has a pacemaker")</f>
        <v>State that the patient has a pacemaker</v>
      </c>
      <c r="C80" s="4" t="s">
        <v>793</v>
      </c>
      <c r="D80" s="6" t="str">
        <f>IFERROR(__xludf.DUMMYFUNCTION("GOOGLETRANSLATE($C80,""es"",""eu"")"),"Adierazi pazienteak taupada-markagailua duela")</f>
        <v>Adierazi pazienteak taupada-markagailua duela</v>
      </c>
      <c r="E80" s="14" t="s">
        <v>794</v>
      </c>
      <c r="F80" s="38" t="str">
        <f>IFERROR(__xludf.DUMMYFUNCTION("GOOGLETRANSLATE($C80,""es"",""gl"")"),"Indique que o paciente ten marcapasos")</f>
        <v>Indique que o paciente ten marcapasos</v>
      </c>
    </row>
    <row r="81">
      <c r="A81" s="4" t="s">
        <v>795</v>
      </c>
      <c r="B81" s="16" t="str">
        <f>IFERROR(__xludf.DUMMYFUNCTION("GOOGLETRANSLATE($C81,""es"",""en"")"),"State that the patient has chest pain")</f>
        <v>State that the patient has chest pain</v>
      </c>
      <c r="C81" s="4" t="s">
        <v>796</v>
      </c>
      <c r="D81" s="6" t="str">
        <f>IFERROR(__xludf.DUMMYFUNCTION("GOOGLETRANSLATE($C81,""es"",""eu"")"),"Adierazi pazienteak bularreko mina duela")</f>
        <v>Adierazi pazienteak bularreko mina duela</v>
      </c>
      <c r="E81" s="14" t="s">
        <v>797</v>
      </c>
      <c r="F81" s="38" t="str">
        <f>IFERROR(__xludf.DUMMYFUNCTION("GOOGLETRANSLATE($C81,""es"",""gl"")"),"Indique que o paciente ten dor no peito")</f>
        <v>Indique que o paciente ten dor no peito</v>
      </c>
    </row>
    <row r="82">
      <c r="A82" s="4" t="s">
        <v>798</v>
      </c>
      <c r="B82" s="16" t="str">
        <f>IFERROR(__xludf.DUMMYFUNCTION("GOOGLETRANSLATE($C82,""es"",""en"")"),"State that the patient has allergies")</f>
        <v>State that the patient has allergies</v>
      </c>
      <c r="C82" s="4" t="s">
        <v>799</v>
      </c>
      <c r="D82" s="6" t="str">
        <f>IFERROR(__xludf.DUMMYFUNCTION("GOOGLETRANSLATE($C82,""es"",""eu"")"),"Adierazi pazienteak alergiak dituela")</f>
        <v>Adierazi pazienteak alergiak dituela</v>
      </c>
      <c r="E82" s="14" t="s">
        <v>800</v>
      </c>
      <c r="F82" s="38" t="str">
        <f>IFERROR(__xludf.DUMMYFUNCTION("GOOGLETRANSLATE($C82,""es"",""gl"")"),"Indique que o paciente ten alerxias")</f>
        <v>Indique que o paciente ten alerxias</v>
      </c>
    </row>
    <row r="83">
      <c r="A83" s="4" t="s">
        <v>801</v>
      </c>
      <c r="B83" s="16" t="str">
        <f>IFERROR(__xludf.DUMMYFUNCTION("GOOGLETRANSLATE($C83,""es"",""en"")"),"Put previous operations on the patient")</f>
        <v>Put previous operations on the patient</v>
      </c>
      <c r="C83" s="4" t="s">
        <v>802</v>
      </c>
      <c r="D83" s="6" t="str">
        <f>IFERROR(__xludf.DUMMYFUNCTION("GOOGLETRANSLATE($C83,""es"",""eu"")"),"Jarri aurreko ebakuntzak pazienteari")</f>
        <v>Jarri aurreko ebakuntzak pazienteari</v>
      </c>
      <c r="E83" s="14" t="s">
        <v>803</v>
      </c>
      <c r="F83" s="38" t="str">
        <f>IFERROR(__xludf.DUMMYFUNCTION("GOOGLETRANSLATE($C83,""es"",""gl"")"),"Poñer operacións previas ao paciente")</f>
        <v>Poñer operacións previas ao paciente</v>
      </c>
    </row>
    <row r="84">
      <c r="A84" s="4" t="s">
        <v>804</v>
      </c>
      <c r="B84" s="16" t="str">
        <f>IFERROR(__xludf.DUMMYFUNCTION("GOOGLETRANSLATE($C84,""es"",""en"")"),"Put current illnesses patient")</f>
        <v>Put current illnesses patient</v>
      </c>
      <c r="C84" s="4" t="s">
        <v>805</v>
      </c>
      <c r="D84" s="6" t="str">
        <f>IFERROR(__xludf.DUMMYFUNCTION("GOOGLETRANSLATE($C84,""es"",""eu"")"),"Jarri egungo gaixotasunak gaixoa")</f>
        <v>Jarri egungo gaixotasunak gaixoa</v>
      </c>
      <c r="E84" s="14" t="s">
        <v>806</v>
      </c>
      <c r="F84" s="38" t="str">
        <f>IFERROR(__xludf.DUMMYFUNCTION("GOOGLETRANSLATE($C84,""es"",""gl"")"),"Poñer paciente enfermidades actuais")</f>
        <v>Poñer paciente enfermidades actuais</v>
      </c>
    </row>
    <row r="85">
      <c r="A85" s="4" t="s">
        <v>807</v>
      </c>
      <c r="B85" s="16" t="str">
        <f>IFERROR(__xludf.DUMMYFUNCTION("GOOGLETRANSLATE($C85,""es"",""en"")"),"No need to add anything")</f>
        <v>No need to add anything</v>
      </c>
      <c r="C85" s="4" t="s">
        <v>808</v>
      </c>
      <c r="D85" s="6" t="str">
        <f>IFERROR(__xludf.DUMMYFUNCTION("GOOGLETRANSLATE($C85,""es"",""eu"")"),"Ez da ezer gehitu behar")</f>
        <v>Ez da ezer gehitu behar</v>
      </c>
      <c r="E85" s="14" t="s">
        <v>809</v>
      </c>
      <c r="F85" s="38" t="str">
        <f>IFERROR(__xludf.DUMMYFUNCTION("GOOGLETRANSLATE($C85,""es"",""gl"")"),"Non é necesario engadir nada")</f>
        <v>Non é necesario engadir nada</v>
      </c>
    </row>
    <row r="86">
      <c r="A86" s="4" t="s">
        <v>810</v>
      </c>
      <c r="B86" s="39" t="s">
        <v>663</v>
      </c>
      <c r="D86" s="6"/>
      <c r="E86" s="36"/>
    </row>
    <row r="87">
      <c r="A87" s="4" t="s">
        <v>811</v>
      </c>
      <c r="B87" s="16" t="str">
        <f>IFERROR(__xludf.DUMMYFUNCTION("GOOGLETRANSLATE($C87,""es"",""en"")"),"What patient information should be put on their sticker?")</f>
        <v>What patient information should be put on their sticker?</v>
      </c>
      <c r="C87" s="4" t="s">
        <v>781</v>
      </c>
      <c r="D87" s="6" t="str">
        <f>IFERROR(__xludf.DUMMYFUNCTION("GOOGLETRANSLATE($C87,""es"",""eu"")"),"Zein pazienteri buruzko informazioa jarri behar da bere eranskailuan?")</f>
        <v>Zein pazienteri buruzko informazioa jarri behar da bere eranskailuan?</v>
      </c>
      <c r="E87" s="14" t="s">
        <v>782</v>
      </c>
      <c r="F87" s="35" t="s">
        <v>783</v>
      </c>
    </row>
    <row r="88">
      <c r="A88" s="4" t="s">
        <v>812</v>
      </c>
      <c r="B88" s="16" t="str">
        <f>IFERROR(__xludf.DUMMYFUNCTION("GOOGLETRANSLATE($C88,""es"",""en"")"),"Put sticker with patient data")</f>
        <v>Put sticker with patient data</v>
      </c>
      <c r="C88" s="4" t="s">
        <v>785</v>
      </c>
      <c r="D88" s="6" t="str">
        <f>IFERROR(__xludf.DUMMYFUNCTION("GOOGLETRANSLATE($C88,""es"",""eu"")"),"Jarri eranskailua pazientearen datuekin")</f>
        <v>Jarri eranskailua pazientearen datuekin</v>
      </c>
      <c r="E88" s="14" t="s">
        <v>786</v>
      </c>
      <c r="F88" s="35" t="s">
        <v>787</v>
      </c>
    </row>
    <row r="89">
      <c r="A89" s="4" t="s">
        <v>813</v>
      </c>
      <c r="B89" s="16" t="str">
        <f>IFERROR(__xludf.DUMMYFUNCTION("GOOGLETRANSLATE($C89,""es"",""en"")"),"Set date and time of the electrocardiogram")</f>
        <v>Set date and time of the electrocardiogram</v>
      </c>
      <c r="C89" s="4" t="s">
        <v>789</v>
      </c>
      <c r="D89" s="6" t="str">
        <f>IFERROR(__xludf.DUMMYFUNCTION("GOOGLETRANSLATE($C89,""es"",""eu"")"),"Ezarri elektrokardiogramaren data eta ordua")</f>
        <v>Ezarri elektrokardiogramaren data eta ordua</v>
      </c>
      <c r="E89" s="14" t="s">
        <v>790</v>
      </c>
      <c r="F89" s="35" t="s">
        <v>791</v>
      </c>
    </row>
    <row r="90">
      <c r="A90" s="4" t="s">
        <v>814</v>
      </c>
      <c r="B90" s="16" t="str">
        <f>IFERROR(__xludf.DUMMYFUNCTION("GOOGLETRANSLATE($C90,""es"",""en"")"),"State that the patient has a pacemaker")</f>
        <v>State that the patient has a pacemaker</v>
      </c>
      <c r="C90" s="4" t="s">
        <v>793</v>
      </c>
      <c r="D90" s="6" t="str">
        <f>IFERROR(__xludf.DUMMYFUNCTION("GOOGLETRANSLATE($C90,""es"",""eu"")"),"Adierazi pazienteak taupada-markagailua duela")</f>
        <v>Adierazi pazienteak taupada-markagailua duela</v>
      </c>
      <c r="E90" s="14" t="s">
        <v>794</v>
      </c>
      <c r="F90" s="35" t="s">
        <v>815</v>
      </c>
    </row>
    <row r="91">
      <c r="A91" s="4" t="s">
        <v>816</v>
      </c>
      <c r="B91" s="16" t="str">
        <f>IFERROR(__xludf.DUMMYFUNCTION("GOOGLETRANSLATE($C91,""es"",""en"")"),"State that the patient has chest pain")</f>
        <v>State that the patient has chest pain</v>
      </c>
      <c r="C91" s="4" t="s">
        <v>796</v>
      </c>
      <c r="D91" s="6" t="str">
        <f>IFERROR(__xludf.DUMMYFUNCTION("GOOGLETRANSLATE($C91,""es"",""eu"")"),"Adierazi pazienteak bularreko mina duela")</f>
        <v>Adierazi pazienteak bularreko mina duela</v>
      </c>
      <c r="E91" s="14" t="s">
        <v>797</v>
      </c>
      <c r="F91" s="35" t="s">
        <v>817</v>
      </c>
    </row>
    <row r="92">
      <c r="A92" s="4" t="s">
        <v>818</v>
      </c>
      <c r="B92" s="16" t="str">
        <f>IFERROR(__xludf.DUMMYFUNCTION("GOOGLETRANSLATE($C92,""es"",""en"")"),"State that the patient has allergies")</f>
        <v>State that the patient has allergies</v>
      </c>
      <c r="C92" s="4" t="s">
        <v>799</v>
      </c>
      <c r="D92" s="6" t="str">
        <f>IFERROR(__xludf.DUMMYFUNCTION("GOOGLETRANSLATE($C92,""es"",""eu"")"),"Adierazi pazienteak alergiak dituela")</f>
        <v>Adierazi pazienteak alergiak dituela</v>
      </c>
      <c r="E92" s="14" t="s">
        <v>800</v>
      </c>
      <c r="F92" s="35" t="s">
        <v>819</v>
      </c>
    </row>
    <row r="93">
      <c r="A93" s="4" t="s">
        <v>820</v>
      </c>
      <c r="B93" s="16" t="str">
        <f>IFERROR(__xludf.DUMMYFUNCTION("GOOGLETRANSLATE($C93,""es"",""en"")"),"Put previous operations on the patient")</f>
        <v>Put previous operations on the patient</v>
      </c>
      <c r="C93" s="4" t="s">
        <v>802</v>
      </c>
      <c r="D93" s="6" t="str">
        <f>IFERROR(__xludf.DUMMYFUNCTION("GOOGLETRANSLATE($C93,""es"",""eu"")"),"Jarri aurreko ebakuntzak pazienteari")</f>
        <v>Jarri aurreko ebakuntzak pazienteari</v>
      </c>
      <c r="E93" s="14" t="s">
        <v>803</v>
      </c>
      <c r="F93" s="35" t="s">
        <v>821</v>
      </c>
    </row>
    <row r="94">
      <c r="A94" s="4" t="s">
        <v>822</v>
      </c>
      <c r="B94" s="16" t="str">
        <f>IFERROR(__xludf.DUMMYFUNCTION("GOOGLETRANSLATE($C94,""es"",""en"")"),"Put current illnesses patient")</f>
        <v>Put current illnesses patient</v>
      </c>
      <c r="C94" s="4" t="s">
        <v>805</v>
      </c>
      <c r="D94" s="6" t="str">
        <f>IFERROR(__xludf.DUMMYFUNCTION("GOOGLETRANSLATE($C94,""es"",""eu"")"),"Jarri egungo gaixotasunak gaixoa")</f>
        <v>Jarri egungo gaixotasunak gaixoa</v>
      </c>
      <c r="E94" s="14" t="s">
        <v>806</v>
      </c>
      <c r="F94" s="35" t="s">
        <v>823</v>
      </c>
    </row>
    <row r="95">
      <c r="A95" s="4" t="s">
        <v>824</v>
      </c>
      <c r="B95" s="16" t="str">
        <f>IFERROR(__xludf.DUMMYFUNCTION("GOOGLETRANSLATE($C95,""es"",""en"")"),"No need to add anything")</f>
        <v>No need to add anything</v>
      </c>
      <c r="C95" s="4" t="s">
        <v>808</v>
      </c>
      <c r="D95" s="6" t="str">
        <f>IFERROR(__xludf.DUMMYFUNCTION("GOOGLETRANSLATE($C95,""es"",""eu"")"),"Ez da ezer gehitu behar")</f>
        <v>Ez da ezer gehitu behar</v>
      </c>
      <c r="E95" s="14" t="s">
        <v>809</v>
      </c>
      <c r="F95" s="35" t="s">
        <v>825</v>
      </c>
    </row>
    <row r="96">
      <c r="A96" s="4" t="s">
        <v>826</v>
      </c>
      <c r="B96" s="39" t="s">
        <v>693</v>
      </c>
      <c r="D96" s="6"/>
      <c r="E96" s="36"/>
      <c r="F96" s="13"/>
    </row>
    <row r="97">
      <c r="A97" s="4" t="s">
        <v>827</v>
      </c>
      <c r="B97" s="16" t="str">
        <f>IFERROR(__xludf.DUMMYFUNCTION("GOOGLETRANSLATE($C97,""es"",""en"")"),"What patient information should be put on their sticker?")</f>
        <v>What patient information should be put on their sticker?</v>
      </c>
      <c r="C97" s="4" t="s">
        <v>781</v>
      </c>
      <c r="D97" s="6" t="str">
        <f>IFERROR(__xludf.DUMMYFUNCTION("GOOGLETRANSLATE($C97,""es"",""eu"")"),"Zein pazienteri buruzko informazioa jarri behar da bere eranskailuan?")</f>
        <v>Zein pazienteri buruzko informazioa jarri behar da bere eranskailuan?</v>
      </c>
      <c r="E97" s="14" t="s">
        <v>782</v>
      </c>
      <c r="F97" s="35" t="s">
        <v>783</v>
      </c>
    </row>
    <row r="98">
      <c r="A98" s="4" t="s">
        <v>828</v>
      </c>
      <c r="B98" s="16" t="str">
        <f>IFERROR(__xludf.DUMMYFUNCTION("GOOGLETRANSLATE($C98,""es"",""en"")"),"Put sticker with patient data")</f>
        <v>Put sticker with patient data</v>
      </c>
      <c r="C98" s="4" t="s">
        <v>785</v>
      </c>
      <c r="D98" s="6" t="str">
        <f>IFERROR(__xludf.DUMMYFUNCTION("GOOGLETRANSLATE($C98,""es"",""eu"")"),"Jarri eranskailua pazientearen datuekin")</f>
        <v>Jarri eranskailua pazientearen datuekin</v>
      </c>
      <c r="E98" s="14" t="s">
        <v>786</v>
      </c>
      <c r="F98" s="35" t="s">
        <v>787</v>
      </c>
    </row>
    <row r="99">
      <c r="A99" s="4" t="s">
        <v>829</v>
      </c>
      <c r="B99" s="16" t="str">
        <f>IFERROR(__xludf.DUMMYFUNCTION("GOOGLETRANSLATE($C99,""es"",""en"")"),"Set date and time of the electrocardiogram")</f>
        <v>Set date and time of the electrocardiogram</v>
      </c>
      <c r="C99" s="4" t="s">
        <v>789</v>
      </c>
      <c r="D99" s="6" t="str">
        <f>IFERROR(__xludf.DUMMYFUNCTION("GOOGLETRANSLATE($C99,""es"",""eu"")"),"Ezarri elektrokardiogramaren data eta ordua")</f>
        <v>Ezarri elektrokardiogramaren data eta ordua</v>
      </c>
      <c r="E99" s="14" t="s">
        <v>790</v>
      </c>
      <c r="F99" s="35" t="s">
        <v>791</v>
      </c>
    </row>
    <row r="100">
      <c r="A100" s="4" t="s">
        <v>830</v>
      </c>
      <c r="B100" s="16" t="str">
        <f>IFERROR(__xludf.DUMMYFUNCTION("GOOGLETRANSLATE($C100,""es"",""en"")"),"State that the patient has a pacemaker")</f>
        <v>State that the patient has a pacemaker</v>
      </c>
      <c r="C100" s="4" t="s">
        <v>793</v>
      </c>
      <c r="D100" s="6" t="str">
        <f>IFERROR(__xludf.DUMMYFUNCTION("GOOGLETRANSLATE($C100,""es"",""eu"")"),"Adierazi pazienteak taupada-markagailua duela")</f>
        <v>Adierazi pazienteak taupada-markagailua duela</v>
      </c>
      <c r="E100" s="14" t="s">
        <v>794</v>
      </c>
      <c r="F100" s="35" t="s">
        <v>815</v>
      </c>
    </row>
    <row r="101">
      <c r="A101" s="4" t="s">
        <v>831</v>
      </c>
      <c r="B101" s="16" t="str">
        <f>IFERROR(__xludf.DUMMYFUNCTION("GOOGLETRANSLATE($C101,""es"",""en"")"),"State that the patient has chest pain")</f>
        <v>State that the patient has chest pain</v>
      </c>
      <c r="C101" s="4" t="s">
        <v>796</v>
      </c>
      <c r="D101" s="6" t="str">
        <f>IFERROR(__xludf.DUMMYFUNCTION("GOOGLETRANSLATE($C101,""es"",""eu"")"),"Adierazi pazienteak bularreko mina duela")</f>
        <v>Adierazi pazienteak bularreko mina duela</v>
      </c>
      <c r="E101" s="14" t="s">
        <v>797</v>
      </c>
      <c r="F101" s="35" t="s">
        <v>817</v>
      </c>
    </row>
    <row r="102">
      <c r="A102" s="4" t="s">
        <v>832</v>
      </c>
      <c r="B102" s="16" t="str">
        <f>IFERROR(__xludf.DUMMYFUNCTION("GOOGLETRANSLATE($C102,""es"",""en"")"),"State that the patient has allergies")</f>
        <v>State that the patient has allergies</v>
      </c>
      <c r="C102" s="4" t="s">
        <v>799</v>
      </c>
      <c r="D102" s="6" t="str">
        <f>IFERROR(__xludf.DUMMYFUNCTION("GOOGLETRANSLATE($C102,""es"",""eu"")"),"Adierazi pazienteak alergiak dituela")</f>
        <v>Adierazi pazienteak alergiak dituela</v>
      </c>
      <c r="E102" s="14" t="s">
        <v>800</v>
      </c>
      <c r="F102" s="35" t="s">
        <v>819</v>
      </c>
    </row>
    <row r="103">
      <c r="A103" s="4" t="s">
        <v>833</v>
      </c>
      <c r="B103" s="16" t="str">
        <f>IFERROR(__xludf.DUMMYFUNCTION("GOOGLETRANSLATE($C103,""es"",""en"")"),"Put previous operations on the patient")</f>
        <v>Put previous operations on the patient</v>
      </c>
      <c r="C103" s="4" t="s">
        <v>802</v>
      </c>
      <c r="D103" s="6" t="str">
        <f>IFERROR(__xludf.DUMMYFUNCTION("GOOGLETRANSLATE($C103,""es"",""eu"")"),"Jarri aurreko ebakuntzak pazienteari")</f>
        <v>Jarri aurreko ebakuntzak pazienteari</v>
      </c>
      <c r="E103" s="14" t="s">
        <v>803</v>
      </c>
      <c r="F103" s="35" t="s">
        <v>821</v>
      </c>
    </row>
    <row r="104">
      <c r="A104" s="4" t="s">
        <v>834</v>
      </c>
      <c r="B104" s="16" t="str">
        <f>IFERROR(__xludf.DUMMYFUNCTION("GOOGLETRANSLATE($C104,""es"",""en"")"),"Put current illnesses patient")</f>
        <v>Put current illnesses patient</v>
      </c>
      <c r="C104" s="4" t="s">
        <v>805</v>
      </c>
      <c r="D104" s="6" t="str">
        <f>IFERROR(__xludf.DUMMYFUNCTION("GOOGLETRANSLATE($C104,""es"",""eu"")"),"Jarri egungo gaixotasunak gaixoa")</f>
        <v>Jarri egungo gaixotasunak gaixoa</v>
      </c>
      <c r="E104" s="14" t="s">
        <v>806</v>
      </c>
      <c r="F104" s="35" t="s">
        <v>823</v>
      </c>
    </row>
    <row r="105">
      <c r="A105" s="4" t="s">
        <v>835</v>
      </c>
      <c r="B105" s="16" t="str">
        <f>IFERROR(__xludf.DUMMYFUNCTION("GOOGLETRANSLATE($C105,""es"",""en"")"),"No need to add anything")</f>
        <v>No need to add anything</v>
      </c>
      <c r="C105" s="4" t="s">
        <v>808</v>
      </c>
      <c r="D105" s="6" t="str">
        <f>IFERROR(__xludf.DUMMYFUNCTION("GOOGLETRANSLATE($C105,""es"",""eu"")"),"Ez da ezer gehitu behar")</f>
        <v>Ez da ezer gehitu behar</v>
      </c>
      <c r="E105" s="14" t="s">
        <v>809</v>
      </c>
      <c r="F105" s="35" t="s">
        <v>825</v>
      </c>
    </row>
    <row r="106">
      <c r="A106" s="4" t="s">
        <v>836</v>
      </c>
      <c r="B106" s="39" t="s">
        <v>837</v>
      </c>
      <c r="D106" s="6"/>
      <c r="E106" s="36"/>
      <c r="F106" s="13"/>
    </row>
    <row r="107">
      <c r="A107" s="4" t="s">
        <v>838</v>
      </c>
      <c r="B107" s="16" t="str">
        <f>IFERROR(__xludf.DUMMYFUNCTION("GOOGLETRANSLATE($C107,""es"",""en"")"),"Before leaving the room, what should you do?")</f>
        <v>Before leaving the room, what should you do?</v>
      </c>
      <c r="C107" s="4" t="s">
        <v>839</v>
      </c>
      <c r="D107" s="6" t="str">
        <f>IFERROR(__xludf.DUMMYFUNCTION("GOOGLETRANSLATE($C107,""es"",""eu"")"),"Gelatik irten aurretik, zer egin behar duzu?")</f>
        <v>Gelatik irten aurretik, zer egin behar duzu?</v>
      </c>
      <c r="E107" s="14" t="s">
        <v>840</v>
      </c>
      <c r="F107" s="35" t="s">
        <v>841</v>
      </c>
    </row>
    <row r="108">
      <c r="A108" s="4" t="s">
        <v>842</v>
      </c>
      <c r="B108" s="16" t="str">
        <f>IFERROR(__xludf.DUMMYFUNCTION("GOOGLETRANSLATE($C108,""es"",""en"")"),"Accommodate the patient")</f>
        <v>Accommodate the patient</v>
      </c>
      <c r="C108" s="4" t="s">
        <v>843</v>
      </c>
      <c r="D108" s="6" t="str">
        <f>IFERROR(__xludf.DUMMYFUNCTION("GOOGLETRANSLATE($C108,""es"",""eu"")"),"Pazientea egokitu")</f>
        <v>Pazientea egokitu</v>
      </c>
      <c r="E108" s="14" t="s">
        <v>844</v>
      </c>
      <c r="F108" s="35" t="s">
        <v>845</v>
      </c>
    </row>
    <row r="109">
      <c r="A109" s="4" t="s">
        <v>846</v>
      </c>
      <c r="B109" s="16" t="str">
        <f>IFERROR(__xludf.DUMMYFUNCTION("GOOGLETRANSLATE($C109,""es"",""en"")"),"Help the patient dress")</f>
        <v>Help the patient dress</v>
      </c>
      <c r="C109" s="4" t="s">
        <v>847</v>
      </c>
      <c r="D109" s="6" t="str">
        <f>IFERROR(__xludf.DUMMYFUNCTION("GOOGLETRANSLATE($C109,""es"",""eu"")"),"Lagundu gaixoari janzten")</f>
        <v>Lagundu gaixoari janzten</v>
      </c>
      <c r="E109" s="14" t="s">
        <v>848</v>
      </c>
      <c r="F109" s="35" t="s">
        <v>849</v>
      </c>
    </row>
    <row r="110">
      <c r="A110" s="4" t="s">
        <v>850</v>
      </c>
      <c r="B110" s="16" t="str">
        <f>IFERROR(__xludf.DUMMYFUNCTION("GOOGLETRANSLATE($C110,""es"",""en"")"),"Change the sheet")</f>
        <v>Change the sheet</v>
      </c>
      <c r="C110" s="4" t="s">
        <v>851</v>
      </c>
      <c r="D110" s="6" t="str">
        <f>IFERROR(__xludf.DUMMYFUNCTION("GOOGLETRANSLATE($C110,""es"",""eu"")"),"Aldatu orria")</f>
        <v>Aldatu orria</v>
      </c>
      <c r="E110" s="14" t="s">
        <v>852</v>
      </c>
      <c r="F110" s="35" t="s">
        <v>853</v>
      </c>
    </row>
    <row r="111">
      <c r="A111" s="4" t="s">
        <v>854</v>
      </c>
      <c r="B111" s="16" t="str">
        <f>IFERROR(__xludf.DUMMYFUNCTION("GOOGLETRANSLATE($C111,""es"",""en"")"),"Replenish all necessary materials")</f>
        <v>Replenish all necessary materials</v>
      </c>
      <c r="C111" s="4" t="s">
        <v>855</v>
      </c>
      <c r="D111" s="6" t="str">
        <f>IFERROR(__xludf.DUMMYFUNCTION("GOOGLETRANSLATE($C111,""es"",""eu"")"),"Bete ezazu beharrezko material guztiak")</f>
        <v>Bete ezazu beharrezko material guztiak</v>
      </c>
      <c r="E111" s="14" t="s">
        <v>856</v>
      </c>
      <c r="F111" s="35" t="s">
        <v>857</v>
      </c>
    </row>
    <row r="112">
      <c r="A112" s="4" t="s">
        <v>858</v>
      </c>
      <c r="B112" s="16" t="str">
        <f>IFERROR(__xludf.DUMMYFUNCTION("GOOGLETRANSLATE($C112,""es"",""en"")"),"Place the cables well")</f>
        <v>Place the cables well</v>
      </c>
      <c r="C112" s="4" t="s">
        <v>859</v>
      </c>
      <c r="D112" s="6" t="str">
        <f>IFERROR(__xludf.DUMMYFUNCTION("GOOGLETRANSLATE($C112,""es"",""eu"")"),"Jarri ondo kableak")</f>
        <v>Jarri ondo kableak</v>
      </c>
      <c r="E112" s="14" t="s">
        <v>860</v>
      </c>
      <c r="F112" s="35" t="s">
        <v>861</v>
      </c>
    </row>
    <row r="113">
      <c r="A113" s="4" t="s">
        <v>862</v>
      </c>
      <c r="B113" s="16" t="str">
        <f>IFERROR(__xludf.DUMMYFUNCTION("GOOGLETRANSLATE($C113,""es"",""en"")"),"Leave the electrocardiograph plugged in in its place")</f>
        <v>Leave the electrocardiograph plugged in in its place</v>
      </c>
      <c r="C113" s="4" t="s">
        <v>863</v>
      </c>
      <c r="D113" s="6" t="str">
        <f>IFERROR(__xludf.DUMMYFUNCTION("GOOGLETRANSLATE($C113,""es"",""eu"")"),"Utzi elektrokardiografoa bere lekuan entxufatuta")</f>
        <v>Utzi elektrokardiografoa bere lekuan entxufatuta</v>
      </c>
      <c r="E113" s="14" t="s">
        <v>864</v>
      </c>
      <c r="F113" s="35" t="s">
        <v>865</v>
      </c>
    </row>
    <row r="114">
      <c r="A114" s="4" t="s">
        <v>866</v>
      </c>
      <c r="B114" s="16" t="str">
        <f>IFERROR(__xludf.DUMMYFUNCTION("GOOGLETRANSLATE($C114,""es"",""en"")"),"Ask what the patient wants to snack on.")</f>
        <v>Ask what the patient wants to snack on.</v>
      </c>
      <c r="C114" s="4" t="s">
        <v>867</v>
      </c>
      <c r="D114" s="6" t="str">
        <f>IFERROR(__xludf.DUMMYFUNCTION("GOOGLETRANSLATE($C114,""es"",""eu"")"),"Gaixoak zer mokadu nahi duen galdetu.")</f>
        <v>Gaixoak zer mokadu nahi duen galdetu.</v>
      </c>
      <c r="E114" s="14" t="s">
        <v>868</v>
      </c>
      <c r="F114" s="35" t="s">
        <v>869</v>
      </c>
    </row>
    <row r="115">
      <c r="A115" s="4" t="s">
        <v>870</v>
      </c>
      <c r="B115" s="16" t="str">
        <f>IFERROR(__xludf.DUMMYFUNCTION("GOOGLETRANSLATE($C115,""es"",""en"")"),"Ask if you have allergies")</f>
        <v>Ask if you have allergies</v>
      </c>
      <c r="C115" s="4" t="s">
        <v>871</v>
      </c>
      <c r="D115" s="6" t="str">
        <f>IFERROR(__xludf.DUMMYFUNCTION("GOOGLETRANSLATE($C115,""es"",""eu"")"),"Galdetu alergiarik baduzu")</f>
        <v>Galdetu alergiarik baduzu</v>
      </c>
      <c r="E115" s="14" t="s">
        <v>872</v>
      </c>
      <c r="F115" s="35" t="s">
        <v>873</v>
      </c>
    </row>
    <row r="116">
      <c r="A116" s="4" t="s">
        <v>874</v>
      </c>
      <c r="B116" s="16" t="str">
        <f>IFERROR(__xludf.DUMMYFUNCTION("GOOGLETRANSLATE($C116,""es"",""en"")"),"Remove the electrodes from the patient")</f>
        <v>Remove the electrodes from the patient</v>
      </c>
      <c r="C116" s="4" t="s">
        <v>875</v>
      </c>
      <c r="D116" s="6" t="str">
        <f>IFERROR(__xludf.DUMMYFUNCTION("GOOGLETRANSLATE($C116,""es"",""eu"")"),"Kendu elektrodoak pazienteari")</f>
        <v>Kendu elektrodoak pazienteari</v>
      </c>
      <c r="E116" s="14" t="s">
        <v>876</v>
      </c>
      <c r="F116" s="35" t="s">
        <v>877</v>
      </c>
    </row>
    <row r="117">
      <c r="A117" s="4" t="s">
        <v>878</v>
      </c>
      <c r="B117" s="16" t="str">
        <f>IFERROR(__xludf.DUMMYFUNCTION("GOOGLETRANSLATE($C117,""es"",""en"")"),"You don't have to do anything else")</f>
        <v>You don't have to do anything else</v>
      </c>
      <c r="C117" s="4" t="s">
        <v>879</v>
      </c>
      <c r="D117" s="6" t="str">
        <f>IFERROR(__xludf.DUMMYFUNCTION("GOOGLETRANSLATE($C117,""es"",""eu"")"),"Ez duzu beste ezer egin behar")</f>
        <v>Ez duzu beste ezer egin behar</v>
      </c>
      <c r="E117" s="14" t="s">
        <v>880</v>
      </c>
      <c r="F117" s="35" t="s">
        <v>881</v>
      </c>
    </row>
    <row r="118">
      <c r="A118" s="4" t="s">
        <v>882</v>
      </c>
      <c r="B118" s="4" t="s">
        <v>883</v>
      </c>
      <c r="D118" s="6"/>
      <c r="E118" s="36"/>
      <c r="F118" s="13"/>
    </row>
    <row r="119">
      <c r="A119" s="4" t="s">
        <v>884</v>
      </c>
      <c r="B119" s="16" t="str">
        <f>IFERROR(__xludf.DUMMYFUNCTION("GOOGLETRANSLATE($C119,""es"",""en"")"),"Before leaving the room, what should you do?")</f>
        <v>Before leaving the room, what should you do?</v>
      </c>
      <c r="C119" s="4" t="s">
        <v>839</v>
      </c>
      <c r="D119" s="6" t="str">
        <f>IFERROR(__xludf.DUMMYFUNCTION("GOOGLETRANSLATE($C119,""es"",""eu"")"),"Gelatik irten aurretik, zer egin behar duzu?")</f>
        <v>Gelatik irten aurretik, zer egin behar duzu?</v>
      </c>
      <c r="E119" s="14" t="s">
        <v>840</v>
      </c>
      <c r="F119" s="35" t="s">
        <v>841</v>
      </c>
    </row>
    <row r="120">
      <c r="A120" s="4" t="s">
        <v>885</v>
      </c>
      <c r="B120" s="16" t="str">
        <f>IFERROR(__xludf.DUMMYFUNCTION("GOOGLETRANSLATE($C120,""es"",""en"")"),"Accommodate the patient")</f>
        <v>Accommodate the patient</v>
      </c>
      <c r="C120" s="4" t="s">
        <v>843</v>
      </c>
      <c r="D120" s="6" t="str">
        <f>IFERROR(__xludf.DUMMYFUNCTION("GOOGLETRANSLATE($C120,""es"",""eu"")"),"Pazientea egokitu")</f>
        <v>Pazientea egokitu</v>
      </c>
      <c r="E120" s="14" t="s">
        <v>844</v>
      </c>
      <c r="F120" s="35" t="s">
        <v>845</v>
      </c>
    </row>
    <row r="121">
      <c r="A121" s="4" t="s">
        <v>886</v>
      </c>
      <c r="B121" s="16" t="str">
        <f>IFERROR(__xludf.DUMMYFUNCTION("GOOGLETRANSLATE($C121,""es"",""en"")"),"Help the patient dress")</f>
        <v>Help the patient dress</v>
      </c>
      <c r="C121" s="4" t="s">
        <v>847</v>
      </c>
      <c r="D121" s="6" t="str">
        <f>IFERROR(__xludf.DUMMYFUNCTION("GOOGLETRANSLATE($C121,""es"",""eu"")"),"Lagundu gaixoari janzten")</f>
        <v>Lagundu gaixoari janzten</v>
      </c>
      <c r="E121" s="14" t="s">
        <v>848</v>
      </c>
      <c r="F121" s="35" t="s">
        <v>849</v>
      </c>
    </row>
    <row r="122">
      <c r="A122" s="4" t="s">
        <v>887</v>
      </c>
      <c r="B122" s="16" t="str">
        <f>IFERROR(__xludf.DUMMYFUNCTION("GOOGLETRANSLATE($C122,""es"",""en"")"),"Change the sheet")</f>
        <v>Change the sheet</v>
      </c>
      <c r="C122" s="4" t="s">
        <v>851</v>
      </c>
      <c r="D122" s="6" t="str">
        <f>IFERROR(__xludf.DUMMYFUNCTION("GOOGLETRANSLATE($C122,""es"",""eu"")"),"Aldatu orria")</f>
        <v>Aldatu orria</v>
      </c>
      <c r="E122" s="14" t="s">
        <v>852</v>
      </c>
      <c r="F122" s="35" t="s">
        <v>853</v>
      </c>
    </row>
    <row r="123">
      <c r="A123" s="4" t="s">
        <v>888</v>
      </c>
      <c r="B123" s="16" t="str">
        <f>IFERROR(__xludf.DUMMYFUNCTION("GOOGLETRANSLATE($C123,""es"",""en"")"),"Replenish all necessary materials")</f>
        <v>Replenish all necessary materials</v>
      </c>
      <c r="C123" s="4" t="s">
        <v>855</v>
      </c>
      <c r="D123" s="6" t="str">
        <f>IFERROR(__xludf.DUMMYFUNCTION("GOOGLETRANSLATE($C123,""es"",""eu"")"),"Bete ezazu beharrezko material guztiak")</f>
        <v>Bete ezazu beharrezko material guztiak</v>
      </c>
      <c r="E123" s="14" t="s">
        <v>856</v>
      </c>
      <c r="F123" s="35" t="s">
        <v>857</v>
      </c>
    </row>
    <row r="124">
      <c r="A124" s="4" t="s">
        <v>889</v>
      </c>
      <c r="B124" s="16" t="str">
        <f>IFERROR(__xludf.DUMMYFUNCTION("GOOGLETRANSLATE($C124,""es"",""en"")"),"Place the cables well")</f>
        <v>Place the cables well</v>
      </c>
      <c r="C124" s="4" t="s">
        <v>859</v>
      </c>
      <c r="D124" s="6" t="str">
        <f>IFERROR(__xludf.DUMMYFUNCTION("GOOGLETRANSLATE($C124,""es"",""eu"")"),"Jarri ondo kableak")</f>
        <v>Jarri ondo kableak</v>
      </c>
      <c r="E124" s="14" t="s">
        <v>860</v>
      </c>
      <c r="F124" s="35" t="s">
        <v>861</v>
      </c>
    </row>
    <row r="125">
      <c r="A125" s="4" t="s">
        <v>890</v>
      </c>
      <c r="B125" s="16" t="str">
        <f>IFERROR(__xludf.DUMMYFUNCTION("GOOGLETRANSLATE($C125,""es"",""en"")"),"Leave the electrocardiograph plugged in in its place")</f>
        <v>Leave the electrocardiograph plugged in in its place</v>
      </c>
      <c r="C125" s="4" t="s">
        <v>863</v>
      </c>
      <c r="D125" s="6" t="str">
        <f>IFERROR(__xludf.DUMMYFUNCTION("GOOGLETRANSLATE($C125,""es"",""eu"")"),"Utzi elektrokardiografoa bere lekuan entxufatuta")</f>
        <v>Utzi elektrokardiografoa bere lekuan entxufatuta</v>
      </c>
      <c r="E125" s="14" t="s">
        <v>864</v>
      </c>
      <c r="F125" s="35" t="s">
        <v>865</v>
      </c>
    </row>
    <row r="126">
      <c r="A126" s="4" t="s">
        <v>891</v>
      </c>
      <c r="B126" s="16" t="str">
        <f>IFERROR(__xludf.DUMMYFUNCTION("GOOGLETRANSLATE($C126,""es"",""en"")"),"Ask what the patient wants to snack on.")</f>
        <v>Ask what the patient wants to snack on.</v>
      </c>
      <c r="C126" s="4" t="s">
        <v>867</v>
      </c>
      <c r="D126" s="6" t="str">
        <f>IFERROR(__xludf.DUMMYFUNCTION("GOOGLETRANSLATE($C126,""es"",""eu"")"),"Gaixoak zer mokadu nahi duen galdetu.")</f>
        <v>Gaixoak zer mokadu nahi duen galdetu.</v>
      </c>
      <c r="E126" s="14" t="s">
        <v>868</v>
      </c>
      <c r="F126" s="35" t="s">
        <v>869</v>
      </c>
    </row>
    <row r="127">
      <c r="A127" s="4" t="s">
        <v>892</v>
      </c>
      <c r="B127" s="16" t="str">
        <f>IFERROR(__xludf.DUMMYFUNCTION("GOOGLETRANSLATE($C127,""es"",""en"")"),"Ask if you have allergies")</f>
        <v>Ask if you have allergies</v>
      </c>
      <c r="C127" s="4" t="s">
        <v>871</v>
      </c>
      <c r="D127" s="6" t="str">
        <f>IFERROR(__xludf.DUMMYFUNCTION("GOOGLETRANSLATE($C127,""es"",""eu"")"),"Galdetu alergiarik baduzu")</f>
        <v>Galdetu alergiarik baduzu</v>
      </c>
      <c r="E127" s="14" t="s">
        <v>872</v>
      </c>
      <c r="F127" s="35" t="s">
        <v>873</v>
      </c>
    </row>
    <row r="128">
      <c r="A128" s="4" t="s">
        <v>893</v>
      </c>
      <c r="B128" s="16" t="str">
        <f>IFERROR(__xludf.DUMMYFUNCTION("GOOGLETRANSLATE($C128,""es"",""en"")"),"Remove the electrodes from the patient")</f>
        <v>Remove the electrodes from the patient</v>
      </c>
      <c r="C128" s="4" t="s">
        <v>875</v>
      </c>
      <c r="D128" s="6" t="str">
        <f>IFERROR(__xludf.DUMMYFUNCTION("GOOGLETRANSLATE($C128,""es"",""eu"")"),"Kendu elektrodoak pazienteari")</f>
        <v>Kendu elektrodoak pazienteari</v>
      </c>
      <c r="E128" s="14" t="s">
        <v>876</v>
      </c>
      <c r="F128" s="35" t="s">
        <v>877</v>
      </c>
    </row>
    <row r="129">
      <c r="A129" s="4" t="s">
        <v>894</v>
      </c>
      <c r="B129" s="16" t="str">
        <f>IFERROR(__xludf.DUMMYFUNCTION("GOOGLETRANSLATE($C129,""es"",""en"")"),"You don't have to do anything else")</f>
        <v>You don't have to do anything else</v>
      </c>
      <c r="C129" s="4" t="s">
        <v>879</v>
      </c>
      <c r="D129" s="6" t="str">
        <f>IFERROR(__xludf.DUMMYFUNCTION("GOOGLETRANSLATE($C129,""es"",""eu"")"),"Ez duzu beste ezer egin behar")</f>
        <v>Ez duzu beste ezer egin behar</v>
      </c>
      <c r="E129" s="14" t="s">
        <v>880</v>
      </c>
      <c r="F129" s="35" t="s">
        <v>881</v>
      </c>
    </row>
    <row r="130">
      <c r="A130" s="4" t="s">
        <v>895</v>
      </c>
      <c r="B130" s="4" t="s">
        <v>896</v>
      </c>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43">
      <c r="C243" s="27"/>
    </row>
    <row r="244">
      <c r="C244" s="27"/>
    </row>
    <row r="245">
      <c r="C245" s="27"/>
    </row>
    <row r="246">
      <c r="C246" s="27"/>
    </row>
    <row r="247">
      <c r="C247" s="27"/>
    </row>
    <row r="248">
      <c r="C248" s="27"/>
    </row>
  </sheetData>
  <conditionalFormatting sqref="A1:A2 A283:A1061">
    <cfRule type="expression" dxfId="0" priority="1">
      <formula>COUNTIF(A:A,A1)&gt;1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8.0"/>
    <col customWidth="1" min="3" max="3" width="43.75"/>
    <col customWidth="1" min="4" max="4" width="43.63"/>
  </cols>
  <sheetData>
    <row r="1">
      <c r="A1" s="1" t="s">
        <v>0</v>
      </c>
      <c r="B1" s="1" t="s">
        <v>1</v>
      </c>
      <c r="C1" s="1" t="s">
        <v>2</v>
      </c>
      <c r="D1" s="2" t="s">
        <v>3</v>
      </c>
      <c r="E1" s="2" t="s">
        <v>4</v>
      </c>
      <c r="F1" s="2" t="s">
        <v>5</v>
      </c>
    </row>
    <row r="2">
      <c r="A2" s="4" t="s">
        <v>897</v>
      </c>
      <c r="B2" s="16" t="str">
        <f>IFERROR(__xludf.DUMMYFUNCTION("GOOGLETRANSLATE($C2,""es"",""en"")"),"Is the electrocardiogram correct?")</f>
        <v>Is the electrocardiogram correct?</v>
      </c>
      <c r="C2" s="4" t="s">
        <v>898</v>
      </c>
      <c r="D2" s="6" t="str">
        <f>IFERROR(__xludf.DUMMYFUNCTION("GOOGLETRANSLATE($C2,""es"",""eu"")"),"Elektrokardiograma zuzena al da?")</f>
        <v>Elektrokardiograma zuzena al da?</v>
      </c>
      <c r="E2" s="14" t="s">
        <v>899</v>
      </c>
      <c r="F2" s="35" t="s">
        <v>900</v>
      </c>
    </row>
    <row r="3">
      <c r="A3" s="4" t="s">
        <v>901</v>
      </c>
      <c r="B3" s="16" t="str">
        <f>IFERROR(__xludf.DUMMYFUNCTION("GOOGLETRANSLATE($C3,""es"",""en"")"),"Select the electrocardiograph")</f>
        <v>Select the electrocardiograph</v>
      </c>
      <c r="C3" s="4" t="s">
        <v>902</v>
      </c>
      <c r="D3" s="6" t="str">
        <f>IFERROR(__xludf.DUMMYFUNCTION("GOOGLETRANSLATE($C3,""es"",""eu"")"),"Hautatu elektrokardiografoa")</f>
        <v>Hautatu elektrokardiografoa</v>
      </c>
      <c r="E3" s="14" t="s">
        <v>903</v>
      </c>
      <c r="F3" s="35" t="s">
        <v>904</v>
      </c>
    </row>
    <row r="73">
      <c r="B73" s="39"/>
    </row>
    <row r="82">
      <c r="B82" s="39"/>
    </row>
    <row r="91">
      <c r="B91" s="39"/>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26">
      <c r="C226" s="27"/>
    </row>
    <row r="227">
      <c r="C227" s="27"/>
    </row>
    <row r="228">
      <c r="C228" s="27"/>
    </row>
    <row r="229">
      <c r="C229" s="27"/>
    </row>
    <row r="230">
      <c r="C230" s="27"/>
    </row>
    <row r="231">
      <c r="C231" s="27"/>
    </row>
  </sheetData>
  <conditionalFormatting sqref="A1 A266:A1044">
    <cfRule type="expression" dxfId="0" priority="1">
      <formula>COUNTIF(A:A,A1)&gt;1</formula>
    </cfRule>
  </conditionalFormatting>
  <drawing r:id="rId1"/>
</worksheet>
</file>