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Menu" sheetId="1" r:id="rId4"/>
    <sheet state="visible" name="Lobby" sheetId="2" r:id="rId5"/>
    <sheet state="visible" name="Game" sheetId="3" r:id="rId6"/>
    <sheet state="visible" name="PopUpMessages" sheetId="4" r:id="rId7"/>
    <sheet state="visible" name="Global" sheetId="5" r:id="rId8"/>
    <sheet state="visible" name="Ejercicios" sheetId="6" r:id="rId9"/>
    <sheet state="visible" name="Interacciones" sheetId="7" r:id="rId10"/>
    <sheet state="visible" name="Paneles" sheetId="8" r:id="rId11"/>
    <sheet state="visible" name="PanelesCustom" sheetId="9" r:id="rId12"/>
  </sheets>
  <definedNames/>
  <calcPr/>
</workbook>
</file>

<file path=xl/sharedStrings.xml><?xml version="1.0" encoding="utf-8"?>
<sst xmlns="http://schemas.openxmlformats.org/spreadsheetml/2006/main" count="1043" uniqueCount="799">
  <si>
    <t>Keys</t>
  </si>
  <si>
    <t>English</t>
  </si>
  <si>
    <t>Spanish</t>
  </si>
  <si>
    <t>Euskera [eu]</t>
  </si>
  <si>
    <t>Catala</t>
  </si>
  <si>
    <t>Galego [gl]</t>
  </si>
  <si>
    <t>HostLobby</t>
  </si>
  <si>
    <t>Host a lobby</t>
  </si>
  <si>
    <t>Hostear un lobby</t>
  </si>
  <si>
    <t>Hostejar un lobby</t>
  </si>
  <si>
    <t>Organiza un lobby</t>
  </si>
  <si>
    <t>JoinLobby</t>
  </si>
  <si>
    <t>Join a lobby</t>
  </si>
  <si>
    <t>Unirse a un lobby</t>
  </si>
  <si>
    <t>Unir-se a un lobby</t>
  </si>
  <si>
    <t>Únete a un lobby</t>
  </si>
  <si>
    <t>Lobbies</t>
  </si>
  <si>
    <t>Search for lobbies</t>
  </si>
  <si>
    <t>Buscar lobbies</t>
  </si>
  <si>
    <t>Busca lobbys</t>
  </si>
  <si>
    <t>Login</t>
  </si>
  <si>
    <t>Entrar</t>
  </si>
  <si>
    <t>Entra</t>
  </si>
  <si>
    <t>Username</t>
  </si>
  <si>
    <t>Usuario</t>
  </si>
  <si>
    <t>Usuari</t>
  </si>
  <si>
    <t>Password</t>
  </si>
  <si>
    <t>Contraseña</t>
  </si>
  <si>
    <t>Contrasenya</t>
  </si>
  <si>
    <t>Contrasinal</t>
  </si>
  <si>
    <t>EnterUsername</t>
  </si>
  <si>
    <t>Enter your user name</t>
  </si>
  <si>
    <t>Introduce tu nombre de usuario</t>
  </si>
  <si>
    <t>Introduïu el vostre nom d'usuari</t>
  </si>
  <si>
    <t>Introduce o teu nome de usuario</t>
  </si>
  <si>
    <t>EnterPassword</t>
  </si>
  <si>
    <t xml:space="preserve">Enter your password </t>
  </si>
  <si>
    <t>Introduce tu contraseña</t>
  </si>
  <si>
    <t>Introdueix la teva contrasenya</t>
  </si>
  <si>
    <t>Introduce o teu contrasinal</t>
  </si>
  <si>
    <t>LobbyStatusWaiting</t>
  </si>
  <si>
    <t>Waiting to start</t>
  </si>
  <si>
    <t>Esperando para empezar</t>
  </si>
  <si>
    <t>Esperant per començar</t>
  </si>
  <si>
    <t>Agardando para comezar</t>
  </si>
  <si>
    <t>LobbyStatusGameStarted</t>
  </si>
  <si>
    <t>Game started</t>
  </si>
  <si>
    <t>Juego en curso</t>
  </si>
  <si>
    <t>Joc en curs</t>
  </si>
  <si>
    <t>Xogo en curso</t>
  </si>
  <si>
    <t>LobbyName</t>
  </si>
  <si>
    <t>Lobby name</t>
  </si>
  <si>
    <t>Nombre de lobby</t>
  </si>
  <si>
    <t>Lobby izena</t>
  </si>
  <si>
    <t>Nom de lobby</t>
  </si>
  <si>
    <t>Nome do vestíbulo</t>
  </si>
  <si>
    <t>IsPrivate</t>
  </si>
  <si>
    <t>Is private</t>
  </si>
  <si>
    <t>Es privado</t>
  </si>
  <si>
    <t>És privat</t>
  </si>
  <si>
    <t>É privado</t>
  </si>
  <si>
    <t>PlayerName</t>
  </si>
  <si>
    <t>Player name</t>
  </si>
  <si>
    <t>Nombre de jugador</t>
  </si>
  <si>
    <t>Nom del jugador/a</t>
  </si>
  <si>
    <t>Nome do xogador</t>
  </si>
  <si>
    <t>VRMode</t>
  </si>
  <si>
    <t>VR mode</t>
  </si>
  <si>
    <t>Modo VR</t>
  </si>
  <si>
    <t>Mode RV</t>
  </si>
  <si>
    <t>Rol</t>
  </si>
  <si>
    <t>Papel</t>
  </si>
  <si>
    <t>Interactor</t>
  </si>
  <si>
    <t>Interacción</t>
  </si>
  <si>
    <t>Interacció</t>
  </si>
  <si>
    <t>StartLobbyHost</t>
  </si>
  <si>
    <t>Start lobby as host</t>
  </si>
  <si>
    <t>Iniciar hosting de lobby</t>
  </si>
  <si>
    <t>Comeza a hospedaxe do lobby</t>
  </si>
  <si>
    <t>JoinLobbyClient</t>
  </si>
  <si>
    <t>Join the lobby</t>
  </si>
  <si>
    <t>Unirse al un lobby</t>
  </si>
  <si>
    <t>EnterLobbyname</t>
  </si>
  <si>
    <t>Enter lobby name</t>
  </si>
  <si>
    <t>Introduce un nombre para el lobby</t>
  </si>
  <si>
    <t>Idatzi lobby izen bat</t>
  </si>
  <si>
    <t>Introdueix un nom per al lobby</t>
  </si>
  <si>
    <t>Introduza un nome para o vestíbulo</t>
  </si>
  <si>
    <t>EnterPlayerName</t>
  </si>
  <si>
    <t>Enter player name</t>
  </si>
  <si>
    <t>Introduce un nombre de jugador</t>
  </si>
  <si>
    <t>Introdueix un nom de jugador/a</t>
  </si>
  <si>
    <t>Introduce o nome dun xogador</t>
  </si>
  <si>
    <t>LobbyCode</t>
  </si>
  <si>
    <t>Lobby code</t>
  </si>
  <si>
    <t>Código de lobby</t>
  </si>
  <si>
    <t>Codi de lobby</t>
  </si>
  <si>
    <t>código de lobby</t>
  </si>
  <si>
    <t>EnterLobbyCode</t>
  </si>
  <si>
    <t>Enter lobby code</t>
  </si>
  <si>
    <t>Introduce el codigo del lobby</t>
  </si>
  <si>
    <t>Introdueix el codi del lobby</t>
  </si>
  <si>
    <t>Introduza o código do lobby</t>
  </si>
  <si>
    <t>LobbiesList</t>
  </si>
  <si>
    <t>Lobbies list</t>
  </si>
  <si>
    <t>Lista de lobbies</t>
  </si>
  <si>
    <t>Llista de lobbies</t>
  </si>
  <si>
    <t>Name</t>
  </si>
  <si>
    <t>Nombre</t>
  </si>
  <si>
    <t>Nom</t>
  </si>
  <si>
    <t>Nome</t>
  </si>
  <si>
    <t>Status</t>
  </si>
  <si>
    <t>Estado</t>
  </si>
  <si>
    <t>Estat</t>
  </si>
  <si>
    <t>Search</t>
  </si>
  <si>
    <t>Buscar</t>
  </si>
  <si>
    <t>Cercar</t>
  </si>
  <si>
    <t>EnterFilter</t>
  </si>
  <si>
    <t>Enter name search filter</t>
  </si>
  <si>
    <t>Introduce un filtro de busqueda</t>
  </si>
  <si>
    <t>Introdueix un filtre de recerca</t>
  </si>
  <si>
    <t>Introduce un filtro de busca</t>
  </si>
  <si>
    <t>Refresh</t>
  </si>
  <si>
    <t>Refrescar</t>
  </si>
  <si>
    <t>Actualizar</t>
  </si>
  <si>
    <t>Join</t>
  </si>
  <si>
    <t>Unirse</t>
  </si>
  <si>
    <t>Unir-se</t>
  </si>
  <si>
    <t>Únete</t>
  </si>
  <si>
    <t>Reconnect</t>
  </si>
  <si>
    <t>Reconectar</t>
  </si>
  <si>
    <t>Reconnectar</t>
  </si>
  <si>
    <t>LogOut</t>
  </si>
  <si>
    <t>Log out</t>
  </si>
  <si>
    <t>Cerrar sesión</t>
  </si>
  <si>
    <t>Tancar sessió</t>
  </si>
  <si>
    <t>Asinar</t>
  </si>
  <si>
    <t>OfflineMode</t>
  </si>
  <si>
    <t>Offline mode</t>
  </si>
  <si>
    <t>Modo offline</t>
  </si>
  <si>
    <t>Mode offline</t>
  </si>
  <si>
    <t>Modo sen conexión</t>
  </si>
  <si>
    <t>StartOffline</t>
  </si>
  <si>
    <t>Start offline</t>
  </si>
  <si>
    <t>Empezar offline</t>
  </si>
  <si>
    <t>Començar offline</t>
  </si>
  <si>
    <t>Comeza sen conexión</t>
  </si>
  <si>
    <t>UserCode</t>
  </si>
  <si>
    <t>User code</t>
  </si>
  <si>
    <t>Código de usuario</t>
  </si>
  <si>
    <t>Codi d'usuari</t>
  </si>
  <si>
    <t>EnterUserCode</t>
  </si>
  <si>
    <t>Enter user code</t>
  </si>
  <si>
    <t>Introduce código de usuario</t>
  </si>
  <si>
    <t>Introdueix codi d'usuari</t>
  </si>
  <si>
    <t>Introduza o código de usuario</t>
  </si>
  <si>
    <t>Exercise</t>
  </si>
  <si>
    <t>Exercise:</t>
  </si>
  <si>
    <t>Ejercicio:</t>
  </si>
  <si>
    <t>Exercici:</t>
  </si>
  <si>
    <t>Exercicio:</t>
  </si>
  <si>
    <t>Private</t>
  </si>
  <si>
    <t>Privado</t>
  </si>
  <si>
    <t>Privat</t>
  </si>
  <si>
    <t>Public</t>
  </si>
  <si>
    <t>Publico</t>
  </si>
  <si>
    <t>Públic</t>
  </si>
  <si>
    <t>Público</t>
  </si>
  <si>
    <t>Nombre del lobby</t>
  </si>
  <si>
    <t>Lobbyaren izena</t>
  </si>
  <si>
    <t>Nom del lobby</t>
  </si>
  <si>
    <t>Code</t>
  </si>
  <si>
    <t>Código</t>
  </si>
  <si>
    <t>Codi</t>
  </si>
  <si>
    <t>Visibility</t>
  </si>
  <si>
    <t>VIsibility</t>
  </si>
  <si>
    <t>Visibilidad</t>
  </si>
  <si>
    <t>Visibilitat</t>
  </si>
  <si>
    <t>Visibilidade</t>
  </si>
  <si>
    <t>Ready</t>
  </si>
  <si>
    <t>Listo</t>
  </si>
  <si>
    <t>A punt</t>
  </si>
  <si>
    <t>StarGame</t>
  </si>
  <si>
    <t>Start game</t>
  </si>
  <si>
    <t>Iniciar</t>
  </si>
  <si>
    <t>Comeza</t>
  </si>
  <si>
    <t>Connection</t>
  </si>
  <si>
    <t>Conexión</t>
  </si>
  <si>
    <t>Connexió</t>
  </si>
  <si>
    <t>VR Mode</t>
  </si>
  <si>
    <t>Interakzioa</t>
  </si>
  <si>
    <t>Kick</t>
  </si>
  <si>
    <t>Expulsar</t>
  </si>
  <si>
    <t>Ejercicio</t>
  </si>
  <si>
    <t>Exercici</t>
  </si>
  <si>
    <t>Exercicio</t>
  </si>
  <si>
    <t>Description</t>
  </si>
  <si>
    <t>Descripción</t>
  </si>
  <si>
    <t>Descripció</t>
  </si>
  <si>
    <t>Descrición</t>
  </si>
  <si>
    <t>ChangeExercise</t>
  </si>
  <si>
    <t>Change exercise</t>
  </si>
  <si>
    <t>Cambiar ejercicio</t>
  </si>
  <si>
    <t>Canviar exercici</t>
  </si>
  <si>
    <t>Cambiar exercicio</t>
  </si>
  <si>
    <t>Continue</t>
  </si>
  <si>
    <t>Continuar</t>
  </si>
  <si>
    <t>Validate</t>
  </si>
  <si>
    <t>Validar</t>
  </si>
  <si>
    <t>Roles</t>
  </si>
  <si>
    <t>Rols:</t>
  </si>
  <si>
    <t>Roles:</t>
  </si>
  <si>
    <t>Papeis:</t>
  </si>
  <si>
    <t>FinPuntuaciones</t>
  </si>
  <si>
    <t>Finalizar y ver puntuaciones</t>
  </si>
  <si>
    <t>Finalitzar i veure puntuacions</t>
  </si>
  <si>
    <t>Finalizar e ver as puntuacións</t>
  </si>
  <si>
    <t>SigPaso</t>
  </si>
  <si>
    <t>Paso siguiente</t>
  </si>
  <si>
    <t>Passa següent</t>
  </si>
  <si>
    <t>Seguinte paso</t>
  </si>
  <si>
    <t>SureLeaveGame</t>
  </si>
  <si>
    <t>Are you sure you want to leave the game?</t>
  </si>
  <si>
    <t>¿Estas seguro de que quieres salir de la partida?</t>
  </si>
  <si>
    <t>Estàs segur que vols sortir de la partida?</t>
  </si>
  <si>
    <t>Estás seguro de que queres saír do xogo?</t>
  </si>
  <si>
    <t>GoBackToLobby</t>
  </si>
  <si>
    <t>Go back to lobby</t>
  </si>
  <si>
    <t>Volver al lobby</t>
  </si>
  <si>
    <t>Tornar al lobby</t>
  </si>
  <si>
    <t>Volver ao vestíbulo</t>
  </si>
  <si>
    <t>GoBackToMainMenu</t>
  </si>
  <si>
    <t>Go back to main menu</t>
  </si>
  <si>
    <t>Volver al menu principal</t>
  </si>
  <si>
    <t>Tornar al menú principal</t>
  </si>
  <si>
    <t>Volver ao menú principal</t>
  </si>
  <si>
    <t>EjFinished</t>
  </si>
  <si>
    <t>¡Ejercicio terminado!</t>
  </si>
  <si>
    <t>Exercici acabat!</t>
  </si>
  <si>
    <t>Exercicio rematado!</t>
  </si>
  <si>
    <t>Enunciate</t>
  </si>
  <si>
    <t>Enunciado</t>
  </si>
  <si>
    <t>Enunciat</t>
  </si>
  <si>
    <t>Declaración</t>
  </si>
  <si>
    <t>Solutions</t>
  </si>
  <si>
    <t>Soluciones</t>
  </si>
  <si>
    <t>Solucions</t>
  </si>
  <si>
    <t>Solucións</t>
  </si>
  <si>
    <t>Puntuations</t>
  </si>
  <si>
    <t>Puntuaciones</t>
  </si>
  <si>
    <t>Puntuacions</t>
  </si>
  <si>
    <t>Puntuacións</t>
  </si>
  <si>
    <t>TotalPuntuation</t>
  </si>
  <si>
    <t>Total:</t>
  </si>
  <si>
    <t>ResolveStep</t>
  </si>
  <si>
    <t>Solucionar paso</t>
  </si>
  <si>
    <t>Solucionar passa</t>
  </si>
  <si>
    <t>Resolver paso</t>
  </si>
  <si>
    <t>CurrentStep</t>
  </si>
  <si>
    <t>Paso actual:</t>
  </si>
  <si>
    <t>Passa actual:</t>
  </si>
  <si>
    <t>CurrentEj</t>
  </si>
  <si>
    <t>ContinueWithTratament</t>
  </si>
  <si>
    <t>Puedes continuar con el tratamiento</t>
  </si>
  <si>
    <t>Loading</t>
  </si>
  <si>
    <t>Cargando</t>
  </si>
  <si>
    <t>Carregant</t>
  </si>
  <si>
    <t>SureLeaveLobby</t>
  </si>
  <si>
    <t>Are you sure you want to leave the lobby? this action will close it</t>
  </si>
  <si>
    <t>¿Estás seguro de que quieres dejar el lobby? Esta acción además lo cerrará.</t>
  </si>
  <si>
    <t>Estàs segur que vols deixar el lobby? Aquesta acció a més ho tancarà.</t>
  </si>
  <si>
    <t>Estás seguro de que queres saír do vestíbulo? Esta acción tamén o pechará.</t>
  </si>
  <si>
    <t>SureCloseLobby</t>
  </si>
  <si>
    <t>AllPlayersMustReady</t>
  </si>
  <si>
    <t>All players must be ready before game starts</t>
  </si>
  <si>
    <t>Todos los jugadores deben estar listos antes de empezar.</t>
  </si>
  <si>
    <t>Tothom que jugui ha d'estar a punt abans de començar.</t>
  </si>
  <si>
    <t>Todos os xogadores deben estar preparados antes de comezar.</t>
  </si>
  <si>
    <t>InitializatingGame</t>
  </si>
  <si>
    <t>Initializating game</t>
  </si>
  <si>
    <t>Inicializando el juego</t>
  </si>
  <si>
    <t>Inicialitzant el joc</t>
  </si>
  <si>
    <t>Iniciando o xogo</t>
  </si>
  <si>
    <t>GettingPlayerReady</t>
  </si>
  <si>
    <t>Getting player ready</t>
  </si>
  <si>
    <t>Preparando jugador</t>
  </si>
  <si>
    <t>Preparant jugador/a</t>
  </si>
  <si>
    <t>Preparando o xogador</t>
  </si>
  <si>
    <t>LoginFailed</t>
  </si>
  <si>
    <t>The authorization has failed, maybe the user is incorrect or the communication with the service has failed.</t>
  </si>
  <si>
    <t>La autorización ha fallado, puede que el usuario sea incorrecto o que la comunicación con el servicio no se haya podido realizar.</t>
  </si>
  <si>
    <t>La connexió amb el vestíbul ha fallat. L’acció no s’ha dut a terme.</t>
  </si>
  <si>
    <t>A autorización fallou, o usuario pode ser incorrecto ou a comunicación co servizo pode non ser posible.</t>
  </si>
  <si>
    <t>FillAllFields</t>
  </si>
  <si>
    <t>All fields must be filled</t>
  </si>
  <si>
    <t>Los campos no pueden quedar vacíos</t>
  </si>
  <si>
    <t>Els camps no poden quedar buits</t>
  </si>
  <si>
    <t>Os campos non se poden deixar baleiros</t>
  </si>
  <si>
    <t>HostingLobby</t>
  </si>
  <si>
    <t>Hosting lobby</t>
  </si>
  <si>
    <t>Creando lobby</t>
  </si>
  <si>
    <t>Creant lobby</t>
  </si>
  <si>
    <t>JoinningLobby</t>
  </si>
  <si>
    <t>Joining lobby</t>
  </si>
  <si>
    <t>Uniéndose a lobby</t>
  </si>
  <si>
    <t>Unint-se a lobby</t>
  </si>
  <si>
    <t>Unirse ao lobby</t>
  </si>
  <si>
    <t>SearchingLobbies</t>
  </si>
  <si>
    <t>Searching for lobbies</t>
  </si>
  <si>
    <t>Buscando lobbies públicos</t>
  </si>
  <si>
    <t>Cercant lobbies públics</t>
  </si>
  <si>
    <t>Buscando en lobbys públicos</t>
  </si>
  <si>
    <t>JoiningSelectedLobby</t>
  </si>
  <si>
    <t>Joining selected lobby</t>
  </si>
  <si>
    <t>Uniéndose al lobby seleccionado</t>
  </si>
  <si>
    <t>Unint-se al lobby seleccionat</t>
  </si>
  <si>
    <t>Unirse ao lobby seleccionado</t>
  </si>
  <si>
    <t>LogginngIn</t>
  </si>
  <si>
    <t>Logging in</t>
  </si>
  <si>
    <t>Entrando</t>
  </si>
  <si>
    <t>Entrant</t>
  </si>
  <si>
    <t>ChangingLobbyExercise</t>
  </si>
  <si>
    <t>Changing game exercise</t>
  </si>
  <si>
    <t>Cambiando el ejercicio activo</t>
  </si>
  <si>
    <t>Canviant l'exercici actiu</t>
  </si>
  <si>
    <t>Cambio de exercicio activo</t>
  </si>
  <si>
    <t>CancelConfirmation</t>
  </si>
  <si>
    <t>Cancel</t>
  </si>
  <si>
    <t>Cancelar</t>
  </si>
  <si>
    <t>Cancel·la</t>
  </si>
  <si>
    <t>Confirm</t>
  </si>
  <si>
    <t>Confirmar</t>
  </si>
  <si>
    <t>Confirma</t>
  </si>
  <si>
    <t>Close</t>
  </si>
  <si>
    <t>Cerrar</t>
  </si>
  <si>
    <t>Tancar</t>
  </si>
  <si>
    <t>Pechar</t>
  </si>
  <si>
    <t>GoingBackToLobby</t>
  </si>
  <si>
    <t>Going back to lobby</t>
  </si>
  <si>
    <t>Volviendo al lobby</t>
  </si>
  <si>
    <t>Tornant al lobby</t>
  </si>
  <si>
    <t>Volvendo ao vestíbulo</t>
  </si>
  <si>
    <t>ExitingGame</t>
  </si>
  <si>
    <t>Leaving game</t>
  </si>
  <si>
    <t>Saliendo de la sesión</t>
  </si>
  <si>
    <t>Saioa uzten</t>
  </si>
  <si>
    <t>Sortint de la sessió</t>
  </si>
  <si>
    <t>Saíndo da sesión</t>
  </si>
  <si>
    <t>SureCloseApp</t>
  </si>
  <si>
    <t>Are you sure you want to leave the application?</t>
  </si>
  <si>
    <t>¿Estás seguro de que quieres cerrar la aplicacion?</t>
  </si>
  <si>
    <t>Estàs segur que vols tancar l'aplicació?</t>
  </si>
  <si>
    <t>Estás seguro de que queres pechar a aplicación?</t>
  </si>
  <si>
    <t>SendingPuntuation</t>
  </si>
  <si>
    <t>Sending your puntuation</t>
  </si>
  <si>
    <t>Enviando tu puntuacion</t>
  </si>
  <si>
    <t>Enviant la teva puntuació</t>
  </si>
  <si>
    <t>Enviando a túa puntuación</t>
  </si>
  <si>
    <t>ErrorSendingPuntuation</t>
  </si>
  <si>
    <t>Error sending puntuation</t>
  </si>
  <si>
    <t>Error al enviar tu puntuacion</t>
  </si>
  <si>
    <t>Error en enviar la teva puntuació</t>
  </si>
  <si>
    <t>Produciuse un erro ao enviar a túa puntuación</t>
  </si>
  <si>
    <t>SpectatorPlayerCantAlone</t>
  </si>
  <si>
    <t>A spectator player can't start a game alone</t>
  </si>
  <si>
    <t>Un jugador espectador no puede iniciar un jeugo en solitario</t>
  </si>
  <si>
    <t>Un/a jugador/a espectador/a no pot iniciar un joc en solitari</t>
  </si>
  <si>
    <t>Un xogador espectador non pode comezar un xogo en solitario.</t>
  </si>
  <si>
    <t>UnauthorizedUser</t>
  </si>
  <si>
    <t>Incorrect usercode</t>
  </si>
  <si>
    <t>El código de usuario no es correcto</t>
  </si>
  <si>
    <t>ExerciseNotAssignedToUser</t>
  </si>
  <si>
    <t>The exercise has not been assigned to this user</t>
  </si>
  <si>
    <t>El ejercicio realizado con esta asignado a este usuario usuario</t>
  </si>
  <si>
    <t>LobbyConnectionFailed</t>
  </si>
  <si>
    <t>The connection to the lobby has failed</t>
  </si>
  <si>
    <t>La conexion con el lobby ha fallado</t>
  </si>
  <si>
    <t>Fallou a conexión co lobby</t>
  </si>
  <si>
    <t>PuntuationsSended</t>
  </si>
  <si>
    <t>Scores have been sent correctly</t>
  </si>
  <si>
    <t>Las puntuaciones se han enviados correctamente</t>
  </si>
  <si>
    <t>PuntuationConnectionError</t>
  </si>
  <si>
    <t>Score sending has failed due to connection error</t>
  </si>
  <si>
    <t>El envío de puntuaciones ha fallado debido a un problema de conexión</t>
  </si>
  <si>
    <t>VR</t>
  </si>
  <si>
    <t>RV</t>
  </si>
  <si>
    <t>NoVR</t>
  </si>
  <si>
    <t>No VR</t>
  </si>
  <si>
    <t>Sin VR</t>
  </si>
  <si>
    <t>Sense RV</t>
  </si>
  <si>
    <t>Sen VR</t>
  </si>
  <si>
    <t>Colaborador</t>
  </si>
  <si>
    <t>Col·laborador</t>
  </si>
  <si>
    <t>Spectator</t>
  </si>
  <si>
    <t>Espectador</t>
  </si>
  <si>
    <t>Ikuslea</t>
  </si>
  <si>
    <t>Visor</t>
  </si>
  <si>
    <t>Medic</t>
  </si>
  <si>
    <t>Médico</t>
  </si>
  <si>
    <t>Metge/ssa</t>
  </si>
  <si>
    <t>Doutor</t>
  </si>
  <si>
    <t>Nurse</t>
  </si>
  <si>
    <t>Enfermero</t>
  </si>
  <si>
    <t>Infermer/a</t>
  </si>
  <si>
    <t>Enfermeira</t>
  </si>
  <si>
    <t>Assistant</t>
  </si>
  <si>
    <t>Técnico cuidados auxiliar de enfermería</t>
  </si>
  <si>
    <t>Tècnic/a en cures auxiliars d'infermeria</t>
  </si>
  <si>
    <t>Auxiliar técnico de coidados de enfermaría</t>
  </si>
  <si>
    <t>Host</t>
  </si>
  <si>
    <t>Anfitrión</t>
  </si>
  <si>
    <t>Client</t>
  </si>
  <si>
    <t>Cliente</t>
  </si>
  <si>
    <t>Doña Pepa tiene una saturación de oxígeno de 92%. ¿Qué haces?</t>
  </si>
  <si>
    <t>La senyora Pepa té una saturació d'oxigen de 92%. Què fas?</t>
  </si>
  <si>
    <t>Doña Pepa ten unha saturación de osíxeno do 92%. Que estás facendo?</t>
  </si>
  <si>
    <t>Don Nicolás tiene una saturación de oxígeno de 94%. ¿Qué haces?</t>
  </si>
  <si>
    <t>El senyor Nicolás té una saturació d'oxigen de 94%. Què fas?</t>
  </si>
  <si>
    <t>Don Nicolás ten unha saturación de osíxeno do 94%. Que estás facendo?</t>
  </si>
  <si>
    <t>Don Marcos se encuentra asfixiado, refiere que tiene disnea. ¿Qué haces?</t>
  </si>
  <si>
    <t>El senyor Marcos refereix que té dispnea. Què fas?</t>
  </si>
  <si>
    <t>Don Marcos está asfixiado, di que ten disnea. Que estás facendo?</t>
  </si>
  <si>
    <t>Doña Irene se encuentra asfixiada, refiere que tiene disnea. ¿Qué haces?</t>
  </si>
  <si>
    <t>La senyora Irene refereix que té dispnea. Què fas?</t>
  </si>
  <si>
    <t>Doña Irene está asfixiada, denuncia que ten disnea. Que estás facendo?</t>
  </si>
  <si>
    <t>Doña Julia tiene una saturación de oxígeno de 78%. ¿Qué haces?</t>
  </si>
  <si>
    <t>La senyora Julia té una saturació d'oxigen de 78%. Què fas?</t>
  </si>
  <si>
    <t>Doña Julia ten unha saturación de osíxeno do 78%. Que estás facendo?</t>
  </si>
  <si>
    <t>Don Martín tiene una saturación de oxígeno de 72%. ¿Qué haces?</t>
  </si>
  <si>
    <t>La senyora Martín té una saturació d'oxigen de 72%. Què fas?</t>
  </si>
  <si>
    <t>Don Martín ten unha saturación de osíxeno do 72%. Que estás facendo?</t>
  </si>
  <si>
    <t>Don Pedro tiene una saturación de oxígeno de 87%. ¿Qué haces?</t>
  </si>
  <si>
    <t>El senyor Pere té una saturació d'oxigen de 87%. Què fas?</t>
  </si>
  <si>
    <t>Don Pedro ten unha saturación de osíxeno do 87%. Que estás facendo?</t>
  </si>
  <si>
    <t>Doña Jimena tiene una saturación de oxígeno de 85%. ¿Qué haces?</t>
  </si>
  <si>
    <t>La senyora Jimena té una saturació d'oxigen de 85%. Què fas?</t>
  </si>
  <si>
    <t>Doña Jimena ten unha saturación de osíxeno do 85%. Que estás facendo?</t>
  </si>
  <si>
    <t>Miguelito tiene 5 años y hay que ponerle un aerosol. La enfermera te pide que la ayudes. ¿Qué haces?</t>
  </si>
  <si>
    <t>En Miquelet té 5 anys i cal posar-hi un aerosol. La infermera et demana que l'ajudis. Què fas?</t>
  </si>
  <si>
    <t>Miguelito ten 5 anos e hai que rocialo. A enfermeira pídelle que a axude. Que estás facendo?</t>
  </si>
  <si>
    <t>Malena tiene 2 años y hay que ponerle un aerosol. La enfermera te pide que la ayudes. ¿Qué haces?</t>
  </si>
  <si>
    <t>La Malena té 2 anys i cal posar-hi un aerosol. La infermera et demana que l'ajudis. Què fas?</t>
  </si>
  <si>
    <t>Malena ten 2 anos e hai que darlle un spray. A enfermeira pídelle que a axude. Que estás facendo?</t>
  </si>
  <si>
    <t>Doña Josefa tiene pautado un aerosol. La enfermera te pide que la ayudes. ¿Qué haces?</t>
  </si>
  <si>
    <t>La senyora Josefa té pautat un aerosol. La infermera et demana que l'ajudis. Què fas?</t>
  </si>
  <si>
    <t>Doña Josefa está prevista para un aerosol. A enfermeira pídelle que a axude. Que estás facendo?</t>
  </si>
  <si>
    <t>Don Jerónimo tiene pautado un aerosol. La enfermera te pide que la ayudes. ¿Qué haces?</t>
  </si>
  <si>
    <t>El senyor Jerònim té pautat un aerosol. La infermera et demana que l'ajudis. Què fas?</t>
  </si>
  <si>
    <t>Don Jerónimo ten programado un spray. A enfermeira pídelle que a axude. Que estás facendo?</t>
  </si>
  <si>
    <t>Miguelito tiene 2 años y hay que ponerle 2 puff de Ventolín-inhalador. La enfermera te pide que la ayudes. ¿Qué haces?</t>
  </si>
  <si>
    <t>Miquelet té 2 anys i cal posar-hi 2 puff de salbutamol-inhalador. La infermera et demana que l'ajudis. Què fas?</t>
  </si>
  <si>
    <t>Miguelito ten 2 anos e hai que darlle 2 bocanadas de Ventolín-inhalador. A enfermeira pídelle que a axude. Que estás facendo?</t>
  </si>
  <si>
    <t>Margarita tiene 4 años y hay que ponerle 2 puff de Ventolín-inhalador. La enfermera te pide que la ayudes. ¿Qué haces?</t>
  </si>
  <si>
    <t>La Margarida té 4 anys i cal posar-hi 2 puff de salbutamol-inhalador. La infermera et demana que l'ajudis. Què fas?</t>
  </si>
  <si>
    <t>Margarita ten 4 anos e hai que darlle 2 bocanadas de Ventolin-inhalador. A enfermeira pídelle que a axude. Que estás facendo?</t>
  </si>
  <si>
    <t>Doña Pepa tiene una ortopnea. ¿Qué haces?</t>
  </si>
  <si>
    <t>La senyora Pepa té ortopnea. Què fas?</t>
  </si>
  <si>
    <t>Doña Pepa ten ortopnea. Que estás facendo?</t>
  </si>
  <si>
    <t>Don Gregorio tiene una ortopnea. ¿Qué haces?</t>
  </si>
  <si>
    <t>En Gori té ortopnea. Què fas?</t>
  </si>
  <si>
    <t>Don Gregorio ten ortopnea. Que estás facendo?</t>
  </si>
  <si>
    <t>A doña Leticia el pulsioxímetro no le capta la señal. ¿Qué haces?</t>
  </si>
  <si>
    <t>A la senyora Letícia el pulsioxímetre no li capta el senyal. Què fas?</t>
  </si>
  <si>
    <t>O pulsioxímetro da señora Leticia non recolle o sinal. Que estás facendo?</t>
  </si>
  <si>
    <t>A don José el pulsioxímetro no le capta la señal. ¿Qué haces?</t>
  </si>
  <si>
    <t>Al senyor Josep el pulsioxímetre no li capta el senyal. Què fas?</t>
  </si>
  <si>
    <t>O pulsioxímetro de Don José non recolle o sinal. Que estás facendo?</t>
  </si>
  <si>
    <t>A don Manuel el pulsioxímetro no le capta la señal. ¿Qué haces?</t>
  </si>
  <si>
    <t>Al senyor Manel el pulsioxímetre no li capta el senyal. Què fas?</t>
  </si>
  <si>
    <t>O pulsioxímetro de don Manuel non recolle o sinal. Que estás facendo?</t>
  </si>
  <si>
    <t>int1</t>
  </si>
  <si>
    <t>Realiza la higiene de manos.</t>
  </si>
  <si>
    <t>Realitza la higiene de mans.</t>
  </si>
  <si>
    <t>Realizar a hixiene de mans.</t>
  </si>
  <si>
    <t>int2</t>
  </si>
  <si>
    <t>Saluda al paciente y coloca al paciente en la posición correcta: Fowler</t>
  </si>
  <si>
    <t>Saluda el pacient i col·loca el/la pacient en la posició correcta: Fowler</t>
  </si>
  <si>
    <t>Saúda ao paciente e coloca ao paciente na posición correcta: Fowler</t>
  </si>
  <si>
    <t>int3</t>
  </si>
  <si>
    <t>Colocar pulsioximetro</t>
  </si>
  <si>
    <t>Col·locar pulsioxímetre</t>
  </si>
  <si>
    <t>Coloque oxímetro de pulso</t>
  </si>
  <si>
    <t>int4</t>
  </si>
  <si>
    <t>Recolocar pulsioximetro</t>
  </si>
  <si>
    <t>Recol·locar pulsioxímetre</t>
  </si>
  <si>
    <t>Substitúe o oxímetro de pulso</t>
  </si>
  <si>
    <t>int5</t>
  </si>
  <si>
    <t>Llamar a la enfermera/o.</t>
  </si>
  <si>
    <t>Trucar al/la infermer/a.</t>
  </si>
  <si>
    <t>Chame á enfermeira.</t>
  </si>
  <si>
    <t>int6</t>
  </si>
  <si>
    <t>Comprueba los valores de saturación y resto de constantes (TA,FC,FR, Tª) del paciente.</t>
  </si>
  <si>
    <t>Comprova els valors de saturació i la resta de constants (TA,FC,FR, Tª) del pacient.</t>
  </si>
  <si>
    <t>Comproba os valores de saturación e outras constantes (PA, FC, RR, Tª) do paciente.</t>
  </si>
  <si>
    <t>int7</t>
  </si>
  <si>
    <t>Elegir el dispositivo de oxigenoterapia que necesita según el caso y colocárselo al paciente: Gafas nasales</t>
  </si>
  <si>
    <t>Triar el dispositiu d'oxigenoteràpia que necessita segons el cas i col·locar-lo al/la pacient: Ulleres nasals</t>
  </si>
  <si>
    <t>Escolle o dispositivo de osixenoterapia que necesitas segundo o caso e colócao sobre o paciente: Gafas nasais</t>
  </si>
  <si>
    <t>int8</t>
  </si>
  <si>
    <t>Elegir el dispositivo de oxigenoterapia que necesita según el caso y colocárselo al paciente: Mascara venturi</t>
  </si>
  <si>
    <t>Triar el dispositiu d'oxigenoteràpia que necessita segons el cas i col·locar-lo al/la pacient: Mascara venturi</t>
  </si>
  <si>
    <t>Elixe o dispositivo de osixenoterapia que necesitas segundo o caso e colócao sobre o paciente: Máscara Venturi</t>
  </si>
  <si>
    <t>int9</t>
  </si>
  <si>
    <t>Elegir el dispositivo de oxigenoterapia que necesita según el caso y colocárselo al paciente: Mascara reservorio</t>
  </si>
  <si>
    <t>Triar el dispositiu d'oxigenoteràpia que necessita segons el cas i col·locar-lo al/la pacient: Màscara reservori</t>
  </si>
  <si>
    <t>Elixe o dispositivo de osixenoterapia que necesitas segundo o caso e colócao sobre o paciente: Máscara reservorio</t>
  </si>
  <si>
    <t>int10</t>
  </si>
  <si>
    <t>Elegir el dispositivo de oxigenoterapia que necesita según el caso y colocárselo al paciente: Mascara de aerosolterapia pediatrica</t>
  </si>
  <si>
    <t>Trieu el dispositiu d'oxigenoteràpia que necessiteu segons el cas i col·loqueu-lo al/la pacient: Màscara d'aerosolteràpia pediàtrica</t>
  </si>
  <si>
    <t>Elixe o dispositivo de osixenoterapia que necesitas segundo o caso e colócao sobre o paciente: Máscara de aerosoloterapia pediátrica</t>
  </si>
  <si>
    <t>int11</t>
  </si>
  <si>
    <t>Elegir el dispositivo de oxigenoterapia que necesita según el caso y colocárselo al paciente: Mascara de aerosolterapia de adulto</t>
  </si>
  <si>
    <t>Trieu el dispositiu d'oxigenoteràpia que necessiteu segons el cas i col·loqueu-lo al/la pacient: Màscara d'aerosolteràpia d'adult</t>
  </si>
  <si>
    <t>Elixe o dispositivo de osixenoterapia que necesitas segundo o caso e colócao sobre o paciente: Máscara de aerosoloterapia para adultos</t>
  </si>
  <si>
    <t>int12</t>
  </si>
  <si>
    <t>Elegir el dispositivo de oxigenoterapia que necesita según el caso y colocárselo al paciente: Mascara con camara chamber</t>
  </si>
  <si>
    <t>Triar el dispositiu d'oxigenoteràpia que necessita segons el cas i col·locar-lo al/la pacient: Màscara amb càmera chamber</t>
  </si>
  <si>
    <t>Escolle o dispositivo de osixenoterapia que necesitas segundo o caso e colócao sobre o paciente: Máscara con cámara de cámara</t>
  </si>
  <si>
    <t>int13</t>
  </si>
  <si>
    <t>El paciente no necesita nispositivo la saturacion es normal</t>
  </si>
  <si>
    <t>El pacient no necessita dispositiu, la saturació és normal</t>
  </si>
  <si>
    <t>O paciente non necesita unha proba positiva, a saturación é normal</t>
  </si>
  <si>
    <t>int14</t>
  </si>
  <si>
    <t>Colocar el caudalímetro en la toma de oxígeno.</t>
  </si>
  <si>
    <t>Col·loqueu el cabalímetre a la presa d'oxígen.</t>
  </si>
  <si>
    <t>Coloque o caudalímetro na toma de osíxeno.</t>
  </si>
  <si>
    <t>int15</t>
  </si>
  <si>
    <t>Asegurarse de que la válvula de humidificacion del caudalimetro esta abierta</t>
  </si>
  <si>
    <t>Assegureu-vos que la vàlvula d'humidificació del cabalímetre està oberta</t>
  </si>
  <si>
    <t>Asegúrese de que a válvula de humidificación do caudalímetro estea aberta</t>
  </si>
  <si>
    <t>int16</t>
  </si>
  <si>
    <t>Colocar el vaso humidificador en el caudalímetro</t>
  </si>
  <si>
    <t>Col·locar el got humidificador al cabalímetre</t>
  </si>
  <si>
    <t>Coloque o vidro do humidificador no caudalímetro</t>
  </si>
  <si>
    <t>int18</t>
  </si>
  <si>
    <t>Poner los litros de oxígeno correspondientes: 2-4L</t>
  </si>
  <si>
    <t>Administrar els litres d'oxigen corresponents: 2-4L</t>
  </si>
  <si>
    <t>Poñer os correspondentes litros de osíxeno: 2-4L</t>
  </si>
  <si>
    <t>int19</t>
  </si>
  <si>
    <t>Poner los litros de oxígeno correspondientes: 6-8L</t>
  </si>
  <si>
    <t>Administrar els litres d'oxigen corresponents: 6-8L</t>
  </si>
  <si>
    <t>Poñer os correspondentes litros de osíxeno: 6-8L</t>
  </si>
  <si>
    <t>int20</t>
  </si>
  <si>
    <t>Poner los litros de oxígeno correspondientes: 15L</t>
  </si>
  <si>
    <t>Administrar els litres d'oxigen corresponents: 15L</t>
  </si>
  <si>
    <t>Poñer os litros de osíxeno correspondentes: 15L</t>
  </si>
  <si>
    <t>int21</t>
  </si>
  <si>
    <t>Poner los litros de oxígeno correspondientes: 4-6L</t>
  </si>
  <si>
    <t>Administrar els litres d'oxigen corresponents: 4-6L</t>
  </si>
  <si>
    <t>Poñer os correspondentes litros de osíxeno: 4-6L</t>
  </si>
  <si>
    <t>int22</t>
  </si>
  <si>
    <t>Que debes hacer antes de irte: Acomoda al paciente, reponer todo el material necesario, Colocar bien los sistemas de suero, mangueras de oxígenoterapia y cables del monitor/pulsioxímetro (si lo hubiera), deja el timbre a mano del paciente</t>
  </si>
  <si>
    <t>Què has de fer abans d'anar-te'n: Acomoda al/la pacient, reposar tot el material necessari, col·locar bé els sistemes de sèrum, mànegues d'oxigenoteràpia i cables del monitor/pulsioxímetre (si n'hi hagués), deixar el timbre a mà del/la pacient</t>
  </si>
  <si>
    <t>Que debes facer antes de marchar: Colocar o paciente, substituír todo o material necesario, Colocar correctamente os sistemas IV, as mangueiras de osixenoterapia e os cables do monitor/oxímetro de pulso (se os houber), deixar o timbre preto do paciente.</t>
  </si>
  <si>
    <t>int23</t>
  </si>
  <si>
    <t>Realitzar la higiene de mans.</t>
  </si>
  <si>
    <t>int24</t>
  </si>
  <si>
    <t>Saluda al paciente y coloca al paciente en la posición correcta: FowlerAlto</t>
  </si>
  <si>
    <t>Saluda al/la pacient i el/la col·loca en la posició correcta: FowlerAlt</t>
  </si>
  <si>
    <t>Saúda ao paciente e coloca ao paciente na posición correcta: FowlerAlto</t>
  </si>
  <si>
    <t>int25</t>
  </si>
  <si>
    <t>Colocar inhalador en  mascarilla chamber</t>
  </si>
  <si>
    <t>Col·locar l'inhalador a la càmara amb mascareta</t>
  </si>
  <si>
    <t>Coloque o inhalador na máscara de cámara</t>
  </si>
  <si>
    <t>int26</t>
  </si>
  <si>
    <t>Presionar el inhalador para dar 2 PUFFs</t>
  </si>
  <si>
    <t>Administrar 2 PUFFs</t>
  </si>
  <si>
    <t>Preme o inhalador para dar 2 PUFF</t>
  </si>
  <si>
    <t>int27</t>
  </si>
  <si>
    <t>Elegir contenido del vaso humidificador</t>
  </si>
  <si>
    <t>Triar contingut del got humidificador</t>
  </si>
  <si>
    <t>Escolla o contido do vidro do humidificador</t>
  </si>
  <si>
    <t>int28</t>
  </si>
  <si>
    <t>Elegir la medida correcta de agua destilada del vaso humidificador: unos 3 dedos o hasta que la linea de agua cubra holgadamente el final del tubo del vaso humidificador (Medio bote aproximadamente)</t>
  </si>
  <si>
    <t>Triar la mesura correcta d'aigua destil·lada del got humidificador: uns 3 dits o fins que la línia d'aigua cobreixi folgadament el final del tub del got humidificador (mig pot aproximadament)</t>
  </si>
  <si>
    <t>Escolla a medida correcta de auga destilada no vidro do humidificador: uns 3 dedos ou ata que a liña de auga cobre o extremo do tubo de vidro do humidificador (aproximadamente media botella)</t>
  </si>
  <si>
    <t>int29</t>
  </si>
  <si>
    <t>Asegurarse de que la válvula de humidificacion del caudalimetro esta cerrada</t>
  </si>
  <si>
    <t>Assegurar-se que la vàlvula d'humidificació del cabalímetre està tancada</t>
  </si>
  <si>
    <t>Asegúrese de que a válvula de humidificación do caudalímetro estea pechada</t>
  </si>
  <si>
    <t>int30</t>
  </si>
  <si>
    <t>Ver que el pulsioximetro esta en funcionamiento</t>
  </si>
  <si>
    <t>Comprovar que el pulsioxímetre està en funcionament</t>
  </si>
  <si>
    <t>Mira que o pulsioxímetro funciona</t>
  </si>
  <si>
    <t>int31</t>
  </si>
  <si>
    <t>Ver que el pulsioximetro no esta en funcionamiento</t>
  </si>
  <si>
    <t>Comprovar que el pulsioxímetre no està en funcionament</t>
  </si>
  <si>
    <t>Vexa que o pulsioxímetro non funciona</t>
  </si>
  <si>
    <t>int32</t>
  </si>
  <si>
    <t>Comprovar els valors de saturació i la resta de constants (TA,FC,FR, Tª) del/la pacient.</t>
  </si>
  <si>
    <t>int2_Title</t>
  </si>
  <si>
    <t>Elige en que posicion debe estar el paciente para la prueba</t>
  </si>
  <si>
    <t>Tria en quina posició ha d'estar el/la pacient per a la prova</t>
  </si>
  <si>
    <t>Escolla en que posición debe estar o paciente para a proba</t>
  </si>
  <si>
    <t>int2_Opt0</t>
  </si>
  <si>
    <t>Supino</t>
  </si>
  <si>
    <t>Supí</t>
  </si>
  <si>
    <t>int2_Opt1</t>
  </si>
  <si>
    <t>Semi Fowler</t>
  </si>
  <si>
    <t>int2_Opt2</t>
  </si>
  <si>
    <t>Fowler</t>
  </si>
  <si>
    <t>int2_Opt3</t>
  </si>
  <si>
    <t>Fowler Alto</t>
  </si>
  <si>
    <t>Fowler Alt</t>
  </si>
  <si>
    <t>Fowler alto</t>
  </si>
  <si>
    <t>int2_Correctas</t>
  </si>
  <si>
    <t>int24_Title</t>
  </si>
  <si>
    <t>int24_Opt0</t>
  </si>
  <si>
    <t>int24_Opt1</t>
  </si>
  <si>
    <t>int24_Opt2</t>
  </si>
  <si>
    <t>int24_Opt3</t>
  </si>
  <si>
    <t>int24_Correctas</t>
  </si>
  <si>
    <t>int6_Title</t>
  </si>
  <si>
    <t>Elija cómo proceder:</t>
  </si>
  <si>
    <t>Trieu com procedir:</t>
  </si>
  <si>
    <t>Escolle como proceder:</t>
  </si>
  <si>
    <t>int6_Opt0</t>
  </si>
  <si>
    <t>Ayudar al paciente a vestirse</t>
  </si>
  <si>
    <t>Ajudar al/la pacient a vestir-se</t>
  </si>
  <si>
    <t>Axuda ao paciente a vestirse</t>
  </si>
  <si>
    <t>int6_Opt1</t>
  </si>
  <si>
    <t>Reponer todo el material</t>
  </si>
  <si>
    <t>Reposar tot el material</t>
  </si>
  <si>
    <t>Repoñer todo o material</t>
  </si>
  <si>
    <t>int6_Opt2</t>
  </si>
  <si>
    <t>Comprobar valores de saturación y el resto de constantes</t>
  </si>
  <si>
    <t>Comprovar valors de saturació i la resta de constants</t>
  </si>
  <si>
    <t>Comprobe os valores de saturación e o resto das constantes</t>
  </si>
  <si>
    <t>int6_Opt3</t>
  </si>
  <si>
    <t>Dejar el timbre a mano del paciente</t>
  </si>
  <si>
    <t>Deixar el timbre a mà del pacient</t>
  </si>
  <si>
    <t>Deixa o timbre na man do paciente</t>
  </si>
  <si>
    <t>int6_Opt4</t>
  </si>
  <si>
    <t>Preguntar al paciente que quiere merendar</t>
  </si>
  <si>
    <t>Preguntar al/la pacient que vol berenar</t>
  </si>
  <si>
    <t>Pregúntalle ao paciente que quere merenda</t>
  </si>
  <si>
    <t>int6_Opt5</t>
  </si>
  <si>
    <t>Preguntar al paciente si tiene alergias</t>
  </si>
  <si>
    <t>Preguntar al/la pacient si té al·lèrgies</t>
  </si>
  <si>
    <t>Pregúntalle ao paciente se ten alerxias</t>
  </si>
  <si>
    <t>int6_Correctas</t>
  </si>
  <si>
    <t>int13_Title</t>
  </si>
  <si>
    <t>Valorando la saturación transdermica actual del paciente, ¿que tratamiento habria que aplicarle?</t>
  </si>
  <si>
    <t>Valorant la saturació transdèrmica actual del pacient, quin tractament caldria aplicar-hi?</t>
  </si>
  <si>
    <t>Valorando a saturación transdérmica actual do paciente, que tratamento se debe aplicar?</t>
  </si>
  <si>
    <t>int13_Opt0</t>
  </si>
  <si>
    <t>Su saturacion es normal, no necesita tratamiento</t>
  </si>
  <si>
    <t>La seva saturació és normal, no necessita tractament</t>
  </si>
  <si>
    <t>A súa saturación é normal, non necesita tratamento.</t>
  </si>
  <si>
    <t>int13_Opt1</t>
  </si>
  <si>
    <t>Su saturacion es anomala, necesita tratamiento</t>
  </si>
  <si>
    <t>La seva saturació és anomala, necessita tractament</t>
  </si>
  <si>
    <t>A túa saturación é anormal, necesitas tratamento</t>
  </si>
  <si>
    <t>int13_Opt2</t>
  </si>
  <si>
    <t>Su saturacion es tremendamente irregular, necesita tratamiento urgente</t>
  </si>
  <si>
    <t>La seva saturació és tremendament irregular, necessita tractament urgent</t>
  </si>
  <si>
    <t>A túa saturación é extremadamente irregular, necesitas tratamento urxente</t>
  </si>
  <si>
    <t>int13_Correctas</t>
  </si>
  <si>
    <t>int23_Title</t>
  </si>
  <si>
    <t>¿Que debes hacer antes de dejar la habitacion?</t>
  </si>
  <si>
    <t>Què has de fer abans de deixar l'habitació?</t>
  </si>
  <si>
    <t>Que debes facer antes de saír da habitación?</t>
  </si>
  <si>
    <t>int23_Opt0</t>
  </si>
  <si>
    <t>Acomodar al paciente</t>
  </si>
  <si>
    <t>Acomodar al/la pacient</t>
  </si>
  <si>
    <t>Acomodar o paciente</t>
  </si>
  <si>
    <t>int23_Opt1</t>
  </si>
  <si>
    <t>Audar a vestirse al paciente</t>
  </si>
  <si>
    <t>Ajudar a vestir-se al/la pacient</t>
  </si>
  <si>
    <t>int23_Opt2</t>
  </si>
  <si>
    <t>Cambiar sabanilla</t>
  </si>
  <si>
    <t>Canviar llençol</t>
  </si>
  <si>
    <t>Cambiar folla</t>
  </si>
  <si>
    <t>int23_Opt3</t>
  </si>
  <si>
    <t>Reponer todo el material necesario</t>
  </si>
  <si>
    <t>Reposar tot el material necessari</t>
  </si>
  <si>
    <t>Repoñer todos os materiais necesarios</t>
  </si>
  <si>
    <t>int23_Opt4</t>
  </si>
  <si>
    <t>Colocar bien los sistemas de suero y cables del pulsioximetro si los hubiese</t>
  </si>
  <si>
    <t>Col·locar bé els sistemes de sèrum i cables del pulsioxímetre si n'hi hagués</t>
  </si>
  <si>
    <t>Coloque correctamente os sistemas IV e os cables do oxímetro de pulso, se os houber.</t>
  </si>
  <si>
    <t>int23_Opt5</t>
  </si>
  <si>
    <t>Dejar el tiembre a mano del paciente</t>
  </si>
  <si>
    <t>Deixe o timbre na man do paciente</t>
  </si>
  <si>
    <t>int23_Opt6</t>
  </si>
  <si>
    <t>Preguntar al/la pacient què vol berenar</t>
  </si>
  <si>
    <t>int23_Opt7</t>
  </si>
  <si>
    <t>int23_Opt8</t>
  </si>
  <si>
    <t>No hay que hacer nada en especial</t>
  </si>
  <si>
    <t>No cal fer res especialment</t>
  </si>
  <si>
    <t>Non tes que facer nada especial</t>
  </si>
  <si>
    <t>int23_Correctas</t>
  </si>
  <si>
    <t>0_3_4_5</t>
  </si>
  <si>
    <t>int15_Title</t>
  </si>
  <si>
    <t>¿Cómo debe estar la válvula de humidificación de oxigeno?</t>
  </si>
  <si>
    <t>Com cal que estigui la vàlvula d'humidificació d'oxigen?</t>
  </si>
  <si>
    <t>Como debe ser a válvula de humidificación de osíxeno?</t>
  </si>
  <si>
    <t>int15_Opt0</t>
  </si>
  <si>
    <t>Abierta</t>
  </si>
  <si>
    <t>Oberta</t>
  </si>
  <si>
    <t>aberto</t>
  </si>
  <si>
    <t>int15_Opt1</t>
  </si>
  <si>
    <t>Cerrada</t>
  </si>
  <si>
    <t>Tancada</t>
  </si>
  <si>
    <t>Pechado</t>
  </si>
  <si>
    <t>int15_Correctas</t>
  </si>
  <si>
    <t>int29_Title</t>
  </si>
  <si>
    <t>int29_Opt0</t>
  </si>
  <si>
    <t>int29_Opt1</t>
  </si>
  <si>
    <t>int29_Correctas</t>
  </si>
  <si>
    <t>int30_Title</t>
  </si>
  <si>
    <t>¿Esta el pulsioximetro en funcionamiento?</t>
  </si>
  <si>
    <t>El pulsioxímetre està en funcionament?</t>
  </si>
  <si>
    <t>Funciona o oxímetro de pulso?</t>
  </si>
  <si>
    <t>int30_Opt0</t>
  </si>
  <si>
    <t>Si</t>
  </si>
  <si>
    <t>int30_Opt1</t>
  </si>
  <si>
    <t>No</t>
  </si>
  <si>
    <t>Non</t>
  </si>
  <si>
    <t>int30_Correctas</t>
  </si>
  <si>
    <t>int31_Title</t>
  </si>
  <si>
    <t>int31_Opt0</t>
  </si>
  <si>
    <t>int31_Opt1</t>
  </si>
  <si>
    <t>int31_Correctas</t>
  </si>
  <si>
    <t>int32_Title</t>
  </si>
  <si>
    <t>¿Que debes hacer una vez aplicado el tratamiento?</t>
  </si>
  <si>
    <t>Què has de fer un cop aplicat el tractament?</t>
  </si>
  <si>
    <t>Que debes facer unha vez aplicado o tratamento?</t>
  </si>
  <si>
    <t>int32_Opt0</t>
  </si>
  <si>
    <t>int32_Opt1</t>
  </si>
  <si>
    <t>int32_Opt2</t>
  </si>
  <si>
    <t>int32_Opt3</t>
  </si>
  <si>
    <t>Deixar el timbre a mà del/la pacient</t>
  </si>
  <si>
    <t>int32_Opt4</t>
  </si>
  <si>
    <t>int32_Opt5</t>
  </si>
  <si>
    <t>int32_Correctas</t>
  </si>
  <si>
    <t>int27_Title</t>
  </si>
  <si>
    <t>¿Cual debe ser el contenido del vaso humidificador?</t>
  </si>
  <si>
    <t>Quin ha de ser el contingut del got humidificador?</t>
  </si>
  <si>
    <t>Cal debe ser o contido do vidro humidificador?</t>
  </si>
  <si>
    <t>int27_Opt0</t>
  </si>
  <si>
    <t>Suero fiseológico</t>
  </si>
  <si>
    <t>Sèrum fisiològic</t>
  </si>
  <si>
    <t>Soro fisiolóxico</t>
  </si>
  <si>
    <t>int27_Opt1</t>
  </si>
  <si>
    <t>Agua destilada</t>
  </si>
  <si>
    <t>Aigua destil·lada</t>
  </si>
  <si>
    <t>Auga destilada</t>
  </si>
  <si>
    <t>int27_Opt2</t>
  </si>
  <si>
    <t>Agua de grifo</t>
  </si>
  <si>
    <t>Aigua d'aixeta</t>
  </si>
  <si>
    <t>Auga da billa</t>
  </si>
  <si>
    <t>int27_Opt3</t>
  </si>
  <si>
    <t>Agua de beber embotellada</t>
  </si>
  <si>
    <t>Aigua de beure embotellada</t>
  </si>
  <si>
    <t>auga potable embotellada</t>
  </si>
  <si>
    <t>int27_Correctas</t>
  </si>
  <si>
    <t>int22_Title</t>
  </si>
  <si>
    <t>¿Que se debe hacer antes de dejar la habitación?</t>
  </si>
  <si>
    <t>Què cal fer abans de deixar l'habitació?</t>
  </si>
  <si>
    <t>Que se debe facer antes de saír da sala?</t>
  </si>
  <si>
    <t>int22_Opt0</t>
  </si>
  <si>
    <t>Acomodar el pacient</t>
  </si>
  <si>
    <t>int22_Opt1</t>
  </si>
  <si>
    <t>Ayudar a vestirse al paciente</t>
  </si>
  <si>
    <t>Ajudar a vestir-se el pacient</t>
  </si>
  <si>
    <t>int22_Opt2</t>
  </si>
  <si>
    <t>Cambiar la sabanilla</t>
  </si>
  <si>
    <t>Canviar el llençol</t>
  </si>
  <si>
    <t>Cambia a folla</t>
  </si>
  <si>
    <t>int22_Opt3</t>
  </si>
  <si>
    <t>int22_Opt4</t>
  </si>
  <si>
    <t>Colocar bien los cables</t>
  </si>
  <si>
    <t>Col·locar bé els cables</t>
  </si>
  <si>
    <t>Coloca ben os cables</t>
  </si>
  <si>
    <t>int22_Opt5</t>
  </si>
  <si>
    <t>int22_Opt6</t>
  </si>
  <si>
    <t>Preguntar que quiere merendar al paciente</t>
  </si>
  <si>
    <t>Preguntar què vol berenar el/la pacient</t>
  </si>
  <si>
    <t>Pregunta que quere merenda o paciente.</t>
  </si>
  <si>
    <t>int22_Opt7</t>
  </si>
  <si>
    <t>Preguntar si tiene alergias</t>
  </si>
  <si>
    <t>Preguntar si té al·lèrgies</t>
  </si>
  <si>
    <t>Pregunta se tes alerxias</t>
  </si>
  <si>
    <t>int22_Opt8</t>
  </si>
  <si>
    <t>No hay que hacer nada más</t>
  </si>
  <si>
    <t>No cal fer res més</t>
  </si>
  <si>
    <t>Non tes que facer nada máis</t>
  </si>
  <si>
    <t>int22_Correctas</t>
  </si>
  <si>
    <t>int18_Title</t>
  </si>
  <si>
    <t>Litros/FiO2</t>
  </si>
  <si>
    <t>Litres/FiO2</t>
  </si>
  <si>
    <t>int19_Title</t>
  </si>
  <si>
    <t>int20_Title</t>
  </si>
  <si>
    <t>int21_Title</t>
  </si>
  <si>
    <t>int28_Title</t>
  </si>
  <si>
    <t xml:space="preserve">Cantidad de Agua destilada </t>
  </si>
  <si>
    <t>Quantitat d'aigua destil·lada</t>
  </si>
  <si>
    <t>Cantidade de auga destilada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</si>
</sst>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sz val="9.0"/>
      <color theme="1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shrinkToFit="0" vertical="bottom" wrapText="0"/>
    </xf>
    <xf borderId="0" fillId="4" fontId="1" numFmtId="0" xfId="0" applyFont="1"/>
    <xf borderId="0" fillId="2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0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3" fontId="3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38"/>
    <col customWidth="1" min="2" max="2" width="24.63"/>
    <col customWidth="1" min="3" max="3" width="25.13"/>
    <col customWidth="1" min="4" max="4" width="31.38"/>
    <col customWidth="1" min="5" max="5" width="1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5" t="str">
        <f>IFERROR(__xludf.DUMMYFUNCTION("GOOGLETRANSLATE($C2,""es"",""eu"")"),"Lobby bat antolatu")</f>
        <v>Lobby bat antolatu</v>
      </c>
      <c r="E2" s="6" t="s">
        <v>9</v>
      </c>
      <c r="F2" s="7" t="s">
        <v>10</v>
      </c>
    </row>
    <row r="3">
      <c r="A3" s="3" t="s">
        <v>11</v>
      </c>
      <c r="B3" s="4" t="s">
        <v>12</v>
      </c>
      <c r="C3" s="4" t="s">
        <v>13</v>
      </c>
      <c r="D3" s="5" t="str">
        <f>IFERROR(__xludf.DUMMYFUNCTION("GOOGLETRANSLATE($C3,""es"",""eu"")"),"Sartu lobby batean")</f>
        <v>Sartu lobby batean</v>
      </c>
      <c r="E3" s="6" t="s">
        <v>14</v>
      </c>
      <c r="F3" s="7" t="s">
        <v>15</v>
      </c>
    </row>
    <row r="4">
      <c r="A4" s="3" t="s">
        <v>16</v>
      </c>
      <c r="B4" s="4" t="s">
        <v>17</v>
      </c>
      <c r="C4" s="4" t="s">
        <v>18</v>
      </c>
      <c r="D4" s="5" t="str">
        <f>IFERROR(__xludf.DUMMYFUNCTION("GOOGLETRANSLATE($C4,""es"",""eu"")"),"Bilatu lobby-ak")</f>
        <v>Bilatu lobby-ak</v>
      </c>
      <c r="E4" s="6" t="s">
        <v>18</v>
      </c>
      <c r="F4" s="7" t="s">
        <v>19</v>
      </c>
    </row>
    <row r="5">
      <c r="A5" s="3" t="s">
        <v>20</v>
      </c>
      <c r="B5" s="4" t="s">
        <v>20</v>
      </c>
      <c r="C5" s="4" t="s">
        <v>21</v>
      </c>
      <c r="D5" s="5" t="str">
        <f>IFERROR(__xludf.DUMMYFUNCTION("GOOGLETRANSLATE($C5,""es"",""eu"")"),"Sartu")</f>
        <v>Sartu</v>
      </c>
      <c r="E5" s="6" t="s">
        <v>21</v>
      </c>
      <c r="F5" s="7" t="s">
        <v>22</v>
      </c>
    </row>
    <row r="6">
      <c r="A6" s="3" t="s">
        <v>23</v>
      </c>
      <c r="B6" s="4" t="s">
        <v>23</v>
      </c>
      <c r="C6" s="4" t="s">
        <v>24</v>
      </c>
      <c r="D6" s="5" t="str">
        <f>IFERROR(__xludf.DUMMYFUNCTION("GOOGLETRANSLATE($C6,""es"",""eu"")"),"Erabiltzailea")</f>
        <v>Erabiltzailea</v>
      </c>
      <c r="E6" s="6" t="s">
        <v>25</v>
      </c>
      <c r="F6" s="7" t="s">
        <v>24</v>
      </c>
    </row>
    <row r="7">
      <c r="A7" s="3" t="s">
        <v>26</v>
      </c>
      <c r="B7" s="4" t="s">
        <v>26</v>
      </c>
      <c r="C7" s="4" t="s">
        <v>27</v>
      </c>
      <c r="D7" s="5" t="str">
        <f>IFERROR(__xludf.DUMMYFUNCTION("GOOGLETRANSLATE($C7,""es"",""eu"")"),"Pasahitza")</f>
        <v>Pasahitza</v>
      </c>
      <c r="E7" s="6" t="s">
        <v>28</v>
      </c>
      <c r="F7" s="7" t="s">
        <v>29</v>
      </c>
    </row>
    <row r="8">
      <c r="A8" s="3" t="s">
        <v>30</v>
      </c>
      <c r="B8" s="4" t="s">
        <v>31</v>
      </c>
      <c r="C8" s="4" t="s">
        <v>32</v>
      </c>
      <c r="D8" s="5" t="str">
        <f>IFERROR(__xludf.DUMMYFUNCTION("GOOGLETRANSLATE($C8,""es"",""eu"")"),"Sartu zure erabiltzaile-izena")</f>
        <v>Sartu zure erabiltzaile-izena</v>
      </c>
      <c r="E8" s="6" t="s">
        <v>33</v>
      </c>
      <c r="F8" s="7" t="s">
        <v>34</v>
      </c>
    </row>
    <row r="9">
      <c r="A9" s="3" t="s">
        <v>35</v>
      </c>
      <c r="B9" s="4" t="s">
        <v>36</v>
      </c>
      <c r="C9" s="4" t="s">
        <v>37</v>
      </c>
      <c r="D9" s="5" t="str">
        <f>IFERROR(__xludf.DUMMYFUNCTION("GOOGLETRANSLATE($C9,""es"",""eu"")"),"Sartu zure pasahitza")</f>
        <v>Sartu zure pasahitza</v>
      </c>
      <c r="E9" s="6" t="s">
        <v>38</v>
      </c>
      <c r="F9" s="7" t="s">
        <v>39</v>
      </c>
    </row>
    <row r="10">
      <c r="A10" s="3" t="s">
        <v>40</v>
      </c>
      <c r="B10" s="3" t="s">
        <v>41</v>
      </c>
      <c r="C10" s="3" t="s">
        <v>42</v>
      </c>
      <c r="D10" s="5" t="str">
        <f>IFERROR(__xludf.DUMMYFUNCTION("GOOGLETRANSLATE($C10,""es"",""eu"")"),"Hasteko zain")</f>
        <v>Hasteko zain</v>
      </c>
      <c r="E10" s="6" t="s">
        <v>43</v>
      </c>
      <c r="F10" s="7" t="s">
        <v>44</v>
      </c>
    </row>
    <row r="11">
      <c r="A11" s="3" t="s">
        <v>45</v>
      </c>
      <c r="B11" s="3" t="s">
        <v>46</v>
      </c>
      <c r="C11" s="3" t="s">
        <v>47</v>
      </c>
      <c r="D11" s="5" t="str">
        <f>IFERROR(__xludf.DUMMYFUNCTION("GOOGLETRANSLATE($C11,""es"",""eu"")"),"Jokoa abian")</f>
        <v>Jokoa abian</v>
      </c>
      <c r="E11" s="6" t="s">
        <v>48</v>
      </c>
      <c r="F11" s="7" t="s">
        <v>49</v>
      </c>
    </row>
    <row r="12">
      <c r="A12" s="3" t="s">
        <v>50</v>
      </c>
      <c r="B12" s="3" t="s">
        <v>51</v>
      </c>
      <c r="C12" s="3" t="s">
        <v>52</v>
      </c>
      <c r="D12" s="8" t="s">
        <v>53</v>
      </c>
      <c r="E12" s="6" t="s">
        <v>54</v>
      </c>
      <c r="F12" s="7" t="s">
        <v>55</v>
      </c>
    </row>
    <row r="13">
      <c r="A13" s="3" t="s">
        <v>56</v>
      </c>
      <c r="B13" s="3" t="s">
        <v>57</v>
      </c>
      <c r="C13" s="3" t="s">
        <v>58</v>
      </c>
      <c r="D13" s="5" t="str">
        <f>IFERROR(__xludf.DUMMYFUNCTION("GOOGLETRANSLATE($C13,""es"",""eu"")"),"Pribatua da")</f>
        <v>Pribatua da</v>
      </c>
      <c r="E13" s="6" t="s">
        <v>59</v>
      </c>
      <c r="F13" s="7" t="s">
        <v>60</v>
      </c>
    </row>
    <row r="14">
      <c r="A14" s="3" t="s">
        <v>61</v>
      </c>
      <c r="B14" s="3" t="s">
        <v>62</v>
      </c>
      <c r="C14" s="3" t="s">
        <v>63</v>
      </c>
      <c r="D14" s="5" t="str">
        <f>IFERROR(__xludf.DUMMYFUNCTION("GOOGLETRANSLATE($C14,""es"",""eu"")"),"Jokalariaren izena")</f>
        <v>Jokalariaren izena</v>
      </c>
      <c r="E14" s="6" t="s">
        <v>64</v>
      </c>
      <c r="F14" s="7" t="s">
        <v>65</v>
      </c>
    </row>
    <row r="15">
      <c r="A15" s="3" t="s">
        <v>66</v>
      </c>
      <c r="B15" s="3" t="s">
        <v>67</v>
      </c>
      <c r="C15" s="3" t="s">
        <v>68</v>
      </c>
      <c r="D15" s="5" t="str">
        <f>IFERROR(__xludf.DUMMYFUNCTION("GOOGLETRANSLATE($C15,""es"",""eu"")"),"VR modua")</f>
        <v>VR modua</v>
      </c>
      <c r="E15" s="6" t="s">
        <v>69</v>
      </c>
      <c r="F15" s="7" t="s">
        <v>68</v>
      </c>
    </row>
    <row r="16">
      <c r="A16" s="3" t="s">
        <v>70</v>
      </c>
      <c r="B16" s="3" t="s">
        <v>70</v>
      </c>
      <c r="C16" s="3" t="s">
        <v>70</v>
      </c>
      <c r="D16" s="5" t="str">
        <f>IFERROR(__xludf.DUMMYFUNCTION("GOOGLETRANSLATE($C16,""es"",""eu"")"),"Rola")</f>
        <v>Rola</v>
      </c>
      <c r="E16" s="6" t="s">
        <v>70</v>
      </c>
      <c r="F16" s="7" t="s">
        <v>71</v>
      </c>
    </row>
    <row r="17">
      <c r="A17" s="3" t="s">
        <v>72</v>
      </c>
      <c r="B17" s="3" t="s">
        <v>72</v>
      </c>
      <c r="C17" s="3" t="s">
        <v>73</v>
      </c>
      <c r="D17" s="5" t="str">
        <f>IFERROR(__xludf.DUMMYFUNCTION("GOOGLETRANSLATE($C17,""es"",""eu"")"),"Elkarreragina")</f>
        <v>Elkarreragina</v>
      </c>
      <c r="E17" s="6" t="s">
        <v>74</v>
      </c>
      <c r="F17" s="7" t="s">
        <v>73</v>
      </c>
    </row>
    <row r="18">
      <c r="A18" s="3" t="s">
        <v>75</v>
      </c>
      <c r="B18" s="3" t="s">
        <v>76</v>
      </c>
      <c r="C18" s="3" t="s">
        <v>77</v>
      </c>
      <c r="D18" s="5" t="str">
        <f>IFERROR(__xludf.DUMMYFUNCTION("GOOGLETRANSLATE($C18,""es"",""eu"")"),"Hasi lobby-aren hostinga")</f>
        <v>Hasi lobby-aren hostinga</v>
      </c>
      <c r="E18" s="6" t="s">
        <v>77</v>
      </c>
      <c r="F18" s="7" t="s">
        <v>78</v>
      </c>
    </row>
    <row r="19">
      <c r="A19" s="3" t="s">
        <v>79</v>
      </c>
      <c r="B19" s="3" t="s">
        <v>80</v>
      </c>
      <c r="C19" s="3" t="s">
        <v>81</v>
      </c>
      <c r="D19" s="5" t="str">
        <f>IFERROR(__xludf.DUMMYFUNCTION("GOOGLETRANSLATE($C19,""es"",""eu"")"),"Sartu lobby batean")</f>
        <v>Sartu lobby batean</v>
      </c>
      <c r="E19" s="6" t="s">
        <v>14</v>
      </c>
      <c r="F19" s="7" t="s">
        <v>15</v>
      </c>
    </row>
    <row r="20">
      <c r="A20" s="3" t="s">
        <v>82</v>
      </c>
      <c r="B20" s="3" t="s">
        <v>83</v>
      </c>
      <c r="C20" s="3" t="s">
        <v>84</v>
      </c>
      <c r="D20" s="8" t="s">
        <v>85</v>
      </c>
      <c r="E20" s="6" t="s">
        <v>86</v>
      </c>
      <c r="F20" s="7" t="s">
        <v>87</v>
      </c>
    </row>
    <row r="21">
      <c r="A21" s="3" t="s">
        <v>88</v>
      </c>
      <c r="B21" s="3" t="s">
        <v>89</v>
      </c>
      <c r="C21" s="9" t="s">
        <v>90</v>
      </c>
      <c r="D21" s="5" t="str">
        <f>IFERROR(__xludf.DUMMYFUNCTION("GOOGLETRANSLATE($C21,""es"",""eu"")"),"Sartu jokalari baten izena")</f>
        <v>Sartu jokalari baten izena</v>
      </c>
      <c r="E21" s="6" t="s">
        <v>91</v>
      </c>
      <c r="F21" s="7" t="s">
        <v>92</v>
      </c>
    </row>
    <row r="22">
      <c r="A22" s="3" t="s">
        <v>93</v>
      </c>
      <c r="B22" s="3" t="s">
        <v>94</v>
      </c>
      <c r="C22" s="3" t="s">
        <v>95</v>
      </c>
      <c r="D22" s="5" t="str">
        <f>IFERROR(__xludf.DUMMYFUNCTION("GOOGLETRANSLATE($C22,""es"",""eu"")"),"lobby kodea")</f>
        <v>lobby kodea</v>
      </c>
      <c r="E22" s="6" t="s">
        <v>96</v>
      </c>
      <c r="F22" s="7" t="s">
        <v>97</v>
      </c>
    </row>
    <row r="23">
      <c r="A23" s="3" t="s">
        <v>98</v>
      </c>
      <c r="B23" s="3" t="s">
        <v>99</v>
      </c>
      <c r="C23" s="3" t="s">
        <v>100</v>
      </c>
      <c r="D23" s="5" t="str">
        <f>IFERROR(__xludf.DUMMYFUNCTION("GOOGLETRANSLATE($C23,""es"",""eu"")"),"Sartu lobby kodea")</f>
        <v>Sartu lobby kodea</v>
      </c>
      <c r="E23" s="6" t="s">
        <v>101</v>
      </c>
      <c r="F23" s="7" t="s">
        <v>102</v>
      </c>
    </row>
    <row r="24">
      <c r="A24" s="3" t="s">
        <v>103</v>
      </c>
      <c r="B24" s="3" t="s">
        <v>104</v>
      </c>
      <c r="C24" s="3" t="s">
        <v>105</v>
      </c>
      <c r="D24" s="5" t="str">
        <f>IFERROR(__xludf.DUMMYFUNCTION("GOOGLETRANSLATE($C24,""es"",""eu"")"),"Lobbyen zerrenda")</f>
        <v>Lobbyen zerrenda</v>
      </c>
      <c r="E24" s="6" t="s">
        <v>106</v>
      </c>
      <c r="F24" s="7" t="s">
        <v>105</v>
      </c>
    </row>
    <row r="25">
      <c r="A25" s="3" t="s">
        <v>107</v>
      </c>
      <c r="B25" s="3" t="s">
        <v>107</v>
      </c>
      <c r="C25" s="3" t="s">
        <v>108</v>
      </c>
      <c r="D25" s="5" t="str">
        <f>IFERROR(__xludf.DUMMYFUNCTION("GOOGLETRANSLATE($C25,""es"",""eu"")"),"Izena")</f>
        <v>Izena</v>
      </c>
      <c r="E25" s="6" t="s">
        <v>109</v>
      </c>
      <c r="F25" s="7" t="s">
        <v>110</v>
      </c>
    </row>
    <row r="26">
      <c r="A26" s="3" t="s">
        <v>111</v>
      </c>
      <c r="B26" s="3" t="s">
        <v>111</v>
      </c>
      <c r="C26" s="3" t="s">
        <v>112</v>
      </c>
      <c r="D26" s="5" t="str">
        <f>IFERROR(__xludf.DUMMYFUNCTION("GOOGLETRANSLATE($C26,""es"",""eu"")"),"Estatu")</f>
        <v>Estatu</v>
      </c>
      <c r="E26" s="6" t="s">
        <v>113</v>
      </c>
      <c r="F26" s="7" t="s">
        <v>112</v>
      </c>
    </row>
    <row r="27">
      <c r="A27" s="3" t="s">
        <v>114</v>
      </c>
      <c r="B27" s="3" t="s">
        <v>114</v>
      </c>
      <c r="C27" s="3" t="s">
        <v>115</v>
      </c>
      <c r="D27" s="5" t="str">
        <f>IFERROR(__xludf.DUMMYFUNCTION("GOOGLETRANSLATE($C27,""es"",""eu"")"),"Bilatu")</f>
        <v>Bilatu</v>
      </c>
      <c r="E27" s="6" t="s">
        <v>116</v>
      </c>
      <c r="F27" s="7" t="s">
        <v>115</v>
      </c>
    </row>
    <row r="28">
      <c r="A28" s="3" t="s">
        <v>117</v>
      </c>
      <c r="B28" s="3" t="s">
        <v>118</v>
      </c>
      <c r="C28" s="3" t="s">
        <v>119</v>
      </c>
      <c r="D28" s="5" t="str">
        <f>IFERROR(__xludf.DUMMYFUNCTION("GOOGLETRANSLATE($C28,""es"",""eu"")"),"Sartu bilaketa-iragazkia")</f>
        <v>Sartu bilaketa-iragazkia</v>
      </c>
      <c r="E28" s="6" t="s">
        <v>120</v>
      </c>
      <c r="F28" s="7" t="s">
        <v>121</v>
      </c>
    </row>
    <row r="29">
      <c r="A29" s="3" t="s">
        <v>122</v>
      </c>
      <c r="B29" s="3" t="s">
        <v>122</v>
      </c>
      <c r="C29" s="3" t="s">
        <v>123</v>
      </c>
      <c r="D29" s="5" t="str">
        <f>IFERROR(__xludf.DUMMYFUNCTION("GOOGLETRANSLATE($C29,""es"",""eu"")"),"Freskatu")</f>
        <v>Freskatu</v>
      </c>
      <c r="E29" s="6" t="s">
        <v>123</v>
      </c>
      <c r="F29" s="7" t="s">
        <v>124</v>
      </c>
    </row>
    <row r="30">
      <c r="A30" s="3" t="s">
        <v>125</v>
      </c>
      <c r="B30" s="3" t="s">
        <v>125</v>
      </c>
      <c r="C30" s="3" t="s">
        <v>126</v>
      </c>
      <c r="D30" s="5" t="str">
        <f>IFERROR(__xludf.DUMMYFUNCTION("GOOGLETRANSLATE($C30,""es"",""eu"")"),"Sartu")</f>
        <v>Sartu</v>
      </c>
      <c r="E30" s="6" t="s">
        <v>127</v>
      </c>
      <c r="F30" s="7" t="s">
        <v>128</v>
      </c>
    </row>
    <row r="31">
      <c r="A31" s="3" t="s">
        <v>129</v>
      </c>
      <c r="B31" s="3" t="s">
        <v>129</v>
      </c>
      <c r="C31" s="3" t="s">
        <v>130</v>
      </c>
      <c r="D31" s="5" t="str">
        <f>IFERROR(__xludf.DUMMYFUNCTION("GOOGLETRANSLATE($C31,""es"",""eu"")"),"Berriro konektatu")</f>
        <v>Berriro konektatu</v>
      </c>
      <c r="E31" s="6" t="s">
        <v>131</v>
      </c>
      <c r="F31" s="7" t="s">
        <v>130</v>
      </c>
    </row>
    <row r="32">
      <c r="A32" s="3" t="s">
        <v>132</v>
      </c>
      <c r="B32" s="3" t="s">
        <v>133</v>
      </c>
      <c r="C32" s="3" t="s">
        <v>134</v>
      </c>
      <c r="D32" s="5" t="str">
        <f>IFERROR(__xludf.DUMMYFUNCTION("GOOGLETRANSLATE($C32,""es"",""eu"")"),"Saioa itxi")</f>
        <v>Saioa itxi</v>
      </c>
      <c r="E32" s="6" t="s">
        <v>135</v>
      </c>
      <c r="F32" s="7" t="s">
        <v>136</v>
      </c>
    </row>
    <row r="33">
      <c r="A33" s="3" t="s">
        <v>137</v>
      </c>
      <c r="B33" s="3" t="s">
        <v>138</v>
      </c>
      <c r="C33" s="3" t="s">
        <v>139</v>
      </c>
      <c r="D33" s="5" t="str">
        <f>IFERROR(__xludf.DUMMYFUNCTION("GOOGLETRANSLATE($C33,""es"",""eu"")"),"Lineaz kanpoko modua")</f>
        <v>Lineaz kanpoko modua</v>
      </c>
      <c r="E33" s="6" t="s">
        <v>140</v>
      </c>
      <c r="F33" s="7" t="s">
        <v>141</v>
      </c>
    </row>
    <row r="34">
      <c r="A34" s="3" t="s">
        <v>142</v>
      </c>
      <c r="B34" s="3" t="s">
        <v>143</v>
      </c>
      <c r="C34" s="3" t="s">
        <v>144</v>
      </c>
      <c r="D34" s="5" t="str">
        <f>IFERROR(__xludf.DUMMYFUNCTION("GOOGLETRANSLATE($C34,""es"",""eu"")"),"Hasi lineaz kanpo")</f>
        <v>Hasi lineaz kanpo</v>
      </c>
      <c r="E34" s="6" t="s">
        <v>145</v>
      </c>
      <c r="F34" s="7" t="s">
        <v>146</v>
      </c>
    </row>
    <row r="35">
      <c r="A35" s="3" t="s">
        <v>147</v>
      </c>
      <c r="B35" s="3" t="s">
        <v>148</v>
      </c>
      <c r="C35" s="3" t="s">
        <v>149</v>
      </c>
      <c r="D35" s="5" t="str">
        <f>IFERROR(__xludf.DUMMYFUNCTION("GOOGLETRANSLATE($C35,""es"",""eu"")"),"Erabiltzaile kodea")</f>
        <v>Erabiltzaile kodea</v>
      </c>
      <c r="E35" s="6" t="s">
        <v>150</v>
      </c>
      <c r="F35" s="7" t="s">
        <v>149</v>
      </c>
    </row>
    <row r="36">
      <c r="A36" s="3" t="s">
        <v>151</v>
      </c>
      <c r="B36" s="3" t="s">
        <v>152</v>
      </c>
      <c r="C36" s="3" t="s">
        <v>153</v>
      </c>
      <c r="D36" s="5" t="str">
        <f>IFERROR(__xludf.DUMMYFUNCTION("GOOGLETRANSLATE($C36,""es"",""eu"")"),"Sartu erabiltzailearen kodea")</f>
        <v>Sartu erabiltzailearen kodea</v>
      </c>
      <c r="E36" s="6" t="s">
        <v>154</v>
      </c>
      <c r="F36" s="7" t="s">
        <v>155</v>
      </c>
    </row>
    <row r="37">
      <c r="A37" s="3" t="s">
        <v>156</v>
      </c>
      <c r="B37" s="3" t="s">
        <v>157</v>
      </c>
      <c r="C37" s="3" t="s">
        <v>158</v>
      </c>
      <c r="D37" s="5" t="str">
        <f>IFERROR(__xludf.DUMMYFUNCTION("GOOGLETRANSLATE($C37,""es"",""eu"")"),"Ariketa:")</f>
        <v>Ariketa:</v>
      </c>
      <c r="E37" s="6" t="s">
        <v>159</v>
      </c>
      <c r="F37" s="7" t="s">
        <v>160</v>
      </c>
    </row>
  </sheetData>
  <conditionalFormatting sqref="A1:A1000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2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161</v>
      </c>
      <c r="B2" s="4" t="s">
        <v>161</v>
      </c>
      <c r="C2" s="4" t="s">
        <v>162</v>
      </c>
      <c r="D2" s="5" t="str">
        <f>IFERROR(__xludf.DUMMYFUNCTION("GOOGLETRANSLATE($C2,""es"",""eu"")"),"Pribatua")</f>
        <v>Pribatua</v>
      </c>
      <c r="E2" s="6" t="s">
        <v>163</v>
      </c>
      <c r="F2" s="7" t="s">
        <v>162</v>
      </c>
    </row>
    <row r="3">
      <c r="A3" s="3" t="s">
        <v>164</v>
      </c>
      <c r="B3" s="4" t="s">
        <v>164</v>
      </c>
      <c r="C3" s="4" t="s">
        <v>165</v>
      </c>
      <c r="D3" s="5" t="str">
        <f>IFERROR(__xludf.DUMMYFUNCTION("GOOGLETRANSLATE($C3,""es"",""eu"")"),"Publiko")</f>
        <v>Publiko</v>
      </c>
      <c r="E3" s="6" t="s">
        <v>166</v>
      </c>
      <c r="F3" s="7" t="s">
        <v>167</v>
      </c>
    </row>
    <row r="4">
      <c r="A4" s="3" t="s">
        <v>50</v>
      </c>
      <c r="B4" s="4" t="s">
        <v>51</v>
      </c>
      <c r="C4" s="4" t="s">
        <v>168</v>
      </c>
      <c r="D4" s="8" t="s">
        <v>169</v>
      </c>
      <c r="E4" s="6" t="s">
        <v>170</v>
      </c>
      <c r="F4" s="7" t="s">
        <v>55</v>
      </c>
    </row>
    <row r="5">
      <c r="A5" s="3" t="s">
        <v>93</v>
      </c>
      <c r="B5" s="4" t="s">
        <v>171</v>
      </c>
      <c r="C5" s="4" t="s">
        <v>172</v>
      </c>
      <c r="D5" s="5" t="str">
        <f>IFERROR(__xludf.DUMMYFUNCTION("GOOGLETRANSLATE($C5,""es"",""eu"")"),"Kodea")</f>
        <v>Kodea</v>
      </c>
      <c r="E5" s="6" t="s">
        <v>173</v>
      </c>
      <c r="F5" s="7" t="s">
        <v>172</v>
      </c>
    </row>
    <row r="6">
      <c r="A6" s="3" t="s">
        <v>174</v>
      </c>
      <c r="B6" s="4" t="s">
        <v>175</v>
      </c>
      <c r="C6" s="4" t="s">
        <v>176</v>
      </c>
      <c r="D6" s="5" t="str">
        <f>IFERROR(__xludf.DUMMYFUNCTION("GOOGLETRANSLATE($C6,""es"",""eu"")"),"Ikusgarritasuna")</f>
        <v>Ikusgarritasuna</v>
      </c>
      <c r="E6" s="6" t="s">
        <v>177</v>
      </c>
      <c r="F6" s="7" t="s">
        <v>178</v>
      </c>
    </row>
    <row r="7">
      <c r="A7" s="3" t="s">
        <v>179</v>
      </c>
      <c r="B7" s="4" t="s">
        <v>179</v>
      </c>
      <c r="C7" s="4" t="s">
        <v>180</v>
      </c>
      <c r="D7" s="5" t="str">
        <f>IFERROR(__xludf.DUMMYFUNCTION("GOOGLETRANSLATE($C7,""es"",""eu"")"),"Prest")</f>
        <v>Prest</v>
      </c>
      <c r="E7" s="6" t="s">
        <v>181</v>
      </c>
      <c r="F7" s="7" t="s">
        <v>180</v>
      </c>
    </row>
    <row r="8">
      <c r="A8" s="3" t="s">
        <v>182</v>
      </c>
      <c r="B8" s="4" t="s">
        <v>183</v>
      </c>
      <c r="C8" s="4" t="s">
        <v>184</v>
      </c>
      <c r="D8" s="5" t="str">
        <f>IFERROR(__xludf.DUMMYFUNCTION("GOOGLETRANSLATE($C8,""es"",""eu"")"),"Hasi")</f>
        <v>Hasi</v>
      </c>
      <c r="E8" s="6" t="s">
        <v>184</v>
      </c>
      <c r="F8" s="7" t="s">
        <v>185</v>
      </c>
    </row>
    <row r="9">
      <c r="A9" s="3" t="s">
        <v>107</v>
      </c>
      <c r="B9" s="4" t="s">
        <v>107</v>
      </c>
      <c r="C9" s="4" t="s">
        <v>108</v>
      </c>
      <c r="D9" s="5" t="str">
        <f>IFERROR(__xludf.DUMMYFUNCTION("GOOGLETRANSLATE($C9,""es"",""eu"")"),"Izena")</f>
        <v>Izena</v>
      </c>
      <c r="E9" s="6" t="s">
        <v>109</v>
      </c>
      <c r="F9" s="7" t="s">
        <v>110</v>
      </c>
    </row>
    <row r="10">
      <c r="A10" s="3" t="s">
        <v>186</v>
      </c>
      <c r="B10" s="3" t="s">
        <v>186</v>
      </c>
      <c r="C10" s="3" t="s">
        <v>187</v>
      </c>
      <c r="D10" s="5" t="str">
        <f>IFERROR(__xludf.DUMMYFUNCTION("GOOGLETRANSLATE($C10,""es"",""eu"")"),"Konexioa")</f>
        <v>Konexioa</v>
      </c>
      <c r="E10" s="6" t="s">
        <v>188</v>
      </c>
      <c r="F10" s="7" t="s">
        <v>187</v>
      </c>
    </row>
    <row r="11">
      <c r="A11" s="3" t="s">
        <v>70</v>
      </c>
      <c r="B11" s="3" t="s">
        <v>70</v>
      </c>
      <c r="C11" s="3" t="s">
        <v>70</v>
      </c>
      <c r="D11" s="5" t="str">
        <f>IFERROR(__xludf.DUMMYFUNCTION("GOOGLETRANSLATE($C11,""es"",""eu"")"),"Rola")</f>
        <v>Rola</v>
      </c>
      <c r="E11" s="6" t="s">
        <v>70</v>
      </c>
      <c r="F11" s="7" t="s">
        <v>71</v>
      </c>
    </row>
    <row r="12">
      <c r="A12" s="3" t="s">
        <v>66</v>
      </c>
      <c r="B12" s="3" t="s">
        <v>189</v>
      </c>
      <c r="C12" s="3" t="s">
        <v>68</v>
      </c>
      <c r="D12" s="5" t="str">
        <f>IFERROR(__xludf.DUMMYFUNCTION("GOOGLETRANSLATE($C12,""es"",""eu"")"),"VR modua")</f>
        <v>VR modua</v>
      </c>
      <c r="E12" s="6" t="s">
        <v>69</v>
      </c>
      <c r="F12" s="7" t="s">
        <v>68</v>
      </c>
    </row>
    <row r="13">
      <c r="A13" s="3" t="s">
        <v>72</v>
      </c>
      <c r="B13" s="3" t="s">
        <v>72</v>
      </c>
      <c r="C13" s="3" t="s">
        <v>73</v>
      </c>
      <c r="D13" s="8" t="s">
        <v>190</v>
      </c>
      <c r="E13" s="6" t="s">
        <v>74</v>
      </c>
      <c r="F13" s="7" t="s">
        <v>73</v>
      </c>
    </row>
    <row r="14">
      <c r="A14" s="3" t="s">
        <v>191</v>
      </c>
      <c r="B14" s="3" t="s">
        <v>191</v>
      </c>
      <c r="C14" s="3" t="s">
        <v>192</v>
      </c>
      <c r="D14" s="5" t="str">
        <f>IFERROR(__xludf.DUMMYFUNCTION("GOOGLETRANSLATE($C14,""es"",""eu"")"),"Kanporatu")</f>
        <v>Kanporatu</v>
      </c>
      <c r="E14" s="6" t="s">
        <v>192</v>
      </c>
      <c r="F14" s="7" t="s">
        <v>192</v>
      </c>
    </row>
    <row r="15">
      <c r="A15" s="3" t="s">
        <v>156</v>
      </c>
      <c r="B15" s="3" t="s">
        <v>156</v>
      </c>
      <c r="C15" s="3" t="s">
        <v>193</v>
      </c>
      <c r="D15" s="5" t="str">
        <f>IFERROR(__xludf.DUMMYFUNCTION("GOOGLETRANSLATE($C15,""es"",""eu"")"),"Ariketa")</f>
        <v>Ariketa</v>
      </c>
      <c r="E15" s="6" t="s">
        <v>194</v>
      </c>
      <c r="F15" s="7" t="s">
        <v>195</v>
      </c>
    </row>
    <row r="16">
      <c r="A16" s="3" t="s">
        <v>196</v>
      </c>
      <c r="B16" s="3" t="s">
        <v>196</v>
      </c>
      <c r="C16" s="3" t="s">
        <v>197</v>
      </c>
      <c r="D16" s="5" t="str">
        <f>IFERROR(__xludf.DUMMYFUNCTION("GOOGLETRANSLATE($C16,""es"",""eu"")"),"Deskribapena")</f>
        <v>Deskribapena</v>
      </c>
      <c r="E16" s="6" t="s">
        <v>198</v>
      </c>
      <c r="F16" s="7" t="s">
        <v>199</v>
      </c>
    </row>
    <row r="17">
      <c r="A17" s="3" t="s">
        <v>200</v>
      </c>
      <c r="B17" s="3" t="s">
        <v>201</v>
      </c>
      <c r="C17" s="3" t="s">
        <v>202</v>
      </c>
      <c r="D17" s="5" t="str">
        <f>IFERROR(__xludf.DUMMYFUNCTION("GOOGLETRANSLATE($C17,""es"",""eu"")"),"Ariketa aldatu")</f>
        <v>Ariketa aldatu</v>
      </c>
      <c r="E17" s="6" t="s">
        <v>203</v>
      </c>
      <c r="F17" s="7" t="s">
        <v>204</v>
      </c>
    </row>
  </sheetData>
  <conditionalFormatting sqref="A1:A1000">
    <cfRule type="expression" dxfId="0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63"/>
    <col customWidth="1" min="2" max="2" width="41.25"/>
    <col customWidth="1" min="3" max="3" width="8.0"/>
    <col customWidth="1" min="4" max="4" width="56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205</v>
      </c>
      <c r="B2" s="3" t="s">
        <v>205</v>
      </c>
      <c r="C2" s="3" t="s">
        <v>206</v>
      </c>
      <c r="D2" s="5" t="str">
        <f>IFERROR(__xludf.DUMMYFUNCTION("GOOGLETRANSLATE($C2,""es"",""eu"")"),"Jarraitu")</f>
        <v>Jarraitu</v>
      </c>
      <c r="E2" s="7" t="s">
        <v>206</v>
      </c>
      <c r="F2" s="7" t="s">
        <v>206</v>
      </c>
    </row>
    <row r="3">
      <c r="A3" s="3" t="s">
        <v>207</v>
      </c>
      <c r="B3" s="3" t="s">
        <v>207</v>
      </c>
      <c r="C3" s="3" t="s">
        <v>208</v>
      </c>
      <c r="D3" s="5" t="str">
        <f>IFERROR(__xludf.DUMMYFUNCTION("GOOGLETRANSLATE($C3,""es"",""eu"")"),"Baliozkotu")</f>
        <v>Baliozkotu</v>
      </c>
      <c r="E3" s="7" t="s">
        <v>208</v>
      </c>
      <c r="F3" s="7" t="s">
        <v>208</v>
      </c>
    </row>
    <row r="4">
      <c r="A4" s="3" t="s">
        <v>209</v>
      </c>
      <c r="B4" s="3" t="s">
        <v>210</v>
      </c>
      <c r="C4" s="3" t="s">
        <v>211</v>
      </c>
      <c r="D4" s="5" t="str">
        <f>IFERROR(__xludf.DUMMYFUNCTION("GOOGLETRANSLATE($C4,""es"",""eu"")"),"Rolak:")</f>
        <v>Rolak:</v>
      </c>
      <c r="E4" s="7" t="s">
        <v>210</v>
      </c>
      <c r="F4" s="7" t="s">
        <v>212</v>
      </c>
    </row>
    <row r="5">
      <c r="A5" s="3" t="s">
        <v>213</v>
      </c>
      <c r="B5" s="3" t="str">
        <f>IFERROR(__xludf.DUMMYFUNCTION("GOOGLETRANSLATE($C5,""es"",""en"")"),"Finish and view scores")</f>
        <v>Finish and view scores</v>
      </c>
      <c r="C5" s="3" t="s">
        <v>214</v>
      </c>
      <c r="D5" s="5" t="str">
        <f>IFERROR(__xludf.DUMMYFUNCTION("GOOGLETRANSLATE($C5,""es"",""eu"")"),"Amaitu eta ikusi partiturak")</f>
        <v>Amaitu eta ikusi partiturak</v>
      </c>
      <c r="E5" s="7" t="s">
        <v>215</v>
      </c>
      <c r="F5" s="7" t="s">
        <v>216</v>
      </c>
    </row>
    <row r="6">
      <c r="A6" s="3" t="s">
        <v>217</v>
      </c>
      <c r="B6" s="3" t="str">
        <f>IFERROR(__xludf.DUMMYFUNCTION("GOOGLETRANSLATE($C6,""es"",""en"")"),"Next step")</f>
        <v>Next step</v>
      </c>
      <c r="C6" s="3" t="s">
        <v>218</v>
      </c>
      <c r="D6" s="5" t="str">
        <f>IFERROR(__xludf.DUMMYFUNCTION("GOOGLETRANSLATE($C6,""es"",""eu"")"),"Hurrengo urratsa")</f>
        <v>Hurrengo urratsa</v>
      </c>
      <c r="E6" s="7" t="s">
        <v>219</v>
      </c>
      <c r="F6" s="7" t="s">
        <v>220</v>
      </c>
    </row>
    <row r="7">
      <c r="A7" s="3" t="s">
        <v>221</v>
      </c>
      <c r="B7" s="3" t="s">
        <v>222</v>
      </c>
      <c r="C7" s="3" t="s">
        <v>223</v>
      </c>
      <c r="D7" s="5" t="str">
        <f>IFERROR(__xludf.DUMMYFUNCTION("GOOGLETRANSLATE($C7,""es"",""eu"")"),"Ziur jokotik irten nahi duzula?")</f>
        <v>Ziur jokotik irten nahi duzula?</v>
      </c>
      <c r="E7" s="7" t="s">
        <v>224</v>
      </c>
      <c r="F7" s="7" t="s">
        <v>225</v>
      </c>
    </row>
    <row r="8">
      <c r="A8" s="3" t="s">
        <v>226</v>
      </c>
      <c r="B8" s="3" t="s">
        <v>227</v>
      </c>
      <c r="C8" s="3" t="s">
        <v>228</v>
      </c>
      <c r="D8" s="5" t="str">
        <f>IFERROR(__xludf.DUMMYFUNCTION("GOOGLETRANSLATE($C8,""es"",""eu"")"),"Itzuli lobbyra")</f>
        <v>Itzuli lobbyra</v>
      </c>
      <c r="E8" s="7" t="s">
        <v>229</v>
      </c>
      <c r="F8" s="7" t="s">
        <v>230</v>
      </c>
    </row>
    <row r="9">
      <c r="A9" s="3" t="s">
        <v>231</v>
      </c>
      <c r="B9" s="3" t="s">
        <v>232</v>
      </c>
      <c r="C9" s="3" t="s">
        <v>233</v>
      </c>
      <c r="D9" s="5" t="str">
        <f>IFERROR(__xludf.DUMMYFUNCTION("GOOGLETRANSLATE($C9,""es"",""eu"")"),"Itzuli menu nagusira")</f>
        <v>Itzuli menu nagusira</v>
      </c>
      <c r="E9" s="7" t="s">
        <v>234</v>
      </c>
      <c r="F9" s="7" t="s">
        <v>235</v>
      </c>
    </row>
    <row r="10">
      <c r="A10" s="10" t="s">
        <v>236</v>
      </c>
      <c r="B10" s="10" t="str">
        <f>IFERROR(__xludf.DUMMYFUNCTION("GOOGLETRANSLATE($C10,""es"",""en"")"),"Exercise finished!")</f>
        <v>Exercise finished!</v>
      </c>
      <c r="C10" s="10" t="s">
        <v>237</v>
      </c>
      <c r="D10" s="5" t="str">
        <f>IFERROR(__xludf.DUMMYFUNCTION("GOOGLETRANSLATE($C10,""es"",""eu"")"),"Ariketa amaituta!")</f>
        <v>Ariketa amaituta!</v>
      </c>
      <c r="E10" s="7" t="s">
        <v>238</v>
      </c>
      <c r="F10" s="7" t="s">
        <v>239</v>
      </c>
    </row>
    <row r="11">
      <c r="A11" s="10" t="s">
        <v>240</v>
      </c>
      <c r="B11" s="10" t="str">
        <f>IFERROR(__xludf.DUMMYFUNCTION("GOOGLETRANSLATE($C11,""es"",""en"")"),"Statement")</f>
        <v>Statement</v>
      </c>
      <c r="C11" s="10" t="s">
        <v>241</v>
      </c>
      <c r="D11" s="5" t="str">
        <f>IFERROR(__xludf.DUMMYFUNCTION("GOOGLETRANSLATE($C11,""es"",""eu"")"),"Adierazpena")</f>
        <v>Adierazpena</v>
      </c>
      <c r="E11" s="7" t="s">
        <v>242</v>
      </c>
      <c r="F11" s="7" t="s">
        <v>243</v>
      </c>
    </row>
    <row r="12">
      <c r="A12" s="10" t="s">
        <v>244</v>
      </c>
      <c r="B12" s="10" t="str">
        <f>IFERROR(__xludf.DUMMYFUNCTION("GOOGLETRANSLATE($C12,""es"",""en"")"),"Solutions")</f>
        <v>Solutions</v>
      </c>
      <c r="C12" s="10" t="s">
        <v>245</v>
      </c>
      <c r="D12" s="5" t="str">
        <f>IFERROR(__xludf.DUMMYFUNCTION("GOOGLETRANSLATE($C12,""es"",""eu"")"),"Irtenbideak")</f>
        <v>Irtenbideak</v>
      </c>
      <c r="E12" s="7" t="s">
        <v>246</v>
      </c>
      <c r="F12" s="7" t="s">
        <v>247</v>
      </c>
    </row>
    <row r="13">
      <c r="A13" s="10" t="s">
        <v>248</v>
      </c>
      <c r="B13" s="10" t="str">
        <f>IFERROR(__xludf.DUMMYFUNCTION("GOOGLETRANSLATE($C13,""es"",""en"")"),"Scores")</f>
        <v>Scores</v>
      </c>
      <c r="C13" s="10" t="s">
        <v>249</v>
      </c>
      <c r="D13" s="5" t="str">
        <f>IFERROR(__xludf.DUMMYFUNCTION("GOOGLETRANSLATE($C13,""es"",""eu"")"),"Puntuazioa")</f>
        <v>Puntuazioa</v>
      </c>
      <c r="E13" s="7" t="s">
        <v>250</v>
      </c>
      <c r="F13" s="7" t="s">
        <v>251</v>
      </c>
    </row>
    <row r="14">
      <c r="A14" s="10" t="s">
        <v>252</v>
      </c>
      <c r="B14" s="10" t="str">
        <f>IFERROR(__xludf.DUMMYFUNCTION("GOOGLETRANSLATE($C14,""es"",""en"")"),"Total:")</f>
        <v>Total:</v>
      </c>
      <c r="C14" s="10" t="s">
        <v>253</v>
      </c>
      <c r="D14" s="5" t="str">
        <f>IFERROR(__xludf.DUMMYFUNCTION("GOOGLETRANSLATE($C14,""es"",""eu"")"),"Guztira:")</f>
        <v>Guztira:</v>
      </c>
      <c r="E14" s="7" t="s">
        <v>253</v>
      </c>
      <c r="F14" s="7" t="s">
        <v>253</v>
      </c>
    </row>
    <row r="15">
      <c r="A15" s="10" t="s">
        <v>254</v>
      </c>
      <c r="B15" s="10" t="str">
        <f>IFERROR(__xludf.DUMMYFUNCTION("GOOGLETRANSLATE($C15,""es"",""en"")"),"Solve step")</f>
        <v>Solve step</v>
      </c>
      <c r="C15" s="10" t="s">
        <v>255</v>
      </c>
      <c r="D15" s="5" t="str">
        <f>IFERROR(__xludf.DUMMYFUNCTION("GOOGLETRANSLATE($C15,""es"",""eu"")"),"Ebatzi urratsa")</f>
        <v>Ebatzi urratsa</v>
      </c>
      <c r="E15" s="7" t="s">
        <v>256</v>
      </c>
      <c r="F15" s="7" t="s">
        <v>257</v>
      </c>
    </row>
    <row r="16">
      <c r="A16" s="10" t="s">
        <v>258</v>
      </c>
      <c r="B16" s="10" t="str">
        <f>IFERROR(__xludf.DUMMYFUNCTION("GOOGLETRANSLATE($C16,""es"",""en"")"),"Current step:")</f>
        <v>Current step:</v>
      </c>
      <c r="C16" s="10" t="s">
        <v>259</v>
      </c>
      <c r="D16" s="5" t="str">
        <f>IFERROR(__xludf.DUMMYFUNCTION("GOOGLETRANSLATE($C16,""es"",""eu"")"),"Oraingo urratsa:")</f>
        <v>Oraingo urratsa:</v>
      </c>
      <c r="E16" s="7" t="s">
        <v>260</v>
      </c>
      <c r="F16" s="7" t="s">
        <v>259</v>
      </c>
    </row>
    <row r="17">
      <c r="A17" s="10" t="s">
        <v>261</v>
      </c>
      <c r="B17" s="10" t="str">
        <f>IFERROR(__xludf.DUMMYFUNCTION("GOOGLETRANSLATE($C17,""es"",""en"")"),"Exercise:")</f>
        <v>Exercise:</v>
      </c>
      <c r="C17" s="10" t="s">
        <v>158</v>
      </c>
      <c r="D17" s="5" t="str">
        <f>IFERROR(__xludf.DUMMYFUNCTION("GOOGLETRANSLATE($C17,""es"",""eu"")"),"Ariketa:")</f>
        <v>Ariketa:</v>
      </c>
      <c r="E17" s="7" t="s">
        <v>159</v>
      </c>
      <c r="F17" s="7" t="s">
        <v>160</v>
      </c>
    </row>
    <row r="18">
      <c r="A18" s="11" t="s">
        <v>262</v>
      </c>
      <c r="B18" s="12" t="str">
        <f>IFERROR(__xludf.DUMMYFUNCTION("GOOGLETRANSLATE($C18,""es"",""en"")"),"You can continue with the treatment")</f>
        <v>You can continue with the treatment</v>
      </c>
      <c r="C18" s="11" t="s">
        <v>263</v>
      </c>
      <c r="D18" s="13" t="str">
        <f>IFERROR(__xludf.DUMMYFUNCTION("GOOGLETRANSLATE($C18,""es"",""eu"")"),"Tratamenduarekin jarraitu dezakezu")</f>
        <v>Tratamenduarekin jarraitu dezakezu</v>
      </c>
      <c r="E18" s="13" t="str">
        <f>IFERROR(__xludf.DUMMYFUNCTION("GOOGLETRANSLATE($C18,""es"",""ca"")"),"Pots continuar amb el tractament")</f>
        <v>Pots continuar amb el tractament</v>
      </c>
      <c r="F18" s="14" t="str">
        <f>IFERROR(__xludf.DUMMYFUNCTION("GOOGLETRANSLATE($C18,""es"",""gl"")"),"Podes continuar co tratamento")</f>
        <v>Podes continuar co tratamento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</sheetData>
  <conditionalFormatting sqref="A1:A913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2" max="2" width="33.13"/>
    <col customWidth="1" min="3" max="3" width="19.88"/>
    <col customWidth="1" min="4" max="4" width="5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6" t="s">
        <v>4</v>
      </c>
      <c r="F1" s="2" t="s">
        <v>5</v>
      </c>
    </row>
    <row r="2">
      <c r="A2" s="3" t="s">
        <v>264</v>
      </c>
      <c r="B2" s="4" t="s">
        <v>264</v>
      </c>
      <c r="C2" s="4" t="s">
        <v>265</v>
      </c>
      <c r="D2" s="5" t="str">
        <f>IFERROR(__xludf.DUMMYFUNCTION("GOOGLETRANSLATE($C2,""es"",""eu"")"),"Kargatzen")</f>
        <v>Kargatzen</v>
      </c>
      <c r="E2" s="6" t="s">
        <v>266</v>
      </c>
      <c r="F2" s="7" t="s">
        <v>265</v>
      </c>
    </row>
    <row r="3">
      <c r="A3" s="3" t="s">
        <v>267</v>
      </c>
      <c r="B3" s="4" t="s">
        <v>268</v>
      </c>
      <c r="C3" s="4" t="s">
        <v>269</v>
      </c>
      <c r="D3" s="5" t="str">
        <f>IFERROR(__xludf.DUMMYFUNCTION("GOOGLETRANSLATE($C3,""es"",""eu"")"),"Ziur al zaude lobbytik irten nahi duzula? Ekintza honek ere itxi egingo du.")</f>
        <v>Ziur al zaude lobbytik irten nahi duzula? Ekintza honek ere itxi egingo du.</v>
      </c>
      <c r="E3" s="6" t="s">
        <v>270</v>
      </c>
      <c r="F3" s="7" t="s">
        <v>271</v>
      </c>
    </row>
    <row r="4">
      <c r="A4" s="3" t="s">
        <v>272</v>
      </c>
      <c r="B4" s="4" t="s">
        <v>268</v>
      </c>
      <c r="C4" s="4" t="s">
        <v>269</v>
      </c>
      <c r="D4" s="5" t="str">
        <f>IFERROR(__xludf.DUMMYFUNCTION("GOOGLETRANSLATE($C4,""es"",""eu"")"),"Ziur al zaude lobbytik irten nahi duzula? Ekintza honek ere itxi egingo du.")</f>
        <v>Ziur al zaude lobbytik irten nahi duzula? Ekintza honek ere itxi egingo du.</v>
      </c>
      <c r="E4" s="6" t="s">
        <v>270</v>
      </c>
      <c r="F4" s="7" t="s">
        <v>271</v>
      </c>
    </row>
    <row r="5">
      <c r="A5" s="3" t="s">
        <v>273</v>
      </c>
      <c r="B5" s="4" t="s">
        <v>274</v>
      </c>
      <c r="C5" s="4" t="s">
        <v>275</v>
      </c>
      <c r="D5" s="5" t="str">
        <f>IFERROR(__xludf.DUMMYFUNCTION("GOOGLETRANSLATE($C5,""es"",""eu"")"),"Jokalari guztiek prest egon behar dute hasi aurretik.")</f>
        <v>Jokalari guztiek prest egon behar dute hasi aurretik.</v>
      </c>
      <c r="E5" s="6" t="s">
        <v>276</v>
      </c>
      <c r="F5" s="7" t="s">
        <v>277</v>
      </c>
    </row>
    <row r="6">
      <c r="A6" s="3" t="s">
        <v>278</v>
      </c>
      <c r="B6" s="4" t="s">
        <v>279</v>
      </c>
      <c r="C6" s="4" t="s">
        <v>280</v>
      </c>
      <c r="D6" s="5" t="str">
        <f>IFERROR(__xludf.DUMMYFUNCTION("GOOGLETRANSLATE($C6,""es"",""eu"")"),"Jolasa hasieratzen")</f>
        <v>Jolasa hasieratzen</v>
      </c>
      <c r="E6" s="6" t="s">
        <v>281</v>
      </c>
      <c r="F6" s="7" t="s">
        <v>282</v>
      </c>
    </row>
    <row r="7">
      <c r="A7" s="3" t="s">
        <v>283</v>
      </c>
      <c r="B7" s="4" t="s">
        <v>284</v>
      </c>
      <c r="C7" s="4" t="s">
        <v>285</v>
      </c>
      <c r="D7" s="5" t="str">
        <f>IFERROR(__xludf.DUMMYFUNCTION("GOOGLETRANSLATE($C7,""es"",""eu"")"),"Jokalari prestatzen")</f>
        <v>Jokalari prestatzen</v>
      </c>
      <c r="E7" s="6" t="s">
        <v>286</v>
      </c>
      <c r="F7" s="7" t="s">
        <v>287</v>
      </c>
    </row>
    <row r="8">
      <c r="A8" s="10" t="s">
        <v>288</v>
      </c>
      <c r="B8" s="17" t="s">
        <v>289</v>
      </c>
      <c r="C8" s="17" t="s">
        <v>290</v>
      </c>
      <c r="D8" s="18" t="str">
        <f>IFERROR(__xludf.DUMMYFUNCTION("GOOGLETRANSLATE($C8,""es"",""eu"")"),"Baimenak huts egin du, baliteke erabiltzailea okerra izatea edo zerbitzuarekin komunikazioa ezinezkoa izatea.")</f>
        <v>Baimenak huts egin du, baliteke erabiltzailea okerra izatea edo zerbitzuarekin komunikazioa ezinezkoa izatea.</v>
      </c>
      <c r="E8" s="17" t="s">
        <v>291</v>
      </c>
      <c r="F8" s="7" t="s">
        <v>292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" t="s">
        <v>293</v>
      </c>
      <c r="B9" s="4" t="s">
        <v>294</v>
      </c>
      <c r="C9" s="4" t="s">
        <v>295</v>
      </c>
      <c r="D9" s="5" t="str">
        <f>IFERROR(__xludf.DUMMYFUNCTION("GOOGLETRANSLATE($C9,""es"",""eu"")"),"Eremuak ezin dira hutsik utzi")</f>
        <v>Eremuak ezin dira hutsik utzi</v>
      </c>
      <c r="E9" s="6" t="s">
        <v>296</v>
      </c>
      <c r="F9" s="7" t="s">
        <v>297</v>
      </c>
    </row>
    <row r="10">
      <c r="A10" s="3" t="s">
        <v>298</v>
      </c>
      <c r="B10" s="3" t="s">
        <v>299</v>
      </c>
      <c r="C10" s="3" t="s">
        <v>300</v>
      </c>
      <c r="D10" s="5" t="str">
        <f>IFERROR(__xludf.DUMMYFUNCTION("GOOGLETRANSLATE($C10,""es"",""eu"")"),"Lobby-a sortzea")</f>
        <v>Lobby-a sortzea</v>
      </c>
      <c r="E10" s="6" t="s">
        <v>301</v>
      </c>
      <c r="F10" s="7" t="s">
        <v>300</v>
      </c>
    </row>
    <row r="11">
      <c r="A11" s="3" t="s">
        <v>302</v>
      </c>
      <c r="B11" s="3" t="s">
        <v>303</v>
      </c>
      <c r="C11" s="3" t="s">
        <v>304</v>
      </c>
      <c r="D11" s="5" t="str">
        <f>IFERROR(__xludf.DUMMYFUNCTION("GOOGLETRANSLATE($C11,""es"",""eu"")"),"Lobby bat egitea")</f>
        <v>Lobby bat egitea</v>
      </c>
      <c r="E11" s="6" t="s">
        <v>305</v>
      </c>
      <c r="F11" s="7" t="s">
        <v>306</v>
      </c>
    </row>
    <row r="12">
      <c r="A12" s="3" t="s">
        <v>307</v>
      </c>
      <c r="B12" s="3" t="s">
        <v>308</v>
      </c>
      <c r="C12" s="3" t="s">
        <v>309</v>
      </c>
      <c r="D12" s="5" t="str">
        <f>IFERROR(__xludf.DUMMYFUNCTION("GOOGLETRANSLATE($C12,""es"",""eu"")"),"Lobby publikoak bilatzen")</f>
        <v>Lobby publikoak bilatzen</v>
      </c>
      <c r="E12" s="6" t="s">
        <v>310</v>
      </c>
      <c r="F12" s="7" t="s">
        <v>311</v>
      </c>
    </row>
    <row r="13">
      <c r="A13" s="3" t="s">
        <v>312</v>
      </c>
      <c r="B13" s="3" t="s">
        <v>313</v>
      </c>
      <c r="C13" s="3" t="s">
        <v>314</v>
      </c>
      <c r="D13" s="5" t="str">
        <f>IFERROR(__xludf.DUMMYFUNCTION("GOOGLETRANSLATE($C13,""es"",""eu"")"),"Hautatutako lobby-ra sartzea")</f>
        <v>Hautatutako lobby-ra sartzea</v>
      </c>
      <c r="E13" s="6" t="s">
        <v>315</v>
      </c>
      <c r="F13" s="7" t="s">
        <v>316</v>
      </c>
    </row>
    <row r="14">
      <c r="A14" s="3" t="s">
        <v>317</v>
      </c>
      <c r="B14" s="3" t="s">
        <v>318</v>
      </c>
      <c r="C14" s="3" t="s">
        <v>319</v>
      </c>
      <c r="D14" s="5" t="str">
        <f>IFERROR(__xludf.DUMMYFUNCTION("GOOGLETRANSLATE($C14,""es"",""eu"")"),"Sartzen")</f>
        <v>Sartzen</v>
      </c>
      <c r="E14" s="6" t="s">
        <v>320</v>
      </c>
      <c r="F14" s="7" t="s">
        <v>319</v>
      </c>
    </row>
    <row r="15">
      <c r="A15" s="3" t="s">
        <v>321</v>
      </c>
      <c r="B15" s="3" t="s">
        <v>322</v>
      </c>
      <c r="C15" s="3" t="s">
        <v>323</v>
      </c>
      <c r="D15" s="5" t="str">
        <f>IFERROR(__xludf.DUMMYFUNCTION("GOOGLETRANSLATE($C15,""es"",""eu"")"),"Ariketa aktiboa aldatzea")</f>
        <v>Ariketa aktiboa aldatzea</v>
      </c>
      <c r="E15" s="6" t="s">
        <v>324</v>
      </c>
      <c r="F15" s="7" t="s">
        <v>325</v>
      </c>
    </row>
    <row r="16">
      <c r="A16" s="3" t="s">
        <v>326</v>
      </c>
      <c r="B16" s="3" t="s">
        <v>327</v>
      </c>
      <c r="C16" s="3" t="s">
        <v>328</v>
      </c>
      <c r="D16" s="5" t="str">
        <f>IFERROR(__xludf.DUMMYFUNCTION("GOOGLETRANSLATE($C16,""es"",""eu"")"),"Utzi")</f>
        <v>Utzi</v>
      </c>
      <c r="E16" s="6" t="s">
        <v>329</v>
      </c>
      <c r="F16" s="7" t="s">
        <v>328</v>
      </c>
    </row>
    <row r="17">
      <c r="A17" s="3" t="s">
        <v>330</v>
      </c>
      <c r="B17" s="3" t="s">
        <v>330</v>
      </c>
      <c r="C17" s="3" t="s">
        <v>331</v>
      </c>
      <c r="D17" s="5" t="str">
        <f>IFERROR(__xludf.DUMMYFUNCTION("GOOGLETRANSLATE($C17,""es"",""eu"")"),"Berretsi")</f>
        <v>Berretsi</v>
      </c>
      <c r="E17" s="6" t="s">
        <v>332</v>
      </c>
      <c r="F17" s="7" t="s">
        <v>331</v>
      </c>
    </row>
    <row r="18">
      <c r="A18" s="3" t="s">
        <v>333</v>
      </c>
      <c r="B18" s="3" t="s">
        <v>333</v>
      </c>
      <c r="C18" s="3" t="s">
        <v>334</v>
      </c>
      <c r="D18" s="5" t="str">
        <f>IFERROR(__xludf.DUMMYFUNCTION("GOOGLETRANSLATE($C18,""es"",""eu"")"),"Itxi")</f>
        <v>Itxi</v>
      </c>
      <c r="E18" s="6" t="s">
        <v>335</v>
      </c>
      <c r="F18" s="7" t="s">
        <v>336</v>
      </c>
    </row>
    <row r="19">
      <c r="A19" s="3" t="s">
        <v>337</v>
      </c>
      <c r="B19" s="3" t="s">
        <v>338</v>
      </c>
      <c r="C19" s="3" t="s">
        <v>339</v>
      </c>
      <c r="D19" s="5" t="str">
        <f>IFERROR(__xludf.DUMMYFUNCTION("GOOGLETRANSLATE($C19,""es"",""eu"")"),"Lobbyra itzultzen")</f>
        <v>Lobbyra itzultzen</v>
      </c>
      <c r="E19" s="6" t="s">
        <v>340</v>
      </c>
      <c r="F19" s="7" t="s">
        <v>341</v>
      </c>
    </row>
    <row r="20">
      <c r="A20" s="3" t="s">
        <v>342</v>
      </c>
      <c r="B20" s="3" t="s">
        <v>343</v>
      </c>
      <c r="C20" s="3" t="s">
        <v>344</v>
      </c>
      <c r="D20" s="8" t="s">
        <v>345</v>
      </c>
      <c r="E20" s="6" t="s">
        <v>346</v>
      </c>
      <c r="F20" s="7" t="s">
        <v>347</v>
      </c>
    </row>
    <row r="21">
      <c r="A21" s="10" t="s">
        <v>348</v>
      </c>
      <c r="B21" s="10" t="s">
        <v>349</v>
      </c>
      <c r="C21" s="20" t="s">
        <v>350</v>
      </c>
      <c r="D21" s="5" t="str">
        <f>IFERROR(__xludf.DUMMYFUNCTION("GOOGLETRANSLATE($C21,""es"",""eu"")"),"Ziur aplikazioa itxi nahi duzula?")</f>
        <v>Ziur aplikazioa itxi nahi duzula?</v>
      </c>
      <c r="E21" s="6" t="s">
        <v>351</v>
      </c>
      <c r="F21" s="7" t="s">
        <v>352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 t="s">
        <v>353</v>
      </c>
      <c r="B22" s="19" t="s">
        <v>354</v>
      </c>
      <c r="C22" s="19" t="s">
        <v>355</v>
      </c>
      <c r="D22" s="5" t="str">
        <f>IFERROR(__xludf.DUMMYFUNCTION("GOOGLETRANSLATE($C22,""es"",""eu"")"),"Zure puntuazioa bidaltzen")</f>
        <v>Zure puntuazioa bidaltzen</v>
      </c>
      <c r="E22" s="6" t="s">
        <v>356</v>
      </c>
      <c r="F22" s="7" t="s">
        <v>357</v>
      </c>
      <c r="G22" s="18" t="str">
        <f>IFERROR(__xludf.DUMMYFUNCTION("GOOGLETRANSLATE($C22,""es"",""ca"")"),"Enviant la teva puntuació")</f>
        <v>Enviant la teva puntuació</v>
      </c>
    </row>
    <row r="23">
      <c r="A23" s="19" t="s">
        <v>358</v>
      </c>
      <c r="B23" s="19" t="s">
        <v>359</v>
      </c>
      <c r="C23" s="19" t="s">
        <v>360</v>
      </c>
      <c r="D23" s="5" t="str">
        <f>IFERROR(__xludf.DUMMYFUNCTION("GOOGLETRANSLATE($C23,""es"",""eu"")"),"Errore bat gertatu da puntuazioa bidaltzean")</f>
        <v>Errore bat gertatu da puntuazioa bidaltzean</v>
      </c>
      <c r="E23" s="6" t="s">
        <v>361</v>
      </c>
      <c r="F23" s="7" t="s">
        <v>362</v>
      </c>
      <c r="G23" s="18" t="str">
        <f>IFERROR(__xludf.DUMMYFUNCTION("GOOGLETRANSLATE($C23,""es"",""ca"")"),"Error en enviar la teva puntuació")</f>
        <v>Error en enviar la teva puntuació</v>
      </c>
    </row>
    <row r="24">
      <c r="A24" s="19" t="s">
        <v>363</v>
      </c>
      <c r="B24" s="19" t="s">
        <v>364</v>
      </c>
      <c r="C24" s="21" t="s">
        <v>365</v>
      </c>
      <c r="D24" s="5" t="str">
        <f>IFERROR(__xludf.DUMMYFUNCTION("GOOGLETRANSLATE($C24,""es"",""eu"")"),"Ikusle jokalari batek ezin du bakarkako joko bat hasi.")</f>
        <v>Ikusle jokalari batek ezin du bakarkako joko bat hasi.</v>
      </c>
      <c r="E24" s="6" t="s">
        <v>366</v>
      </c>
      <c r="F24" s="7" t="s">
        <v>367</v>
      </c>
    </row>
    <row r="25">
      <c r="A25" s="19" t="s">
        <v>368</v>
      </c>
      <c r="B25" s="19" t="s">
        <v>369</v>
      </c>
      <c r="C25" s="19" t="s">
        <v>370</v>
      </c>
      <c r="D25" s="18" t="str">
        <f>IFERROR(__xludf.DUMMYFUNCTION("GOOGLETRANSLATE($C25,""es"",""eu"")"),"Erabiltzailearen kodea ez da zuzena")</f>
        <v>Erabiltzailearen kodea ez da zuzena</v>
      </c>
      <c r="E25" s="5" t="str">
        <f>IFERROR(__xludf.DUMMYFUNCTION("GOOGLETRANSLATE($C25,""es"",""ca"")"),"El codi d'usuari no és correcte")</f>
        <v>El codi d'usuari no és correcte</v>
      </c>
      <c r="F25" s="5" t="str">
        <f>IFERROR(__xludf.DUMMYFUNCTION("GOOGLETRANSLATE($C25,""es"",""gl"")"),"O código de usuario non é correcto")</f>
        <v>O código de usuario non é correcto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 t="s">
        <v>371</v>
      </c>
      <c r="B26" s="19" t="s">
        <v>372</v>
      </c>
      <c r="C26" s="19" t="s">
        <v>373</v>
      </c>
      <c r="D26" s="18" t="str">
        <f>IFERROR(__xludf.DUMMYFUNCTION("GOOGLETRANSLATE($C26,""es"",""eu"")"),"Egindako ariketa erabiltzaile erabiltzaile honi esleitzen zaio")</f>
        <v>Egindako ariketa erabiltzaile erabiltzaile honi esleitzen zaio</v>
      </c>
      <c r="E26" s="5" t="str">
        <f>IFERROR(__xludf.DUMMYFUNCTION("GOOGLETRANSLATE($C26,""es"",""ca"")"),"L'exercici realitzat amb aquesta assignat a aquest usuari usuari")</f>
        <v>L'exercici realitzat amb aquesta assignat a aquest usuari usuari</v>
      </c>
      <c r="F26" s="5" t="str">
        <f>IFERROR(__xludf.DUMMYFUNCTION("GOOGLETRANSLATE($C26,""es"",""gl"")"),"O exercicio realizado con está asignado a este usuario usuario")</f>
        <v>O exercicio realizado con está asignado a este usuario usuario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 t="s">
        <v>374</v>
      </c>
      <c r="B27" s="22" t="s">
        <v>375</v>
      </c>
      <c r="C27" s="22" t="s">
        <v>376</v>
      </c>
      <c r="D27" s="18" t="str">
        <f>IFERROR(__xludf.DUMMYFUNCTION("GOOGLETRANSLATE($C27,""es"",""eu"")"),"Atondoarekiko konexioak huts egin du")</f>
        <v>Atondoarekiko konexioak huts egin du</v>
      </c>
      <c r="E27" s="5" t="str">
        <f>IFERROR(__xludf.DUMMYFUNCTION("GOOGLETRANSLATE($C27,""es"",""ca"")"),"La connexió amb el lobby ha fallat")</f>
        <v>La connexió amb el lobby ha fallat</v>
      </c>
      <c r="F27" s="8" t="s">
        <v>377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 t="s">
        <v>378</v>
      </c>
      <c r="B28" s="19" t="s">
        <v>379</v>
      </c>
      <c r="C28" s="19" t="s">
        <v>380</v>
      </c>
      <c r="D28" s="18" t="str">
        <f>IFERROR(__xludf.DUMMYFUNCTION("GOOGLETRANSLATE($C28,""es"",""eu"")"),"Partiturak behar bezala bidali dira")</f>
        <v>Partiturak behar bezala bidali dira</v>
      </c>
      <c r="E28" s="5" t="str">
        <f>IFERROR(__xludf.DUMMYFUNCTION("GOOGLETRANSLATE($C28,""es"",""ca"")"),"Les puntuacions s'han enviat correctament")</f>
        <v>Les puntuacions s'han enviat correctament</v>
      </c>
      <c r="F28" s="23" t="s">
        <v>377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 t="s">
        <v>381</v>
      </c>
      <c r="B29" s="19" t="s">
        <v>382</v>
      </c>
      <c r="C29" s="19" t="s">
        <v>383</v>
      </c>
      <c r="D29" s="18" t="str">
        <f>IFERROR(__xludf.DUMMYFUNCTION("GOOGLETRANSLATE($C29,""es"",""eu"")"),"Ezin izan da bidalketa puntuazioak konexio-arazo baten ondorioz")</f>
        <v>Ezin izan da bidalketa puntuazioak konexio-arazo baten ondorioz</v>
      </c>
      <c r="E29" s="5" t="str">
        <f>IFERROR(__xludf.DUMMYFUNCTION("GOOGLETRANSLATE($C29,""es"",""ca"")"),"L'enviament de puntuacions ha fallat a causa d'un problema de connexió")</f>
        <v>L'enviament de puntuacions ha fallat a causa d'un problema de connexió</v>
      </c>
      <c r="F29" s="23" t="str">
        <f>IFERROR(__xludf.DUMMYFUNCTION("GOOGLETRANSLATE($C29,""es"",""gl"")"),"Produciuse un erro ao enviar as puntuacións debido a un problema de conexión")</f>
        <v>Produciuse un erro ao enviar as puntuacións debido a un problema de conexión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</sheetData>
  <conditionalFormatting sqref="A1:A1001">
    <cfRule type="expression" dxfId="0" priority="1">
      <formula>COUNTIF(A:A,A1)&gt;1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384</v>
      </c>
      <c r="B2" s="4" t="s">
        <v>384</v>
      </c>
      <c r="C2" s="4" t="s">
        <v>384</v>
      </c>
      <c r="D2" s="5" t="str">
        <f>IFERROR(__xludf.DUMMYFUNCTION("GOOGLETRANSLATE($C2,""es"",""eu"")"),"VR")</f>
        <v>VR</v>
      </c>
      <c r="E2" s="6" t="s">
        <v>385</v>
      </c>
      <c r="F2" s="7" t="s">
        <v>384</v>
      </c>
    </row>
    <row r="3">
      <c r="A3" s="3" t="s">
        <v>386</v>
      </c>
      <c r="B3" s="4" t="s">
        <v>387</v>
      </c>
      <c r="C3" s="4" t="s">
        <v>388</v>
      </c>
      <c r="D3" s="5" t="str">
        <f>IFERROR(__xludf.DUMMYFUNCTION("GOOGLETRANSLATE($C3,""es"",""eu"")"),"VRrik ez")</f>
        <v>VRrik ez</v>
      </c>
      <c r="E3" s="6" t="s">
        <v>389</v>
      </c>
      <c r="F3" s="7" t="s">
        <v>390</v>
      </c>
    </row>
    <row r="4">
      <c r="A4" s="3" t="s">
        <v>72</v>
      </c>
      <c r="B4" s="4" t="s">
        <v>72</v>
      </c>
      <c r="C4" s="4" t="s">
        <v>391</v>
      </c>
      <c r="D4" s="5" t="str">
        <f>IFERROR(__xludf.DUMMYFUNCTION("GOOGLETRANSLATE($C4,""es"",""eu"")"),"Kolaboratzailea")</f>
        <v>Kolaboratzailea</v>
      </c>
      <c r="E4" s="6" t="s">
        <v>392</v>
      </c>
      <c r="F4" s="7" t="s">
        <v>391</v>
      </c>
    </row>
    <row r="5">
      <c r="A5" s="3" t="s">
        <v>393</v>
      </c>
      <c r="B5" s="4" t="s">
        <v>393</v>
      </c>
      <c r="C5" s="4" t="s">
        <v>394</v>
      </c>
      <c r="D5" s="8" t="s">
        <v>395</v>
      </c>
      <c r="E5" s="6" t="s">
        <v>394</v>
      </c>
      <c r="F5" s="7" t="s">
        <v>396</v>
      </c>
    </row>
    <row r="6">
      <c r="A6" s="4" t="s">
        <v>397</v>
      </c>
      <c r="B6" s="4" t="s">
        <v>397</v>
      </c>
      <c r="C6" s="4" t="s">
        <v>398</v>
      </c>
      <c r="D6" s="5" t="str">
        <f>IFERROR(__xludf.DUMMYFUNCTION("GOOGLETRANSLATE($C6,""es"",""eu"")"),"Medikua")</f>
        <v>Medikua</v>
      </c>
      <c r="E6" s="6" t="s">
        <v>399</v>
      </c>
      <c r="F6" s="7" t="s">
        <v>400</v>
      </c>
    </row>
    <row r="7">
      <c r="A7" s="4" t="s">
        <v>401</v>
      </c>
      <c r="B7" s="4" t="s">
        <v>401</v>
      </c>
      <c r="C7" s="4" t="s">
        <v>402</v>
      </c>
      <c r="D7" s="5" t="str">
        <f>IFERROR(__xludf.DUMMYFUNCTION("GOOGLETRANSLATE($C7,""es"",""eu"")"),"Erizaina")</f>
        <v>Erizaina</v>
      </c>
      <c r="E7" s="6" t="s">
        <v>403</v>
      </c>
      <c r="F7" s="7" t="s">
        <v>404</v>
      </c>
    </row>
    <row r="8">
      <c r="A8" s="24" t="s">
        <v>405</v>
      </c>
      <c r="B8" s="17" t="str">
        <f>IFERROR(__xludf.DUMMYFUNCTION("GOOGLETRANSLATE($C8,""es"",""en"")"),"Nursing assistant care technician")</f>
        <v>Nursing assistant care technician</v>
      </c>
      <c r="C8" s="17" t="s">
        <v>406</v>
      </c>
      <c r="D8" s="5" t="str">
        <f>IFERROR(__xludf.DUMMYFUNCTION("GOOGLETRANSLATE($C8,""es"",""eu"")"),"Erizaintzako laguntzailea zaintzeko teknikaria")</f>
        <v>Erizaintzako laguntzailea zaintzeko teknikaria</v>
      </c>
      <c r="E8" s="6" t="s">
        <v>407</v>
      </c>
      <c r="F8" s="7" t="s">
        <v>408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3" t="s">
        <v>409</v>
      </c>
      <c r="B9" s="4" t="s">
        <v>409</v>
      </c>
      <c r="C9" s="4" t="s">
        <v>409</v>
      </c>
      <c r="D9" s="5" t="str">
        <f>IFERROR(__xludf.DUMMYFUNCTION("GOOGLETRANSLATE($C9,""es"",""eu"")"),"Ostalaria")</f>
        <v>Ostalaria</v>
      </c>
      <c r="E9" s="6" t="s">
        <v>409</v>
      </c>
      <c r="F9" s="7" t="s">
        <v>410</v>
      </c>
    </row>
    <row r="10">
      <c r="A10" s="3" t="s">
        <v>411</v>
      </c>
      <c r="B10" s="3" t="s">
        <v>411</v>
      </c>
      <c r="C10" s="3" t="s">
        <v>412</v>
      </c>
      <c r="D10" s="5" t="str">
        <f>IFERROR(__xludf.DUMMYFUNCTION("GOOGLETRANSLATE($C10,""es"",""eu"")"),"Bezeroa")</f>
        <v>Bezeroa</v>
      </c>
      <c r="E10" s="6" t="s">
        <v>411</v>
      </c>
      <c r="F10" s="7" t="s">
        <v>412</v>
      </c>
    </row>
  </sheetData>
  <conditionalFormatting sqref="A1:A5 A9:A1000">
    <cfRule type="expression" dxfId="0" priority="1">
      <formula>COUNTIF(A:A,A1)&gt;1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6.25"/>
    <col customWidth="1" min="3" max="3" width="53.25"/>
    <col customWidth="1" min="4" max="4" width="5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5">
        <v>0.0</v>
      </c>
      <c r="B2" s="10" t="str">
        <f>IFERROR(__xludf.DUMMYFUNCTION("GOOGLETRANSLATE($C2,""es"",""en"")"),"Doña Pepa has an oxygen saturation of 92%. What are you doing?")</f>
        <v>Doña Pepa has an oxygen saturation of 92%. What are you doing?</v>
      </c>
      <c r="C2" s="26" t="s">
        <v>413</v>
      </c>
      <c r="D2" s="5" t="str">
        <f>IFERROR(__xludf.DUMMYFUNCTION("GOOGLETRANSLATE($C2,""es"",""eu"")"),"Doña Pepak %92ko oxigeno saturazioa du. Zertan zabiltza?")</f>
        <v>Doña Pepak %92ko oxigeno saturazioa du. Zertan zabiltza?</v>
      </c>
      <c r="E2" s="6" t="s">
        <v>414</v>
      </c>
      <c r="F2" s="7" t="s">
        <v>415</v>
      </c>
    </row>
    <row r="3">
      <c r="A3" s="25">
        <v>1.0</v>
      </c>
      <c r="B3" s="10" t="str">
        <f>IFERROR(__xludf.DUMMYFUNCTION("GOOGLETRANSLATE($C3,""es"",""en"")"),"Don Nicolás has an oxygen saturation of 94%. What are you doing?")</f>
        <v>Don Nicolás has an oxygen saturation of 94%. What are you doing?</v>
      </c>
      <c r="C3" s="26" t="s">
        <v>416</v>
      </c>
      <c r="D3" s="5" t="str">
        <f>IFERROR(__xludf.DUMMYFUNCTION("GOOGLETRANSLATE($C3,""es"",""eu"")"),"Don Nikolasek %94ko oxigeno saturazioa du. Zertan zabiltza?")</f>
        <v>Don Nikolasek %94ko oxigeno saturazioa du. Zertan zabiltza?</v>
      </c>
      <c r="E3" s="6" t="s">
        <v>417</v>
      </c>
      <c r="F3" s="7" t="s">
        <v>418</v>
      </c>
    </row>
    <row r="4">
      <c r="A4" s="25">
        <v>2.0</v>
      </c>
      <c r="B4" s="10" t="str">
        <f>IFERROR(__xludf.DUMMYFUNCTION("GOOGLETRANSLATE($C4,""es"",""en"")"),"Don Marcos is asphyxiated, he says he has dyspnea. What are you doing?")</f>
        <v>Don Marcos is asphyxiated, he says he has dyspnea. What are you doing?</v>
      </c>
      <c r="C4" s="26" t="s">
        <v>419</v>
      </c>
      <c r="D4" s="5" t="str">
        <f>IFERROR(__xludf.DUMMYFUNCTION("GOOGLETRANSLATE($C4,""es"",""eu"")"),"Don Marcos asfixiatua dago, disnea duela dio. Zertan zabiltza?")</f>
        <v>Don Marcos asfixiatua dago, disnea duela dio. Zertan zabiltza?</v>
      </c>
      <c r="E4" s="6" t="s">
        <v>420</v>
      </c>
      <c r="F4" s="7" t="s">
        <v>421</v>
      </c>
    </row>
    <row r="5">
      <c r="A5" s="25">
        <v>3.0</v>
      </c>
      <c r="B5" s="10" t="str">
        <f>IFERROR(__xludf.DUMMYFUNCTION("GOOGLETRANSLATE($C5,""es"",""en"")"),"Doña Irene is asphyxiated and reports that she has dyspnea. What are you doing?")</f>
        <v>Doña Irene is asphyxiated and reports that she has dyspnea. What are you doing?</v>
      </c>
      <c r="C5" s="27" t="s">
        <v>422</v>
      </c>
      <c r="D5" s="5" t="str">
        <f>IFERROR(__xludf.DUMMYFUNCTION("GOOGLETRANSLATE($C5,""es"",""eu"")"),"Doña Irene asfixiatuta dago eta disnea duela jakinarazi du. Zertan zabiltza?")</f>
        <v>Doña Irene asfixiatuta dago eta disnea duela jakinarazi du. Zertan zabiltza?</v>
      </c>
      <c r="E5" s="6" t="s">
        <v>423</v>
      </c>
      <c r="F5" s="7" t="s">
        <v>424</v>
      </c>
    </row>
    <row r="6">
      <c r="A6" s="25">
        <v>4.0</v>
      </c>
      <c r="B6" s="10" t="str">
        <f>IFERROR(__xludf.DUMMYFUNCTION("GOOGLETRANSLATE($C6,""es"",""en"")"),"Doña Julia has an oxygen saturation of 78%. What are you doing?")</f>
        <v>Doña Julia has an oxygen saturation of 78%. What are you doing?</v>
      </c>
      <c r="C6" s="26" t="s">
        <v>425</v>
      </c>
      <c r="D6" s="5" t="str">
        <f>IFERROR(__xludf.DUMMYFUNCTION("GOOGLETRANSLATE($C6,""es"",""eu"")"),"Doña Juliak %78ko oxigeno saturazioa du. Zertan zabiltza?")</f>
        <v>Doña Juliak %78ko oxigeno saturazioa du. Zertan zabiltza?</v>
      </c>
      <c r="E6" s="6" t="s">
        <v>426</v>
      </c>
      <c r="F6" s="7" t="s">
        <v>427</v>
      </c>
    </row>
    <row r="7">
      <c r="A7" s="25">
        <v>5.0</v>
      </c>
      <c r="B7" s="10" t="str">
        <f>IFERROR(__xludf.DUMMYFUNCTION("GOOGLETRANSLATE($C7,""es"",""en"")"),"Don Martín has an oxygen saturation of 72%. What are you doing?")</f>
        <v>Don Martín has an oxygen saturation of 72%. What are you doing?</v>
      </c>
      <c r="C7" s="26" t="s">
        <v>428</v>
      </c>
      <c r="D7" s="5" t="str">
        <f>IFERROR(__xludf.DUMMYFUNCTION("GOOGLETRANSLATE($C7,""es"",""eu"")"),"Don Martinek %72ko oxigeno saturazioa du. Zertan zabiltza?")</f>
        <v>Don Martinek %72ko oxigeno saturazioa du. Zertan zabiltza?</v>
      </c>
      <c r="E7" s="6" t="s">
        <v>429</v>
      </c>
      <c r="F7" s="7" t="s">
        <v>430</v>
      </c>
    </row>
    <row r="8">
      <c r="A8" s="25">
        <v>6.0</v>
      </c>
      <c r="B8" s="10" t="str">
        <f>IFERROR(__xludf.DUMMYFUNCTION("GOOGLETRANSLATE($C8,""es"",""en"")"),"Don Pedro has an oxygen saturation of 87%. What are you doing?")</f>
        <v>Don Pedro has an oxygen saturation of 87%. What are you doing?</v>
      </c>
      <c r="C8" s="26" t="s">
        <v>431</v>
      </c>
      <c r="D8" s="5" t="str">
        <f>IFERROR(__xludf.DUMMYFUNCTION("GOOGLETRANSLATE($C8,""es"",""eu"")"),"Don Pedrok %87ko oxigeno saturazioa du. Zertan zabiltza?")</f>
        <v>Don Pedrok %87ko oxigeno saturazioa du. Zertan zabiltza?</v>
      </c>
      <c r="E8" s="6" t="s">
        <v>432</v>
      </c>
      <c r="F8" s="7" t="s">
        <v>433</v>
      </c>
    </row>
    <row r="9">
      <c r="A9" s="25">
        <v>7.0</v>
      </c>
      <c r="B9" s="10" t="str">
        <f>IFERROR(__xludf.DUMMYFUNCTION("GOOGLETRANSLATE($C9,""es"",""en"")"),"Doña Jimena has an oxygen saturation of 85%. What are you doing?")</f>
        <v>Doña Jimena has an oxygen saturation of 85%. What are you doing?</v>
      </c>
      <c r="C9" s="26" t="s">
        <v>434</v>
      </c>
      <c r="D9" s="5" t="str">
        <f>IFERROR(__xludf.DUMMYFUNCTION("GOOGLETRANSLATE($C9,""es"",""eu"")"),"Doña Jimenak %85eko oxigeno saturazioa du. Zertan zabiltza?")</f>
        <v>Doña Jimenak %85eko oxigeno saturazioa du. Zertan zabiltza?</v>
      </c>
      <c r="E9" s="6" t="s">
        <v>435</v>
      </c>
      <c r="F9" s="7" t="s">
        <v>436</v>
      </c>
    </row>
    <row r="10">
      <c r="A10" s="25">
        <v>8.0</v>
      </c>
      <c r="B10" s="10" t="str">
        <f>IFERROR(__xludf.DUMMYFUNCTION("GOOGLETRANSLATE($C10,""es"",""en"")"),"Miguelito is 5 years old and you have to spray him. The nurse asks you to help her. What are you doing?")</f>
        <v>Miguelito is 5 years old and you have to spray him. The nurse asks you to help her. What are you doing?</v>
      </c>
      <c r="C10" s="3" t="s">
        <v>437</v>
      </c>
      <c r="D10" s="5" t="str">
        <f>IFERROR(__xludf.DUMMYFUNCTION("GOOGLETRANSLATE($C10,""es"",""eu"")"),"Miguelitok 5 urte ditu eta ihinztatu behar diozu. Erizainak berari laguntzeko eskatzen dizu. Zertan zabiltza?")</f>
        <v>Miguelitok 5 urte ditu eta ihinztatu behar diozu. Erizainak berari laguntzeko eskatzen dizu. Zertan zabiltza?</v>
      </c>
      <c r="E10" s="6" t="s">
        <v>438</v>
      </c>
      <c r="F10" s="7" t="s">
        <v>439</v>
      </c>
    </row>
    <row r="11">
      <c r="A11" s="25">
        <v>9.0</v>
      </c>
      <c r="B11" s="10" t="str">
        <f>IFERROR(__xludf.DUMMYFUNCTION("GOOGLETRANSLATE($C11,""es"",""en"")"),"Malena is 2 years old and you have to give her a spray. The nurse asks you to help her. What are you doing?")</f>
        <v>Malena is 2 years old and you have to give her a spray. The nurse asks you to help her. What are you doing?</v>
      </c>
      <c r="C11" s="3" t="s">
        <v>440</v>
      </c>
      <c r="D11" s="5" t="str">
        <f>IFERROR(__xludf.DUMMYFUNCTION("GOOGLETRANSLATE($C11,""es"",""eu"")"),"Malenak 2 urte ditu eta spray bat eman behar diozu. Erizainak berari laguntzeko eskatzen dizu. Zertan zabiltza?")</f>
        <v>Malenak 2 urte ditu eta spray bat eman behar diozu. Erizainak berari laguntzeko eskatzen dizu. Zertan zabiltza?</v>
      </c>
      <c r="E11" s="6" t="s">
        <v>441</v>
      </c>
      <c r="F11" s="7" t="s">
        <v>442</v>
      </c>
    </row>
    <row r="12">
      <c r="A12" s="25">
        <v>10.0</v>
      </c>
      <c r="B12" s="10" t="str">
        <f>IFERROR(__xludf.DUMMYFUNCTION("GOOGLETRANSLATE($C12,""es"",""en"")"),"Doña Josefa is scheduled for an aerosol. The nurse asks you to help her. What are you doing?")</f>
        <v>Doña Josefa is scheduled for an aerosol. The nurse asks you to help her. What are you doing?</v>
      </c>
      <c r="C12" s="3" t="s">
        <v>443</v>
      </c>
      <c r="D12" s="5" t="str">
        <f>IFERROR(__xludf.DUMMYFUNCTION("GOOGLETRANSLATE($C12,""es"",""eu"")"),"Doña Josefa aerosol bat egiteko aurreikusita dago. Erizainak berari laguntzeko eskatzen dizu. Zertan zabiltza?")</f>
        <v>Doña Josefa aerosol bat egiteko aurreikusita dago. Erizainak berari laguntzeko eskatzen dizu. Zertan zabiltza?</v>
      </c>
      <c r="E12" s="6" t="s">
        <v>444</v>
      </c>
      <c r="F12" s="7" t="s">
        <v>445</v>
      </c>
    </row>
    <row r="13">
      <c r="A13" s="25">
        <v>11.0</v>
      </c>
      <c r="B13" s="10" t="str">
        <f>IFERROR(__xludf.DUMMYFUNCTION("GOOGLETRANSLATE($C13,""es"",""en"")"),"Don Jerónimo has a spray scheduled. The nurse asks you to help her. What are you doing?")</f>
        <v>Don Jerónimo has a spray scheduled. The nurse asks you to help her. What are you doing?</v>
      </c>
      <c r="C13" s="3" t="s">
        <v>446</v>
      </c>
      <c r="D13" s="5" t="str">
        <f>IFERROR(__xludf.DUMMYFUNCTION("GOOGLETRANSLATE($C13,""es"",""eu"")"),"Don Jerónimok spray bat du programatuta. Erizainak berari laguntzeko eskatzen dizu. Zertan zabiltza?")</f>
        <v>Don Jerónimok spray bat du programatuta. Erizainak berari laguntzeko eskatzen dizu. Zertan zabiltza?</v>
      </c>
      <c r="E13" s="6" t="s">
        <v>447</v>
      </c>
      <c r="F13" s="7" t="s">
        <v>448</v>
      </c>
    </row>
    <row r="14">
      <c r="A14" s="25">
        <v>12.0</v>
      </c>
      <c r="B14" s="10" t="str">
        <f>IFERROR(__xludf.DUMMYFUNCTION("GOOGLETRANSLATE($C14,""es"",""en"")"),"Miguelito is 2 years old and you have to give him 2 puffs of Ventolín-inhaler. The nurse asks you to help her. What are you doing?")</f>
        <v>Miguelito is 2 years old and you have to give him 2 puffs of Ventolín-inhaler. The nurse asks you to help her. What are you doing?</v>
      </c>
      <c r="C14" s="3" t="s">
        <v>449</v>
      </c>
      <c r="D14" s="5" t="str">
        <f>IFERROR(__xludf.DUMMYFUNCTION("GOOGLETRANSLATE($C14,""es"",""eu"")"),"Miguelitok 2 urte ditu eta Ventolín-inhaler 2 puff eman behar dizkiozu. Erizainak berari laguntzeko eskatzen dizu. Zertan zabiltza?")</f>
        <v>Miguelitok 2 urte ditu eta Ventolín-inhaler 2 puff eman behar dizkiozu. Erizainak berari laguntzeko eskatzen dizu. Zertan zabiltza?</v>
      </c>
      <c r="E14" s="6" t="s">
        <v>450</v>
      </c>
      <c r="F14" s="7" t="s">
        <v>451</v>
      </c>
    </row>
    <row r="15">
      <c r="A15" s="25">
        <v>13.0</v>
      </c>
      <c r="B15" s="10" t="str">
        <f>IFERROR(__xludf.DUMMYFUNCTION("GOOGLETRANSLATE($C15,""es"",""en"")"),"Margarita is 4 years old and you have to give her 2 puffs of Ventolin-inhaler. The nurse asks you to help her. What are you doing?")</f>
        <v>Margarita is 4 years old and you have to give her 2 puffs of Ventolin-inhaler. The nurse asks you to help her. What are you doing?</v>
      </c>
      <c r="C15" s="3" t="s">
        <v>452</v>
      </c>
      <c r="D15" s="5" t="str">
        <f>IFERROR(__xludf.DUMMYFUNCTION("GOOGLETRANSLATE($C15,""es"",""eu"")"),"Margaritak 4 urte ditu eta Ventolin-inhaler 2 puff eman behar dizkiozu. Erizainak berari laguntzeko eskatzen dizu. Zertan zabiltza?")</f>
        <v>Margaritak 4 urte ditu eta Ventolin-inhaler 2 puff eman behar dizkiozu. Erizainak berari laguntzeko eskatzen dizu. Zertan zabiltza?</v>
      </c>
      <c r="E15" s="6" t="s">
        <v>453</v>
      </c>
      <c r="F15" s="7" t="s">
        <v>454</v>
      </c>
    </row>
    <row r="16">
      <c r="A16" s="25">
        <v>14.0</v>
      </c>
      <c r="B16" s="10" t="str">
        <f>IFERROR(__xludf.DUMMYFUNCTION("GOOGLETRANSLATE($C16,""es"",""en"")"),"Doña Pepa has orthopnea. What are you doing?")</f>
        <v>Doña Pepa has orthopnea. What are you doing?</v>
      </c>
      <c r="C16" s="3" t="s">
        <v>455</v>
      </c>
      <c r="D16" s="5" t="str">
        <f>IFERROR(__xludf.DUMMYFUNCTION("GOOGLETRANSLATE($C16,""es"",""eu"")"),"Doña Pepak ortopnea du. Zertan zabiltza?")</f>
        <v>Doña Pepak ortopnea du. Zertan zabiltza?</v>
      </c>
      <c r="E16" s="6" t="s">
        <v>456</v>
      </c>
      <c r="F16" s="7" t="s">
        <v>457</v>
      </c>
    </row>
    <row r="17">
      <c r="A17" s="25">
        <v>15.0</v>
      </c>
      <c r="B17" s="10" t="str">
        <f>IFERROR(__xludf.DUMMYFUNCTION("GOOGLETRANSLATE($C17,""es"",""en"")"),"Don Gregorio has orthopnea. What are you doing?")</f>
        <v>Don Gregorio has orthopnea. What are you doing?</v>
      </c>
      <c r="C17" s="3" t="s">
        <v>458</v>
      </c>
      <c r="D17" s="5" t="str">
        <f>IFERROR(__xludf.DUMMYFUNCTION("GOOGLETRANSLATE($C17,""es"",""eu"")"),"On Gregoriok ortopnea du. Zertan zabiltza?")</f>
        <v>On Gregoriok ortopnea du. Zertan zabiltza?</v>
      </c>
      <c r="E17" s="6" t="s">
        <v>459</v>
      </c>
      <c r="F17" s="7" t="s">
        <v>460</v>
      </c>
    </row>
    <row r="18">
      <c r="A18" s="25">
        <v>16.0</v>
      </c>
      <c r="B18" s="10" t="str">
        <f>IFERROR(__xludf.DUMMYFUNCTION("GOOGLETRANSLATE($C18,""es"",""en"")"),"Mrs. Leticia's pulse oximeter does not pick up the signal. What are you doing?")</f>
        <v>Mrs. Leticia's pulse oximeter does not pick up the signal. What are you doing?</v>
      </c>
      <c r="C18" s="3" t="s">
        <v>461</v>
      </c>
      <c r="D18" s="5" t="str">
        <f>IFERROR(__xludf.DUMMYFUNCTION("GOOGLETRANSLATE($C18,""es"",""eu"")"),"Leticia andrearen pulsioximetroak ez du seinalea hartzen. Zertan zabiltza?")</f>
        <v>Leticia andrearen pulsioximetroak ez du seinalea hartzen. Zertan zabiltza?</v>
      </c>
      <c r="E18" s="6" t="s">
        <v>462</v>
      </c>
      <c r="F18" s="7" t="s">
        <v>463</v>
      </c>
    </row>
    <row r="19">
      <c r="A19" s="25">
        <v>17.0</v>
      </c>
      <c r="B19" s="10" t="str">
        <f>IFERROR(__xludf.DUMMYFUNCTION("GOOGLETRANSLATE($C19,""es"",""en"")"),"Don José's pulse oximeter does not pick up the signal. What are you doing?")</f>
        <v>Don José's pulse oximeter does not pick up the signal. What are you doing?</v>
      </c>
      <c r="C19" s="3" t="s">
        <v>464</v>
      </c>
      <c r="D19" s="5" t="str">
        <f>IFERROR(__xludf.DUMMYFUNCTION("GOOGLETRANSLATE($C19,""es"",""eu"")"),"Don Joseren pulsioximetroak ez du seinalea hartzen. Zertan zabiltza?")</f>
        <v>Don Joseren pulsioximetroak ez du seinalea hartzen. Zertan zabiltza?</v>
      </c>
      <c r="E19" s="6" t="s">
        <v>465</v>
      </c>
      <c r="F19" s="7" t="s">
        <v>466</v>
      </c>
    </row>
    <row r="20">
      <c r="A20" s="25">
        <v>18.0</v>
      </c>
      <c r="B20" s="10" t="str">
        <f>IFERROR(__xludf.DUMMYFUNCTION("GOOGLETRANSLATE($C20,""es"",""en"")"),"Don Manuel's pulse oximeter does not pick up the signal. What are you doing?")</f>
        <v>Don Manuel's pulse oximeter does not pick up the signal. What are you doing?</v>
      </c>
      <c r="C20" s="3" t="s">
        <v>467</v>
      </c>
      <c r="D20" s="5" t="str">
        <f>IFERROR(__xludf.DUMMYFUNCTION("GOOGLETRANSLATE($C20,""es"",""eu"")"),"Don Manuelen pulsioximetroak ez du seinalea hartzen. Zertan zabiltza?")</f>
        <v>Don Manuelen pulsioximetroak ez du seinalea hartzen. Zertan zabiltza?</v>
      </c>
      <c r="E20" s="6" t="s">
        <v>468</v>
      </c>
      <c r="F20" s="7" t="s">
        <v>469</v>
      </c>
    </row>
    <row r="21">
      <c r="A21" s="25"/>
    </row>
    <row r="22">
      <c r="A22" s="25"/>
    </row>
    <row r="23">
      <c r="A23" s="25"/>
    </row>
  </sheetData>
  <conditionalFormatting sqref="A1:A973">
    <cfRule type="expression" dxfId="0" priority="1">
      <formula>COUNTIF(A:A,A1)&gt;1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6.25"/>
    <col customWidth="1" min="3" max="3" width="65.13"/>
    <col customWidth="1" min="4" max="4" width="6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10" t="s">
        <v>470</v>
      </c>
      <c r="B2" s="10" t="str">
        <f>IFERROR(__xludf.DUMMYFUNCTION("GOOGLETRANSLATE($C2,""es"",""en"")"),"Perform hand hygiene.")</f>
        <v>Perform hand hygiene.</v>
      </c>
      <c r="C2" s="28" t="s">
        <v>471</v>
      </c>
      <c r="D2" s="5" t="str">
        <f>IFERROR(__xludf.DUMMYFUNCTION("GOOGLETRANSLATE($C2,""es"",""eu"")"),"Eskuen higienea egin.")</f>
        <v>Eskuen higienea egin.</v>
      </c>
      <c r="E2" s="6" t="s">
        <v>472</v>
      </c>
      <c r="F2" s="7" t="s">
        <v>473</v>
      </c>
    </row>
    <row r="3">
      <c r="A3" s="19" t="s">
        <v>474</v>
      </c>
      <c r="B3" s="10" t="str">
        <f>IFERROR(__xludf.DUMMYFUNCTION("GOOGLETRANSLATE($C3,""es"",""en"")"),"Greets the patient and places the patient in the correct position: Fowler")</f>
        <v>Greets the patient and places the patient in the correct position: Fowler</v>
      </c>
      <c r="C3" s="29" t="s">
        <v>475</v>
      </c>
      <c r="D3" s="5" t="str">
        <f>IFERROR(__xludf.DUMMYFUNCTION("GOOGLETRANSLATE($C3,""es"",""eu"")"),"Pazientea agurtu eta gaixoa posizio egokian jartzen du: Fowler")</f>
        <v>Pazientea agurtu eta gaixoa posizio egokian jartzen du: Fowler</v>
      </c>
      <c r="E3" s="6" t="s">
        <v>476</v>
      </c>
      <c r="F3" s="7" t="s">
        <v>477</v>
      </c>
    </row>
    <row r="4">
      <c r="A4" s="19" t="s">
        <v>478</v>
      </c>
      <c r="B4" s="10" t="str">
        <f>IFERROR(__xludf.DUMMYFUNCTION("GOOGLETRANSLATE($C4,""es"",""en"")"),"Place pulse oximeter")</f>
        <v>Place pulse oximeter</v>
      </c>
      <c r="C4" s="29" t="s">
        <v>479</v>
      </c>
      <c r="D4" s="5" t="str">
        <f>IFERROR(__xludf.DUMMYFUNCTION("GOOGLETRANSLATE($C4,""es"",""eu"")"),"Jarri pulsioximetroa")</f>
        <v>Jarri pulsioximetroa</v>
      </c>
      <c r="E4" s="6" t="s">
        <v>480</v>
      </c>
      <c r="F4" s="7" t="s">
        <v>481</v>
      </c>
    </row>
    <row r="5">
      <c r="A5" s="19" t="s">
        <v>482</v>
      </c>
      <c r="B5" s="10" t="str">
        <f>IFERROR(__xludf.DUMMYFUNCTION("GOOGLETRANSLATE($C5,""es"",""en"")"),"Replace pulse oximeter")</f>
        <v>Replace pulse oximeter</v>
      </c>
      <c r="C5" s="29" t="s">
        <v>483</v>
      </c>
      <c r="D5" s="5" t="str">
        <f>IFERROR(__xludf.DUMMYFUNCTION("GOOGLETRANSLATE($C5,""es"",""eu"")"),"Ordeztu pulsioximetroa")</f>
        <v>Ordeztu pulsioximetroa</v>
      </c>
      <c r="E5" s="6" t="s">
        <v>484</v>
      </c>
      <c r="F5" s="7" t="s">
        <v>485</v>
      </c>
    </row>
    <row r="6">
      <c r="A6" s="19" t="s">
        <v>486</v>
      </c>
      <c r="B6" s="10" t="str">
        <f>IFERROR(__xludf.DUMMYFUNCTION("GOOGLETRANSLATE($C6,""es"",""en"")"),"Call the nurse.")</f>
        <v>Call the nurse.</v>
      </c>
      <c r="C6" s="29" t="s">
        <v>487</v>
      </c>
      <c r="D6" s="5" t="str">
        <f>IFERROR(__xludf.DUMMYFUNCTION("GOOGLETRANSLATE($C6,""es"",""eu"")"),"Deitu erizainari.")</f>
        <v>Deitu erizainari.</v>
      </c>
      <c r="E6" s="6" t="s">
        <v>488</v>
      </c>
      <c r="F6" s="7" t="s">
        <v>489</v>
      </c>
    </row>
    <row r="7">
      <c r="A7" s="19" t="s">
        <v>490</v>
      </c>
      <c r="B7" s="10" t="str">
        <f>IFERROR(__xludf.DUMMYFUNCTION("GOOGLETRANSLATE($C7,""es"",""en"")"),"Checks the saturation values ​​and other constants (BP, HR, RR, Tª) of the patient.")</f>
        <v>Checks the saturation values ​​and other constants (BP, HR, RR, Tª) of the patient.</v>
      </c>
      <c r="C7" s="29" t="s">
        <v>491</v>
      </c>
      <c r="D7" s="5" t="str">
        <f>IFERROR(__xludf.DUMMYFUNCTION("GOOGLETRANSLATE($C7,""es"",""eu"")"),"Gaixoaren saturazio-balioak eta beste konstante batzuk (BP, HR, RR, Tª) egiaztatzen ditu.")</f>
        <v>Gaixoaren saturazio-balioak eta beste konstante batzuk (BP, HR, RR, Tª) egiaztatzen ditu.</v>
      </c>
      <c r="E7" s="6" t="s">
        <v>492</v>
      </c>
      <c r="F7" s="7" t="s">
        <v>493</v>
      </c>
    </row>
    <row r="8">
      <c r="A8" s="19" t="s">
        <v>494</v>
      </c>
      <c r="B8" s="10" t="str">
        <f>IFERROR(__xludf.DUMMYFUNCTION("GOOGLETRANSLATE($C8,""es"",""en"")"),"Choose the oxygen therapy device you need depending on the case and place it on the patient: Nasal glasses")</f>
        <v>Choose the oxygen therapy device you need depending on the case and place it on the patient: Nasal glasses</v>
      </c>
      <c r="C8" s="29" t="s">
        <v>495</v>
      </c>
      <c r="D8" s="5" t="str">
        <f>IFERROR(__xludf.DUMMYFUNCTION("GOOGLETRANSLATE($C8,""es"",""eu"")"),"Aukeratu behar duzun oxigenoterapia gailua kasuaren arabera eta jarri pazientearen gainean: Sudurreko betaurrekoak")</f>
        <v>Aukeratu behar duzun oxigenoterapia gailua kasuaren arabera eta jarri pazientearen gainean: Sudurreko betaurrekoak</v>
      </c>
      <c r="E8" s="6" t="s">
        <v>496</v>
      </c>
      <c r="F8" s="7" t="s">
        <v>497</v>
      </c>
    </row>
    <row r="9">
      <c r="A9" s="19" t="s">
        <v>498</v>
      </c>
      <c r="B9" s="10" t="str">
        <f>IFERROR(__xludf.DUMMYFUNCTION("GOOGLETRANSLATE($C9,""es"",""en"")"),"Choose the oxygen therapy device you need depending on the case and place it on the patient: Venturi mask")</f>
        <v>Choose the oxygen therapy device you need depending on the case and place it on the patient: Venturi mask</v>
      </c>
      <c r="C9" s="29" t="s">
        <v>499</v>
      </c>
      <c r="D9" s="5" t="str">
        <f>IFERROR(__xludf.DUMMYFUNCTION("GOOGLETRANSLATE($C9,""es"",""eu"")"),"Aukeratu behar duzun oxigenoterapia gailua kasuaren arabera eta jarri pazientearen gainean: Venturi maskara")</f>
        <v>Aukeratu behar duzun oxigenoterapia gailua kasuaren arabera eta jarri pazientearen gainean: Venturi maskara</v>
      </c>
      <c r="E9" s="6" t="s">
        <v>500</v>
      </c>
      <c r="F9" s="7" t="s">
        <v>501</v>
      </c>
    </row>
    <row r="10">
      <c r="A10" s="19" t="s">
        <v>502</v>
      </c>
      <c r="B10" s="10" t="str">
        <f>IFERROR(__xludf.DUMMYFUNCTION("GOOGLETRANSLATE($C10,""es"",""en"")"),"Choose the oxygen therapy device you need depending on the case and place it on the patient: Reservoir mask")</f>
        <v>Choose the oxygen therapy device you need depending on the case and place it on the patient: Reservoir mask</v>
      </c>
      <c r="C10" s="29" t="s">
        <v>503</v>
      </c>
      <c r="D10" s="5" t="str">
        <f>IFERROR(__xludf.DUMMYFUNCTION("GOOGLETRANSLATE($C10,""es"",""eu"")"),"Aukeratu behar duzun oxigenoterapia gailua kasuaren arabera eta jarri pazientearen gainean: Gordailu maskara")</f>
        <v>Aukeratu behar duzun oxigenoterapia gailua kasuaren arabera eta jarri pazientearen gainean: Gordailu maskara</v>
      </c>
      <c r="E10" s="6" t="s">
        <v>504</v>
      </c>
      <c r="F10" s="7" t="s">
        <v>505</v>
      </c>
    </row>
    <row r="11">
      <c r="A11" s="19" t="s">
        <v>506</v>
      </c>
      <c r="B11" s="10" t="str">
        <f>IFERROR(__xludf.DUMMYFUNCTION("GOOGLETRANSLATE($C11,""es"",""en"")"),"Choose the oxygen therapy device you need depending on the case and place it on the patient: Pediatric aerosol therapy mask")</f>
        <v>Choose the oxygen therapy device you need depending on the case and place it on the patient: Pediatric aerosol therapy mask</v>
      </c>
      <c r="C11" s="29" t="s">
        <v>507</v>
      </c>
      <c r="D11" s="5" t="str">
        <f>IFERROR(__xludf.DUMMYFUNCTION("GOOGLETRANSLATE($C11,""es"",""eu"")"),"Aukeratu behar duzun oxigenoterapia gailua kasuaren arabera eta jarri pazientearen gainean: Aerosol terapiako maskara pediatrikoa")</f>
        <v>Aukeratu behar duzun oxigenoterapia gailua kasuaren arabera eta jarri pazientearen gainean: Aerosol terapiako maskara pediatrikoa</v>
      </c>
      <c r="E11" s="6" t="s">
        <v>508</v>
      </c>
      <c r="F11" s="7" t="s">
        <v>509</v>
      </c>
    </row>
    <row r="12">
      <c r="A12" s="19" t="s">
        <v>510</v>
      </c>
      <c r="B12" s="10" t="str">
        <f>IFERROR(__xludf.DUMMYFUNCTION("GOOGLETRANSLATE($C12,""es"",""en"")"),"Choose the oxygen therapy device you need depending on the case and place it on the patient: Adult aerosol therapy mask")</f>
        <v>Choose the oxygen therapy device you need depending on the case and place it on the patient: Adult aerosol therapy mask</v>
      </c>
      <c r="C12" s="29" t="s">
        <v>511</v>
      </c>
      <c r="D12" s="5" t="str">
        <f>IFERROR(__xludf.DUMMYFUNCTION("GOOGLETRANSLATE($C12,""es"",""eu"")"),"Aukeratu behar duzun oxigenoterapia gailua kasuaren arabera eta jarri pazientearen gainean: Helduentzako aerosol terapiako maskara")</f>
        <v>Aukeratu behar duzun oxigenoterapia gailua kasuaren arabera eta jarri pazientearen gainean: Helduentzako aerosol terapiako maskara</v>
      </c>
      <c r="E12" s="6" t="s">
        <v>512</v>
      </c>
      <c r="F12" s="7" t="s">
        <v>513</v>
      </c>
    </row>
    <row r="13">
      <c r="A13" s="19" t="s">
        <v>514</v>
      </c>
      <c r="B13" s="10" t="str">
        <f>IFERROR(__xludf.DUMMYFUNCTION("GOOGLETRANSLATE($C13,""es"",""en"")"),"Choose the oxygen therapy device you need according to the case and place it on the patient: Mask with chamber chamber")</f>
        <v>Choose the oxygen therapy device you need according to the case and place it on the patient: Mask with chamber chamber</v>
      </c>
      <c r="C13" s="29" t="s">
        <v>515</v>
      </c>
      <c r="D13" s="5" t="str">
        <f>IFERROR(__xludf.DUMMYFUNCTION("GOOGLETRANSLATE($C13,""es"",""eu"")"),"Aukeratu behar duzun oxigenoterapia gailua kasuaren arabera eta jarri pazientearen gainean: Maskara ganbera-ganbera duena.")</f>
        <v>Aukeratu behar duzun oxigenoterapia gailua kasuaren arabera eta jarri pazientearen gainean: Maskara ganbera-ganbera duena.</v>
      </c>
      <c r="E13" s="6" t="s">
        <v>516</v>
      </c>
      <c r="F13" s="7" t="s">
        <v>517</v>
      </c>
    </row>
    <row r="14">
      <c r="A14" s="19" t="s">
        <v>518</v>
      </c>
      <c r="B14" s="10" t="str">
        <f>IFERROR(__xludf.DUMMYFUNCTION("GOOGLETRANSLATE($C14,""es"",""en"")"),"The patient does not need a positive test, the saturation is normal")</f>
        <v>The patient does not need a positive test, the saturation is normal</v>
      </c>
      <c r="C14" s="29" t="s">
        <v>519</v>
      </c>
      <c r="D14" s="5" t="str">
        <f>IFERROR(__xludf.DUMMYFUNCTION("GOOGLETRANSLATE($C14,""es"",""eu"")"),"Pazienteak ez du proba positiborik behar, saturazioa normala da")</f>
        <v>Pazienteak ez du proba positiborik behar, saturazioa normala da</v>
      </c>
      <c r="E14" s="6" t="s">
        <v>520</v>
      </c>
      <c r="F14" s="7" t="s">
        <v>521</v>
      </c>
    </row>
    <row r="15">
      <c r="A15" s="19" t="s">
        <v>522</v>
      </c>
      <c r="B15" s="10" t="str">
        <f>IFERROR(__xludf.DUMMYFUNCTION("GOOGLETRANSLATE($C15,""es"",""en"")"),"Place the flow meter in the oxygen intake.")</f>
        <v>Place the flow meter in the oxygen intake.</v>
      </c>
      <c r="C15" s="29" t="s">
        <v>523</v>
      </c>
      <c r="D15" s="5" t="str">
        <f>IFERROR(__xludf.DUMMYFUNCTION("GOOGLETRANSLATE($C15,""es"",""eu"")"),"Jarri emari-neurgailua oxigenoaren sarreran.")</f>
        <v>Jarri emari-neurgailua oxigenoaren sarreran.</v>
      </c>
      <c r="E15" s="6" t="s">
        <v>524</v>
      </c>
      <c r="F15" s="7" t="s">
        <v>525</v>
      </c>
    </row>
    <row r="16">
      <c r="A16" s="19" t="s">
        <v>526</v>
      </c>
      <c r="B16" s="10" t="str">
        <f>IFERROR(__xludf.DUMMYFUNCTION("GOOGLETRANSLATE($C16,""es"",""en"")"),"Make sure the flowmeter humidification valve is open")</f>
        <v>Make sure the flowmeter humidification valve is open</v>
      </c>
      <c r="C16" s="29" t="s">
        <v>527</v>
      </c>
      <c r="D16" s="5" t="str">
        <f>IFERROR(__xludf.DUMMYFUNCTION("GOOGLETRANSLATE($C16,""es"",""eu"")"),"Ziurtatu fluxumetroaren hezetzeko balbula irekita dagoela")</f>
        <v>Ziurtatu fluxumetroaren hezetzeko balbula irekita dagoela</v>
      </c>
      <c r="E16" s="6" t="s">
        <v>528</v>
      </c>
      <c r="F16" s="7" t="s">
        <v>529</v>
      </c>
    </row>
    <row r="17">
      <c r="A17" s="19" t="s">
        <v>530</v>
      </c>
      <c r="B17" s="10" t="str">
        <f>IFERROR(__xludf.DUMMYFUNCTION("GOOGLETRANSLATE($C17,""es"",""en"")"),"Place the humidifier glass on the flowmeter")</f>
        <v>Place the humidifier glass on the flowmeter</v>
      </c>
      <c r="C17" s="29" t="s">
        <v>531</v>
      </c>
      <c r="D17" s="5" t="str">
        <f>IFERROR(__xludf.DUMMYFUNCTION("GOOGLETRANSLATE($C17,""es"",""eu"")"),"Jarri hezegailuaren beira fluxumetroan")</f>
        <v>Jarri hezegailuaren beira fluxumetroan</v>
      </c>
      <c r="E17" s="6" t="s">
        <v>532</v>
      </c>
      <c r="F17" s="7" t="s">
        <v>533</v>
      </c>
    </row>
    <row r="18">
      <c r="A18" s="19" t="s">
        <v>534</v>
      </c>
      <c r="B18" s="10" t="str">
        <f>IFERROR(__xludf.DUMMYFUNCTION("GOOGLETRANSLATE($C18,""es"",""en"")"),"Put the corresponding liters of oxygen: 2-4L")</f>
        <v>Put the corresponding liters of oxygen: 2-4L</v>
      </c>
      <c r="C18" s="29" t="s">
        <v>535</v>
      </c>
      <c r="D18" s="5" t="str">
        <f>IFERROR(__xludf.DUMMYFUNCTION("GOOGLETRANSLATE($C18,""es"",""eu"")"),"Jarri dagozkion litro oxigenoa: 2-4L")</f>
        <v>Jarri dagozkion litro oxigenoa: 2-4L</v>
      </c>
      <c r="E18" s="6" t="s">
        <v>536</v>
      </c>
      <c r="F18" s="7" t="s">
        <v>537</v>
      </c>
    </row>
    <row r="19">
      <c r="A19" s="19" t="s">
        <v>538</v>
      </c>
      <c r="B19" s="10" t="str">
        <f>IFERROR(__xludf.DUMMYFUNCTION("GOOGLETRANSLATE($C19,""es"",""en"")"),"Put the corresponding liters of oxygen: 6-8L")</f>
        <v>Put the corresponding liters of oxygen: 6-8L</v>
      </c>
      <c r="C19" s="29" t="s">
        <v>539</v>
      </c>
      <c r="D19" s="5" t="str">
        <f>IFERROR(__xludf.DUMMYFUNCTION("GOOGLETRANSLATE($C19,""es"",""eu"")"),"Jarri dagozkion litro oxigenoa: 6-8L")</f>
        <v>Jarri dagozkion litro oxigenoa: 6-8L</v>
      </c>
      <c r="E19" s="6" t="s">
        <v>540</v>
      </c>
      <c r="F19" s="7" t="s">
        <v>541</v>
      </c>
    </row>
    <row r="20">
      <c r="A20" s="19" t="s">
        <v>542</v>
      </c>
      <c r="B20" s="10" t="str">
        <f>IFERROR(__xludf.DUMMYFUNCTION("GOOGLETRANSLATE($C20,""es"",""en"")"),"Put the corresponding liters of oxygen: 15L")</f>
        <v>Put the corresponding liters of oxygen: 15L</v>
      </c>
      <c r="C20" s="30" t="s">
        <v>543</v>
      </c>
      <c r="D20" s="5" t="str">
        <f>IFERROR(__xludf.DUMMYFUNCTION("GOOGLETRANSLATE($C20,""es"",""eu"")"),"Jarri dagozkion litro oxigenoa: 15L")</f>
        <v>Jarri dagozkion litro oxigenoa: 15L</v>
      </c>
      <c r="E20" s="6" t="s">
        <v>544</v>
      </c>
      <c r="F20" s="7" t="s">
        <v>545</v>
      </c>
    </row>
    <row r="21">
      <c r="A21" s="19" t="s">
        <v>546</v>
      </c>
      <c r="B21" s="10" t="str">
        <f>IFERROR(__xludf.DUMMYFUNCTION("GOOGLETRANSLATE($C21,""es"",""en"")"),"Put the corresponding liters of oxygen: 4-6L")</f>
        <v>Put the corresponding liters of oxygen: 4-6L</v>
      </c>
      <c r="C21" s="30" t="s">
        <v>547</v>
      </c>
      <c r="D21" s="5" t="str">
        <f>IFERROR(__xludf.DUMMYFUNCTION("GOOGLETRANSLATE($C21,""es"",""eu"")"),"Jarri dagozkion litro oxigenoa: 4-6L")</f>
        <v>Jarri dagozkion litro oxigenoa: 4-6L</v>
      </c>
      <c r="E21" s="6" t="s">
        <v>548</v>
      </c>
      <c r="F21" s="7" t="s">
        <v>549</v>
      </c>
    </row>
    <row r="22">
      <c r="A22" s="19" t="s">
        <v>550</v>
      </c>
      <c r="B22" s="10" t="str">
        <f>IFERROR(__xludf.DUMMYFUNCTION("GOOGLETRANSLATE($C22,""es"",""en"")"),"What you should do before leaving: Settle the patient, replace all the necessary material, Place the IV systems, oxygen therapy hoses and monitor/pulse oximeter cables (if any) correctly, leave the bell close to the patient.")</f>
        <v>What you should do before leaving: Settle the patient, replace all the necessary material, Place the IV systems, oxygen therapy hoses and monitor/pulse oximeter cables (if any) correctly, leave the bell close to the patient.</v>
      </c>
      <c r="C22" s="26" t="s">
        <v>551</v>
      </c>
      <c r="D22" s="5" t="str">
        <f>IFERROR(__xludf.DUMMYFUNCTION("GOOGLETRANSLATE($C22,""es"",""eu"")"),"Irten aurretik egin behar duzuna: Gaixoa finkatu, beharrezko material guztia ordezkatu, IV sistemak, oxigenoterapiako mahukak eta monitore/pultsoximetro kableak (baldin badaude) behar bezala jarri, txirrina gaixoarengandik gertu utzi.")</f>
        <v>Irten aurretik egin behar duzuna: Gaixoa finkatu, beharrezko material guztia ordezkatu, IV sistemak, oxigenoterapiako mahukak eta monitore/pultsoximetro kableak (baldin badaude) behar bezala jarri, txirrina gaixoarengandik gertu utzi.</v>
      </c>
      <c r="E22" s="6" t="s">
        <v>552</v>
      </c>
      <c r="F22" s="7" t="s">
        <v>553</v>
      </c>
    </row>
    <row r="23">
      <c r="A23" s="19" t="s">
        <v>554</v>
      </c>
      <c r="B23" s="10" t="str">
        <f>IFERROR(__xludf.DUMMYFUNCTION("GOOGLETRANSLATE($C23,""es"",""en"")"),"Perform hand hygiene.")</f>
        <v>Perform hand hygiene.</v>
      </c>
      <c r="C23" s="26" t="s">
        <v>471</v>
      </c>
      <c r="D23" s="5" t="str">
        <f>IFERROR(__xludf.DUMMYFUNCTION("GOOGLETRANSLATE($C23,""es"",""eu"")"),"Eskuen higienea egin.")</f>
        <v>Eskuen higienea egin.</v>
      </c>
      <c r="E23" s="6" t="s">
        <v>555</v>
      </c>
      <c r="F23" s="7" t="s">
        <v>473</v>
      </c>
    </row>
    <row r="24">
      <c r="A24" s="19" t="s">
        <v>556</v>
      </c>
      <c r="B24" s="10" t="str">
        <f>IFERROR(__xludf.DUMMYFUNCTION("GOOGLETRANSLATE($C24,""es"",""en"")"),"Greets the patient and places the patient in the correct position: FowlerAlto")</f>
        <v>Greets the patient and places the patient in the correct position: FowlerAlto</v>
      </c>
      <c r="C24" s="26" t="s">
        <v>557</v>
      </c>
      <c r="D24" s="5" t="str">
        <f>IFERROR(__xludf.DUMMYFUNCTION("GOOGLETRANSLATE($C24,""es"",""eu"")"),"Pazientea agurtu eta gaixoa posizio egokian jartzen du: FowlerAlto")</f>
        <v>Pazientea agurtu eta gaixoa posizio egokian jartzen du: FowlerAlto</v>
      </c>
      <c r="E24" s="6" t="s">
        <v>558</v>
      </c>
      <c r="F24" s="7" t="s">
        <v>559</v>
      </c>
    </row>
    <row r="25">
      <c r="A25" s="19" t="s">
        <v>560</v>
      </c>
      <c r="B25" s="10" t="str">
        <f>IFERROR(__xludf.DUMMYFUNCTION("GOOGLETRANSLATE($C25,""es"",""en"")"),"Place inhaler in chamber mask")</f>
        <v>Place inhaler in chamber mask</v>
      </c>
      <c r="C25" s="26" t="s">
        <v>561</v>
      </c>
      <c r="D25" s="5" t="str">
        <f>IFERROR(__xludf.DUMMYFUNCTION("GOOGLETRANSLATE($C25,""es"",""eu"")"),"Jarri inhalagailua ganberako maskara")</f>
        <v>Jarri inhalagailua ganberako maskara</v>
      </c>
      <c r="E25" s="6" t="s">
        <v>562</v>
      </c>
      <c r="F25" s="7" t="s">
        <v>563</v>
      </c>
    </row>
    <row r="26">
      <c r="A26" s="19" t="s">
        <v>564</v>
      </c>
      <c r="B26" s="10" t="str">
        <f>IFERROR(__xludf.DUMMYFUNCTION("GOOGLETRANSLATE($C26,""es"",""en"")"),"Press the inhaler to give 2 PUFFs")</f>
        <v>Press the inhaler to give 2 PUFFs</v>
      </c>
      <c r="C26" s="26" t="s">
        <v>565</v>
      </c>
      <c r="D26" s="5" t="str">
        <f>IFERROR(__xludf.DUMMYFUNCTION("GOOGLETRANSLATE($C26,""es"",""eu"")"),"Sakatu inhalagailua 2 PUFF emateko")</f>
        <v>Sakatu inhalagailua 2 PUFF emateko</v>
      </c>
      <c r="E26" s="6" t="s">
        <v>566</v>
      </c>
      <c r="F26" s="7" t="s">
        <v>567</v>
      </c>
    </row>
    <row r="27">
      <c r="A27" s="19" t="s">
        <v>568</v>
      </c>
      <c r="B27" s="10" t="str">
        <f>IFERROR(__xludf.DUMMYFUNCTION("GOOGLETRANSLATE($C27,""es"",""en"")"),"Choose contents of the humidifier glass")</f>
        <v>Choose contents of the humidifier glass</v>
      </c>
      <c r="C27" s="26" t="s">
        <v>569</v>
      </c>
      <c r="D27" s="5" t="str">
        <f>IFERROR(__xludf.DUMMYFUNCTION("GOOGLETRANSLATE($C27,""es"",""eu"")"),"Aukeratu hezegailuaren beiraren edukia")</f>
        <v>Aukeratu hezegailuaren beiraren edukia</v>
      </c>
      <c r="E27" s="6" t="s">
        <v>570</v>
      </c>
      <c r="F27" s="7" t="s">
        <v>571</v>
      </c>
    </row>
    <row r="28">
      <c r="A28" s="19" t="s">
        <v>572</v>
      </c>
      <c r="B28" s="10" t="str">
        <f>IFERROR(__xludf.DUMMYFUNCTION("GOOGLETRANSLATE($C28,""es"",""en"")"),"Choose the correct measure of distilled water in the humidifier glass: about 3 fingers or until the water line loosely covers the end of the humidifier glass tube (Approximately half a bottle)")</f>
        <v>Choose the correct measure of distilled water in the humidifier glass: about 3 fingers or until the water line loosely covers the end of the humidifier glass tube (Approximately half a bottle)</v>
      </c>
      <c r="C28" s="26" t="s">
        <v>573</v>
      </c>
      <c r="D28" s="5" t="str">
        <f>IFERROR(__xludf.DUMMYFUNCTION("GOOGLETRANSLATE($C28,""es"",""eu"")"),"Aukeratu ur distilatuaren neurri zuzena hezegailuaren edalontzian: 3 hatz inguru edo ur-lerroak hezegailuaren beirazko hodiaren amaiera estutzen duen arte (botila erdi bat gutxi gorabehera)")</f>
        <v>Aukeratu ur distilatuaren neurri zuzena hezegailuaren edalontzian: 3 hatz inguru edo ur-lerroak hezegailuaren beirazko hodiaren amaiera estutzen duen arte (botila erdi bat gutxi gorabehera)</v>
      </c>
      <c r="E28" s="6" t="s">
        <v>574</v>
      </c>
      <c r="F28" s="7" t="s">
        <v>575</v>
      </c>
    </row>
    <row r="29">
      <c r="A29" s="19" t="s">
        <v>576</v>
      </c>
      <c r="B29" s="10" t="str">
        <f>IFERROR(__xludf.DUMMYFUNCTION("GOOGLETRANSLATE($C29,""es"",""en"")"),"Make sure the flowmeter humidification valve is closed")</f>
        <v>Make sure the flowmeter humidification valve is closed</v>
      </c>
      <c r="C29" s="26" t="s">
        <v>577</v>
      </c>
      <c r="D29" s="5" t="str">
        <f>IFERROR(__xludf.DUMMYFUNCTION("GOOGLETRANSLATE($C29,""es"",""eu"")"),"Ziurtatu fluxumetroa hezetzeko balbula itxita dagoela")</f>
        <v>Ziurtatu fluxumetroa hezetzeko balbula itxita dagoela</v>
      </c>
      <c r="E29" s="6" t="s">
        <v>578</v>
      </c>
      <c r="F29" s="7" t="s">
        <v>579</v>
      </c>
    </row>
    <row r="30">
      <c r="A30" s="19" t="s">
        <v>580</v>
      </c>
      <c r="B30" s="10" t="str">
        <f>IFERROR(__xludf.DUMMYFUNCTION("GOOGLETRANSLATE($C30,""es"",""en"")"),"See that the pulse oximeter is working")</f>
        <v>See that the pulse oximeter is working</v>
      </c>
      <c r="C30" s="26" t="s">
        <v>581</v>
      </c>
      <c r="D30" s="5" t="str">
        <f>IFERROR(__xludf.DUMMYFUNCTION("GOOGLETRANSLATE($C30,""es"",""eu"")"),"Ikusi pulsioximetroa funtzionatzen ari dela")</f>
        <v>Ikusi pulsioximetroa funtzionatzen ari dela</v>
      </c>
      <c r="E30" s="6" t="s">
        <v>582</v>
      </c>
      <c r="F30" s="7" t="s">
        <v>583</v>
      </c>
    </row>
    <row r="31">
      <c r="A31" s="19" t="s">
        <v>584</v>
      </c>
      <c r="B31" s="10" t="str">
        <f>IFERROR(__xludf.DUMMYFUNCTION("GOOGLETRANSLATE($C31,""es"",""en"")"),"See that the pulse oximeter is not working")</f>
        <v>See that the pulse oximeter is not working</v>
      </c>
      <c r="C31" s="26" t="s">
        <v>585</v>
      </c>
      <c r="D31" s="5" t="str">
        <f>IFERROR(__xludf.DUMMYFUNCTION("GOOGLETRANSLATE($C31,""es"",""eu"")"),"Ikusi pulsioximetroak ez duela funtzionatzen")</f>
        <v>Ikusi pulsioximetroak ez duela funtzionatzen</v>
      </c>
      <c r="E31" s="6" t="s">
        <v>586</v>
      </c>
      <c r="F31" s="7" t="s">
        <v>587</v>
      </c>
    </row>
    <row r="32">
      <c r="A32" s="19" t="s">
        <v>588</v>
      </c>
      <c r="B32" s="10" t="str">
        <f>IFERROR(__xludf.DUMMYFUNCTION("GOOGLETRANSLATE($C32,""es"",""en"")"),"Checks the saturation values ​​and other constants (BP, HR, RR, Tª) of the patient.")</f>
        <v>Checks the saturation values ​​and other constants (BP, HR, RR, Tª) of the patient.</v>
      </c>
      <c r="C32" s="29" t="s">
        <v>491</v>
      </c>
      <c r="D32" s="5" t="str">
        <f>IFERROR(__xludf.DUMMYFUNCTION("GOOGLETRANSLATE($C32,""es"",""eu"")"),"Gaixoaren saturazio-balioak eta beste konstante batzuk (BP, HR, RR, Tª) egiaztatzen ditu.")</f>
        <v>Gaixoaren saturazio-balioak eta beste konstante batzuk (BP, HR, RR, Tª) egiaztatzen ditu.</v>
      </c>
      <c r="E32" s="6" t="s">
        <v>589</v>
      </c>
      <c r="F32" s="7" t="s">
        <v>493</v>
      </c>
    </row>
  </sheetData>
  <conditionalFormatting sqref="A1:A801">
    <cfRule type="expression" dxfId="0" priority="1">
      <formula>COUNTIF(A:A,A1)&gt;1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25"/>
    <col customWidth="1" min="3" max="3" width="27.63"/>
    <col customWidth="1" min="4" max="4" width="5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2" t="s">
        <v>590</v>
      </c>
      <c r="B2" s="10"/>
      <c r="C2" s="20" t="s">
        <v>591</v>
      </c>
      <c r="D2" s="5" t="str">
        <f>IFERROR(__xludf.DUMMYFUNCTION("GOOGLETRANSLATE($C2,""es"",""eu"")"),"Aukeratu pazienteak proba egiteko zein posiziotan egon behar duen")</f>
        <v>Aukeratu pazienteak proba egiteko zein posiziotan egon behar duen</v>
      </c>
      <c r="E2" s="6" t="s">
        <v>592</v>
      </c>
      <c r="F2" s="7" t="s">
        <v>593</v>
      </c>
    </row>
    <row r="3">
      <c r="A3" s="22" t="s">
        <v>594</v>
      </c>
      <c r="B3" s="19"/>
      <c r="C3" s="19" t="s">
        <v>595</v>
      </c>
      <c r="D3" s="5" t="str">
        <f>IFERROR(__xludf.DUMMYFUNCTION("GOOGLETRANSLATE($C3,""es"",""eu"")"),"Supinoa")</f>
        <v>Supinoa</v>
      </c>
      <c r="E3" s="6" t="s">
        <v>596</v>
      </c>
      <c r="F3" s="7" t="s">
        <v>595</v>
      </c>
    </row>
    <row r="4">
      <c r="A4" s="22" t="s">
        <v>597</v>
      </c>
      <c r="B4" s="19"/>
      <c r="C4" s="19" t="s">
        <v>598</v>
      </c>
      <c r="D4" s="5" t="str">
        <f>IFERROR(__xludf.DUMMYFUNCTION("GOOGLETRANSLATE($C4,""es"",""eu"")"),"Erdi Fowler")</f>
        <v>Erdi Fowler</v>
      </c>
      <c r="E4" s="6" t="s">
        <v>598</v>
      </c>
      <c r="F4" s="7" t="s">
        <v>598</v>
      </c>
    </row>
    <row r="5">
      <c r="A5" s="22" t="s">
        <v>599</v>
      </c>
      <c r="B5" s="19"/>
      <c r="C5" s="19" t="s">
        <v>600</v>
      </c>
      <c r="D5" s="5" t="str">
        <f>IFERROR(__xludf.DUMMYFUNCTION("GOOGLETRANSLATE($C5,""es"",""eu"")"),"Fowler")</f>
        <v>Fowler</v>
      </c>
      <c r="E5" s="6" t="s">
        <v>600</v>
      </c>
      <c r="F5" s="7" t="s">
        <v>600</v>
      </c>
    </row>
    <row r="6">
      <c r="A6" s="22" t="s">
        <v>601</v>
      </c>
      <c r="B6" s="19"/>
      <c r="C6" s="19" t="s">
        <v>602</v>
      </c>
      <c r="D6" s="5" t="str">
        <f>IFERROR(__xludf.DUMMYFUNCTION("GOOGLETRANSLATE($C6,""es"",""eu"")"),"Fowler altua")</f>
        <v>Fowler altua</v>
      </c>
      <c r="E6" s="6" t="s">
        <v>603</v>
      </c>
      <c r="F6" s="7" t="s">
        <v>604</v>
      </c>
    </row>
    <row r="7">
      <c r="A7" s="22" t="s">
        <v>605</v>
      </c>
      <c r="B7" s="31">
        <v>2.0</v>
      </c>
      <c r="C7" s="19"/>
      <c r="D7" s="5"/>
      <c r="E7" s="32"/>
      <c r="F7" s="33"/>
    </row>
    <row r="8">
      <c r="A8" s="22" t="s">
        <v>606</v>
      </c>
      <c r="B8" s="10"/>
      <c r="C8" s="20" t="s">
        <v>591</v>
      </c>
      <c r="D8" s="5" t="str">
        <f>IFERROR(__xludf.DUMMYFUNCTION("GOOGLETRANSLATE($C8,""es"",""eu"")"),"Aukeratu pazienteak proba egiteko zein posiziotan egon behar duen")</f>
        <v>Aukeratu pazienteak proba egiteko zein posiziotan egon behar duen</v>
      </c>
      <c r="E8" s="6" t="s">
        <v>592</v>
      </c>
      <c r="F8" s="7" t="s">
        <v>593</v>
      </c>
    </row>
    <row r="9">
      <c r="A9" s="22" t="s">
        <v>607</v>
      </c>
      <c r="B9" s="19"/>
      <c r="C9" s="19" t="s">
        <v>595</v>
      </c>
      <c r="D9" s="5" t="str">
        <f>IFERROR(__xludf.DUMMYFUNCTION("GOOGLETRANSLATE($C9,""es"",""eu"")"),"Supinoa")</f>
        <v>Supinoa</v>
      </c>
      <c r="E9" s="6" t="s">
        <v>596</v>
      </c>
      <c r="F9" s="7" t="s">
        <v>595</v>
      </c>
    </row>
    <row r="10">
      <c r="A10" s="22" t="s">
        <v>608</v>
      </c>
      <c r="B10" s="19"/>
      <c r="C10" s="19" t="s">
        <v>598</v>
      </c>
      <c r="D10" s="5" t="str">
        <f>IFERROR(__xludf.DUMMYFUNCTION("GOOGLETRANSLATE($C10,""es"",""eu"")"),"Erdi Fowler")</f>
        <v>Erdi Fowler</v>
      </c>
      <c r="E10" s="6" t="s">
        <v>598</v>
      </c>
      <c r="F10" s="7" t="s">
        <v>598</v>
      </c>
    </row>
    <row r="11">
      <c r="A11" s="22" t="s">
        <v>609</v>
      </c>
      <c r="B11" s="19"/>
      <c r="C11" s="19" t="s">
        <v>600</v>
      </c>
      <c r="D11" s="5" t="str">
        <f>IFERROR(__xludf.DUMMYFUNCTION("GOOGLETRANSLATE($C11,""es"",""eu"")"),"Fowler")</f>
        <v>Fowler</v>
      </c>
      <c r="E11" s="6" t="s">
        <v>600</v>
      </c>
      <c r="F11" s="7" t="s">
        <v>600</v>
      </c>
    </row>
    <row r="12">
      <c r="A12" s="22" t="s">
        <v>610</v>
      </c>
      <c r="B12" s="19"/>
      <c r="C12" s="19" t="s">
        <v>602</v>
      </c>
      <c r="D12" s="5" t="str">
        <f>IFERROR(__xludf.DUMMYFUNCTION("GOOGLETRANSLATE($C12,""es"",""eu"")"),"Fowler altua")</f>
        <v>Fowler altua</v>
      </c>
      <c r="E12" s="6" t="s">
        <v>603</v>
      </c>
      <c r="F12" s="7" t="s">
        <v>604</v>
      </c>
    </row>
    <row r="13">
      <c r="A13" s="22" t="s">
        <v>611</v>
      </c>
      <c r="B13" s="31">
        <v>3.0</v>
      </c>
      <c r="C13" s="19"/>
      <c r="D13" s="5"/>
      <c r="E13" s="32"/>
      <c r="F13" s="33"/>
    </row>
    <row r="14">
      <c r="A14" s="22" t="s">
        <v>612</v>
      </c>
      <c r="B14" s="10"/>
      <c r="C14" s="3" t="s">
        <v>613</v>
      </c>
      <c r="D14" s="5" t="str">
        <f>IFERROR(__xludf.DUMMYFUNCTION("GOOGLETRANSLATE($C14,""es"",""eu"")"),"Aukeratu nola jarraitu:")</f>
        <v>Aukeratu nola jarraitu:</v>
      </c>
      <c r="E14" s="6" t="s">
        <v>614</v>
      </c>
      <c r="F14" s="7" t="s">
        <v>615</v>
      </c>
    </row>
    <row r="15">
      <c r="A15" s="22" t="s">
        <v>616</v>
      </c>
      <c r="B15" s="19"/>
      <c r="C15" s="22" t="s">
        <v>617</v>
      </c>
      <c r="D15" s="5" t="str">
        <f>IFERROR(__xludf.DUMMYFUNCTION("GOOGLETRANSLATE($C15,""es"",""eu"")"),"Lagundu gaixoari janzten")</f>
        <v>Lagundu gaixoari janzten</v>
      </c>
      <c r="E15" s="6" t="s">
        <v>618</v>
      </c>
      <c r="F15" s="7" t="s">
        <v>619</v>
      </c>
    </row>
    <row r="16">
      <c r="A16" s="22" t="s">
        <v>620</v>
      </c>
      <c r="B16" s="19"/>
      <c r="C16" s="22" t="s">
        <v>621</v>
      </c>
      <c r="D16" s="5" t="str">
        <f>IFERROR(__xludf.DUMMYFUNCTION("GOOGLETRANSLATE($C16,""es"",""eu"")"),"Bete ezazu material guztia")</f>
        <v>Bete ezazu material guztia</v>
      </c>
      <c r="E16" s="6" t="s">
        <v>622</v>
      </c>
      <c r="F16" s="7" t="s">
        <v>623</v>
      </c>
    </row>
    <row r="17">
      <c r="A17" s="22" t="s">
        <v>624</v>
      </c>
      <c r="B17" s="19"/>
      <c r="C17" s="22" t="s">
        <v>625</v>
      </c>
      <c r="D17" s="5" t="str">
        <f>IFERROR(__xludf.DUMMYFUNCTION("GOOGLETRANSLATE($C17,""es"",""eu"")"),"Egiaztatu saturazio-balioak eta gainerako konstanteak")</f>
        <v>Egiaztatu saturazio-balioak eta gainerako konstanteak</v>
      </c>
      <c r="E17" s="6" t="s">
        <v>626</v>
      </c>
      <c r="F17" s="7" t="s">
        <v>627</v>
      </c>
    </row>
    <row r="18">
      <c r="A18" s="22" t="s">
        <v>628</v>
      </c>
      <c r="B18" s="19"/>
      <c r="C18" s="22" t="s">
        <v>629</v>
      </c>
      <c r="D18" s="5" t="str">
        <f>IFERROR(__xludf.DUMMYFUNCTION("GOOGLETRANSLATE($C18,""es"",""eu"")"),"Utzi txirrina gaixoaren esku")</f>
        <v>Utzi txirrina gaixoaren esku</v>
      </c>
      <c r="E18" s="6" t="s">
        <v>630</v>
      </c>
      <c r="F18" s="7" t="s">
        <v>631</v>
      </c>
    </row>
    <row r="19">
      <c r="A19" s="22" t="s">
        <v>632</v>
      </c>
      <c r="B19" s="19"/>
      <c r="C19" s="22" t="s">
        <v>633</v>
      </c>
      <c r="D19" s="5" t="str">
        <f>IFERROR(__xludf.DUMMYFUNCTION("GOOGLETRANSLATE($C19,""es"",""eu"")"),"Galdetu gaixoari zer nahi duen mokadutxoa")</f>
        <v>Galdetu gaixoari zer nahi duen mokadutxoa</v>
      </c>
      <c r="E19" s="6" t="s">
        <v>634</v>
      </c>
      <c r="F19" s="7" t="s">
        <v>635</v>
      </c>
    </row>
    <row r="20">
      <c r="A20" s="22" t="s">
        <v>636</v>
      </c>
      <c r="B20" s="19"/>
      <c r="C20" s="22" t="s">
        <v>637</v>
      </c>
      <c r="D20" s="5" t="str">
        <f>IFERROR(__xludf.DUMMYFUNCTION("GOOGLETRANSLATE($C20,""es"",""eu"")"),"Galdetu pazienteari alergiarik duen")</f>
        <v>Galdetu pazienteari alergiarik duen</v>
      </c>
      <c r="E20" s="6" t="s">
        <v>638</v>
      </c>
      <c r="F20" s="7" t="s">
        <v>639</v>
      </c>
    </row>
    <row r="21">
      <c r="A21" s="22" t="s">
        <v>640</v>
      </c>
      <c r="B21" s="31">
        <v>2.0</v>
      </c>
      <c r="C21" s="19"/>
      <c r="D21" s="5"/>
      <c r="E21" s="32"/>
      <c r="F21" s="33"/>
    </row>
    <row r="22">
      <c r="A22" s="22" t="s">
        <v>641</v>
      </c>
      <c r="C22" s="3" t="s">
        <v>642</v>
      </c>
      <c r="D22" s="5" t="str">
        <f>IFERROR(__xludf.DUMMYFUNCTION("GOOGLETRANSLATE($C22,""es"",""eu"")"),"Gaixoaren egungo saturazio transdermikoa ebaluatuz, zer tratamendu aplikatu behar da?")</f>
        <v>Gaixoaren egungo saturazio transdermikoa ebaluatuz, zer tratamendu aplikatu behar da?</v>
      </c>
      <c r="E22" s="6" t="s">
        <v>643</v>
      </c>
      <c r="F22" s="7" t="s">
        <v>644</v>
      </c>
    </row>
    <row r="23">
      <c r="A23" s="22" t="s">
        <v>645</v>
      </c>
      <c r="C23" s="3" t="s">
        <v>646</v>
      </c>
      <c r="D23" s="5" t="str">
        <f>IFERROR(__xludf.DUMMYFUNCTION("GOOGLETRANSLATE($C23,""es"",""eu"")"),"Bere saturazioa normala da, ez du tratamendurik behar.")</f>
        <v>Bere saturazioa normala da, ez du tratamendurik behar.</v>
      </c>
      <c r="E23" s="6" t="s">
        <v>647</v>
      </c>
      <c r="F23" s="7" t="s">
        <v>648</v>
      </c>
    </row>
    <row r="24">
      <c r="A24" s="22" t="s">
        <v>649</v>
      </c>
      <c r="C24" s="3" t="s">
        <v>650</v>
      </c>
      <c r="D24" s="5" t="str">
        <f>IFERROR(__xludf.DUMMYFUNCTION("GOOGLETRANSLATE($C24,""es"",""eu"")"),"Zure saturazioa anormala da, tratamendua behar duzu")</f>
        <v>Zure saturazioa anormala da, tratamendua behar duzu</v>
      </c>
      <c r="E24" s="6" t="s">
        <v>651</v>
      </c>
      <c r="F24" s="7" t="s">
        <v>652</v>
      </c>
    </row>
    <row r="25">
      <c r="A25" s="22" t="s">
        <v>653</v>
      </c>
      <c r="C25" s="3" t="s">
        <v>654</v>
      </c>
      <c r="D25" s="5" t="str">
        <f>IFERROR(__xludf.DUMMYFUNCTION("GOOGLETRANSLATE($C25,""es"",""eu"")"),"Zure saturazioa oso irregularra da, premiazko tratamendua behar duzu")</f>
        <v>Zure saturazioa oso irregularra da, premiazko tratamendua behar duzu</v>
      </c>
      <c r="E25" s="6" t="s">
        <v>655</v>
      </c>
      <c r="F25" s="7" t="s">
        <v>656</v>
      </c>
    </row>
    <row r="26">
      <c r="A26" s="22" t="s">
        <v>657</v>
      </c>
      <c r="B26" s="3">
        <v>0.0</v>
      </c>
      <c r="D26" s="5"/>
      <c r="E26" s="32"/>
      <c r="F26" s="33"/>
    </row>
    <row r="27">
      <c r="A27" s="22" t="s">
        <v>658</v>
      </c>
      <c r="C27" s="3" t="s">
        <v>659</v>
      </c>
      <c r="D27" s="5" t="str">
        <f>IFERROR(__xludf.DUMMYFUNCTION("GOOGLETRANSLATE($C27,""es"",""eu"")"),"Zer egin behar duzu gelatik irten aurretik?")</f>
        <v>Zer egin behar duzu gelatik irten aurretik?</v>
      </c>
      <c r="E27" s="6" t="s">
        <v>660</v>
      </c>
      <c r="F27" s="7" t="s">
        <v>661</v>
      </c>
    </row>
    <row r="28">
      <c r="A28" s="22" t="s">
        <v>662</v>
      </c>
      <c r="C28" s="3" t="s">
        <v>663</v>
      </c>
      <c r="D28" s="5" t="str">
        <f>IFERROR(__xludf.DUMMYFUNCTION("GOOGLETRANSLATE($C28,""es"",""eu"")"),"Pazientea egokitu")</f>
        <v>Pazientea egokitu</v>
      </c>
      <c r="E28" s="6" t="s">
        <v>664</v>
      </c>
      <c r="F28" s="7" t="s">
        <v>665</v>
      </c>
    </row>
    <row r="29">
      <c r="A29" s="22" t="s">
        <v>666</v>
      </c>
      <c r="C29" s="3" t="s">
        <v>667</v>
      </c>
      <c r="D29" s="5" t="str">
        <f>IFERROR(__xludf.DUMMYFUNCTION("GOOGLETRANSLATE($C29,""es"",""eu"")"),"Lagundu gaixoari janzten")</f>
        <v>Lagundu gaixoari janzten</v>
      </c>
      <c r="E29" s="6" t="s">
        <v>668</v>
      </c>
      <c r="F29" s="7" t="s">
        <v>619</v>
      </c>
    </row>
    <row r="30">
      <c r="A30" s="22" t="s">
        <v>669</v>
      </c>
      <c r="C30" s="3" t="s">
        <v>670</v>
      </c>
      <c r="D30" s="5" t="str">
        <f>IFERROR(__xludf.DUMMYFUNCTION("GOOGLETRANSLATE($C30,""es"",""eu"")"),"Aldatu fitxa")</f>
        <v>Aldatu fitxa</v>
      </c>
      <c r="E30" s="6" t="s">
        <v>671</v>
      </c>
      <c r="F30" s="7" t="s">
        <v>672</v>
      </c>
    </row>
    <row r="31">
      <c r="A31" s="22" t="s">
        <v>673</v>
      </c>
      <c r="C31" s="3" t="s">
        <v>674</v>
      </c>
      <c r="D31" s="5" t="str">
        <f>IFERROR(__xludf.DUMMYFUNCTION("GOOGLETRANSLATE($C31,""es"",""eu"")"),"Bete ezazu beharrezko material guztiak")</f>
        <v>Bete ezazu beharrezko material guztiak</v>
      </c>
      <c r="E31" s="6" t="s">
        <v>675</v>
      </c>
      <c r="F31" s="7" t="s">
        <v>676</v>
      </c>
    </row>
    <row r="32">
      <c r="A32" s="22" t="s">
        <v>677</v>
      </c>
      <c r="C32" s="3" t="s">
        <v>678</v>
      </c>
      <c r="D32" s="5" t="str">
        <f>IFERROR(__xludf.DUMMYFUNCTION("GOOGLETRANSLATE($C32,""es"",""eu"")"),"Jarri IV sistemak eta pulsioximetroko kableak behar bezala, egonez gero.")</f>
        <v>Jarri IV sistemak eta pulsioximetroko kableak behar bezala, egonez gero.</v>
      </c>
      <c r="E32" s="6" t="s">
        <v>679</v>
      </c>
      <c r="F32" s="7" t="s">
        <v>680</v>
      </c>
    </row>
    <row r="33">
      <c r="A33" s="22" t="s">
        <v>681</v>
      </c>
      <c r="C33" s="3" t="s">
        <v>682</v>
      </c>
      <c r="D33" s="5" t="str">
        <f>IFERROR(__xludf.DUMMYFUNCTION("GOOGLETRANSLATE($C33,""es"",""eu"")"),"Utzi txirrina gaixoaren esku")</f>
        <v>Utzi txirrina gaixoaren esku</v>
      </c>
      <c r="E33" s="6" t="s">
        <v>630</v>
      </c>
      <c r="F33" s="7" t="s">
        <v>683</v>
      </c>
    </row>
    <row r="34">
      <c r="A34" s="22" t="s">
        <v>684</v>
      </c>
      <c r="C34" s="3" t="s">
        <v>633</v>
      </c>
      <c r="D34" s="5" t="str">
        <f>IFERROR(__xludf.DUMMYFUNCTION("GOOGLETRANSLATE($C34,""es"",""eu"")"),"Galdetu gaixoari zer nahi duen mokadutxoa")</f>
        <v>Galdetu gaixoari zer nahi duen mokadutxoa</v>
      </c>
      <c r="E34" s="6" t="s">
        <v>685</v>
      </c>
      <c r="F34" s="7" t="s">
        <v>635</v>
      </c>
    </row>
    <row r="35">
      <c r="A35" s="22" t="s">
        <v>686</v>
      </c>
      <c r="C35" s="3" t="s">
        <v>637</v>
      </c>
      <c r="D35" s="5" t="str">
        <f>IFERROR(__xludf.DUMMYFUNCTION("GOOGLETRANSLATE($C35,""es"",""eu"")"),"Galdetu pazienteari alergiarik duen")</f>
        <v>Galdetu pazienteari alergiarik duen</v>
      </c>
      <c r="E35" s="6" t="s">
        <v>638</v>
      </c>
      <c r="F35" s="7" t="s">
        <v>639</v>
      </c>
    </row>
    <row r="36">
      <c r="A36" s="22" t="s">
        <v>687</v>
      </c>
      <c r="C36" s="3" t="s">
        <v>688</v>
      </c>
      <c r="D36" s="5" t="str">
        <f>IFERROR(__xludf.DUMMYFUNCTION("GOOGLETRANSLATE($C36,""es"",""eu"")"),"Ez duzu ezer berezirik egin behar")</f>
        <v>Ez duzu ezer berezirik egin behar</v>
      </c>
      <c r="E36" s="6" t="s">
        <v>689</v>
      </c>
      <c r="F36" s="7" t="s">
        <v>690</v>
      </c>
    </row>
    <row r="37">
      <c r="A37" s="22" t="s">
        <v>691</v>
      </c>
      <c r="B37" s="3" t="s">
        <v>692</v>
      </c>
      <c r="D37" s="5"/>
      <c r="E37" s="32"/>
      <c r="F37" s="33"/>
    </row>
    <row r="38">
      <c r="A38" s="22" t="s">
        <v>693</v>
      </c>
      <c r="C38" s="3" t="s">
        <v>694</v>
      </c>
      <c r="D38" s="5" t="str">
        <f>IFERROR(__xludf.DUMMYFUNCTION("GOOGLETRANSLATE($C38,""es"",""eu"")"),"Nola izan behar du oxigenoa hezetzeko balbulak?")</f>
        <v>Nola izan behar du oxigenoa hezetzeko balbulak?</v>
      </c>
      <c r="E38" s="6" t="s">
        <v>695</v>
      </c>
      <c r="F38" s="7" t="s">
        <v>696</v>
      </c>
    </row>
    <row r="39">
      <c r="A39" s="22" t="s">
        <v>697</v>
      </c>
      <c r="C39" s="3" t="s">
        <v>698</v>
      </c>
      <c r="D39" s="5" t="str">
        <f>IFERROR(__xludf.DUMMYFUNCTION("GOOGLETRANSLATE($C39,""es"",""eu"")"),"irekita")</f>
        <v>irekita</v>
      </c>
      <c r="E39" s="6" t="s">
        <v>699</v>
      </c>
      <c r="F39" s="7" t="s">
        <v>700</v>
      </c>
    </row>
    <row r="40">
      <c r="A40" s="22" t="s">
        <v>701</v>
      </c>
      <c r="C40" s="3" t="s">
        <v>702</v>
      </c>
      <c r="D40" s="5" t="str">
        <f>IFERROR(__xludf.DUMMYFUNCTION("GOOGLETRANSLATE($C40,""es"",""eu"")"),"Itxita")</f>
        <v>Itxita</v>
      </c>
      <c r="E40" s="6" t="s">
        <v>703</v>
      </c>
      <c r="F40" s="7" t="s">
        <v>704</v>
      </c>
    </row>
    <row r="41">
      <c r="A41" s="22" t="s">
        <v>705</v>
      </c>
      <c r="B41" s="3">
        <v>0.0</v>
      </c>
      <c r="D41" s="5"/>
      <c r="E41" s="32"/>
      <c r="F41" s="33"/>
    </row>
    <row r="42">
      <c r="A42" s="22" t="s">
        <v>706</v>
      </c>
      <c r="C42" s="3" t="s">
        <v>694</v>
      </c>
      <c r="D42" s="5" t="str">
        <f>IFERROR(__xludf.DUMMYFUNCTION("GOOGLETRANSLATE($C42,""es"",""eu"")"),"Nola izan behar du oxigenoa hezetzeko balbulak?")</f>
        <v>Nola izan behar du oxigenoa hezetzeko balbulak?</v>
      </c>
      <c r="E42" s="6" t="s">
        <v>695</v>
      </c>
      <c r="F42" s="7" t="s">
        <v>696</v>
      </c>
    </row>
    <row r="43">
      <c r="A43" s="22" t="s">
        <v>707</v>
      </c>
      <c r="C43" s="3" t="s">
        <v>698</v>
      </c>
      <c r="D43" s="5" t="str">
        <f>IFERROR(__xludf.DUMMYFUNCTION("GOOGLETRANSLATE($C43,""es"",""eu"")"),"irekita")</f>
        <v>irekita</v>
      </c>
      <c r="E43" s="6" t="s">
        <v>699</v>
      </c>
      <c r="F43" s="7" t="s">
        <v>700</v>
      </c>
    </row>
    <row r="44">
      <c r="A44" s="22" t="s">
        <v>708</v>
      </c>
      <c r="C44" s="3" t="s">
        <v>702</v>
      </c>
      <c r="D44" s="5" t="str">
        <f>IFERROR(__xludf.DUMMYFUNCTION("GOOGLETRANSLATE($C44,""es"",""eu"")"),"Itxita")</f>
        <v>Itxita</v>
      </c>
      <c r="E44" s="6" t="s">
        <v>703</v>
      </c>
      <c r="F44" s="7" t="s">
        <v>704</v>
      </c>
    </row>
    <row r="45">
      <c r="A45" s="22" t="s">
        <v>709</v>
      </c>
      <c r="B45" s="3">
        <v>1.0</v>
      </c>
      <c r="D45" s="5"/>
      <c r="E45" s="32"/>
      <c r="F45" s="33"/>
    </row>
    <row r="46">
      <c r="A46" s="22" t="s">
        <v>710</v>
      </c>
      <c r="C46" s="3" t="s">
        <v>711</v>
      </c>
      <c r="D46" s="5" t="str">
        <f>IFERROR(__xludf.DUMMYFUNCTION("GOOGLETRANSLATE($C46,""es"",""eu"")"),"Funtzionatzen al da pulsioximetroa?")</f>
        <v>Funtzionatzen al da pulsioximetroa?</v>
      </c>
      <c r="E46" s="6" t="s">
        <v>712</v>
      </c>
      <c r="F46" s="7" t="s">
        <v>713</v>
      </c>
    </row>
    <row r="47">
      <c r="A47" s="22" t="s">
        <v>714</v>
      </c>
      <c r="C47" s="3" t="s">
        <v>715</v>
      </c>
      <c r="D47" s="5" t="str">
        <f>IFERROR(__xludf.DUMMYFUNCTION("GOOGLETRANSLATE($C47,""es"",""eu"")"),"Bai")</f>
        <v>Bai</v>
      </c>
      <c r="E47" s="6" t="s">
        <v>715</v>
      </c>
      <c r="F47" s="7" t="s">
        <v>715</v>
      </c>
    </row>
    <row r="48">
      <c r="A48" s="22" t="s">
        <v>716</v>
      </c>
      <c r="C48" s="3" t="s">
        <v>717</v>
      </c>
      <c r="D48" s="5" t="str">
        <f>IFERROR(__xludf.DUMMYFUNCTION("GOOGLETRANSLATE($C48,""es"",""eu"")"),"Ez")</f>
        <v>Ez</v>
      </c>
      <c r="E48" s="6" t="s">
        <v>717</v>
      </c>
      <c r="F48" s="7" t="s">
        <v>718</v>
      </c>
    </row>
    <row r="49">
      <c r="A49" s="22" t="s">
        <v>719</v>
      </c>
      <c r="B49" s="3">
        <v>0.0</v>
      </c>
      <c r="D49" s="5"/>
      <c r="E49" s="32"/>
      <c r="F49" s="33"/>
    </row>
    <row r="50">
      <c r="A50" s="22" t="s">
        <v>720</v>
      </c>
      <c r="C50" s="3" t="s">
        <v>711</v>
      </c>
      <c r="D50" s="5" t="str">
        <f>IFERROR(__xludf.DUMMYFUNCTION("GOOGLETRANSLATE($C50,""es"",""eu"")"),"Funtzionatzen al da pulsioximetroa?")</f>
        <v>Funtzionatzen al da pulsioximetroa?</v>
      </c>
      <c r="E50" s="6" t="s">
        <v>712</v>
      </c>
      <c r="F50" s="7" t="s">
        <v>713</v>
      </c>
    </row>
    <row r="51">
      <c r="A51" s="22" t="s">
        <v>721</v>
      </c>
      <c r="C51" s="3" t="s">
        <v>715</v>
      </c>
      <c r="D51" s="5" t="str">
        <f>IFERROR(__xludf.DUMMYFUNCTION("GOOGLETRANSLATE($C51,""es"",""eu"")"),"Bai")</f>
        <v>Bai</v>
      </c>
      <c r="E51" s="6" t="s">
        <v>715</v>
      </c>
      <c r="F51" s="7" t="s">
        <v>715</v>
      </c>
    </row>
    <row r="52">
      <c r="A52" s="22" t="s">
        <v>722</v>
      </c>
      <c r="C52" s="3" t="s">
        <v>717</v>
      </c>
      <c r="D52" s="5" t="str">
        <f>IFERROR(__xludf.DUMMYFUNCTION("GOOGLETRANSLATE($C52,""es"",""eu"")"),"Ez")</f>
        <v>Ez</v>
      </c>
      <c r="E52" s="6" t="s">
        <v>717</v>
      </c>
      <c r="F52" s="7" t="s">
        <v>718</v>
      </c>
    </row>
    <row r="53">
      <c r="A53" s="22" t="s">
        <v>723</v>
      </c>
      <c r="B53" s="3">
        <v>1.0</v>
      </c>
      <c r="D53" s="5"/>
      <c r="E53" s="32"/>
      <c r="F53" s="33"/>
    </row>
    <row r="54">
      <c r="A54" s="22" t="s">
        <v>724</v>
      </c>
      <c r="B54" s="10"/>
      <c r="C54" s="26" t="s">
        <v>725</v>
      </c>
      <c r="D54" s="5" t="str">
        <f>IFERROR(__xludf.DUMMYFUNCTION("GOOGLETRANSLATE($C54,""es"",""eu"")"),"Zer egin behar duzu tratamendua aplikatu ondoren?")</f>
        <v>Zer egin behar duzu tratamendua aplikatu ondoren?</v>
      </c>
      <c r="E54" s="6" t="s">
        <v>726</v>
      </c>
      <c r="F54" s="7" t="s">
        <v>727</v>
      </c>
    </row>
    <row r="55">
      <c r="A55" s="22" t="s">
        <v>728</v>
      </c>
      <c r="B55" s="19"/>
      <c r="C55" s="22" t="s">
        <v>617</v>
      </c>
      <c r="D55" s="5" t="str">
        <f>IFERROR(__xludf.DUMMYFUNCTION("GOOGLETRANSLATE($C55,""es"",""eu"")"),"Lagundu gaixoari janzten")</f>
        <v>Lagundu gaixoari janzten</v>
      </c>
      <c r="E55" s="6" t="s">
        <v>618</v>
      </c>
      <c r="F55" s="7" t="s">
        <v>619</v>
      </c>
    </row>
    <row r="56">
      <c r="A56" s="22" t="s">
        <v>729</v>
      </c>
      <c r="B56" s="19"/>
      <c r="C56" s="22" t="s">
        <v>621</v>
      </c>
      <c r="D56" s="5" t="str">
        <f>IFERROR(__xludf.DUMMYFUNCTION("GOOGLETRANSLATE($C56,""es"",""eu"")"),"Bete ezazu material guztia")</f>
        <v>Bete ezazu material guztia</v>
      </c>
      <c r="E56" s="6" t="s">
        <v>622</v>
      </c>
      <c r="F56" s="7" t="s">
        <v>623</v>
      </c>
    </row>
    <row r="57">
      <c r="A57" s="22" t="s">
        <v>730</v>
      </c>
      <c r="B57" s="19"/>
      <c r="C57" s="22" t="s">
        <v>625</v>
      </c>
      <c r="D57" s="5" t="str">
        <f>IFERROR(__xludf.DUMMYFUNCTION("GOOGLETRANSLATE($C57,""es"",""eu"")"),"Egiaztatu saturazio-balioak eta gainerako konstanteak")</f>
        <v>Egiaztatu saturazio-balioak eta gainerako konstanteak</v>
      </c>
      <c r="E57" s="6" t="s">
        <v>626</v>
      </c>
      <c r="F57" s="7" t="s">
        <v>627</v>
      </c>
    </row>
    <row r="58">
      <c r="A58" s="22" t="s">
        <v>731</v>
      </c>
      <c r="B58" s="19"/>
      <c r="C58" s="22" t="s">
        <v>629</v>
      </c>
      <c r="D58" s="5" t="str">
        <f>IFERROR(__xludf.DUMMYFUNCTION("GOOGLETRANSLATE($C58,""es"",""eu"")"),"Utzi txirrina gaixoaren esku")</f>
        <v>Utzi txirrina gaixoaren esku</v>
      </c>
      <c r="E58" s="6" t="s">
        <v>732</v>
      </c>
      <c r="F58" s="7" t="s">
        <v>631</v>
      </c>
    </row>
    <row r="59">
      <c r="A59" s="22" t="s">
        <v>733</v>
      </c>
      <c r="B59" s="19"/>
      <c r="C59" s="22" t="s">
        <v>633</v>
      </c>
      <c r="D59" s="5" t="str">
        <f>IFERROR(__xludf.DUMMYFUNCTION("GOOGLETRANSLATE($C59,""es"",""eu"")"),"Galdetu gaixoari zer nahi duen mokadutxoa")</f>
        <v>Galdetu gaixoari zer nahi duen mokadutxoa</v>
      </c>
      <c r="E59" s="6" t="s">
        <v>634</v>
      </c>
      <c r="F59" s="7" t="s">
        <v>635</v>
      </c>
    </row>
    <row r="60">
      <c r="A60" s="22" t="s">
        <v>734</v>
      </c>
      <c r="B60" s="19"/>
      <c r="C60" s="22" t="s">
        <v>637</v>
      </c>
      <c r="D60" s="5" t="str">
        <f>IFERROR(__xludf.DUMMYFUNCTION("GOOGLETRANSLATE($C60,""es"",""eu"")"),"Galdetu pazienteari alergiarik duen")</f>
        <v>Galdetu pazienteari alergiarik duen</v>
      </c>
      <c r="E60" s="6" t="s">
        <v>638</v>
      </c>
      <c r="F60" s="7" t="s">
        <v>639</v>
      </c>
    </row>
    <row r="61">
      <c r="A61" s="22" t="s">
        <v>735</v>
      </c>
      <c r="B61" s="31">
        <v>2.0</v>
      </c>
      <c r="D61" s="5"/>
      <c r="E61" s="32"/>
      <c r="F61" s="33"/>
    </row>
    <row r="62">
      <c r="A62" s="22" t="s">
        <v>736</v>
      </c>
      <c r="B62" s="10"/>
      <c r="C62" s="26" t="s">
        <v>737</v>
      </c>
      <c r="D62" s="5" t="str">
        <f>IFERROR(__xludf.DUMMYFUNCTION("GOOGLETRANSLATE($C62,""es"",""eu"")"),"Zein izan behar du beira hezegarriaren edukia?")</f>
        <v>Zein izan behar du beira hezegarriaren edukia?</v>
      </c>
      <c r="E62" s="6" t="s">
        <v>738</v>
      </c>
      <c r="F62" s="7" t="s">
        <v>739</v>
      </c>
    </row>
    <row r="63">
      <c r="A63" s="22" t="s">
        <v>740</v>
      </c>
      <c r="B63" s="19"/>
      <c r="C63" s="22" t="s">
        <v>741</v>
      </c>
      <c r="D63" s="5" t="str">
        <f>IFERROR(__xludf.DUMMYFUNCTION("GOOGLETRANSLATE($C63,""es"",""eu"")"),"Serum fisiologikoa")</f>
        <v>Serum fisiologikoa</v>
      </c>
      <c r="E63" s="6" t="s">
        <v>742</v>
      </c>
      <c r="F63" s="7" t="s">
        <v>743</v>
      </c>
    </row>
    <row r="64">
      <c r="A64" s="22" t="s">
        <v>744</v>
      </c>
      <c r="B64" s="19"/>
      <c r="C64" s="22" t="s">
        <v>745</v>
      </c>
      <c r="D64" s="5" t="str">
        <f>IFERROR(__xludf.DUMMYFUNCTION("GOOGLETRANSLATE($C64,""es"",""eu"")"),"Ur destilatua")</f>
        <v>Ur destilatua</v>
      </c>
      <c r="E64" s="6" t="s">
        <v>746</v>
      </c>
      <c r="F64" s="7" t="s">
        <v>747</v>
      </c>
    </row>
    <row r="65">
      <c r="A65" s="22" t="s">
        <v>748</v>
      </c>
      <c r="B65" s="19"/>
      <c r="C65" s="22" t="s">
        <v>749</v>
      </c>
      <c r="D65" s="5" t="str">
        <f>IFERROR(__xludf.DUMMYFUNCTION("GOOGLETRANSLATE($C65,""es"",""eu"")"),"Iturriko ura")</f>
        <v>Iturriko ura</v>
      </c>
      <c r="E65" s="6" t="s">
        <v>750</v>
      </c>
      <c r="F65" s="7" t="s">
        <v>751</v>
      </c>
    </row>
    <row r="66">
      <c r="A66" s="22" t="s">
        <v>752</v>
      </c>
      <c r="B66" s="19"/>
      <c r="C66" s="22" t="s">
        <v>753</v>
      </c>
      <c r="D66" s="5" t="str">
        <f>IFERROR(__xludf.DUMMYFUNCTION("GOOGLETRANSLATE($C66,""es"",""eu"")"),"edateko ura botilatua")</f>
        <v>edateko ura botilatua</v>
      </c>
      <c r="E66" s="6" t="s">
        <v>754</v>
      </c>
      <c r="F66" s="7" t="s">
        <v>755</v>
      </c>
    </row>
    <row r="67">
      <c r="A67" s="22" t="s">
        <v>756</v>
      </c>
      <c r="B67" s="31">
        <v>1.0</v>
      </c>
      <c r="D67" s="5"/>
      <c r="E67" s="32"/>
      <c r="F67" s="33"/>
    </row>
    <row r="68">
      <c r="A68" s="22" t="s">
        <v>757</v>
      </c>
      <c r="B68" s="10"/>
      <c r="C68" s="26" t="s">
        <v>758</v>
      </c>
      <c r="D68" s="5" t="str">
        <f>IFERROR(__xludf.DUMMYFUNCTION("GOOGLETRANSLATE($C68,""es"",""eu"")"),"Zer egin behar da gelatik irten aurretik?")</f>
        <v>Zer egin behar da gelatik irten aurretik?</v>
      </c>
      <c r="E68" s="6" t="s">
        <v>759</v>
      </c>
      <c r="F68" s="7" t="s">
        <v>760</v>
      </c>
    </row>
    <row r="69">
      <c r="A69" s="22" t="s">
        <v>761</v>
      </c>
      <c r="B69" s="19"/>
      <c r="C69" s="10" t="s">
        <v>663</v>
      </c>
      <c r="D69" s="5" t="str">
        <f>IFERROR(__xludf.DUMMYFUNCTION("GOOGLETRANSLATE($C69,""es"",""eu"")"),"Pazientea egokitu")</f>
        <v>Pazientea egokitu</v>
      </c>
      <c r="E69" s="6" t="s">
        <v>762</v>
      </c>
      <c r="F69" s="7" t="s">
        <v>665</v>
      </c>
    </row>
    <row r="70">
      <c r="A70" s="22" t="s">
        <v>763</v>
      </c>
      <c r="B70" s="19"/>
      <c r="C70" s="10" t="s">
        <v>764</v>
      </c>
      <c r="D70" s="5" t="str">
        <f>IFERROR(__xludf.DUMMYFUNCTION("GOOGLETRANSLATE($C70,""es"",""eu"")"),"Lagundu gaixoari janzten")</f>
        <v>Lagundu gaixoari janzten</v>
      </c>
      <c r="E70" s="6" t="s">
        <v>765</v>
      </c>
      <c r="F70" s="7" t="s">
        <v>619</v>
      </c>
    </row>
    <row r="71">
      <c r="A71" s="22" t="s">
        <v>766</v>
      </c>
      <c r="B71" s="19"/>
      <c r="C71" s="10" t="s">
        <v>767</v>
      </c>
      <c r="D71" s="5" t="str">
        <f>IFERROR(__xludf.DUMMYFUNCTION("GOOGLETRANSLATE($C71,""es"",""eu"")"),"Aldatu orria")</f>
        <v>Aldatu orria</v>
      </c>
      <c r="E71" s="6" t="s">
        <v>768</v>
      </c>
      <c r="F71" s="7" t="s">
        <v>769</v>
      </c>
    </row>
    <row r="72">
      <c r="A72" s="22" t="s">
        <v>770</v>
      </c>
      <c r="B72" s="19"/>
      <c r="C72" s="10" t="s">
        <v>674</v>
      </c>
      <c r="D72" s="5" t="str">
        <f>IFERROR(__xludf.DUMMYFUNCTION("GOOGLETRANSLATE($C72,""es"",""eu"")"),"Bete ezazu beharrezko material guztiak")</f>
        <v>Bete ezazu beharrezko material guztiak</v>
      </c>
      <c r="E72" s="6" t="s">
        <v>675</v>
      </c>
      <c r="F72" s="7" t="s">
        <v>676</v>
      </c>
    </row>
    <row r="73">
      <c r="A73" s="22" t="s">
        <v>771</v>
      </c>
      <c r="B73" s="19"/>
      <c r="C73" s="10" t="s">
        <v>772</v>
      </c>
      <c r="D73" s="5" t="str">
        <f>IFERROR(__xludf.DUMMYFUNCTION("GOOGLETRANSLATE($C73,""es"",""eu"")"),"Jarri ondo kableak")</f>
        <v>Jarri ondo kableak</v>
      </c>
      <c r="E73" s="6" t="s">
        <v>773</v>
      </c>
      <c r="F73" s="7" t="s">
        <v>774</v>
      </c>
    </row>
    <row r="74">
      <c r="A74" s="22" t="s">
        <v>775</v>
      </c>
      <c r="B74" s="19"/>
      <c r="C74" s="22" t="s">
        <v>629</v>
      </c>
      <c r="D74" s="5" t="str">
        <f>IFERROR(__xludf.DUMMYFUNCTION("GOOGLETRANSLATE($C74,""es"",""eu"")"),"Utzi txirrina gaixoaren esku")</f>
        <v>Utzi txirrina gaixoaren esku</v>
      </c>
      <c r="E74" s="6" t="s">
        <v>732</v>
      </c>
      <c r="F74" s="7" t="s">
        <v>631</v>
      </c>
    </row>
    <row r="75">
      <c r="A75" s="22" t="s">
        <v>776</v>
      </c>
      <c r="B75" s="19"/>
      <c r="C75" s="10" t="s">
        <v>777</v>
      </c>
      <c r="D75" s="5" t="str">
        <f>IFERROR(__xludf.DUMMYFUNCTION("GOOGLETRANSLATE($C75,""es"",""eu"")"),"Gaixoak zer mokadu nahi duen galdetu.")</f>
        <v>Gaixoak zer mokadu nahi duen galdetu.</v>
      </c>
      <c r="E75" s="6" t="s">
        <v>778</v>
      </c>
      <c r="F75" s="7" t="s">
        <v>779</v>
      </c>
    </row>
    <row r="76">
      <c r="A76" s="22" t="s">
        <v>780</v>
      </c>
      <c r="B76" s="19"/>
      <c r="C76" s="10" t="s">
        <v>781</v>
      </c>
      <c r="D76" s="5" t="str">
        <f>IFERROR(__xludf.DUMMYFUNCTION("GOOGLETRANSLATE($C76,""es"",""eu"")"),"Galdetu alergiarik baduzu")</f>
        <v>Galdetu alergiarik baduzu</v>
      </c>
      <c r="E76" s="6" t="s">
        <v>782</v>
      </c>
      <c r="F76" s="7" t="s">
        <v>783</v>
      </c>
    </row>
    <row r="77">
      <c r="A77" s="22" t="s">
        <v>784</v>
      </c>
      <c r="B77" s="19"/>
      <c r="C77" s="10" t="s">
        <v>785</v>
      </c>
      <c r="D77" s="5" t="str">
        <f>IFERROR(__xludf.DUMMYFUNCTION("GOOGLETRANSLATE($C77,""es"",""eu"")"),"Ez duzu beste ezer egin behar")</f>
        <v>Ez duzu beste ezer egin behar</v>
      </c>
      <c r="E77" s="6" t="s">
        <v>786</v>
      </c>
      <c r="F77" s="7" t="s">
        <v>787</v>
      </c>
    </row>
    <row r="78">
      <c r="A78" s="22" t="s">
        <v>788</v>
      </c>
      <c r="B78" s="31" t="s">
        <v>692</v>
      </c>
    </row>
  </sheetData>
  <conditionalFormatting sqref="A1:A800">
    <cfRule type="expression" dxfId="0" priority="1">
      <formula>COUNTIF(A:A,A1)&gt;1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6.25"/>
    <col customWidth="1" min="3" max="3" width="27.63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2" t="s">
        <v>789</v>
      </c>
      <c r="B2" s="10" t="str">
        <f>IFERROR(__xludf.DUMMYFUNCTION("GOOGLETRANSLATE($C2,""es"",""en"")"),"Liters/FiO2")</f>
        <v>Liters/FiO2</v>
      </c>
      <c r="C2" s="26" t="s">
        <v>790</v>
      </c>
      <c r="D2" s="5" t="str">
        <f>IFERROR(__xludf.DUMMYFUNCTION("GOOGLETRANSLATE($C2,""es"",""eu"")"),"Litro/FiO2")</f>
        <v>Litro/FiO2</v>
      </c>
      <c r="E2" s="6" t="s">
        <v>791</v>
      </c>
      <c r="F2" s="7" t="s">
        <v>790</v>
      </c>
    </row>
    <row r="3">
      <c r="A3" s="22" t="s">
        <v>792</v>
      </c>
      <c r="B3" s="10" t="str">
        <f>IFERROR(__xludf.DUMMYFUNCTION("GOOGLETRANSLATE($C3,""es"",""en"")"),"Liters/FiO2")</f>
        <v>Liters/FiO2</v>
      </c>
      <c r="C3" s="22" t="s">
        <v>790</v>
      </c>
      <c r="D3" s="5" t="str">
        <f>IFERROR(__xludf.DUMMYFUNCTION("GOOGLETRANSLATE($C3,""es"",""eu"")"),"Litro/FiO2")</f>
        <v>Litro/FiO2</v>
      </c>
      <c r="E3" s="6" t="s">
        <v>791</v>
      </c>
      <c r="F3" s="7" t="s">
        <v>790</v>
      </c>
    </row>
    <row r="4">
      <c r="A4" s="22" t="s">
        <v>793</v>
      </c>
      <c r="B4" s="10" t="str">
        <f>IFERROR(__xludf.DUMMYFUNCTION("GOOGLETRANSLATE($C4,""es"",""en"")"),"Liters/FiO2")</f>
        <v>Liters/FiO2</v>
      </c>
      <c r="C4" s="22" t="s">
        <v>790</v>
      </c>
      <c r="D4" s="5" t="str">
        <f>IFERROR(__xludf.DUMMYFUNCTION("GOOGLETRANSLATE($C4,""es"",""eu"")"),"Litro/FiO2")</f>
        <v>Litro/FiO2</v>
      </c>
      <c r="E4" s="6" t="s">
        <v>791</v>
      </c>
      <c r="F4" s="7" t="s">
        <v>790</v>
      </c>
    </row>
    <row r="5">
      <c r="A5" s="22" t="s">
        <v>794</v>
      </c>
      <c r="B5" s="10" t="str">
        <f>IFERROR(__xludf.DUMMYFUNCTION("GOOGLETRANSLATE($C5,""es"",""en"")"),"Liters/FiO2")</f>
        <v>Liters/FiO2</v>
      </c>
      <c r="C5" s="22" t="s">
        <v>790</v>
      </c>
      <c r="D5" s="5" t="str">
        <f>IFERROR(__xludf.DUMMYFUNCTION("GOOGLETRANSLATE($C5,""es"",""eu"")"),"Litro/FiO2")</f>
        <v>Litro/FiO2</v>
      </c>
      <c r="E5" s="6" t="s">
        <v>791</v>
      </c>
      <c r="F5" s="7" t="s">
        <v>790</v>
      </c>
    </row>
    <row r="6">
      <c r="A6" s="22" t="s">
        <v>795</v>
      </c>
      <c r="B6" s="10" t="str">
        <f>IFERROR(__xludf.DUMMYFUNCTION("GOOGLETRANSLATE($C6,""es"",""en"")"),"Amount of distilled water")</f>
        <v>Amount of distilled water</v>
      </c>
      <c r="C6" s="22" t="s">
        <v>796</v>
      </c>
      <c r="D6" s="5" t="str">
        <f>IFERROR(__xludf.DUMMYFUNCTION("GOOGLETRANSLATE($C6,""es"",""eu"")"),"Ur destilatuaren kantitatea")</f>
        <v>Ur destilatuaren kantitatea</v>
      </c>
      <c r="E6" s="6" t="s">
        <v>797</v>
      </c>
      <c r="F6" s="7" t="s">
        <v>798</v>
      </c>
    </row>
    <row r="7">
      <c r="A7" s="22"/>
      <c r="B7" s="31"/>
      <c r="C7" s="19"/>
    </row>
    <row r="8">
      <c r="A8" s="22"/>
      <c r="B8" s="10"/>
      <c r="C8" s="20"/>
    </row>
    <row r="9">
      <c r="A9" s="22"/>
      <c r="B9" s="19"/>
      <c r="C9" s="19"/>
    </row>
    <row r="10">
      <c r="A10" s="22"/>
      <c r="B10" s="19"/>
      <c r="C10" s="19"/>
    </row>
    <row r="11">
      <c r="A11" s="22"/>
      <c r="B11" s="19"/>
      <c r="C11" s="19"/>
    </row>
    <row r="12">
      <c r="A12" s="22"/>
      <c r="B12" s="19"/>
      <c r="C12" s="19"/>
    </row>
    <row r="13">
      <c r="A13" s="22"/>
      <c r="B13" s="31"/>
      <c r="C13" s="19"/>
    </row>
    <row r="14">
      <c r="A14" s="22"/>
      <c r="B14" s="10"/>
      <c r="C14" s="26"/>
    </row>
    <row r="15">
      <c r="A15" s="22"/>
      <c r="B15" s="19"/>
      <c r="C15" s="22"/>
    </row>
    <row r="16">
      <c r="A16" s="22"/>
      <c r="B16" s="19"/>
      <c r="C16" s="22"/>
    </row>
    <row r="17">
      <c r="A17" s="22"/>
      <c r="B17" s="19"/>
      <c r="C17" s="22"/>
    </row>
    <row r="18">
      <c r="A18" s="22"/>
      <c r="B18" s="19"/>
      <c r="C18" s="22"/>
    </row>
    <row r="19">
      <c r="A19" s="22"/>
      <c r="B19" s="19"/>
      <c r="C19" s="22"/>
    </row>
    <row r="20">
      <c r="A20" s="22"/>
      <c r="B20" s="19"/>
      <c r="C20" s="22"/>
    </row>
    <row r="21">
      <c r="A21" s="22"/>
      <c r="B21" s="31"/>
      <c r="C21" s="19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</sheetData>
  <conditionalFormatting sqref="A1:A804">
    <cfRule type="expression" dxfId="0" priority="1">
      <formula>COUNTIF(A:A,A1)&gt;1</formula>
    </cfRule>
  </conditionalFormatting>
  <drawing r:id="rId1"/>
</worksheet>
</file>