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proyectos 300/"/>
    </mc:Choice>
  </mc:AlternateContent>
  <xr:revisionPtr revIDLastSave="0" documentId="13_ncr:1_{F37CE2DB-0269-D74B-888B-E5017BBA9ABA}" xr6:coauthVersionLast="47" xr6:coauthVersionMax="47" xr10:uidLastSave="{00000000-0000-0000-0000-000000000000}"/>
  <bookViews>
    <workbookView xWindow="0" yWindow="3560" windowWidth="33600" windowHeight="193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6" i="1" l="1"/>
  <c r="I66" i="1" s="1"/>
  <c r="H65" i="1"/>
  <c r="I65" i="1" s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I78" i="1"/>
  <c r="H78" i="1"/>
  <c r="F78" i="1"/>
  <c r="G78" i="1" s="1"/>
  <c r="D78" i="1"/>
  <c r="E78" i="1" s="1"/>
  <c r="J71" i="1"/>
  <c r="K71" i="1" s="1"/>
  <c r="I71" i="1"/>
  <c r="G71" i="1"/>
  <c r="E71" i="1"/>
  <c r="J70" i="1"/>
  <c r="K70" i="1" s="1"/>
  <c r="I70" i="1"/>
  <c r="G70" i="1"/>
  <c r="E70" i="1"/>
  <c r="J69" i="1"/>
  <c r="K69" i="1" s="1"/>
  <c r="I69" i="1"/>
  <c r="G69" i="1"/>
  <c r="E69" i="1"/>
  <c r="J68" i="1"/>
  <c r="K68" i="1" s="1"/>
  <c r="I68" i="1"/>
  <c r="G68" i="1"/>
  <c r="E68" i="1"/>
  <c r="K67" i="1"/>
  <c r="J67" i="1"/>
  <c r="I67" i="1"/>
  <c r="G67" i="1"/>
  <c r="E67" i="1"/>
  <c r="J66" i="1"/>
  <c r="K66" i="1" s="1"/>
  <c r="G66" i="1"/>
  <c r="E66" i="1"/>
  <c r="J65" i="1"/>
  <c r="K65" i="1" s="1"/>
  <c r="G65" i="1"/>
  <c r="E65" i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G58" i="1"/>
  <c r="E58" i="1"/>
  <c r="J57" i="1"/>
  <c r="K57" i="1" s="1"/>
  <c r="I57" i="1"/>
  <c r="G57" i="1"/>
  <c r="E57" i="1"/>
  <c r="J56" i="1"/>
  <c r="K56" i="1" s="1"/>
  <c r="I56" i="1"/>
  <c r="G56" i="1"/>
  <c r="E56" i="1"/>
  <c r="J55" i="1"/>
  <c r="K55" i="1" s="1"/>
  <c r="I55" i="1"/>
  <c r="G55" i="1"/>
  <c r="E55" i="1"/>
  <c r="J54" i="1"/>
  <c r="K54" i="1" s="1"/>
  <c r="I54" i="1"/>
  <c r="G54" i="1"/>
  <c r="E54" i="1"/>
  <c r="J53" i="1"/>
  <c r="K53" i="1" s="1"/>
  <c r="H53" i="1"/>
  <c r="I53" i="1" s="1"/>
  <c r="G53" i="1"/>
  <c r="E53" i="1"/>
  <c r="J52" i="1"/>
  <c r="K52" i="1" s="1"/>
  <c r="I52" i="1"/>
  <c r="H52" i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K44" i="1"/>
  <c r="J44" i="1"/>
  <c r="I44" i="1"/>
  <c r="F44" i="1"/>
  <c r="G44" i="1" s="1"/>
  <c r="E44" i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I31" i="1"/>
  <c r="F31" i="1"/>
  <c r="G31" i="1" s="1"/>
  <c r="E31" i="1"/>
  <c r="J30" i="1"/>
  <c r="K30" i="1" s="1"/>
  <c r="H30" i="1"/>
  <c r="I30" i="1" s="1"/>
  <c r="F30" i="1"/>
  <c r="G30" i="1" s="1"/>
  <c r="D30" i="1"/>
  <c r="E30" i="1" s="1"/>
  <c r="J29" i="1"/>
  <c r="K29" i="1" s="1"/>
  <c r="I29" i="1"/>
  <c r="F29" i="1"/>
  <c r="G29" i="1" s="1"/>
  <c r="E29" i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72" i="1"/>
  <c r="C73" i="1" s="1"/>
  <c r="C59" i="1"/>
  <c r="C60" i="1" s="1"/>
  <c r="D4" i="1" s="1"/>
  <c r="C85" i="1"/>
  <c r="C86" i="1" s="1"/>
  <c r="B14" i="1" l="1"/>
  <c r="B15" i="1"/>
  <c r="B16" i="1"/>
  <c r="B17" i="1"/>
  <c r="B18" i="1"/>
  <c r="B19" i="1"/>
  <c r="D13" i="1" l="1"/>
  <c r="E13" i="1" s="1"/>
  <c r="E14" i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I14" i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<sst xmlns="http://schemas.openxmlformats.org/spreadsheetml/2006/main" count="188" uniqueCount="66">
  <si>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</si>
  <si>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</si>
  <si>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</si>
  <si>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</si>
  <si>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</si>
  <si>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</si>
  <si>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</si>
  <si>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</si>
  <si>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</si>
  <si>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</si>
  <si>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</si>
  <si>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</si>
  <si>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</si>
  <si>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</si>
  <si>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</si>
  <si>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</si>
  <si>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</si>
  <si>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</si>
  <si>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</si>
  <si>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</si>
  <si>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</si>
  <si>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</si>
  <si>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</si>
  <si>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</si>
  <si>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</si>
  <si>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</si>
  <si>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</si>
  <si>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</si>
  <si>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</si>
  <si>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</si>
  <si>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</si>
  <si>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</si>
  <si>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</si>
  <si>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</si>
  <si>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</si>
  <si>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</si>
  <si>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</si>
  <si>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</si>
  <si>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</si>
  <si>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</si>
  <si>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</si>
  <si>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</si>
  <si>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</si>
  <si>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</si>
  <si>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</si>
  <si>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</si>
  <si>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</si>
  <si>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</si>
  <si>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</si>
  <si>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</si>
  <si>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</si>
  <si>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</si>
  <si>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</si>
  <si>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</si>
  <si>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</si>
  <si>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</si>
  <si>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</si>
  <si>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</si>
  <si>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</si>
  <si>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</si>
  <si>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</si>
  <si>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</si>
  <si>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</si>
  <si>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x</t>
  </si>
  <si>
    <t>Alan Gatica</t>
  </si>
  <si>
    <t>Javier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</si>
</sst>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3" fillId="0" borderId="0" xfId="0" applyFont="1"/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E5" sqref="E5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30">
        <v>0.7</v>
      </c>
      <c r="D2" s="33">
        <v>0.3</v>
      </c>
      <c r="E2" s="34">
        <v>1</v>
      </c>
    </row>
    <row r="3" spans="1:11" ht="16" x14ac:dyDescent="0.2">
      <c r="B3" s="2" t="s">
        <v>2</v>
      </c>
      <c r="C3" s="31" t="s">
        <v>45</v>
      </c>
      <c r="D3" s="35" t="s">
        <v>47</v>
      </c>
      <c r="E3" s="36" t="s">
        <v>46</v>
      </c>
    </row>
    <row r="4" spans="1:11" x14ac:dyDescent="0.2">
      <c r="A4" s="3">
        <v>1</v>
      </c>
      <c r="B4" s="39" t="s">
        <v>64</v>
      </c>
      <c r="C4" s="32">
        <f>C21</f>
        <v>5.7</v>
      </c>
      <c r="D4" s="38">
        <f>C60</f>
        <v>3.5</v>
      </c>
      <c r="E4" s="37">
        <f>C4*C$2+D4*D$2</f>
        <v>5.04</v>
      </c>
    </row>
    <row r="5" spans="1:11" x14ac:dyDescent="0.2">
      <c r="A5" s="3">
        <v>2</v>
      </c>
      <c r="B5" s="39" t="s">
        <v>65</v>
      </c>
      <c r="C5" s="32">
        <f>C34</f>
        <v>5.7</v>
      </c>
      <c r="D5" s="38">
        <v>3.5</v>
      </c>
      <c r="E5" s="37">
        <f t="shared" ref="E5" si="0">C5*C$2+D5*D$2</f>
        <v>5.04</v>
      </c>
    </row>
    <row r="6" spans="1:11" x14ac:dyDescent="0.2">
      <c r="A6" s="3">
        <v>3</v>
      </c>
      <c r="B6" s="17"/>
      <c r="C6" s="32"/>
      <c r="D6" s="38"/>
      <c r="E6" s="37"/>
    </row>
    <row r="11" spans="1:11" ht="19" outlineLevel="1" x14ac:dyDescent="0.2">
      <c r="A11" s="49" t="s">
        <v>48</v>
      </c>
      <c r="B11" s="12" t="str">
        <f>B4</f>
        <v>Alan Gatica</v>
      </c>
      <c r="C11" s="44" t="s">
        <v>9</v>
      </c>
      <c r="D11" s="45" t="s">
        <v>10</v>
      </c>
      <c r="E11" s="46"/>
      <c r="F11" s="46"/>
      <c r="G11" s="46"/>
      <c r="H11" s="46"/>
      <c r="I11" s="46"/>
      <c r="J11" s="46"/>
      <c r="K11" s="47"/>
    </row>
    <row r="12" spans="1:11" outlineLevel="1" x14ac:dyDescent="0.2">
      <c r="A12" s="41"/>
      <c r="B12" s="16" t="s">
        <v>11</v>
      </c>
      <c r="C12" s="43"/>
      <c r="D12" s="45" t="s">
        <v>5</v>
      </c>
      <c r="E12" s="47"/>
      <c r="F12" s="45" t="s">
        <v>6</v>
      </c>
      <c r="G12" s="47"/>
      <c r="H12" s="48" t="s">
        <v>17</v>
      </c>
      <c r="I12" s="47"/>
      <c r="J12" s="45" t="s">
        <v>7</v>
      </c>
      <c r="K12" s="47"/>
    </row>
    <row r="13" spans="1:11" ht="26" outlineLevel="1" x14ac:dyDescent="0.2">
      <c r="A13" s="42"/>
      <c r="B13" s="20" t="str">
        <f>RUBRICA!A4</f>
        <v xml:space="preserve">1. Presenta el proyecto considerando la relevancia, objetivos, metodología y desarrollo, de acuerdo a los estándares de calidad de la disciplina. </v>
      </c>
      <c r="C13" s="18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5" customHeight="1" outlineLevel="1" x14ac:dyDescent="0.2">
      <c r="A14" s="42"/>
      <c r="B14" s="20" t="str">
        <f>RUBRICA!A5</f>
        <v xml:space="preserve">2. Presenta las evidencias del Proyecto APT, dando cuenta del cumplimiento de los objetivos y de acuerdo a los estándares de la disciplina. </v>
      </c>
      <c r="C14" s="18" t="s">
        <v>5</v>
      </c>
      <c r="D14" s="13"/>
      <c r="E14" s="13" t="str">
        <f>IF(D14="X",100*0.25,"")</f>
        <v/>
      </c>
      <c r="F14" s="13" t="str">
        <f t="shared" si="2"/>
        <v/>
      </c>
      <c r="G14" s="13" t="str">
        <f>IF(F14="X",60*0.25,"")</f>
        <v/>
      </c>
      <c r="H14" s="13" t="s">
        <v>63</v>
      </c>
      <c r="I14" s="13">
        <f>IF(H14="X",30*0.25,"")</f>
        <v>7.5</v>
      </c>
      <c r="J14" s="13" t="str">
        <f t="shared" si="4"/>
        <v/>
      </c>
      <c r="K14" s="13" t="str">
        <f t="shared" si="5"/>
        <v/>
      </c>
    </row>
    <row r="15" spans="1:11" ht="26" outlineLevel="1" x14ac:dyDescent="0.2">
      <c r="A15" s="42"/>
      <c r="B15" s="20" t="str">
        <f>RUBRICA!A6</f>
        <v>3. Responde las preguntas realizadas por la comisión, cumpliendo con los estándares de calidad de la disciplina.</v>
      </c>
      <c r="C15" s="18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2"/>
      <c r="B16" s="20" t="str">
        <f>RUBRICA!A7</f>
        <v>4. Expone el Proyecto APT, considerando el formato y el tiempo establecido para la presentación.</v>
      </c>
      <c r="C16" s="18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outlineLevel="1" x14ac:dyDescent="0.2">
      <c r="A17" s="42"/>
      <c r="B17" s="20" t="str">
        <f>RUBRICA!A8</f>
        <v>5. Expresa sus ideas con fluidez, claridad y precisión, utilizando lenguaje técnico propio de la disciplina.</v>
      </c>
      <c r="C17" s="18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6" outlineLevel="1" x14ac:dyDescent="0.2">
      <c r="A18" s="42"/>
      <c r="B18" s="20" t="str">
        <f>RUBRICA!A9</f>
        <v>6. Entrega la documentación y evidencias requerida por la asignatura de acuerdo a la estructura y nombres solicitados, guardando todas las evidencias de avances en Git</v>
      </c>
      <c r="C18" s="18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6" outlineLevel="1" x14ac:dyDescent="0.2">
      <c r="A19" s="42"/>
      <c r="B19" s="20" t="str">
        <f>RUBRICA!A10</f>
        <v xml:space="preserve">7. Expone el tema utilizando un lenguaje técnico disciplinar al presentar la propuesta y responde evidenciando un manejo de la información. </v>
      </c>
      <c r="C19" s="18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25">
      <c r="A20" s="41"/>
      <c r="B20" s="19" t="s">
        <v>4</v>
      </c>
      <c r="C20" s="23">
        <f>E20+G20+I20+K20</f>
        <v>82.5</v>
      </c>
      <c r="D20" s="14"/>
      <c r="E20" s="14">
        <f>SUM(E13:E19)</f>
        <v>75</v>
      </c>
      <c r="F20" s="14"/>
      <c r="G20" s="14">
        <f>SUM(G13:G19)</f>
        <v>0</v>
      </c>
      <c r="H20" s="14"/>
      <c r="I20" s="14">
        <f>SUM(I13:I19)</f>
        <v>7.5</v>
      </c>
      <c r="J20" s="14"/>
      <c r="K20" s="14">
        <f>SUM(K13:K19)</f>
        <v>0</v>
      </c>
    </row>
    <row r="21" spans="1:11" ht="15.75" customHeight="1" outlineLevel="1" x14ac:dyDescent="0.25">
      <c r="A21" s="43"/>
      <c r="B21" s="22" t="s">
        <v>12</v>
      </c>
      <c r="C21" s="15">
        <f>VLOOKUP(C20,ESCALA_IEP!A2:B202,2,FALSE)</f>
        <v>5.7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9" t="s">
        <v>48</v>
      </c>
      <c r="B24" s="12" t="str">
        <f>B5</f>
        <v>Javier Ramirez</v>
      </c>
      <c r="C24" s="44" t="s">
        <v>9</v>
      </c>
      <c r="D24" s="45" t="s">
        <v>10</v>
      </c>
      <c r="E24" s="46"/>
      <c r="F24" s="46"/>
      <c r="G24" s="46"/>
      <c r="H24" s="46"/>
      <c r="I24" s="46"/>
      <c r="J24" s="46"/>
      <c r="K24" s="47"/>
    </row>
    <row r="25" spans="1:11" ht="24" customHeight="1" x14ac:dyDescent="0.2">
      <c r="A25" s="41"/>
      <c r="B25" s="16" t="s">
        <v>11</v>
      </c>
      <c r="C25" s="43"/>
      <c r="D25" s="45" t="s">
        <v>5</v>
      </c>
      <c r="E25" s="47"/>
      <c r="F25" s="45" t="s">
        <v>6</v>
      </c>
      <c r="G25" s="47"/>
      <c r="H25" s="48" t="s">
        <v>17</v>
      </c>
      <c r="I25" s="47"/>
      <c r="J25" s="45" t="s">
        <v>7</v>
      </c>
      <c r="K25" s="47"/>
    </row>
    <row r="26" spans="1:11" ht="24" customHeight="1" x14ac:dyDescent="0.2">
      <c r="A26" s="42"/>
      <c r="B26" s="20" t="str">
        <f>RUBRICA!A4</f>
        <v xml:space="preserve">1. Presenta el proyecto considerando la relevancia, objetivos, metodología y desarrollo, de acuerdo a los estándares de calidad de la disciplina. </v>
      </c>
      <c r="C26" s="18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">
      <c r="A27" s="42"/>
      <c r="B27" s="20" t="str">
        <f>RUBRICA!A5</f>
        <v xml:space="preserve">2. Presenta las evidencias del Proyecto APT, dando cuenta del cumplimiento de los objetivos y de acuerdo a los estándares de la disciplina. </v>
      </c>
      <c r="C27" s="18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2"/>
      <c r="B28" s="20" t="str">
        <f>RUBRICA!A6</f>
        <v>3. Responde las preguntas realizadas por la comisión, cumpliendo con los estándares de calidad de la disciplina.</v>
      </c>
      <c r="C28" s="18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2"/>
      <c r="B29" s="20" t="str">
        <f>RUBRICA!A7</f>
        <v>4. Expone el Proyecto APT, considerando el formato y el tiempo establecido para la presentación.</v>
      </c>
      <c r="C29" s="18" t="s">
        <v>5</v>
      </c>
      <c r="D29" s="13"/>
      <c r="E29" s="13" t="str">
        <f>IF(D29="X",100*0.05,"")</f>
        <v/>
      </c>
      <c r="F29" s="13" t="str">
        <f t="shared" si="8"/>
        <v/>
      </c>
      <c r="G29" s="13" t="str">
        <f>IF(F29="X",60*0.05,"")</f>
        <v/>
      </c>
      <c r="H29" s="13" t="s">
        <v>63</v>
      </c>
      <c r="I29" s="13">
        <f>IF(H29="X",30*0.05,"")</f>
        <v>1.5</v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2"/>
      <c r="B30" s="20" t="str">
        <f>RUBRICA!A8</f>
        <v>5. Expresa sus ideas con fluidez, claridad y precisión, utilizando lenguaje técnico propio de la disciplina.</v>
      </c>
      <c r="C30" s="18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">
      <c r="A31" s="42"/>
      <c r="B31" s="20" t="str">
        <f>RUBRICA!A9</f>
        <v>6. Entrega la documentación y evidencias requerida por la asignatura de acuerdo a la estructura y nombres solicitados, guardando todas las evidencias de avances en Git</v>
      </c>
      <c r="C31" s="18" t="s">
        <v>5</v>
      </c>
      <c r="D31" s="13"/>
      <c r="E31" s="13" t="str">
        <f>IF(D31="X",100*0.2,"")</f>
        <v/>
      </c>
      <c r="F31" s="13" t="str">
        <f>IF($C31=L,"X","")</f>
        <v/>
      </c>
      <c r="G31" s="13" t="str">
        <f>IF(F31="X",60*0.2,"")</f>
        <v/>
      </c>
      <c r="H31" s="13" t="s">
        <v>63</v>
      </c>
      <c r="I31" s="13">
        <f>IF(H31="X",30*0.2,"")</f>
        <v>6</v>
      </c>
      <c r="J31" s="13" t="str">
        <f>IF($C31=NL,"X","")</f>
        <v/>
      </c>
      <c r="K31" s="13" t="str">
        <f t="shared" si="11"/>
        <v/>
      </c>
    </row>
    <row r="32" spans="1:11" ht="24" customHeight="1" x14ac:dyDescent="0.2">
      <c r="A32" s="42"/>
      <c r="B32" s="20" t="str">
        <f>RUBRICA!A10</f>
        <v xml:space="preserve">7. Expone el tema utilizando un lenguaje técnico disciplinar al presentar la propuesta y responde evidenciando un manejo de la información. </v>
      </c>
      <c r="C32" s="18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25">
      <c r="A33" s="41"/>
      <c r="B33" s="19" t="s">
        <v>4</v>
      </c>
      <c r="C33" s="23">
        <f>E33+G33+I33+K33</f>
        <v>82.5</v>
      </c>
      <c r="D33" s="14"/>
      <c r="E33" s="14">
        <f>SUM(E26:E32)</f>
        <v>75</v>
      </c>
      <c r="F33" s="14"/>
      <c r="G33" s="14">
        <f>SUM(G26:G32)</f>
        <v>0</v>
      </c>
      <c r="H33" s="14"/>
      <c r="I33" s="14">
        <f>SUM(I26:I32)</f>
        <v>7.5</v>
      </c>
      <c r="J33" s="14"/>
      <c r="K33" s="14">
        <f>SUM(K26:K32)</f>
        <v>0</v>
      </c>
    </row>
    <row r="34" spans="1:11" ht="24" customHeight="1" x14ac:dyDescent="0.25">
      <c r="A34" s="43"/>
      <c r="B34" s="22" t="s">
        <v>12</v>
      </c>
      <c r="C34" s="15">
        <f>VLOOKUP(C33,ESCALA_IEP!A15:B215,2,FALSE)</f>
        <v>5.7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9" t="s">
        <v>48</v>
      </c>
      <c r="B37" s="12">
        <f>B6</f>
        <v>0</v>
      </c>
      <c r="C37" s="44" t="s">
        <v>9</v>
      </c>
      <c r="D37" s="45" t="s">
        <v>10</v>
      </c>
      <c r="E37" s="46"/>
      <c r="F37" s="46"/>
      <c r="G37" s="46"/>
      <c r="H37" s="46"/>
      <c r="I37" s="46"/>
      <c r="J37" s="46"/>
      <c r="K37" s="47"/>
    </row>
    <row r="38" spans="1:11" ht="24" customHeight="1" x14ac:dyDescent="0.2">
      <c r="A38" s="41"/>
      <c r="B38" s="16" t="s">
        <v>11</v>
      </c>
      <c r="C38" s="43"/>
      <c r="D38" s="45" t="s">
        <v>5</v>
      </c>
      <c r="E38" s="47"/>
      <c r="F38" s="45" t="s">
        <v>6</v>
      </c>
      <c r="G38" s="47"/>
      <c r="H38" s="48" t="s">
        <v>17</v>
      </c>
      <c r="I38" s="47"/>
      <c r="J38" s="45" t="s">
        <v>7</v>
      </c>
      <c r="K38" s="47"/>
    </row>
    <row r="39" spans="1:11" ht="24" customHeight="1" x14ac:dyDescent="0.2">
      <c r="A39" s="42"/>
      <c r="B39" s="20" t="str">
        <f>RUBRICA!A4</f>
        <v xml:space="preserve">1. Presenta el proyecto considerando la relevancia, objetivos, metodología y desarrollo, de acuerdo a los estándares de calidad de la disciplina. </v>
      </c>
      <c r="C39" s="18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2"/>
      <c r="B40" s="20" t="str">
        <f>RUBRICA!A5</f>
        <v xml:space="preserve">2. Presenta las evidencias del Proyecto APT, dando cuenta del cumplimiento de los objetivos y de acuerdo a los estándares de la disciplina. </v>
      </c>
      <c r="C40" s="18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2"/>
      <c r="B41" s="20" t="str">
        <f>RUBRICA!A6</f>
        <v>3. Responde las preguntas realizadas por la comisión, cumpliendo con los estándares de calidad de la disciplina.</v>
      </c>
      <c r="C41" s="18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2"/>
      <c r="B42" s="20" t="str">
        <f>RUBRICA!A7</f>
        <v>4. Expone el Proyecto APT, considerando el formato y el tiempo establecido para la presentación.</v>
      </c>
      <c r="C42" s="18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2"/>
      <c r="B43" s="20" t="str">
        <f>RUBRICA!A8</f>
        <v>5. Expresa sus ideas con fluidez, claridad y precisión, utilizando lenguaje técnico propio de la disciplina.</v>
      </c>
      <c r="C43" s="18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2"/>
      <c r="B44" s="20" t="str">
        <f>RUBRICA!A9</f>
        <v>6. Entrega la documentación y evidencias requerida por la asignatura de acuerdo a la estructura y nombres solicitados, guardando todas las evidencias de avances en Git</v>
      </c>
      <c r="C44" s="18" t="s">
        <v>5</v>
      </c>
      <c r="D44" s="13"/>
      <c r="E44" s="13" t="str">
        <f>IF(D44="X",100*0.2,"")</f>
        <v/>
      </c>
      <c r="F44" s="13" t="str">
        <f>IF($C44=L,"X","")</f>
        <v/>
      </c>
      <c r="G44" s="13" t="str">
        <f>IF(F44="X",60*0.2,"")</f>
        <v/>
      </c>
      <c r="H44" s="13" t="s">
        <v>63</v>
      </c>
      <c r="I44" s="13">
        <f>IF(H44="X",30*0.2,"")</f>
        <v>6</v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2"/>
      <c r="B45" s="20" t="str">
        <f>RUBRICA!A10</f>
        <v xml:space="preserve">7. Expone el tema utilizando un lenguaje técnico disciplinar al presentar la propuesta y responde evidenciando un manejo de la información. </v>
      </c>
      <c r="C45" s="18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41"/>
      <c r="B46" s="19" t="s">
        <v>4</v>
      </c>
      <c r="C46" s="23">
        <f>E46+G46+I46+K46</f>
        <v>86</v>
      </c>
      <c r="D46" s="14"/>
      <c r="E46" s="14">
        <f>SUM(E39:E45)</f>
        <v>80</v>
      </c>
      <c r="F46" s="14"/>
      <c r="G46" s="14">
        <f>SUM(G39:G45)</f>
        <v>0</v>
      </c>
      <c r="H46" s="14"/>
      <c r="I46" s="14">
        <f>SUM(I39:I45)</f>
        <v>6</v>
      </c>
      <c r="J46" s="14"/>
      <c r="K46" s="14">
        <f>SUM(K39:K45)</f>
        <v>0</v>
      </c>
    </row>
    <row r="47" spans="1:11" ht="24" customHeight="1" x14ac:dyDescent="0.25">
      <c r="A47" s="43"/>
      <c r="B47" s="22" t="s">
        <v>12</v>
      </c>
      <c r="C47" s="15">
        <f>VLOOKUP(C46,ESCALA_IEP!A28:B228,2,FALSE)</f>
        <v>6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40" t="s">
        <v>60</v>
      </c>
      <c r="B50" s="12" t="str">
        <f>B4</f>
        <v>Alan Gatica</v>
      </c>
      <c r="C50" s="44" t="s">
        <v>9</v>
      </c>
      <c r="D50" s="45" t="s">
        <v>10</v>
      </c>
      <c r="E50" s="46"/>
      <c r="F50" s="46"/>
      <c r="G50" s="46"/>
      <c r="H50" s="46"/>
      <c r="I50" s="46"/>
      <c r="J50" s="46"/>
      <c r="K50" s="47"/>
    </row>
    <row r="51" spans="1:11" ht="24" customHeight="1" x14ac:dyDescent="0.2">
      <c r="A51" s="41"/>
      <c r="B51" s="16" t="s">
        <v>11</v>
      </c>
      <c r="C51" s="43"/>
      <c r="D51" s="45" t="s">
        <v>5</v>
      </c>
      <c r="E51" s="47"/>
      <c r="F51" s="45" t="s">
        <v>6</v>
      </c>
      <c r="G51" s="47"/>
      <c r="H51" s="48" t="s">
        <v>17</v>
      </c>
      <c r="I51" s="47"/>
      <c r="J51" s="45" t="s">
        <v>7</v>
      </c>
      <c r="K51" s="47"/>
    </row>
    <row r="52" spans="1:11" ht="24" customHeight="1" x14ac:dyDescent="0.2">
      <c r="A52" s="42"/>
      <c r="B52" s="20" t="str">
        <f>RUBRICA!A4</f>
        <v xml:space="preserve">1. Presenta el proyecto considerando la relevancia, objetivos, metodología y desarrollo, de acuerdo a los estándares de calidad de la disciplina. </v>
      </c>
      <c r="C52" s="18" t="s">
        <v>5</v>
      </c>
      <c r="D52" s="13"/>
      <c r="E52" s="13" t="str">
        <f>IF(D52="X",100*0.15,"")</f>
        <v/>
      </c>
      <c r="F52" s="13" t="s">
        <v>63</v>
      </c>
      <c r="G52" s="13">
        <f>IF(F52="X",60*0.15,"")</f>
        <v>9</v>
      </c>
      <c r="H52" s="13" t="str">
        <f t="shared" ref="H52:H54" si="17">IF($C52=ML,"X","")</f>
        <v/>
      </c>
      <c r="I52" s="13" t="str">
        <f>IF(H52="X",30*0.15,"")</f>
        <v/>
      </c>
      <c r="J52" s="13" t="str">
        <f t="shared" ref="J52:J56" si="18">IF($C52=NL,"X","")</f>
        <v/>
      </c>
      <c r="K52" s="13" t="str">
        <f t="shared" ref="K52:K58" si="19">IF($J52="X",0,"")</f>
        <v/>
      </c>
    </row>
    <row r="53" spans="1:11" ht="24" customHeight="1" x14ac:dyDescent="0.2">
      <c r="A53" s="42"/>
      <c r="B53" s="20" t="str">
        <f>RUBRICA!A5</f>
        <v xml:space="preserve">2. Presenta las evidencias del Proyecto APT, dando cuenta del cumplimiento de los objetivos y de acuerdo a los estándares de la disciplina. </v>
      </c>
      <c r="C53" s="18" t="s">
        <v>5</v>
      </c>
      <c r="D53" s="13"/>
      <c r="E53" s="13" t="str">
        <f>IF(D53="X",100*0.25,"")</f>
        <v/>
      </c>
      <c r="F53" s="13" t="s">
        <v>63</v>
      </c>
      <c r="G53" s="13">
        <f>IF(F53="X",60*0.25,"")</f>
        <v>15</v>
      </c>
      <c r="H53" s="13" t="str">
        <f t="shared" si="17"/>
        <v/>
      </c>
      <c r="I53" s="13" t="str">
        <f>IF(H53="X",30*0.25,"")</f>
        <v/>
      </c>
      <c r="J53" s="13" t="str">
        <f t="shared" si="18"/>
        <v/>
      </c>
      <c r="K53" s="13" t="str">
        <f t="shared" si="19"/>
        <v/>
      </c>
    </row>
    <row r="54" spans="1:11" ht="24" customHeight="1" x14ac:dyDescent="0.2">
      <c r="A54" s="42"/>
      <c r="B54" s="20" t="str">
        <f>RUBRICA!A6</f>
        <v>3. Responde las preguntas realizadas por la comisión, cumpliendo con los estándares de calidad de la disciplina.</v>
      </c>
      <c r="C54" s="18" t="s">
        <v>5</v>
      </c>
      <c r="D54" s="13"/>
      <c r="E54" s="13" t="str">
        <f>IF(D54="X",100*0.2,"")</f>
        <v/>
      </c>
      <c r="F54" s="13"/>
      <c r="G54" s="13" t="str">
        <f>IF(F54="X",60*0.2,"")</f>
        <v/>
      </c>
      <c r="H54" s="13" t="s">
        <v>63</v>
      </c>
      <c r="I54" s="13">
        <f>IF(H54="X",30*0.2,"")</f>
        <v>6</v>
      </c>
      <c r="J54" s="13" t="str">
        <f t="shared" si="18"/>
        <v/>
      </c>
      <c r="K54" s="13" t="str">
        <f t="shared" si="19"/>
        <v/>
      </c>
    </row>
    <row r="55" spans="1:11" ht="24" customHeight="1" x14ac:dyDescent="0.2">
      <c r="A55" s="42"/>
      <c r="B55" s="20" t="str">
        <f>RUBRICA!A7</f>
        <v>4. Expone el Proyecto APT, considerando el formato y el tiempo establecido para la presentación.</v>
      </c>
      <c r="C55" s="18" t="s">
        <v>5</v>
      </c>
      <c r="D55" s="13"/>
      <c r="E55" s="13" t="str">
        <f>IF(D55="X",100*0.05,"")</f>
        <v/>
      </c>
      <c r="F55" s="13" t="s">
        <v>63</v>
      </c>
      <c r="G55" s="13">
        <f>IF(F55="X",60*0.05,"")</f>
        <v>3</v>
      </c>
      <c r="H55" s="13"/>
      <c r="I55" s="13" t="str">
        <f>IF(H55="X",30*0.05,"")</f>
        <v/>
      </c>
      <c r="J55" s="13" t="str">
        <f t="shared" si="18"/>
        <v/>
      </c>
      <c r="K55" s="13" t="str">
        <f t="shared" si="19"/>
        <v/>
      </c>
    </row>
    <row r="56" spans="1:11" ht="24" customHeight="1" x14ac:dyDescent="0.2">
      <c r="A56" s="42"/>
      <c r="B56" s="20" t="str">
        <f>RUBRICA!A8</f>
        <v>5. Expresa sus ideas con fluidez, claridad y precisión, utilizando lenguaje técnico propio de la disciplina.</v>
      </c>
      <c r="C56" s="18" t="s">
        <v>5</v>
      </c>
      <c r="D56" s="13"/>
      <c r="E56" s="13" t="str">
        <f>IF(D56="X",100*0.05,"")</f>
        <v/>
      </c>
      <c r="F56" s="13"/>
      <c r="G56" s="13" t="str">
        <f>IF(F56="X",60*0.05,"")</f>
        <v/>
      </c>
      <c r="H56" s="13" t="s">
        <v>63</v>
      </c>
      <c r="I56" s="13">
        <f>IF(H56="X",30*0.05,"")</f>
        <v>1.5</v>
      </c>
      <c r="J56" s="13" t="str">
        <f t="shared" si="18"/>
        <v/>
      </c>
      <c r="K56" s="13" t="str">
        <f t="shared" si="19"/>
        <v/>
      </c>
    </row>
    <row r="57" spans="1:11" ht="24" customHeight="1" x14ac:dyDescent="0.2">
      <c r="A57" s="42"/>
      <c r="B57" s="20" t="str">
        <f>RUBRICA!A9</f>
        <v>6. Entrega la documentación y evidencias requerida por la asignatura de acuerdo a la estructura y nombres solicitados, guardando todas las evidencias de avances en Git</v>
      </c>
      <c r="C57" s="18" t="s">
        <v>5</v>
      </c>
      <c r="D57" s="13"/>
      <c r="E57" s="13" t="str">
        <f>IF(D57="X",100*0.2,"")</f>
        <v/>
      </c>
      <c r="F57" s="13" t="s">
        <v>63</v>
      </c>
      <c r="G57" s="13">
        <f>IF(F57="X",60*0.2,"")</f>
        <v>12</v>
      </c>
      <c r="H57" s="13"/>
      <c r="I57" s="13" t="str">
        <f>IF(H57="X",30*0.2,"")</f>
        <v/>
      </c>
      <c r="J57" s="13" t="str">
        <f>IF($C57=NL,"X","")</f>
        <v/>
      </c>
      <c r="K57" s="13" t="str">
        <f t="shared" si="19"/>
        <v/>
      </c>
    </row>
    <row r="58" spans="1:11" ht="24" customHeight="1" x14ac:dyDescent="0.2">
      <c r="A58" s="42"/>
      <c r="B58" s="20" t="str">
        <f>RUBRICA!A10</f>
        <v xml:space="preserve">7. Expone el tema utilizando un lenguaje técnico disciplinar al presentar la propuesta y responde evidenciando un manejo de la información. </v>
      </c>
      <c r="C58" s="18" t="s">
        <v>5</v>
      </c>
      <c r="D58" s="13"/>
      <c r="E58" s="13" t="str">
        <f>IF(D58="X",100*0.1,"")</f>
        <v/>
      </c>
      <c r="F58" s="13"/>
      <c r="G58" s="13" t="str">
        <f>IF(F58="X",60*0.1,"")</f>
        <v/>
      </c>
      <c r="H58" s="13" t="s">
        <v>63</v>
      </c>
      <c r="I58" s="13">
        <f>IF(H58="X",30*0.1,"")</f>
        <v>3</v>
      </c>
      <c r="J58" s="13" t="str">
        <f>IF($C58=NL,"X","")</f>
        <v/>
      </c>
      <c r="K58" s="13" t="str">
        <f t="shared" si="19"/>
        <v/>
      </c>
    </row>
    <row r="59" spans="1:11" ht="24" customHeight="1" x14ac:dyDescent="0.25">
      <c r="A59" s="41"/>
      <c r="B59" s="19" t="s">
        <v>4</v>
      </c>
      <c r="C59" s="23">
        <f>E59+G59+I59+K59</f>
        <v>49.5</v>
      </c>
      <c r="D59" s="14"/>
      <c r="E59" s="14">
        <f>SUM(E52:E58)</f>
        <v>0</v>
      </c>
      <c r="F59" s="14"/>
      <c r="G59" s="14">
        <f>SUM(G52:G58)</f>
        <v>39</v>
      </c>
      <c r="H59" s="14"/>
      <c r="I59" s="14">
        <f>SUM(I52:I58)</f>
        <v>10.5</v>
      </c>
      <c r="J59" s="14"/>
      <c r="K59" s="14">
        <f>SUM(K52:K58)</f>
        <v>0</v>
      </c>
    </row>
    <row r="60" spans="1:11" ht="24" customHeight="1" x14ac:dyDescent="0.25">
      <c r="A60" s="43"/>
      <c r="B60" s="22" t="s">
        <v>12</v>
      </c>
      <c r="C60" s="15">
        <f>VLOOKUP(C59,ESCALA_IEP!A41:B241,2,FALSE)</f>
        <v>3.5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40" t="s">
        <v>61</v>
      </c>
      <c r="B63" s="12" t="str">
        <f>B5</f>
        <v>Javier Ramirez</v>
      </c>
      <c r="C63" s="44" t="s">
        <v>9</v>
      </c>
      <c r="D63" s="45" t="s">
        <v>10</v>
      </c>
      <c r="E63" s="46"/>
      <c r="F63" s="46"/>
      <c r="G63" s="46"/>
      <c r="H63" s="46"/>
      <c r="I63" s="46"/>
      <c r="J63" s="46"/>
      <c r="K63" s="47"/>
    </row>
    <row r="64" spans="1:11" ht="24" customHeight="1" x14ac:dyDescent="0.2">
      <c r="A64" s="41"/>
      <c r="B64" s="16" t="s">
        <v>11</v>
      </c>
      <c r="C64" s="43"/>
      <c r="D64" s="45" t="s">
        <v>5</v>
      </c>
      <c r="E64" s="47"/>
      <c r="F64" s="45" t="s">
        <v>6</v>
      </c>
      <c r="G64" s="47"/>
      <c r="H64" s="48" t="s">
        <v>17</v>
      </c>
      <c r="I64" s="47"/>
      <c r="J64" s="45" t="s">
        <v>7</v>
      </c>
      <c r="K64" s="47"/>
    </row>
    <row r="65" spans="1:11" ht="24" customHeight="1" x14ac:dyDescent="0.2">
      <c r="A65" s="42"/>
      <c r="B65" s="20" t="str">
        <f>RUBRICA!A4</f>
        <v xml:space="preserve">1. Presenta el proyecto considerando la relevancia, objetivos, metodología y desarrollo, de acuerdo a los estándares de calidad de la disciplina. </v>
      </c>
      <c r="C65" s="18" t="s">
        <v>5</v>
      </c>
      <c r="D65" s="13" t="s">
        <v>63</v>
      </c>
      <c r="E65" s="13">
        <f>IF(D65="X",100*0.15,"")</f>
        <v>15</v>
      </c>
      <c r="F65" s="13" t="s">
        <v>63</v>
      </c>
      <c r="G65" s="13">
        <f>IF(F65="X",60*0.15,"")</f>
        <v>9</v>
      </c>
      <c r="H65" s="13" t="str">
        <f t="shared" ref="H65:H67" si="20">IF($C65=ML,"X","")</f>
        <v/>
      </c>
      <c r="I65" s="13" t="str">
        <f>IF(H65="X",30*0.15,"")</f>
        <v/>
      </c>
      <c r="J65" s="13" t="str">
        <f t="shared" ref="J65:J69" si="21">IF($C65=NL,"X","")</f>
        <v/>
      </c>
      <c r="K65" s="13" t="str">
        <f t="shared" ref="K65:K71" si="22">IF($J65="X",0,"")</f>
        <v/>
      </c>
    </row>
    <row r="66" spans="1:11" ht="24" customHeight="1" x14ac:dyDescent="0.2">
      <c r="A66" s="42"/>
      <c r="B66" s="20" t="str">
        <f>RUBRICA!A5</f>
        <v xml:space="preserve">2. Presenta las evidencias del Proyecto APT, dando cuenta del cumplimiento de los objetivos y de acuerdo a los estándares de la disciplina. </v>
      </c>
      <c r="C66" s="18" t="s">
        <v>5</v>
      </c>
      <c r="D66" s="13" t="s">
        <v>63</v>
      </c>
      <c r="E66" s="13">
        <f>IF(D66="X",100*0.25,"")</f>
        <v>25</v>
      </c>
      <c r="F66" s="13" t="s">
        <v>63</v>
      </c>
      <c r="G66" s="13">
        <f>IF(F66="X",60*0.25,"")</f>
        <v>15</v>
      </c>
      <c r="H66" s="13" t="str">
        <f t="shared" si="20"/>
        <v/>
      </c>
      <c r="I66" s="13" t="str">
        <f>IF(H66="X",30*0.25,"")</f>
        <v/>
      </c>
      <c r="J66" s="13" t="str">
        <f t="shared" si="21"/>
        <v/>
      </c>
      <c r="K66" s="13" t="str">
        <f t="shared" si="22"/>
        <v/>
      </c>
    </row>
    <row r="67" spans="1:11" ht="24" customHeight="1" x14ac:dyDescent="0.2">
      <c r="A67" s="42"/>
      <c r="B67" s="20" t="str">
        <f>RUBRICA!A6</f>
        <v>3. Responde las preguntas realizadas por la comisión, cumpliendo con los estándares de calidad de la disciplina.</v>
      </c>
      <c r="C67" s="18" t="s">
        <v>5</v>
      </c>
      <c r="D67" s="13" t="s">
        <v>63</v>
      </c>
      <c r="E67" s="13">
        <f>IF(D67="X",100*0.2,"")</f>
        <v>20</v>
      </c>
      <c r="F67" s="13"/>
      <c r="G67" s="13" t="str">
        <f>IF(F67="X",60*0.2,"")</f>
        <v/>
      </c>
      <c r="H67" s="13" t="s">
        <v>63</v>
      </c>
      <c r="I67" s="13">
        <f>IF(H67="X",30*0.2,"")</f>
        <v>6</v>
      </c>
      <c r="J67" s="13" t="str">
        <f t="shared" si="21"/>
        <v/>
      </c>
      <c r="K67" s="13" t="str">
        <f t="shared" si="22"/>
        <v/>
      </c>
    </row>
    <row r="68" spans="1:11" ht="24" customHeight="1" x14ac:dyDescent="0.2">
      <c r="A68" s="42"/>
      <c r="B68" s="20" t="str">
        <f>RUBRICA!A7</f>
        <v>4. Expone el Proyecto APT, considerando el formato y el tiempo establecido para la presentación.</v>
      </c>
      <c r="C68" s="18" t="s">
        <v>5</v>
      </c>
      <c r="D68" s="13" t="s">
        <v>63</v>
      </c>
      <c r="E68" s="13">
        <f>IF(D68="X",100*0.05,"")</f>
        <v>5</v>
      </c>
      <c r="F68" s="13" t="s">
        <v>63</v>
      </c>
      <c r="G68" s="13">
        <f>IF(F68="X",60*0.05,"")</f>
        <v>3</v>
      </c>
      <c r="H68" s="13"/>
      <c r="I68" s="13" t="str">
        <f>IF(H68="X",30*0.05,"")</f>
        <v/>
      </c>
      <c r="J68" s="13" t="str">
        <f t="shared" si="21"/>
        <v/>
      </c>
      <c r="K68" s="13" t="str">
        <f t="shared" si="22"/>
        <v/>
      </c>
    </row>
    <row r="69" spans="1:11" ht="24" customHeight="1" x14ac:dyDescent="0.2">
      <c r="A69" s="42"/>
      <c r="B69" s="20" t="str">
        <f>RUBRICA!A8</f>
        <v>5. Expresa sus ideas con fluidez, claridad y precisión, utilizando lenguaje técnico propio de la disciplina.</v>
      </c>
      <c r="C69" s="18" t="s">
        <v>5</v>
      </c>
      <c r="D69" s="13" t="s">
        <v>63</v>
      </c>
      <c r="E69" s="13">
        <f>IF(D69="X",100*0.05,"")</f>
        <v>5</v>
      </c>
      <c r="F69" s="13"/>
      <c r="G69" s="13" t="str">
        <f>IF(F69="X",60*0.05,"")</f>
        <v/>
      </c>
      <c r="H69" s="13" t="s">
        <v>63</v>
      </c>
      <c r="I69" s="13">
        <f>IF(H69="X",30*0.05,"")</f>
        <v>1.5</v>
      </c>
      <c r="J69" s="13" t="str">
        <f t="shared" si="21"/>
        <v/>
      </c>
      <c r="K69" s="13" t="str">
        <f t="shared" si="22"/>
        <v/>
      </c>
    </row>
    <row r="70" spans="1:11" ht="24" customHeight="1" x14ac:dyDescent="0.2">
      <c r="A70" s="42"/>
      <c r="B70" s="20" t="str">
        <f>RUBRICA!A9</f>
        <v>6. Entrega la documentación y evidencias requerida por la asignatura de acuerdo a la estructura y nombres solicitados, guardando todas las evidencias de avances en Git</v>
      </c>
      <c r="C70" s="18" t="s">
        <v>5</v>
      </c>
      <c r="D70" s="13" t="s">
        <v>63</v>
      </c>
      <c r="E70" s="13">
        <f>IF(D70="X",100*0.2,"")</f>
        <v>20</v>
      </c>
      <c r="F70" s="13" t="s">
        <v>63</v>
      </c>
      <c r="G70" s="13">
        <f>IF(F70="X",60*0.2,"")</f>
        <v>12</v>
      </c>
      <c r="H70" s="13"/>
      <c r="I70" s="13" t="str">
        <f>IF(H70="X",30*0.2,"")</f>
        <v/>
      </c>
      <c r="J70" s="13" t="str">
        <f>IF($C70=NL,"X","")</f>
        <v/>
      </c>
      <c r="K70" s="13" t="str">
        <f t="shared" si="22"/>
        <v/>
      </c>
    </row>
    <row r="71" spans="1:11" ht="24" customHeight="1" x14ac:dyDescent="0.2">
      <c r="A71" s="42"/>
      <c r="B71" s="20" t="str">
        <f>RUBRICA!A10</f>
        <v xml:space="preserve">7. Expone el tema utilizando un lenguaje técnico disciplinar al presentar la propuesta y responde evidenciando un manejo de la información. </v>
      </c>
      <c r="C71" s="18" t="s">
        <v>5</v>
      </c>
      <c r="D71" s="13" t="s">
        <v>63</v>
      </c>
      <c r="E71" s="13">
        <f>IF(D71="X",100*0.1,"")</f>
        <v>10</v>
      </c>
      <c r="F71" s="13"/>
      <c r="G71" s="13" t="str">
        <f>IF(F71="X",60*0.1,"")</f>
        <v/>
      </c>
      <c r="H71" s="13" t="s">
        <v>63</v>
      </c>
      <c r="I71" s="13">
        <f>IF(H71="X",30*0.1,"")</f>
        <v>3</v>
      </c>
      <c r="J71" s="13" t="str">
        <f>IF($C71=NL,"X","")</f>
        <v/>
      </c>
      <c r="K71" s="13" t="str">
        <f t="shared" si="22"/>
        <v/>
      </c>
    </row>
    <row r="72" spans="1:11" ht="24" customHeight="1" x14ac:dyDescent="0.25">
      <c r="A72" s="41"/>
      <c r="B72" s="19" t="s">
        <v>4</v>
      </c>
      <c r="C72" s="23">
        <f>E72+G72+I72+K72</f>
        <v>149.5</v>
      </c>
      <c r="D72" s="14"/>
      <c r="E72" s="14">
        <f>SUM(E65:E71)</f>
        <v>100</v>
      </c>
      <c r="F72" s="14"/>
      <c r="G72" s="14">
        <f>SUM(G65:G71)</f>
        <v>39</v>
      </c>
      <c r="H72" s="14"/>
      <c r="I72" s="14">
        <f>SUM(I65:I71)</f>
        <v>10.5</v>
      </c>
      <c r="J72" s="14"/>
      <c r="K72" s="14">
        <f>SUM(K65:K71)</f>
        <v>0</v>
      </c>
    </row>
    <row r="73" spans="1:11" ht="24" customHeight="1" x14ac:dyDescent="0.25">
      <c r="A73" s="43"/>
      <c r="B73" s="22" t="s">
        <v>12</v>
      </c>
      <c r="C73" s="15" t="e">
        <f>VLOOKUP(C72,ESCALA_IEP!A54:B254,2,FALSE)</f>
        <v>#N/A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40" t="s">
        <v>62</v>
      </c>
      <c r="B76" s="12">
        <f>B6</f>
        <v>0</v>
      </c>
      <c r="C76" s="44" t="s">
        <v>9</v>
      </c>
      <c r="D76" s="45" t="s">
        <v>10</v>
      </c>
      <c r="E76" s="46"/>
      <c r="F76" s="46"/>
      <c r="G76" s="46"/>
      <c r="H76" s="46"/>
      <c r="I76" s="46"/>
      <c r="J76" s="46"/>
      <c r="K76" s="47"/>
    </row>
    <row r="77" spans="1:11" ht="24" customHeight="1" x14ac:dyDescent="0.2">
      <c r="A77" s="41"/>
      <c r="B77" s="16" t="s">
        <v>11</v>
      </c>
      <c r="C77" s="43"/>
      <c r="D77" s="45" t="s">
        <v>5</v>
      </c>
      <c r="E77" s="47"/>
      <c r="F77" s="45" t="s">
        <v>6</v>
      </c>
      <c r="G77" s="47"/>
      <c r="H77" s="48" t="s">
        <v>17</v>
      </c>
      <c r="I77" s="47"/>
      <c r="J77" s="45" t="s">
        <v>7</v>
      </c>
      <c r="K77" s="47"/>
    </row>
    <row r="78" spans="1:11" ht="24" customHeight="1" x14ac:dyDescent="0.2">
      <c r="A78" s="42"/>
      <c r="B78" s="20" t="str">
        <f>RUBRICA!A4</f>
        <v xml:space="preserve">1. Presenta el proyecto considerando la relevancia, objetivos, metodología y desarrollo, de acuerdo a los estándares de calidad de la disciplina. </v>
      </c>
      <c r="C78" s="18" t="s">
        <v>5</v>
      </c>
      <c r="D78" s="13" t="str">
        <f t="shared" ref="D78:D82" si="23">IF($C78=CL,"X","")</f>
        <v>X</v>
      </c>
      <c r="E78" s="13">
        <f>IF(D78="X",100*0.15,"")</f>
        <v>15</v>
      </c>
      <c r="F78" s="13" t="str">
        <f t="shared" ref="F78:F82" si="24">IF($C78=L,"X","")</f>
        <v/>
      </c>
      <c r="G78" s="13" t="str">
        <f>IF(F78="X",60*0.15,"")</f>
        <v/>
      </c>
      <c r="H78" s="13" t="str">
        <f t="shared" ref="H78:H82" si="25">IF($C78=ML,"X","")</f>
        <v/>
      </c>
      <c r="I78" s="13" t="str">
        <f>IF(H78="X",30*0.15,"")</f>
        <v/>
      </c>
      <c r="J78" s="13" t="str">
        <f t="shared" ref="J78:J82" si="26">IF($C78=NL,"X","")</f>
        <v/>
      </c>
      <c r="K78" s="13" t="str">
        <f t="shared" ref="K78:K84" si="27">IF($J78="X",0,"")</f>
        <v/>
      </c>
    </row>
    <row r="79" spans="1:11" ht="24" customHeight="1" x14ac:dyDescent="0.2">
      <c r="A79" s="42"/>
      <c r="B79" s="20" t="str">
        <f>RUBRICA!A5</f>
        <v xml:space="preserve">2. Presenta las evidencias del Proyecto APT, dando cuenta del cumplimiento de los objetivos y de acuerdo a los estándares de la disciplina. </v>
      </c>
      <c r="C79" s="18" t="s">
        <v>5</v>
      </c>
      <c r="D79" s="13" t="str">
        <f t="shared" si="23"/>
        <v>X</v>
      </c>
      <c r="E79" s="13">
        <f>IF(D79="X",100*0.25,"")</f>
        <v>25</v>
      </c>
      <c r="F79" s="13" t="str">
        <f t="shared" si="24"/>
        <v/>
      </c>
      <c r="G79" s="13" t="str">
        <f>IF(F79="X",60*0.25,"")</f>
        <v/>
      </c>
      <c r="H79" s="13" t="str">
        <f t="shared" si="25"/>
        <v/>
      </c>
      <c r="I79" s="13" t="str">
        <f>IF(H79="X",30*0.25,"")</f>
        <v/>
      </c>
      <c r="J79" s="13" t="str">
        <f t="shared" si="26"/>
        <v/>
      </c>
      <c r="K79" s="13" t="str">
        <f t="shared" si="27"/>
        <v/>
      </c>
    </row>
    <row r="80" spans="1:11" ht="24" customHeight="1" x14ac:dyDescent="0.2">
      <c r="A80" s="42"/>
      <c r="B80" s="20" t="str">
        <f>RUBRICA!A6</f>
        <v>3. Responde las preguntas realizadas por la comisión, cumpliendo con los estándares de calidad de la disciplina.</v>
      </c>
      <c r="C80" s="18" t="s">
        <v>5</v>
      </c>
      <c r="D80" s="13" t="str">
        <f t="shared" si="23"/>
        <v>X</v>
      </c>
      <c r="E80" s="13">
        <f>IF(D80="X",100*0.2,"")</f>
        <v>20</v>
      </c>
      <c r="F80" s="13" t="str">
        <f t="shared" si="24"/>
        <v/>
      </c>
      <c r="G80" s="13" t="str">
        <f>IF(F80="X",60*0.2,"")</f>
        <v/>
      </c>
      <c r="H80" s="13" t="str">
        <f t="shared" si="25"/>
        <v/>
      </c>
      <c r="I80" s="13" t="str">
        <f>IF(H80="X",30*0.2,"")</f>
        <v/>
      </c>
      <c r="J80" s="13" t="str">
        <f t="shared" si="26"/>
        <v/>
      </c>
      <c r="K80" s="13" t="str">
        <f t="shared" si="27"/>
        <v/>
      </c>
    </row>
    <row r="81" spans="1:11" ht="24" customHeight="1" x14ac:dyDescent="0.2">
      <c r="A81" s="42"/>
      <c r="B81" s="20" t="str">
        <f>RUBRICA!A7</f>
        <v>4. Expone el Proyecto APT, considerando el formato y el tiempo establecido para la presentación.</v>
      </c>
      <c r="C81" s="18" t="s">
        <v>5</v>
      </c>
      <c r="D81" s="13" t="str">
        <f t="shared" si="23"/>
        <v>X</v>
      </c>
      <c r="E81" s="13">
        <f>IF(D81="X",100*0.05,"")</f>
        <v>5</v>
      </c>
      <c r="F81" s="13" t="str">
        <f t="shared" si="24"/>
        <v/>
      </c>
      <c r="G81" s="13" t="str">
        <f>IF(F81="X",60*0.05,"")</f>
        <v/>
      </c>
      <c r="H81" s="13" t="str">
        <f t="shared" si="25"/>
        <v/>
      </c>
      <c r="I81" s="13" t="str">
        <f>IF(H81="X",30*0.05,"")</f>
        <v/>
      </c>
      <c r="J81" s="13" t="str">
        <f t="shared" si="26"/>
        <v/>
      </c>
      <c r="K81" s="13" t="str">
        <f t="shared" si="27"/>
        <v/>
      </c>
    </row>
    <row r="82" spans="1:11" ht="24" customHeight="1" x14ac:dyDescent="0.2">
      <c r="A82" s="42"/>
      <c r="B82" s="20" t="str">
        <f>RUBRICA!A8</f>
        <v>5. Expresa sus ideas con fluidez, claridad y precisión, utilizando lenguaje técnico propio de la disciplina.</v>
      </c>
      <c r="C82" s="18" t="s">
        <v>5</v>
      </c>
      <c r="D82" s="13" t="str">
        <f t="shared" si="23"/>
        <v>X</v>
      </c>
      <c r="E82" s="13">
        <f>IF(D82="X",100*0.05,"")</f>
        <v>5</v>
      </c>
      <c r="F82" s="13" t="str">
        <f t="shared" si="24"/>
        <v/>
      </c>
      <c r="G82" s="13" t="str">
        <f>IF(F82="X",60*0.05,"")</f>
        <v/>
      </c>
      <c r="H82" s="13" t="str">
        <f t="shared" si="25"/>
        <v/>
      </c>
      <c r="I82" s="13" t="str">
        <f>IF(H82="X",30*0.05,"")</f>
        <v/>
      </c>
      <c r="J82" s="13" t="str">
        <f t="shared" si="26"/>
        <v/>
      </c>
      <c r="K82" s="13" t="str">
        <f t="shared" si="27"/>
        <v/>
      </c>
    </row>
    <row r="83" spans="1:11" ht="24" customHeight="1" x14ac:dyDescent="0.2">
      <c r="A83" s="42"/>
      <c r="B83" s="20" t="str">
        <f>RUBRICA!A9</f>
        <v>6. Entrega la documentación y evidencias requerida por la asignatura de acuerdo a la estructura y nombres solicitados, guardando todas las evidencias de avances en Git</v>
      </c>
      <c r="C83" s="18" t="s">
        <v>5</v>
      </c>
      <c r="D83" s="13" t="str">
        <f>IF($C83=CL,"X","")</f>
        <v>X</v>
      </c>
      <c r="E83" s="13">
        <f>IF(D83="X",100*0.2,"")</f>
        <v>20</v>
      </c>
      <c r="F83" s="13" t="str">
        <f>IF($C83=L,"X","")</f>
        <v/>
      </c>
      <c r="G83" s="13" t="str">
        <f>IF(F83="X",60*0.2,"")</f>
        <v/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7"/>
        <v/>
      </c>
    </row>
    <row r="84" spans="1:11" ht="24" customHeight="1" x14ac:dyDescent="0.2">
      <c r="A84" s="42"/>
      <c r="B84" s="20" t="str">
        <f>RUBRICA!A10</f>
        <v xml:space="preserve">7. Expone el tema utilizando un lenguaje técnico disciplinar al presentar la propuesta y responde evidenciando un manejo de la información. </v>
      </c>
      <c r="C84" s="18" t="s">
        <v>5</v>
      </c>
      <c r="D84" s="13" t="str">
        <f>IF($C84=CL,"X","")</f>
        <v>X</v>
      </c>
      <c r="E84" s="13">
        <f>IF(D84="X",100*0.1,"")</f>
        <v>10</v>
      </c>
      <c r="F84" s="13" t="str">
        <f>IF($C84=L,"X","")</f>
        <v/>
      </c>
      <c r="G84" s="13" t="str">
        <f>IF(F84="X",60*0.1,"")</f>
        <v/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7"/>
        <v/>
      </c>
    </row>
    <row r="85" spans="1:11" ht="24" customHeight="1" x14ac:dyDescent="0.25">
      <c r="A85" s="41"/>
      <c r="B85" s="19" t="s">
        <v>4</v>
      </c>
      <c r="C85" s="23">
        <f>E85+G85+I85+K85</f>
        <v>100</v>
      </c>
      <c r="D85" s="14"/>
      <c r="E85" s="14">
        <f>SUM(E78:E84)</f>
        <v>100</v>
      </c>
      <c r="F85" s="14"/>
      <c r="G85" s="14">
        <f>SUM(G78:G84)</f>
        <v>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3"/>
      <c r="B86" s="22" t="s">
        <v>12</v>
      </c>
      <c r="C86" s="15">
        <f>VLOOKUP(C85,ESCALA_IEP!A67:B267,2,FALSE)</f>
        <v>7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50" t="s">
        <v>13</v>
      </c>
      <c r="B1" s="52" t="s">
        <v>14</v>
      </c>
      <c r="C1" s="53"/>
      <c r="D1" s="53"/>
      <c r="E1" s="54"/>
      <c r="F1" s="50" t="s">
        <v>15</v>
      </c>
    </row>
    <row r="2" spans="1:6" ht="16" x14ac:dyDescent="0.2">
      <c r="A2" s="51"/>
      <c r="B2" s="55" t="s">
        <v>23</v>
      </c>
      <c r="C2" s="55" t="s">
        <v>24</v>
      </c>
      <c r="D2" s="26" t="s">
        <v>16</v>
      </c>
      <c r="E2" s="27" t="s">
        <v>7</v>
      </c>
      <c r="F2" s="51"/>
    </row>
    <row r="3" spans="1:6" x14ac:dyDescent="0.2">
      <c r="A3" s="51"/>
      <c r="B3" s="56"/>
      <c r="C3" s="56"/>
      <c r="D3" s="28">
        <v>0.3</v>
      </c>
      <c r="E3" s="28">
        <v>0</v>
      </c>
      <c r="F3" s="51"/>
    </row>
    <row r="4" spans="1:6" ht="105" x14ac:dyDescent="0.2">
      <c r="A4" s="24" t="s">
        <v>25</v>
      </c>
      <c r="B4" s="24" t="s">
        <v>49</v>
      </c>
      <c r="C4" s="24" t="s">
        <v>39</v>
      </c>
      <c r="D4" s="24" t="s">
        <v>40</v>
      </c>
      <c r="E4" s="24" t="s">
        <v>26</v>
      </c>
      <c r="F4" s="29">
        <v>15</v>
      </c>
    </row>
    <row r="5" spans="1:6" ht="136.75" customHeight="1" x14ac:dyDescent="0.2">
      <c r="A5" s="24" t="s">
        <v>27</v>
      </c>
      <c r="B5" s="24" t="s">
        <v>19</v>
      </c>
      <c r="C5" s="24" t="s">
        <v>20</v>
      </c>
      <c r="D5" s="24" t="s">
        <v>21</v>
      </c>
      <c r="E5" s="24" t="s">
        <v>22</v>
      </c>
      <c r="F5" s="29">
        <v>25</v>
      </c>
    </row>
    <row r="6" spans="1:6" ht="87" customHeight="1" x14ac:dyDescent="0.2">
      <c r="A6" s="24" t="s">
        <v>28</v>
      </c>
      <c r="B6" s="24" t="s">
        <v>29</v>
      </c>
      <c r="C6" s="24" t="s">
        <v>30</v>
      </c>
      <c r="D6" s="24" t="s">
        <v>31</v>
      </c>
      <c r="E6" s="24" t="s">
        <v>41</v>
      </c>
      <c r="F6" s="29">
        <v>20</v>
      </c>
    </row>
    <row r="7" spans="1:6" ht="75" x14ac:dyDescent="0.2">
      <c r="A7" s="24" t="s">
        <v>32</v>
      </c>
      <c r="B7" s="24" t="s">
        <v>33</v>
      </c>
      <c r="C7" s="24" t="s">
        <v>34</v>
      </c>
      <c r="D7" s="24" t="s">
        <v>35</v>
      </c>
      <c r="E7" s="24" t="s">
        <v>36</v>
      </c>
      <c r="F7" s="29">
        <v>5</v>
      </c>
    </row>
    <row r="8" spans="1:6" ht="90" x14ac:dyDescent="0.2">
      <c r="A8" s="24" t="s">
        <v>37</v>
      </c>
      <c r="B8" s="24" t="s">
        <v>42</v>
      </c>
      <c r="C8" s="24" t="s">
        <v>43</v>
      </c>
      <c r="D8" s="24" t="s">
        <v>44</v>
      </c>
      <c r="E8" s="24" t="s">
        <v>38</v>
      </c>
      <c r="F8" s="29">
        <v>5</v>
      </c>
    </row>
    <row r="9" spans="1:6" ht="90" x14ac:dyDescent="0.2">
      <c r="A9" s="24" t="s">
        <v>55</v>
      </c>
      <c r="B9" s="24" t="s">
        <v>50</v>
      </c>
      <c r="C9" s="24" t="s">
        <v>51</v>
      </c>
      <c r="D9" s="24" t="s">
        <v>52</v>
      </c>
      <c r="E9" s="24" t="s">
        <v>53</v>
      </c>
      <c r="F9" s="25">
        <v>20</v>
      </c>
    </row>
    <row r="10" spans="1:6" ht="126" customHeight="1" x14ac:dyDescent="0.2">
      <c r="A10" s="24" t="s">
        <v>54</v>
      </c>
      <c r="B10" s="24" t="s">
        <v>56</v>
      </c>
      <c r="C10" s="24" t="s">
        <v>57</v>
      </c>
      <c r="D10" s="24" t="s">
        <v>58</v>
      </c>
      <c r="E10" s="24" t="s">
        <v>59</v>
      </c>
      <c r="F10" s="25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7" t="s">
        <v>3</v>
      </c>
      <c r="B1" s="4" t="s">
        <v>4</v>
      </c>
      <c r="C1" s="5"/>
      <c r="D1" s="5"/>
      <c r="E1" s="6"/>
    </row>
    <row r="2" spans="1:5" ht="49" thickBot="1" x14ac:dyDescent="0.25">
      <c r="A2" s="58"/>
      <c r="B2" s="7" t="s">
        <v>5</v>
      </c>
      <c r="C2" s="8" t="s">
        <v>6</v>
      </c>
      <c r="D2" s="21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2024-12-03T15:01:52Z</dcterms:modified>
</cp:coreProperties>
</file>