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vandam\Documents\finanzas_personales\frontend\public\"/>
    </mc:Choice>
  </mc:AlternateContent>
  <xr:revisionPtr revIDLastSave="0" documentId="13_ncr:1_{5565360E-6D61-4A3F-A673-D818DE6F002C}" xr6:coauthVersionLast="47" xr6:coauthVersionMax="47" xr10:uidLastSave="{00000000-0000-0000-0000-000000000000}"/>
  <bookViews>
    <workbookView xWindow="3795" yWindow="3795" windowWidth="7500" windowHeight="6000" tabRatio="754" activeTab="5" xr2:uid="{00000000-000D-0000-FFFF-FFFF00000000}"/>
  </bookViews>
  <sheets>
    <sheet name="INGRESOS" sheetId="1" r:id="rId1"/>
    <sheet name="FERIADOS" sheetId="2" state="hidden" r:id="rId2"/>
    <sheet name="GASTOS" sheetId="3" r:id="rId3"/>
    <sheet name="TRANSFERENCIAS" sheetId="4" r:id="rId4"/>
    <sheet name="EXISTENCIAS_INICIALES" sheetId="5" r:id="rId5"/>
    <sheet name="EXISTENCIAS" sheetId="6" r:id="rId6"/>
    <sheet name="IMPUESTOS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7" l="1"/>
  <c r="C6" i="7" s="1"/>
  <c r="E4" i="6"/>
  <c r="E3" i="6"/>
  <c r="E10" i="5"/>
  <c r="E9" i="5"/>
  <c r="A9" i="5"/>
  <c r="A10" i="5" s="1"/>
  <c r="E8" i="5"/>
  <c r="A8" i="5"/>
  <c r="D53" i="4"/>
  <c r="D51" i="4"/>
  <c r="D46" i="4"/>
  <c r="D43" i="4"/>
  <c r="D42" i="4"/>
  <c r="D25" i="4"/>
  <c r="D23" i="4"/>
  <c r="D18" i="4"/>
  <c r="D15" i="4"/>
  <c r="D14" i="4"/>
  <c r="K125" i="1"/>
  <c r="E124" i="1"/>
  <c r="K124" i="1" s="1"/>
  <c r="K123" i="1"/>
  <c r="E123" i="1"/>
  <c r="E122" i="1"/>
  <c r="K122" i="1" s="1"/>
  <c r="K121" i="1"/>
  <c r="K120" i="1"/>
  <c r="J119" i="1"/>
  <c r="K119" i="1" s="1"/>
  <c r="K118" i="1"/>
  <c r="C118" i="1"/>
  <c r="E117" i="1"/>
  <c r="K117" i="1" s="1"/>
  <c r="K116" i="1"/>
  <c r="E116" i="1"/>
  <c r="K115" i="1"/>
  <c r="E114" i="1"/>
  <c r="K114" i="1" s="1"/>
  <c r="J113" i="1"/>
  <c r="K113" i="1" s="1"/>
  <c r="J112" i="1"/>
  <c r="K112" i="1" s="1"/>
  <c r="G111" i="1"/>
  <c r="E111" i="1"/>
  <c r="D111" i="1"/>
  <c r="C111" i="1"/>
  <c r="K111" i="1" s="1"/>
  <c r="G110" i="1"/>
  <c r="K110" i="1" s="1"/>
  <c r="K109" i="1"/>
  <c r="E109" i="1"/>
  <c r="E108" i="1"/>
  <c r="D108" i="1"/>
  <c r="K108" i="1" s="1"/>
  <c r="E107" i="1"/>
  <c r="K107" i="1" s="1"/>
  <c r="J106" i="1"/>
  <c r="G106" i="1"/>
  <c r="E106" i="1"/>
  <c r="D106" i="1"/>
  <c r="K106" i="1" s="1"/>
  <c r="K105" i="1"/>
  <c r="E104" i="1"/>
  <c r="K104" i="1" s="1"/>
  <c r="G103" i="1"/>
  <c r="K103" i="1" s="1"/>
  <c r="E103" i="1"/>
  <c r="J102" i="1"/>
  <c r="G102" i="1"/>
  <c r="K102" i="1" s="1"/>
  <c r="E102" i="1"/>
  <c r="G101" i="1"/>
  <c r="K101" i="1" s="1"/>
  <c r="K100" i="1"/>
  <c r="E100" i="1"/>
  <c r="G99" i="1"/>
  <c r="K99" i="1" s="1"/>
  <c r="K98" i="1"/>
  <c r="J98" i="1"/>
  <c r="E98" i="1"/>
  <c r="D98" i="1"/>
  <c r="K97" i="1"/>
  <c r="E97" i="1"/>
  <c r="G96" i="1"/>
  <c r="E96" i="1"/>
  <c r="K96" i="1" s="1"/>
  <c r="J95" i="1"/>
  <c r="K95" i="1" s="1"/>
  <c r="K94" i="1"/>
  <c r="K93" i="1"/>
  <c r="E93" i="1"/>
  <c r="E92" i="1"/>
  <c r="K92" i="1" s="1"/>
  <c r="K91" i="1"/>
  <c r="E91" i="1"/>
  <c r="K90" i="1"/>
  <c r="K89" i="1"/>
  <c r="K88" i="1"/>
  <c r="J88" i="1"/>
  <c r="C87" i="1"/>
  <c r="K87" i="1" s="1"/>
  <c r="K86" i="1"/>
  <c r="E86" i="1"/>
  <c r="E85" i="1"/>
  <c r="K85" i="1" s="1"/>
  <c r="K84" i="1"/>
  <c r="E83" i="1"/>
  <c r="K83" i="1" s="1"/>
  <c r="J82" i="1"/>
  <c r="K82" i="1" s="1"/>
  <c r="J81" i="1"/>
  <c r="K81" i="1" s="1"/>
  <c r="G80" i="1"/>
  <c r="E80" i="1"/>
  <c r="D80" i="1"/>
  <c r="C80" i="1"/>
  <c r="K80" i="1" s="1"/>
  <c r="K79" i="1"/>
  <c r="G79" i="1"/>
  <c r="E78" i="1"/>
  <c r="K78" i="1" s="1"/>
  <c r="K77" i="1"/>
  <c r="E77" i="1"/>
  <c r="D77" i="1"/>
  <c r="E76" i="1"/>
  <c r="K76" i="1" s="1"/>
  <c r="J75" i="1"/>
  <c r="G75" i="1"/>
  <c r="E75" i="1"/>
  <c r="D75" i="1"/>
  <c r="K75" i="1" s="1"/>
  <c r="K74" i="1"/>
  <c r="E73" i="1"/>
  <c r="K73" i="1" s="1"/>
  <c r="G72" i="1"/>
  <c r="E72" i="1"/>
  <c r="K72" i="1" s="1"/>
  <c r="K71" i="1"/>
  <c r="J71" i="1"/>
  <c r="G71" i="1"/>
  <c r="E71" i="1"/>
  <c r="K70" i="1"/>
  <c r="G70" i="1"/>
  <c r="E69" i="1"/>
  <c r="K69" i="1" s="1"/>
  <c r="K68" i="1"/>
  <c r="G68" i="1"/>
  <c r="J67" i="1"/>
  <c r="E67" i="1"/>
  <c r="K67" i="1" s="1"/>
  <c r="D67" i="1"/>
  <c r="E66" i="1"/>
  <c r="K66" i="1" s="1"/>
  <c r="K65" i="1"/>
  <c r="G65" i="1"/>
  <c r="E65" i="1"/>
  <c r="K64" i="1"/>
  <c r="K63" i="1"/>
  <c r="J63" i="1"/>
  <c r="G63" i="1"/>
  <c r="K62" i="1"/>
  <c r="K61" i="1"/>
  <c r="E61" i="1"/>
  <c r="G60" i="1"/>
  <c r="K60" i="1" s="1"/>
  <c r="K59" i="1"/>
  <c r="J59" i="1"/>
  <c r="G59" i="1"/>
  <c r="E58" i="1"/>
  <c r="K58" i="1" s="1"/>
  <c r="G57" i="1"/>
  <c r="K57" i="1" s="1"/>
  <c r="G56" i="1"/>
  <c r="K56" i="1" s="1"/>
  <c r="E56" i="1"/>
  <c r="G55" i="1"/>
  <c r="K55" i="1" s="1"/>
  <c r="K54" i="1"/>
  <c r="G54" i="1"/>
  <c r="E54" i="1"/>
  <c r="G53" i="1"/>
  <c r="K53" i="1" s="1"/>
  <c r="E53" i="1"/>
  <c r="K52" i="1"/>
  <c r="G51" i="1"/>
  <c r="K51" i="1" s="1"/>
  <c r="E51" i="1"/>
  <c r="K50" i="1"/>
  <c r="K49" i="1"/>
  <c r="K48" i="1"/>
  <c r="G48" i="1"/>
  <c r="E47" i="1"/>
  <c r="K47" i="1" s="1"/>
  <c r="K46" i="1"/>
  <c r="K45" i="1"/>
  <c r="C44" i="1"/>
  <c r="K44" i="1" s="1"/>
  <c r="K43" i="1"/>
  <c r="I43" i="1"/>
  <c r="E43" i="1"/>
  <c r="K42" i="1"/>
  <c r="K41" i="1"/>
  <c r="E40" i="1"/>
  <c r="K40" i="1" s="1"/>
  <c r="J39" i="1"/>
  <c r="K39" i="1" s="1"/>
  <c r="K38" i="1"/>
  <c r="E37" i="1"/>
  <c r="K37" i="1" s="1"/>
  <c r="K36" i="1"/>
  <c r="J35" i="1"/>
  <c r="K35" i="1" s="1"/>
  <c r="G34" i="1"/>
  <c r="K34" i="1" s="1"/>
  <c r="G33" i="1"/>
  <c r="E33" i="1"/>
  <c r="K33" i="1" s="1"/>
  <c r="K32" i="1"/>
  <c r="J32" i="1"/>
  <c r="J31" i="1"/>
  <c r="G31" i="1"/>
  <c r="K31" i="1" s="1"/>
  <c r="K30" i="1"/>
  <c r="J29" i="1"/>
  <c r="G29" i="1"/>
  <c r="K29" i="1" s="1"/>
  <c r="J28" i="1"/>
  <c r="K28" i="1" s="1"/>
  <c r="K27" i="1"/>
  <c r="K26" i="1"/>
  <c r="G26" i="1"/>
  <c r="E26" i="1"/>
  <c r="K25" i="1"/>
  <c r="K24" i="1"/>
  <c r="J23" i="1"/>
  <c r="K23" i="1" s="1"/>
  <c r="E22" i="1"/>
  <c r="K22" i="1" s="1"/>
  <c r="K21" i="1"/>
  <c r="K20" i="1"/>
  <c r="K19" i="1"/>
  <c r="K18" i="1"/>
  <c r="J18" i="1"/>
  <c r="J17" i="1"/>
  <c r="K17" i="1" s="1"/>
  <c r="K16" i="1"/>
  <c r="I16" i="1"/>
  <c r="J15" i="1"/>
  <c r="K15" i="1" s="1"/>
  <c r="K14" i="1"/>
  <c r="E14" i="1"/>
  <c r="D14" i="1"/>
  <c r="G13" i="1"/>
  <c r="K13" i="1" s="1"/>
  <c r="E13" i="1"/>
  <c r="K12" i="1"/>
  <c r="E11" i="1"/>
  <c r="K11" i="1" s="1"/>
  <c r="J10" i="1"/>
  <c r="K10" i="1" s="1"/>
  <c r="J9" i="1"/>
  <c r="K9" i="1" s="1"/>
  <c r="J8" i="1"/>
  <c r="K8" i="1" s="1"/>
  <c r="J7" i="1"/>
  <c r="K7" i="1" s="1"/>
  <c r="J6" i="1"/>
  <c r="K6" i="1" s="1"/>
</calcChain>
</file>

<file path=xl/sharedStrings.xml><?xml version="1.0" encoding="utf-8"?>
<sst xmlns="http://schemas.openxmlformats.org/spreadsheetml/2006/main" count="691" uniqueCount="112">
  <si>
    <t>FECHA</t>
  </si>
  <si>
    <t>MESAS RESTORAN</t>
  </si>
  <si>
    <t>EFECTIVO RESTORAN</t>
  </si>
  <si>
    <t>TC RESTORAN</t>
  </si>
  <si>
    <t>TD / DEBITO RESTORAN</t>
  </si>
  <si>
    <t>CANT CUARTOS</t>
  </si>
  <si>
    <t>EFECTIVO POSADA</t>
  </si>
  <si>
    <t>TC POSADA</t>
  </si>
  <si>
    <t>TD / DEBITO POSADA</t>
  </si>
  <si>
    <t>TRANSF POSADA</t>
  </si>
  <si>
    <t>TOTAL INGRESO</t>
  </si>
  <si>
    <t>FORMAS PAGO POSIBLES</t>
  </si>
  <si>
    <t>CAJA</t>
  </si>
  <si>
    <t>TC</t>
  </si>
  <si>
    <t>DEBITO</t>
  </si>
  <si>
    <t>FORMA PAGO</t>
  </si>
  <si>
    <t>CONCEPTO</t>
  </si>
  <si>
    <t>MONTO</t>
  </si>
  <si>
    <t>OBS</t>
  </si>
  <si>
    <t>CJ SALTA</t>
  </si>
  <si>
    <t>INSUMOS VARIOS</t>
  </si>
  <si>
    <t>COMISION</t>
  </si>
  <si>
    <t>CFI</t>
  </si>
  <si>
    <t>CITRIC</t>
  </si>
  <si>
    <t>FIAMBRE</t>
  </si>
  <si>
    <t>PAN</t>
  </si>
  <si>
    <t>VINERIA</t>
  </si>
  <si>
    <t>PILETA</t>
  </si>
  <si>
    <t>HIELO</t>
  </si>
  <si>
    <t>VERDURA</t>
  </si>
  <si>
    <t>CARGADORES</t>
  </si>
  <si>
    <t>PEJERREY</t>
  </si>
  <si>
    <t>INDIVIDUALES</t>
  </si>
  <si>
    <t>LIMPIEZA</t>
  </si>
  <si>
    <t>ALQUILER</t>
  </si>
  <si>
    <t>AFIP</t>
  </si>
  <si>
    <t>MASTERCARD</t>
  </si>
  <si>
    <t>NUECES</t>
  </si>
  <si>
    <t>VISA</t>
  </si>
  <si>
    <t>JORGE</t>
  </si>
  <si>
    <t>BEBIDA</t>
  </si>
  <si>
    <t>POLLO</t>
  </si>
  <si>
    <t>TELEFONO</t>
  </si>
  <si>
    <t>CARNE</t>
  </si>
  <si>
    <t>RABAS</t>
  </si>
  <si>
    <t>KARIM</t>
  </si>
  <si>
    <t>VAJILLA</t>
  </si>
  <si>
    <t>NAFTA</t>
  </si>
  <si>
    <t>MARIA</t>
  </si>
  <si>
    <t>CRISTIAN</t>
  </si>
  <si>
    <t>ALICIA</t>
  </si>
  <si>
    <t>LUCES</t>
  </si>
  <si>
    <t>CORRALON</t>
  </si>
  <si>
    <t>ENCHUFES</t>
  </si>
  <si>
    <t>TACHOS DE BASURA</t>
  </si>
  <si>
    <t>ROUTER</t>
  </si>
  <si>
    <t>BATERIAS DETECTORES</t>
  </si>
  <si>
    <t>CONTADOR</t>
  </si>
  <si>
    <t>CAMBIADOR</t>
  </si>
  <si>
    <t>AZUCAR</t>
  </si>
  <si>
    <t>SANDRO</t>
  </si>
  <si>
    <t>MADERAS SOMBRILLA</t>
  </si>
  <si>
    <t>FLETE TABLAS</t>
  </si>
  <si>
    <t>HELADO</t>
  </si>
  <si>
    <t>BOOKING</t>
  </si>
  <si>
    <t>AGUA MINERAL</t>
  </si>
  <si>
    <t>DESCARTABLES</t>
  </si>
  <si>
    <t>ACEITE</t>
  </si>
  <si>
    <t>???</t>
  </si>
  <si>
    <t>INTERNET</t>
  </si>
  <si>
    <t>BALDOSAS ATERMICAS</t>
  </si>
  <si>
    <t>CRISTINA</t>
  </si>
  <si>
    <t>ESTELA</t>
  </si>
  <si>
    <t>PRODUCTOS PILETA</t>
  </si>
  <si>
    <t>HUEVO</t>
  </si>
  <si>
    <t>CAFÉ</t>
  </si>
  <si>
    <t>JARDINERO</t>
  </si>
  <si>
    <t>MATERIALES AGUA</t>
  </si>
  <si>
    <t>LUZ</t>
  </si>
  <si>
    <t>GAS</t>
  </si>
  <si>
    <t>CREDITO CFI</t>
  </si>
  <si>
    <t>ANTICIPO CARPINTERO</t>
  </si>
  <si>
    <t>ANTICIPO MESAS Y SILLAS</t>
  </si>
  <si>
    <t>SEMILLAS PASTO</t>
  </si>
  <si>
    <t>SERVICIOS</t>
  </si>
  <si>
    <t>ACEITUNAS</t>
  </si>
  <si>
    <t>TARJETAS SD</t>
  </si>
  <si>
    <t>CAMARA TURISMO</t>
  </si>
  <si>
    <t xml:space="preserve">PEGAMENTO </t>
  </si>
  <si>
    <t>MP</t>
  </si>
  <si>
    <t>VENTILADORES</t>
  </si>
  <si>
    <t>UNIFORMES</t>
  </si>
  <si>
    <t>SALAME</t>
  </si>
  <si>
    <t>ELECTRICIDAD</t>
  </si>
  <si>
    <t>IMPUESTOS MUNICIPALES</t>
  </si>
  <si>
    <t>PLOMERIA</t>
  </si>
  <si>
    <t>DESDE</t>
  </si>
  <si>
    <t>HACIA</t>
  </si>
  <si>
    <t>BANCO</t>
  </si>
  <si>
    <t>BOLSILLO</t>
  </si>
  <si>
    <t>EXISTENCIAS AL FINAL DEL PERIODO</t>
  </si>
  <si>
    <t>PERIODO</t>
  </si>
  <si>
    <t>CAJA CHICA</t>
  </si>
  <si>
    <t>CAJA FUERTE</t>
  </si>
  <si>
    <t>CAJA SALTA</t>
  </si>
  <si>
    <t>CA BANCO</t>
  </si>
  <si>
    <t>Transferencias</t>
  </si>
  <si>
    <t>Tarjeta Crédito</t>
  </si>
  <si>
    <t>Débito</t>
  </si>
  <si>
    <t>Comisión Bancos</t>
  </si>
  <si>
    <t>Rentas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</si>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</sst>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[$$-2C0A]\ * #,##0_ ;_ [$$-2C0A]\ * \-#,##0_ ;_ [$$-2C0A]\ * &quot;-&quot;_ ;_ @_ "/>
    <numFmt numFmtId="165" formatCode="_-&quot;$&quot;\ * #,##0_-;\-&quot;$&quot;\ * #,##0_-;_-&quot;$&quot;\ * &quot;-&quot;_-;_-@"/>
    <numFmt numFmtId="166" formatCode="_ &quot;$&quot;\ * #,##0_ ;_ &quot;$&quot;\ * \-#,##0_ ;_ &quot;$&quot;\ * &quot;-&quot;_ ;_ @_ 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Aharoni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7F7F7F"/>
        <bgColor rgb="FF7F7F7F"/>
      </patternFill>
    </fill>
    <fill>
      <patternFill patternType="solid">
        <fgColor rgb="FF1E4E79"/>
        <bgColor rgb="FF1E4E79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9CC2E5"/>
      </bottom>
      <diagonal/>
    </border>
  </borders>
  <cellStyleXfs count="3">
    <xf numFmtId="0" fontId="0" fillId="0" borderId="1"/>
    <xf numFmtId="0" fontId="12" fillId="0" borderId="1"/>
    <xf numFmtId="0" fontId="12" fillId="0" borderId="1"/>
  </cellStyleXfs>
  <cellXfs count="32">
    <xf numFmtId="0" fontId="0" fillId="0" borderId="0" xfId="0" applyBorder="1"/>
    <xf numFmtId="14" fontId="2" fillId="0" borderId="0" xfId="0" applyNumberFormat="1" applyFont="1" applyBorder="1" applyAlignment="1">
      <alignment horizontal="left"/>
    </xf>
    <xf numFmtId="0" fontId="2" fillId="4" borderId="1" xfId="0" applyFont="1" applyFill="1"/>
    <xf numFmtId="0" fontId="5" fillId="4" borderId="1" xfId="0" applyFont="1" applyFill="1"/>
    <xf numFmtId="14" fontId="6" fillId="5" borderId="1" xfId="0" applyNumberFormat="1" applyFont="1" applyFill="1" applyAlignment="1">
      <alignment horizontal="center" vertical="center" wrapText="1"/>
    </xf>
    <xf numFmtId="0" fontId="2" fillId="0" borderId="5" xfId="0" applyFont="1" applyBorder="1"/>
    <xf numFmtId="16" fontId="2" fillId="0" borderId="0" xfId="0" applyNumberFormat="1" applyFont="1" applyBorder="1"/>
    <xf numFmtId="0" fontId="5" fillId="0" borderId="0" xfId="0" applyFont="1" applyBorder="1"/>
    <xf numFmtId="0" fontId="8" fillId="0" borderId="0" xfId="0" applyFont="1" applyBorder="1"/>
    <xf numFmtId="0" fontId="4" fillId="0" borderId="0" xfId="0" applyFont="1" applyBorder="1"/>
    <xf numFmtId="0" fontId="10" fillId="0" borderId="0" xfId="0" applyFont="1" applyBorder="1"/>
    <xf numFmtId="14" fontId="11" fillId="0" borderId="1" xfId="2" applyNumberFormat="1" applyFont="1"/>
    <xf numFmtId="0" fontId="2" fillId="0" borderId="0" xfId="0" applyFont="1" applyBorder="1"/>
    <xf numFmtId="14" fontId="2" fillId="0" borderId="0" xfId="0" applyNumberFormat="1" applyFont="1" applyBorder="1"/>
    <xf numFmtId="0" fontId="11" fillId="0" borderId="0" xfId="0" applyFont="1" applyBorder="1"/>
    <xf numFmtId="0" fontId="1" fillId="0" borderId="0" xfId="0" applyFont="1" applyBorder="1"/>
    <xf numFmtId="0" fontId="13" fillId="0" borderId="0" xfId="0" applyFont="1" applyBorder="1"/>
    <xf numFmtId="0" fontId="0" fillId="0" borderId="0" xfId="0" applyBorder="1"/>
    <xf numFmtId="14" fontId="2" fillId="8" borderId="0" xfId="0" applyNumberFormat="1" applyFont="1" applyFill="1" applyBorder="1"/>
    <xf numFmtId="0" fontId="7" fillId="0" borderId="0" xfId="0" applyFont="1" applyBorder="1"/>
    <xf numFmtId="164" fontId="6" fillId="5" borderId="1" xfId="0" applyNumberFormat="1" applyFont="1" applyFill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Alignment="1">
      <alignment horizontal="center" vertical="center" wrapText="1"/>
    </xf>
    <xf numFmtId="165" fontId="2" fillId="0" borderId="0" xfId="0" applyNumberFormat="1" applyFont="1" applyBorder="1"/>
    <xf numFmtId="165" fontId="2" fillId="8" borderId="0" xfId="0" applyNumberFormat="1" applyFont="1" applyFill="1" applyBorder="1"/>
    <xf numFmtId="165" fontId="0" fillId="0" borderId="0" xfId="0" applyNumberFormat="1" applyBorder="1"/>
    <xf numFmtId="166" fontId="9" fillId="7" borderId="6" xfId="0" applyNumberFormat="1" applyFont="1" applyFill="1" applyBorder="1" applyAlignment="1">
      <alignment horizontal="center" vertical="center" wrapText="1"/>
    </xf>
    <xf numFmtId="0" fontId="3" fillId="0" borderId="1" xfId="0" applyFont="1"/>
    <xf numFmtId="0" fontId="0" fillId="0" borderId="0" xfId="0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8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9" defaultPivotStyle="PivotStyleLight16">
    <tableStyle name="GASTOS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FOTOS_MENSUALES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TRANSFERENCIAS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BALANCE-style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INGRESOS-style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CAJA Y BANCOS-style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5" displayName="Table_5" ref="A5:K125">
  <tableColumns count="11">
    <tableColumn id="2" xr3:uid="{00000000-0010-0000-0000-000002000000}" name="FECHA"/>
    <tableColumn id="4" xr3:uid="{00000000-0010-0000-0000-000004000000}" name="MESAS RESTORAN"/>
    <tableColumn id="5" xr3:uid="{00000000-0010-0000-0000-000005000000}" name="EFECTIVO RESTORAN"/>
    <tableColumn id="6" xr3:uid="{00000000-0010-0000-0000-000006000000}" name="TC RESTORAN"/>
    <tableColumn id="7" xr3:uid="{00000000-0010-0000-0000-000007000000}" name="TD / DEBITO RESTORAN"/>
    <tableColumn id="8" xr3:uid="{00000000-0010-0000-0000-000008000000}" name="CANT CUARTOS"/>
    <tableColumn id="9" xr3:uid="{00000000-0010-0000-0000-000009000000}" name="EFECTIVO POSADA"/>
    <tableColumn id="10" xr3:uid="{00000000-0010-0000-0000-00000A000000}" name="TC POSADA"/>
    <tableColumn id="11" xr3:uid="{00000000-0010-0000-0000-00000B000000}" name="TD / DEBITO POSADA"/>
    <tableColumn id="12" xr3:uid="{00000000-0010-0000-0000-00000C000000}" name="TRANSF POSADA"/>
    <tableColumn id="13" xr3:uid="{00000000-0010-0000-0000-00000D000000}" name="TOTAL INGRESO"/>
  </tableColumns>
  <tableStyleInfo name="INGRES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5:E724">
  <autoFilter ref="A5:E724" xr:uid="{00000000-0009-0000-0100-000002000000}"/>
  <sortState xmlns:xlrd2="http://schemas.microsoft.com/office/spreadsheetml/2017/richdata2" ref="A6:E724">
    <sortCondition ref="A6:A724"/>
  </sortState>
  <tableColumns count="5">
    <tableColumn id="2" xr3:uid="{00000000-0010-0000-0100-000002000000}" name="FECHA"/>
    <tableColumn id="3" xr3:uid="{00000000-0010-0000-0100-000003000000}" name="FORMA PAGO"/>
    <tableColumn id="4" xr3:uid="{00000000-0010-0000-0100-000004000000}" name="CONCEPTO"/>
    <tableColumn id="5" xr3:uid="{00000000-0010-0000-0100-000005000000}" name="MONTO"/>
    <tableColumn id="6" xr3:uid="{00000000-0010-0000-0100-000006000000}" name="OBS"/>
  </tableColumns>
  <tableStyleInfo name="GAST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:D1322">
  <sortState xmlns:xlrd2="http://schemas.microsoft.com/office/spreadsheetml/2017/richdata2" ref="A7:D995">
    <sortCondition ref="A6:A995"/>
  </sortState>
  <tableColumns count="4">
    <tableColumn id="2" xr3:uid="{00000000-0010-0000-0200-000002000000}" name="FECHA"/>
    <tableColumn id="3" xr3:uid="{00000000-0010-0000-0200-000003000000}" name="DESDE"/>
    <tableColumn id="4" xr3:uid="{00000000-0010-0000-0200-000004000000}" name="HACIA"/>
    <tableColumn id="5" xr3:uid="{00000000-0010-0000-0200-000005000000}" name="MONTO"/>
  </tableColumns>
  <tableStyleInfo name="TRANSFERENCIA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A6:E10">
  <tableColumns count="5">
    <tableColumn id="1" xr3:uid="{00000000-0010-0000-0300-000001000000}" name="PERIODO"/>
    <tableColumn id="2" xr3:uid="{00000000-0010-0000-0300-000002000000}" name="CAJA CHICA"/>
    <tableColumn id="3" xr3:uid="{00000000-0010-0000-0300-000003000000}" name="CAJA FUERTE"/>
    <tableColumn id="4" xr3:uid="{00000000-0010-0000-0300-000004000000}" name="CAJA SALTA"/>
    <tableColumn id="5" xr3:uid="{00000000-0010-0000-0300-000005000000}" name="CA BANCO"/>
  </tableColumns>
  <tableStyleInfo name="FOTOS_MENSUAL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5" displayName="Table_25" ref="A1:E5">
  <tableColumns count="5">
    <tableColumn id="1" xr3:uid="{00000000-0010-0000-0400-000001000000}" name="PERIODO"/>
    <tableColumn id="2" xr3:uid="{00000000-0010-0000-0400-000002000000}" name="CAJA CHICA"/>
    <tableColumn id="3" xr3:uid="{00000000-0010-0000-0400-000003000000}" name="CAJA FUERTE"/>
    <tableColumn id="4" xr3:uid="{00000000-0010-0000-0400-000004000000}" name="CAJA SALTA"/>
    <tableColumn id="5" xr3:uid="{00000000-0010-0000-0400-000005000000}" name="CA BANCO"/>
  </tableColumns>
  <tableStyleInfo name="FOTOS_MENSUA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pane xSplit="1" ySplit="5" topLeftCell="B117" activePane="bottomRight" state="frozen"/>
      <selection pane="topRight" activeCell="B1" sqref="B1"/>
      <selection pane="bottomLeft" activeCell="A6" sqref="A6"/>
      <selection pane="bottomRight" activeCell="A126" sqref="A126"/>
    </sheetView>
  </sheetViews>
  <sheetFormatPr baseColWidth="10" defaultRowHeight="15" customHeight="1" x14ac:dyDescent="0.2"/>
  <cols>
    <col min="1" max="1" width="10.625" style="17" customWidth="1"/>
    <col min="2" max="11" width="11.125" style="17" customWidth="1"/>
  </cols>
  <sheetData>
    <row r="1" spans="1:11" ht="15" customHeight="1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5" customHeight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ht="15" customHeight="1" x14ac:dyDescent="0.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 ht="15.75" customHeight="1" thickBot="1" x14ac:dyDescent="0.3">
      <c r="B4" s="2"/>
      <c r="C4" s="2"/>
      <c r="D4" s="2"/>
      <c r="E4" s="2"/>
      <c r="F4" s="2"/>
      <c r="G4" s="2"/>
      <c r="H4" s="2"/>
      <c r="I4" s="2"/>
      <c r="J4" s="2"/>
    </row>
    <row r="5" spans="1:11" ht="45" customHeight="1" x14ac:dyDescent="0.2">
      <c r="A5" s="20" t="s">
        <v>0</v>
      </c>
      <c r="B5" s="21" t="s">
        <v>1</v>
      </c>
      <c r="C5" s="22" t="s">
        <v>2</v>
      </c>
      <c r="D5" s="22" t="s">
        <v>3</v>
      </c>
      <c r="E5" s="22" t="s">
        <v>4</v>
      </c>
      <c r="F5" s="21" t="s">
        <v>5</v>
      </c>
      <c r="G5" s="22" t="s">
        <v>6</v>
      </c>
      <c r="H5" s="22" t="s">
        <v>7</v>
      </c>
      <c r="I5" s="22" t="s">
        <v>8</v>
      </c>
      <c r="J5" s="23" t="s">
        <v>9</v>
      </c>
      <c r="K5" s="24" t="s">
        <v>10</v>
      </c>
    </row>
    <row r="6" spans="1:11" x14ac:dyDescent="0.25">
      <c r="A6" s="13">
        <v>44562</v>
      </c>
      <c r="B6">
        <v>17</v>
      </c>
      <c r="C6">
        <v>42030</v>
      </c>
      <c r="F6">
        <v>2</v>
      </c>
      <c r="G6">
        <v>1800</v>
      </c>
      <c r="H6" s="12"/>
      <c r="J6" s="12">
        <f>4450+1070</f>
        <v>5520</v>
      </c>
      <c r="K6" s="5">
        <f>+INGRESOS!$C6+INGRESOS!$D6+INGRESOS!$E6+INGRESOS!$G6+INGRESOS!$H6+INGRESOS!$I6+INGRESOS!$J6</f>
        <v>49350</v>
      </c>
    </row>
    <row r="7" spans="1:11" x14ac:dyDescent="0.25">
      <c r="A7" s="13">
        <v>44563</v>
      </c>
      <c r="B7">
        <v>6</v>
      </c>
      <c r="C7">
        <v>6160</v>
      </c>
      <c r="E7">
        <v>2120</v>
      </c>
      <c r="F7">
        <v>2</v>
      </c>
      <c r="G7">
        <v>3600</v>
      </c>
      <c r="H7" s="12"/>
      <c r="J7" s="12">
        <f>1500+3300+3600+2130+3600+7500</f>
        <v>21630</v>
      </c>
      <c r="K7" s="5">
        <f>+INGRESOS!$C7+INGRESOS!$D7+INGRESOS!$E7+INGRESOS!$G7+INGRESOS!$H7+INGRESOS!$I7+INGRESOS!$J7</f>
        <v>33510</v>
      </c>
    </row>
    <row r="8" spans="1:11" x14ac:dyDescent="0.25">
      <c r="A8" s="13">
        <v>44564</v>
      </c>
      <c r="B8">
        <v>6</v>
      </c>
      <c r="C8">
        <v>9380</v>
      </c>
      <c r="F8">
        <v>1</v>
      </c>
      <c r="G8">
        <v>9500</v>
      </c>
      <c r="H8" s="12"/>
      <c r="J8" s="12">
        <f>3600+8600+1950</f>
        <v>14150</v>
      </c>
      <c r="K8" s="5">
        <f>+INGRESOS!$C8+INGRESOS!$D8+INGRESOS!$E8+INGRESOS!$G8+INGRESOS!$H8+INGRESOS!$I8+INGRESOS!$J8</f>
        <v>33030</v>
      </c>
    </row>
    <row r="9" spans="1:11" x14ac:dyDescent="0.25">
      <c r="A9" s="13">
        <v>44565</v>
      </c>
      <c r="B9">
        <v>6</v>
      </c>
      <c r="C9">
        <v>16890</v>
      </c>
      <c r="F9">
        <v>1</v>
      </c>
      <c r="G9">
        <v>3600</v>
      </c>
      <c r="H9" s="12"/>
      <c r="J9" s="12">
        <f>4100+2000</f>
        <v>6100</v>
      </c>
      <c r="K9" s="5">
        <f>+INGRESOS!$C9+INGRESOS!$D9+INGRESOS!$E9+INGRESOS!$G9+INGRESOS!$H9+INGRESOS!$I9+INGRESOS!$J9</f>
        <v>26590</v>
      </c>
    </row>
    <row r="10" spans="1:11" x14ac:dyDescent="0.25">
      <c r="A10" s="13">
        <v>44566</v>
      </c>
      <c r="B10">
        <v>9</v>
      </c>
      <c r="C10">
        <v>21410</v>
      </c>
      <c r="F10">
        <v>4</v>
      </c>
      <c r="G10">
        <v>7400</v>
      </c>
      <c r="H10" s="12"/>
      <c r="J10" s="12">
        <f>1800+1950+3750+2150</f>
        <v>9650</v>
      </c>
      <c r="K10" s="5">
        <f>+INGRESOS!$C10+INGRESOS!$D10+INGRESOS!$E10+INGRESOS!$G10+INGRESOS!$H10+INGRESOS!$I10+INGRESOS!$J10</f>
        <v>38460</v>
      </c>
    </row>
    <row r="11" spans="1:11" x14ac:dyDescent="0.25">
      <c r="A11" s="13">
        <v>44567</v>
      </c>
      <c r="B11">
        <v>33</v>
      </c>
      <c r="C11">
        <v>65750</v>
      </c>
      <c r="E11">
        <f>2580+1580</f>
        <v>4160</v>
      </c>
      <c r="F11">
        <v>4</v>
      </c>
      <c r="G11">
        <v>3600</v>
      </c>
      <c r="H11" s="12"/>
      <c r="J11" s="12"/>
      <c r="K11" s="5">
        <f>+INGRESOS!$C11+INGRESOS!$D11+INGRESOS!$E11+INGRESOS!$G11+INGRESOS!$H11+INGRESOS!$I11+INGRESOS!$J11</f>
        <v>73510</v>
      </c>
    </row>
    <row r="12" spans="1:11" x14ac:dyDescent="0.25">
      <c r="A12" s="13">
        <v>44568</v>
      </c>
      <c r="B12">
        <v>30</v>
      </c>
      <c r="C12">
        <v>75060</v>
      </c>
      <c r="F12">
        <v>4</v>
      </c>
      <c r="H12" s="12">
        <v>4950</v>
      </c>
      <c r="I12">
        <v>9890</v>
      </c>
      <c r="J12" s="12"/>
      <c r="K12" s="5">
        <f>+INGRESOS!$C12+INGRESOS!$D12+INGRESOS!$E12+INGRESOS!$G12+INGRESOS!$H12+INGRESOS!$I12+INGRESOS!$J12</f>
        <v>89900</v>
      </c>
    </row>
    <row r="13" spans="1:11" x14ac:dyDescent="0.25">
      <c r="A13" s="13">
        <v>44569</v>
      </c>
      <c r="B13">
        <v>55</v>
      </c>
      <c r="C13">
        <v>125920</v>
      </c>
      <c r="D13">
        <v>4170</v>
      </c>
      <c r="E13">
        <f>3000+4410+2340+1500</f>
        <v>11250</v>
      </c>
      <c r="F13">
        <v>4</v>
      </c>
      <c r="G13">
        <f>1800+4200</f>
        <v>6000</v>
      </c>
      <c r="H13" s="12"/>
      <c r="J13" s="12"/>
      <c r="K13" s="5">
        <f>+INGRESOS!$C13+INGRESOS!$D13+INGRESOS!$E13+INGRESOS!$G13+INGRESOS!$H13+INGRESOS!$I13+INGRESOS!$J13</f>
        <v>147340</v>
      </c>
    </row>
    <row r="14" spans="1:11" x14ac:dyDescent="0.25">
      <c r="A14" s="13">
        <v>44570</v>
      </c>
      <c r="B14">
        <v>38</v>
      </c>
      <c r="C14">
        <v>79710</v>
      </c>
      <c r="D14">
        <f>3600+2710+2810+1800</f>
        <v>10920</v>
      </c>
      <c r="E14">
        <f>2210+1810+2580+2880</f>
        <v>9480</v>
      </c>
      <c r="F14">
        <v>1</v>
      </c>
      <c r="H14" s="12">
        <v>1800</v>
      </c>
      <c r="J14" s="12"/>
      <c r="K14" s="5">
        <f>+INGRESOS!$C14+INGRESOS!$D14+INGRESOS!$E14+INGRESOS!$G14+INGRESOS!$H14+INGRESOS!$I14+INGRESOS!$J14</f>
        <v>101910</v>
      </c>
    </row>
    <row r="15" spans="1:11" x14ac:dyDescent="0.25">
      <c r="A15" s="13">
        <v>44571</v>
      </c>
      <c r="B15">
        <v>12</v>
      </c>
      <c r="C15">
        <v>19000</v>
      </c>
      <c r="F15">
        <v>1</v>
      </c>
      <c r="H15" s="12"/>
      <c r="I15">
        <v>3600</v>
      </c>
      <c r="J15" s="12">
        <f>2700+30100+12900+8600</f>
        <v>54300</v>
      </c>
      <c r="K15" s="5">
        <f>+INGRESOS!$C15+INGRESOS!$D15+INGRESOS!$E15+INGRESOS!$G15+INGRESOS!$H15+INGRESOS!$I15+INGRESOS!$J15</f>
        <v>76900</v>
      </c>
    </row>
    <row r="16" spans="1:11" x14ac:dyDescent="0.25">
      <c r="A16" s="13">
        <v>44572</v>
      </c>
      <c r="B16">
        <v>9</v>
      </c>
      <c r="C16">
        <v>7520</v>
      </c>
      <c r="E16">
        <v>2480</v>
      </c>
      <c r="F16">
        <v>2</v>
      </c>
      <c r="H16" s="12"/>
      <c r="I16">
        <f>5100+4960</f>
        <v>10060</v>
      </c>
      <c r="J16" s="12"/>
      <c r="K16" s="5">
        <f>+INGRESOS!$C16+INGRESOS!$D16+INGRESOS!$E16+INGRESOS!$G16+INGRESOS!$H16+INGRESOS!$I16+INGRESOS!$J16</f>
        <v>20060</v>
      </c>
    </row>
    <row r="17" spans="1:11" x14ac:dyDescent="0.25">
      <c r="A17" s="13">
        <v>44573</v>
      </c>
      <c r="B17">
        <v>8</v>
      </c>
      <c r="C17">
        <v>15200</v>
      </c>
      <c r="F17">
        <v>1</v>
      </c>
      <c r="H17" s="12"/>
      <c r="J17" s="12">
        <f>8900+9120+3100+4300</f>
        <v>25420</v>
      </c>
      <c r="K17" s="5">
        <f>+INGRESOS!$C17+INGRESOS!$D17+INGRESOS!$E17+INGRESOS!$G17+INGRESOS!$H17+INGRESOS!$I17+INGRESOS!$J17</f>
        <v>40620</v>
      </c>
    </row>
    <row r="18" spans="1:11" x14ac:dyDescent="0.25">
      <c r="A18" s="13">
        <v>44574</v>
      </c>
      <c r="B18">
        <v>10</v>
      </c>
      <c r="C18">
        <v>17180</v>
      </c>
      <c r="F18">
        <v>2</v>
      </c>
      <c r="H18" s="12"/>
      <c r="J18" s="12">
        <f>2900+3760</f>
        <v>6660</v>
      </c>
      <c r="K18" s="5">
        <f>+INGRESOS!$C18+INGRESOS!$D18+INGRESOS!$E18+INGRESOS!$G18+INGRESOS!$H18+INGRESOS!$I18+INGRESOS!$J18</f>
        <v>23840</v>
      </c>
    </row>
    <row r="19" spans="1:11" x14ac:dyDescent="0.25">
      <c r="A19" s="13">
        <v>44575</v>
      </c>
      <c r="B19">
        <v>18</v>
      </c>
      <c r="C19">
        <v>35400</v>
      </c>
      <c r="F19">
        <v>3</v>
      </c>
      <c r="G19">
        <v>1950</v>
      </c>
      <c r="H19" s="12">
        <v>4950</v>
      </c>
      <c r="J19" s="12"/>
      <c r="K19" s="5">
        <f>+INGRESOS!$C19+INGRESOS!$D19+INGRESOS!$E19+INGRESOS!$G19+INGRESOS!$H19+INGRESOS!$I19+INGRESOS!$J19</f>
        <v>42300</v>
      </c>
    </row>
    <row r="20" spans="1:11" x14ac:dyDescent="0.25">
      <c r="A20" s="13">
        <v>44576</v>
      </c>
      <c r="B20">
        <v>27</v>
      </c>
      <c r="C20">
        <v>82140</v>
      </c>
      <c r="F20">
        <v>2</v>
      </c>
      <c r="G20">
        <v>3600</v>
      </c>
      <c r="H20" s="12"/>
      <c r="J20" s="12"/>
      <c r="K20" s="5">
        <f>+INGRESOS!$C20+INGRESOS!$D20+INGRESOS!$E20+INGRESOS!$G20+INGRESOS!$H20+INGRESOS!$I20+INGRESOS!$J20</f>
        <v>85740</v>
      </c>
    </row>
    <row r="21" spans="1:11" ht="15.75" customHeight="1" x14ac:dyDescent="0.25">
      <c r="A21" s="13">
        <v>44577</v>
      </c>
      <c r="B21">
        <v>5</v>
      </c>
      <c r="C21">
        <v>13920</v>
      </c>
      <c r="F21">
        <v>2</v>
      </c>
      <c r="H21" s="12"/>
      <c r="J21" s="12"/>
      <c r="K21" s="5">
        <f>+INGRESOS!$C21+INGRESOS!$D21+INGRESOS!$E21+INGRESOS!$G21+INGRESOS!$H21+INGRESOS!$I21+INGRESOS!$J21</f>
        <v>13920</v>
      </c>
    </row>
    <row r="22" spans="1:11" ht="15.75" customHeight="1" x14ac:dyDescent="0.25">
      <c r="A22" s="13">
        <v>44578</v>
      </c>
      <c r="B22">
        <v>13</v>
      </c>
      <c r="C22">
        <v>21930</v>
      </c>
      <c r="E22">
        <f>1630+3320+1730</f>
        <v>6680</v>
      </c>
      <c r="F22">
        <v>3</v>
      </c>
      <c r="G22">
        <v>3600</v>
      </c>
      <c r="H22" s="12">
        <v>4000</v>
      </c>
      <c r="J22" s="12"/>
      <c r="K22" s="5">
        <f>+INGRESOS!$C22+INGRESOS!$D22+INGRESOS!$E22+INGRESOS!$G22+INGRESOS!$H22+INGRESOS!$I22+INGRESOS!$J22</f>
        <v>36210</v>
      </c>
    </row>
    <row r="23" spans="1:11" ht="15.75" customHeight="1" x14ac:dyDescent="0.25">
      <c r="A23" s="13">
        <v>44579</v>
      </c>
      <c r="B23">
        <v>7</v>
      </c>
      <c r="C23">
        <v>9940</v>
      </c>
      <c r="H23" s="12"/>
      <c r="J23" s="12">
        <f>11510</f>
        <v>11510</v>
      </c>
      <c r="K23" s="5">
        <f>+INGRESOS!$C23+INGRESOS!$D23+INGRESOS!$E23+INGRESOS!$G23+INGRESOS!$H23+INGRESOS!$I23+INGRESOS!$J23</f>
        <v>21450</v>
      </c>
    </row>
    <row r="24" spans="1:11" ht="15.75" customHeight="1" x14ac:dyDescent="0.25">
      <c r="A24" s="13">
        <v>44580</v>
      </c>
      <c r="B24">
        <v>9</v>
      </c>
      <c r="C24">
        <v>16940</v>
      </c>
      <c r="H24" s="12"/>
      <c r="J24" s="12">
        <v>2400</v>
      </c>
      <c r="K24" s="5">
        <f>+INGRESOS!$C24+INGRESOS!$D24+INGRESOS!$E24+INGRESOS!$G24+INGRESOS!$H24+INGRESOS!$I24+INGRESOS!$J24</f>
        <v>19340</v>
      </c>
    </row>
    <row r="25" spans="1:11" ht="15.75" customHeight="1" x14ac:dyDescent="0.25">
      <c r="A25" s="13">
        <v>44581</v>
      </c>
      <c r="B25">
        <v>6</v>
      </c>
      <c r="C25">
        <v>17760</v>
      </c>
      <c r="F25">
        <v>4</v>
      </c>
      <c r="H25" s="12"/>
      <c r="J25" s="12">
        <v>3600</v>
      </c>
      <c r="K25" s="5">
        <f>+INGRESOS!$C25+INGRESOS!$D25+INGRESOS!$E25+INGRESOS!$G25+INGRESOS!$H25+INGRESOS!$I25+INGRESOS!$J25</f>
        <v>21360</v>
      </c>
    </row>
    <row r="26" spans="1:11" ht="15.75" customHeight="1" x14ac:dyDescent="0.25">
      <c r="A26" s="13">
        <v>44582</v>
      </c>
      <c r="B26">
        <v>33</v>
      </c>
      <c r="C26">
        <v>65750</v>
      </c>
      <c r="E26">
        <f>2850+780</f>
        <v>3630</v>
      </c>
      <c r="F26">
        <v>4</v>
      </c>
      <c r="G26">
        <f>1900+3600</f>
        <v>5500</v>
      </c>
      <c r="H26" s="12"/>
      <c r="J26" s="12"/>
      <c r="K26" s="5">
        <f>+INGRESOS!$C26+INGRESOS!$D26+INGRESOS!$E26+INGRESOS!$G26+INGRESOS!$H26+INGRESOS!$I26+INGRESOS!$J26</f>
        <v>74880</v>
      </c>
    </row>
    <row r="27" spans="1:11" ht="15.75" customHeight="1" x14ac:dyDescent="0.25">
      <c r="A27" s="13">
        <v>44583</v>
      </c>
      <c r="B27">
        <v>28</v>
      </c>
      <c r="C27">
        <v>73760</v>
      </c>
      <c r="F27">
        <v>2</v>
      </c>
      <c r="G27">
        <v>4480</v>
      </c>
      <c r="H27" s="12"/>
      <c r="I27">
        <v>4980</v>
      </c>
      <c r="J27" s="12"/>
      <c r="K27" s="5">
        <f>+INGRESOS!$C27+INGRESOS!$D27+INGRESOS!$E27+INGRESOS!$G27+INGRESOS!$H27+INGRESOS!$I27+INGRESOS!$J27</f>
        <v>83220</v>
      </c>
    </row>
    <row r="28" spans="1:11" ht="15.75" customHeight="1" x14ac:dyDescent="0.25">
      <c r="A28" s="13">
        <v>44584</v>
      </c>
      <c r="B28">
        <v>14</v>
      </c>
      <c r="C28">
        <v>32010</v>
      </c>
      <c r="F28">
        <v>1</v>
      </c>
      <c r="H28" s="12"/>
      <c r="I28">
        <v>3900</v>
      </c>
      <c r="J28" s="12">
        <f>1300+970+6030+4200</f>
        <v>12500</v>
      </c>
      <c r="K28" s="5">
        <f>+INGRESOS!$C28+INGRESOS!$D28+INGRESOS!$E28+INGRESOS!$G28+INGRESOS!$H28+INGRESOS!$I28+INGRESOS!$J28</f>
        <v>48410</v>
      </c>
    </row>
    <row r="29" spans="1:11" ht="15.75" customHeight="1" x14ac:dyDescent="0.25">
      <c r="A29" s="13">
        <v>44585</v>
      </c>
      <c r="B29">
        <v>9</v>
      </c>
      <c r="C29">
        <v>12140</v>
      </c>
      <c r="F29">
        <v>4</v>
      </c>
      <c r="G29">
        <f>1950+1800+3600</f>
        <v>7350</v>
      </c>
      <c r="H29" s="12"/>
      <c r="J29" s="12">
        <f>2000+4300</f>
        <v>6300</v>
      </c>
      <c r="K29" s="5">
        <f>+INGRESOS!$C29+INGRESOS!$D29+INGRESOS!$E29+INGRESOS!$G29+INGRESOS!$H29+INGRESOS!$I29+INGRESOS!$J29</f>
        <v>25790</v>
      </c>
    </row>
    <row r="30" spans="1:11" ht="15.75" customHeight="1" x14ac:dyDescent="0.25">
      <c r="A30" s="13">
        <v>44586</v>
      </c>
      <c r="B30">
        <v>13</v>
      </c>
      <c r="C30">
        <v>27920</v>
      </c>
      <c r="F30">
        <v>3</v>
      </c>
      <c r="H30" s="12"/>
      <c r="I30">
        <v>3600</v>
      </c>
      <c r="J30" s="12">
        <v>19200</v>
      </c>
      <c r="K30" s="5">
        <f>+INGRESOS!$C30+INGRESOS!$D30+INGRESOS!$E30+INGRESOS!$G30+INGRESOS!$H30+INGRESOS!$I30+INGRESOS!$J30</f>
        <v>50720</v>
      </c>
    </row>
    <row r="31" spans="1:11" ht="15.75" customHeight="1" x14ac:dyDescent="0.25">
      <c r="A31" s="13">
        <v>44587</v>
      </c>
      <c r="B31">
        <v>8</v>
      </c>
      <c r="C31">
        <v>19120</v>
      </c>
      <c r="F31">
        <v>4</v>
      </c>
      <c r="G31">
        <f>3600+3600+3600</f>
        <v>10800</v>
      </c>
      <c r="H31" s="12">
        <v>20120</v>
      </c>
      <c r="J31" s="12">
        <f>1280+4800+3600+5800</f>
        <v>15480</v>
      </c>
      <c r="K31" s="5">
        <f>+INGRESOS!$C31+INGRESOS!$D31+INGRESOS!$E31+INGRESOS!$G31+INGRESOS!$H31+INGRESOS!$I31+INGRESOS!$J31</f>
        <v>65520</v>
      </c>
    </row>
    <row r="32" spans="1:11" ht="15.75" customHeight="1" x14ac:dyDescent="0.25">
      <c r="A32" s="13">
        <v>44588</v>
      </c>
      <c r="B32">
        <v>9</v>
      </c>
      <c r="C32">
        <v>17000</v>
      </c>
      <c r="E32">
        <v>3830</v>
      </c>
      <c r="F32">
        <v>4</v>
      </c>
      <c r="G32">
        <v>3600</v>
      </c>
      <c r="H32" s="12"/>
      <c r="J32" s="12">
        <f>5480+9600</f>
        <v>15080</v>
      </c>
      <c r="K32" s="5">
        <f>+INGRESOS!$C32+INGRESOS!$D32+INGRESOS!$E32+INGRESOS!$G32+INGRESOS!$H32+INGRESOS!$I32+INGRESOS!$J32</f>
        <v>39510</v>
      </c>
    </row>
    <row r="33" spans="1:11" ht="15.75" customHeight="1" x14ac:dyDescent="0.25">
      <c r="A33" s="13">
        <v>44589</v>
      </c>
      <c r="B33">
        <v>22</v>
      </c>
      <c r="C33">
        <v>42530</v>
      </c>
      <c r="E33">
        <f>2180+3900</f>
        <v>6080</v>
      </c>
      <c r="F33">
        <v>4</v>
      </c>
      <c r="G33">
        <f>3600+1600</f>
        <v>5200</v>
      </c>
      <c r="H33" s="12"/>
      <c r="J33" s="12">
        <v>10980</v>
      </c>
      <c r="K33" s="5">
        <f>+INGRESOS!$C33+INGRESOS!$D33+INGRESOS!$E33+INGRESOS!$G33+INGRESOS!$H33+INGRESOS!$I33+INGRESOS!$J33</f>
        <v>64790</v>
      </c>
    </row>
    <row r="34" spans="1:11" ht="15.75" customHeight="1" x14ac:dyDescent="0.25">
      <c r="A34" s="13">
        <v>44590</v>
      </c>
      <c r="B34">
        <v>20</v>
      </c>
      <c r="C34">
        <v>60550</v>
      </c>
      <c r="F34">
        <v>4</v>
      </c>
      <c r="G34">
        <f>5400+3600+3600+3600</f>
        <v>16200</v>
      </c>
      <c r="H34" s="12"/>
      <c r="J34" s="12"/>
      <c r="K34" s="5">
        <f>+INGRESOS!$C34+INGRESOS!$D34+INGRESOS!$E34+INGRESOS!$G34+INGRESOS!$H34+INGRESOS!$I34+INGRESOS!$J34</f>
        <v>76750</v>
      </c>
    </row>
    <row r="35" spans="1:11" ht="15.75" customHeight="1" x14ac:dyDescent="0.25">
      <c r="A35" s="13">
        <v>44591</v>
      </c>
      <c r="B35">
        <v>10</v>
      </c>
      <c r="C35">
        <v>33110</v>
      </c>
      <c r="H35" s="12"/>
      <c r="J35" s="12">
        <f>15900+4300+15000+130600+21200</f>
        <v>187000</v>
      </c>
      <c r="K35" s="5">
        <f>+INGRESOS!$C35+INGRESOS!$D35+INGRESOS!$E35+INGRESOS!$G35+INGRESOS!$H35+INGRESOS!$I35+INGRESOS!$J35</f>
        <v>220110</v>
      </c>
    </row>
    <row r="36" spans="1:11" ht="15.75" customHeight="1" x14ac:dyDescent="0.25">
      <c r="A36" s="13">
        <v>44592</v>
      </c>
      <c r="B36">
        <v>8</v>
      </c>
      <c r="C36">
        <v>19080</v>
      </c>
      <c r="E36">
        <v>1860</v>
      </c>
      <c r="F36">
        <v>3</v>
      </c>
      <c r="G36">
        <v>5400</v>
      </c>
      <c r="H36" s="12"/>
      <c r="J36" s="12"/>
      <c r="K36" s="5">
        <f>+INGRESOS!$C36+INGRESOS!$D36+INGRESOS!$E36+INGRESOS!$G36+INGRESOS!$H36+INGRESOS!$I36+INGRESOS!$J36</f>
        <v>26340</v>
      </c>
    </row>
    <row r="37" spans="1:11" ht="15.75" customHeight="1" x14ac:dyDescent="0.25">
      <c r="A37" s="13">
        <v>44593</v>
      </c>
      <c r="B37">
        <v>9</v>
      </c>
      <c r="C37">
        <v>19350</v>
      </c>
      <c r="E37">
        <f>1910+750</f>
        <v>2660</v>
      </c>
      <c r="F37">
        <v>2</v>
      </c>
      <c r="G37">
        <v>3900</v>
      </c>
      <c r="H37" s="12"/>
      <c r="J37" s="12"/>
      <c r="K37" s="5">
        <f>+INGRESOS!$C37+INGRESOS!$D37+INGRESOS!$E37+INGRESOS!$G37+INGRESOS!$H37+INGRESOS!$I37+INGRESOS!$J37</f>
        <v>25910</v>
      </c>
    </row>
    <row r="38" spans="1:11" ht="15.75" customHeight="1" x14ac:dyDescent="0.25">
      <c r="A38" s="13">
        <v>44594</v>
      </c>
      <c r="B38">
        <v>5</v>
      </c>
      <c r="C38">
        <v>7390</v>
      </c>
      <c r="F38">
        <v>1</v>
      </c>
      <c r="H38" s="12"/>
      <c r="I38">
        <v>8530</v>
      </c>
      <c r="J38" s="12">
        <v>16770</v>
      </c>
      <c r="K38" s="5">
        <f>+INGRESOS!$C38+INGRESOS!$D38+INGRESOS!$E38+INGRESOS!$G38+INGRESOS!$H38+INGRESOS!$I38+INGRESOS!$J38</f>
        <v>32690</v>
      </c>
    </row>
    <row r="39" spans="1:11" ht="15.75" customHeight="1" x14ac:dyDescent="0.25">
      <c r="A39" s="13">
        <v>44595</v>
      </c>
      <c r="B39">
        <v>0</v>
      </c>
      <c r="F39">
        <v>1</v>
      </c>
      <c r="G39">
        <v>1800</v>
      </c>
      <c r="H39" s="12"/>
      <c r="J39" s="12">
        <f>2200+1760</f>
        <v>3960</v>
      </c>
      <c r="K39" s="5">
        <f>+INGRESOS!$C39+INGRESOS!$D39+INGRESOS!$E39+INGRESOS!$G39+INGRESOS!$H39+INGRESOS!$I39+INGRESOS!$J39</f>
        <v>5760</v>
      </c>
    </row>
    <row r="40" spans="1:11" ht="15.75" customHeight="1" x14ac:dyDescent="0.25">
      <c r="A40" s="13">
        <v>44596</v>
      </c>
      <c r="B40">
        <v>18</v>
      </c>
      <c r="C40">
        <v>28600</v>
      </c>
      <c r="E40">
        <f>7160+600+1600+1460</f>
        <v>10820</v>
      </c>
      <c r="F40">
        <v>4</v>
      </c>
      <c r="H40" s="12"/>
      <c r="J40" s="12"/>
      <c r="K40" s="5">
        <f>+INGRESOS!$C40+INGRESOS!$D40+INGRESOS!$E40+INGRESOS!$G40+INGRESOS!$H40+INGRESOS!$I40+INGRESOS!$J40</f>
        <v>39420</v>
      </c>
    </row>
    <row r="41" spans="1:11" ht="15.75" customHeight="1" x14ac:dyDescent="0.25">
      <c r="A41" s="13">
        <v>44597</v>
      </c>
      <c r="B41">
        <v>27</v>
      </c>
      <c r="C41">
        <v>51680</v>
      </c>
      <c r="D41">
        <v>1580</v>
      </c>
      <c r="F41">
        <v>2</v>
      </c>
      <c r="H41" s="12"/>
      <c r="I41">
        <v>6940</v>
      </c>
      <c r="J41" s="12">
        <v>6820</v>
      </c>
      <c r="K41" s="5">
        <f>+INGRESOS!$C41+INGRESOS!$D41+INGRESOS!$E41+INGRESOS!$G41+INGRESOS!$H41+INGRESOS!$I41+INGRESOS!$J41</f>
        <v>67020</v>
      </c>
    </row>
    <row r="42" spans="1:11" ht="15.75" customHeight="1" x14ac:dyDescent="0.25">
      <c r="A42" s="13">
        <v>44598</v>
      </c>
      <c r="B42">
        <v>8</v>
      </c>
      <c r="C42">
        <v>17800</v>
      </c>
      <c r="F42">
        <v>2</v>
      </c>
      <c r="G42">
        <v>4300</v>
      </c>
      <c r="H42" s="12"/>
      <c r="J42" s="12">
        <v>4300</v>
      </c>
      <c r="K42" s="5">
        <f>+INGRESOS!$C42+INGRESOS!$D42+INGRESOS!$E42+INGRESOS!$G42+INGRESOS!$H42+INGRESOS!$I42+INGRESOS!$J42</f>
        <v>26400</v>
      </c>
    </row>
    <row r="43" spans="1:11" ht="15.75" customHeight="1" x14ac:dyDescent="0.25">
      <c r="A43" s="13">
        <v>44599</v>
      </c>
      <c r="B43">
        <v>6</v>
      </c>
      <c r="C43">
        <v>6770</v>
      </c>
      <c r="E43">
        <f>7670+9250</f>
        <v>16920</v>
      </c>
      <c r="F43">
        <v>4</v>
      </c>
      <c r="G43">
        <v>4300</v>
      </c>
      <c r="H43" s="12"/>
      <c r="I43">
        <f>4300+4300+6150</f>
        <v>14750</v>
      </c>
      <c r="J43" s="12"/>
      <c r="K43" s="5">
        <f>+INGRESOS!$C43+INGRESOS!$D43+INGRESOS!$E43+INGRESOS!$G43+INGRESOS!$H43+INGRESOS!$I43+INGRESOS!$J43</f>
        <v>42740</v>
      </c>
    </row>
    <row r="44" spans="1:11" ht="15.75" customHeight="1" x14ac:dyDescent="0.25">
      <c r="A44" s="13">
        <v>44600</v>
      </c>
      <c r="B44">
        <v>7</v>
      </c>
      <c r="C44">
        <f>10550+1600</f>
        <v>12150</v>
      </c>
      <c r="H44" s="12"/>
      <c r="J44" s="12"/>
      <c r="K44" s="5">
        <f>+INGRESOS!$C44+INGRESOS!$D44+INGRESOS!$E44+INGRESOS!$G44+INGRESOS!$H44+INGRESOS!$I44+INGRESOS!$J44</f>
        <v>12150</v>
      </c>
    </row>
    <row r="45" spans="1:11" ht="15.75" customHeight="1" x14ac:dyDescent="0.25">
      <c r="A45" s="13">
        <v>44601</v>
      </c>
      <c r="B45">
        <v>8</v>
      </c>
      <c r="C45">
        <v>12330</v>
      </c>
      <c r="E45">
        <v>6180</v>
      </c>
      <c r="F45">
        <v>2</v>
      </c>
      <c r="H45" s="12">
        <v>4960</v>
      </c>
      <c r="J45" s="12">
        <v>2150</v>
      </c>
      <c r="K45" s="5">
        <f>+INGRESOS!$C45+INGRESOS!$D45+INGRESOS!$E45+INGRESOS!$G45+INGRESOS!$H45+INGRESOS!$I45+INGRESOS!$J45</f>
        <v>25620</v>
      </c>
    </row>
    <row r="46" spans="1:11" ht="15.75" customHeight="1" x14ac:dyDescent="0.25">
      <c r="A46" s="13">
        <v>44602</v>
      </c>
      <c r="B46">
        <v>8</v>
      </c>
      <c r="C46">
        <v>12730</v>
      </c>
      <c r="E46">
        <v>3480</v>
      </c>
      <c r="H46" s="12"/>
      <c r="J46" s="12">
        <v>2300</v>
      </c>
      <c r="K46" s="5">
        <f>+INGRESOS!$C46+INGRESOS!$D46+INGRESOS!$E46+INGRESOS!$G46+INGRESOS!$H46+INGRESOS!$I46+INGRESOS!$J46</f>
        <v>18510</v>
      </c>
    </row>
    <row r="47" spans="1:11" ht="15.75" customHeight="1" x14ac:dyDescent="0.25">
      <c r="A47" s="13">
        <v>44603</v>
      </c>
      <c r="B47">
        <v>22</v>
      </c>
      <c r="C47">
        <v>37920</v>
      </c>
      <c r="E47">
        <f>4930+1480</f>
        <v>6410</v>
      </c>
      <c r="F47">
        <v>4</v>
      </c>
      <c r="G47">
        <v>4300</v>
      </c>
      <c r="H47" s="12"/>
      <c r="I47">
        <v>10740</v>
      </c>
      <c r="J47" s="12"/>
      <c r="K47" s="5">
        <f>+INGRESOS!$C47+INGRESOS!$D47+INGRESOS!$E47+INGRESOS!$G47+INGRESOS!$H47+INGRESOS!$I47+INGRESOS!$J47</f>
        <v>59370</v>
      </c>
    </row>
    <row r="48" spans="1:11" ht="15.75" customHeight="1" x14ac:dyDescent="0.25">
      <c r="A48" s="13">
        <v>44604</v>
      </c>
      <c r="B48">
        <v>3</v>
      </c>
      <c r="C48">
        <v>6830</v>
      </c>
      <c r="F48">
        <v>2</v>
      </c>
      <c r="G48">
        <f>3900+4300</f>
        <v>8200</v>
      </c>
      <c r="H48" s="12"/>
      <c r="J48" s="12"/>
      <c r="K48" s="5">
        <f>+INGRESOS!$C48+INGRESOS!$D48+INGRESOS!$E48+INGRESOS!$G48+INGRESOS!$H48+INGRESOS!$I48+INGRESOS!$J48</f>
        <v>15030</v>
      </c>
    </row>
    <row r="49" spans="1:11" ht="15.75" customHeight="1" x14ac:dyDescent="0.25">
      <c r="A49" s="13">
        <v>44605</v>
      </c>
      <c r="B49">
        <v>11</v>
      </c>
      <c r="C49">
        <v>25470</v>
      </c>
      <c r="F49">
        <v>2</v>
      </c>
      <c r="G49">
        <v>5510</v>
      </c>
      <c r="H49" s="12"/>
      <c r="J49" s="12">
        <v>530</v>
      </c>
      <c r="K49" s="5">
        <f>+INGRESOS!$C49+INGRESOS!$D49+INGRESOS!$E49+INGRESOS!$G49+INGRESOS!$H49+INGRESOS!$I49+INGRESOS!$J49</f>
        <v>31510</v>
      </c>
    </row>
    <row r="50" spans="1:11" ht="15.75" customHeight="1" x14ac:dyDescent="0.25">
      <c r="A50" s="13">
        <v>44606</v>
      </c>
      <c r="B50">
        <v>5</v>
      </c>
      <c r="C50">
        <v>13840</v>
      </c>
      <c r="F50">
        <v>1</v>
      </c>
      <c r="H50" s="12"/>
      <c r="J50" s="12">
        <v>4300</v>
      </c>
      <c r="K50" s="5">
        <f>+INGRESOS!$C50+INGRESOS!$D50+INGRESOS!$E50+INGRESOS!$G50+INGRESOS!$H50+INGRESOS!$I50+INGRESOS!$J50</f>
        <v>18140</v>
      </c>
    </row>
    <row r="51" spans="1:11" ht="15.75" customHeight="1" x14ac:dyDescent="0.25">
      <c r="A51" s="13">
        <v>44607</v>
      </c>
      <c r="B51">
        <v>11</v>
      </c>
      <c r="C51">
        <v>17010</v>
      </c>
      <c r="E51">
        <f>1400+1500+1450</f>
        <v>4350</v>
      </c>
      <c r="F51">
        <v>2</v>
      </c>
      <c r="G51">
        <f>4510+4300</f>
        <v>8810</v>
      </c>
      <c r="H51" s="12"/>
      <c r="J51" s="12"/>
      <c r="K51" s="5">
        <f>+INGRESOS!$C51+INGRESOS!$D51+INGRESOS!$E51+INGRESOS!$G51+INGRESOS!$H51+INGRESOS!$I51+INGRESOS!$J51</f>
        <v>30170</v>
      </c>
    </row>
    <row r="52" spans="1:11" ht="15.75" customHeight="1" x14ac:dyDescent="0.25">
      <c r="A52" s="13">
        <v>44608</v>
      </c>
      <c r="B52">
        <v>8</v>
      </c>
      <c r="C52">
        <v>10020</v>
      </c>
      <c r="E52">
        <v>3150</v>
      </c>
      <c r="H52" s="12"/>
      <c r="J52" s="12"/>
      <c r="K52" s="5">
        <f>+INGRESOS!$C52+INGRESOS!$D52+INGRESOS!$E52+INGRESOS!$G52+INGRESOS!$H52+INGRESOS!$I52+INGRESOS!$J52</f>
        <v>13170</v>
      </c>
    </row>
    <row r="53" spans="1:11" ht="15.75" customHeight="1" x14ac:dyDescent="0.25">
      <c r="A53" s="13">
        <v>44609</v>
      </c>
      <c r="B53">
        <v>13</v>
      </c>
      <c r="C53">
        <v>17880</v>
      </c>
      <c r="E53">
        <f>4540+1400+1800+3950</f>
        <v>11690</v>
      </c>
      <c r="F53">
        <v>4</v>
      </c>
      <c r="G53">
        <f>400+4300</f>
        <v>4700</v>
      </c>
      <c r="H53" s="12"/>
      <c r="I53">
        <v>2000</v>
      </c>
      <c r="J53" s="12"/>
      <c r="K53" s="5">
        <f>+INGRESOS!$C53+INGRESOS!$D53+INGRESOS!$E53+INGRESOS!$G53+INGRESOS!$H53+INGRESOS!$I53+INGRESOS!$J53</f>
        <v>36270</v>
      </c>
    </row>
    <row r="54" spans="1:11" ht="15.75" customHeight="1" x14ac:dyDescent="0.25">
      <c r="A54" s="13">
        <v>44610</v>
      </c>
      <c r="B54">
        <v>30</v>
      </c>
      <c r="C54">
        <v>51280</v>
      </c>
      <c r="E54">
        <f>2160+2650+1500</f>
        <v>6310</v>
      </c>
      <c r="F54">
        <v>4</v>
      </c>
      <c r="G54">
        <f>4300+4300</f>
        <v>8600</v>
      </c>
      <c r="H54" s="12"/>
      <c r="J54" s="12"/>
      <c r="K54" s="5">
        <f>+INGRESOS!$C54+INGRESOS!$D54+INGRESOS!$E54+INGRESOS!$G54+INGRESOS!$H54+INGRESOS!$I54+INGRESOS!$J54</f>
        <v>66190</v>
      </c>
    </row>
    <row r="55" spans="1:11" ht="15.75" customHeight="1" x14ac:dyDescent="0.25">
      <c r="A55" s="13">
        <v>44611</v>
      </c>
      <c r="B55">
        <v>35</v>
      </c>
      <c r="C55">
        <v>135890</v>
      </c>
      <c r="E55">
        <v>750</v>
      </c>
      <c r="F55">
        <v>4</v>
      </c>
      <c r="G55">
        <f>6330+4300</f>
        <v>10630</v>
      </c>
      <c r="H55" s="12">
        <v>2400</v>
      </c>
      <c r="I55">
        <v>11650</v>
      </c>
      <c r="J55" s="12"/>
      <c r="K55" s="5">
        <f>+INGRESOS!$C55+INGRESOS!$D55+INGRESOS!$E55+INGRESOS!$G55+INGRESOS!$H55+INGRESOS!$I55+INGRESOS!$J55</f>
        <v>161320</v>
      </c>
    </row>
    <row r="56" spans="1:11" ht="15.75" customHeight="1" x14ac:dyDescent="0.25">
      <c r="A56" s="13">
        <v>44612</v>
      </c>
      <c r="B56">
        <v>41</v>
      </c>
      <c r="C56">
        <v>96980</v>
      </c>
      <c r="E56">
        <f>2605+1450</f>
        <v>4055</v>
      </c>
      <c r="F56">
        <v>2</v>
      </c>
      <c r="G56">
        <f>4300+3900</f>
        <v>8200</v>
      </c>
      <c r="H56" s="12"/>
      <c r="J56" s="12"/>
      <c r="K56" s="5">
        <f>+INGRESOS!$C56+INGRESOS!$D56+INGRESOS!$E56+INGRESOS!$G56+INGRESOS!$H56+INGRESOS!$I56+INGRESOS!$J56</f>
        <v>109235</v>
      </c>
    </row>
    <row r="57" spans="1:11" ht="15.75" customHeight="1" x14ac:dyDescent="0.25">
      <c r="A57" s="13">
        <v>44613</v>
      </c>
      <c r="B57">
        <v>7</v>
      </c>
      <c r="C57">
        <v>27040</v>
      </c>
      <c r="F57">
        <v>2</v>
      </c>
      <c r="G57">
        <f>2100+2200</f>
        <v>4300</v>
      </c>
      <c r="H57" s="12"/>
      <c r="J57" s="12"/>
      <c r="K57" s="5">
        <f>+INGRESOS!$C57+INGRESOS!$D57+INGRESOS!$E57+INGRESOS!$G57+INGRESOS!$H57+INGRESOS!$I57+INGRESOS!$J57</f>
        <v>31340</v>
      </c>
    </row>
    <row r="58" spans="1:11" ht="15.75" customHeight="1" x14ac:dyDescent="0.25">
      <c r="A58" s="13">
        <v>44614</v>
      </c>
      <c r="B58">
        <v>13</v>
      </c>
      <c r="C58">
        <v>17820</v>
      </c>
      <c r="E58">
        <f>1670+860+1800</f>
        <v>4330</v>
      </c>
      <c r="F58">
        <v>4</v>
      </c>
      <c r="H58" s="12"/>
      <c r="I58">
        <v>5300</v>
      </c>
      <c r="J58" s="12"/>
      <c r="K58" s="5">
        <f>+INGRESOS!$C58+INGRESOS!$D58+INGRESOS!$E58+INGRESOS!$G58+INGRESOS!$H58+INGRESOS!$I58+INGRESOS!$J58</f>
        <v>27450</v>
      </c>
    </row>
    <row r="59" spans="1:11" ht="15.75" customHeight="1" x14ac:dyDescent="0.25">
      <c r="A59" s="13">
        <v>44615</v>
      </c>
      <c r="B59">
        <v>10</v>
      </c>
      <c r="C59">
        <v>19950</v>
      </c>
      <c r="F59">
        <v>2</v>
      </c>
      <c r="G59">
        <f>4300+5530</f>
        <v>9830</v>
      </c>
      <c r="H59" s="12"/>
      <c r="J59" s="12">
        <f>3400+2650</f>
        <v>6050</v>
      </c>
      <c r="K59" s="5">
        <f>+INGRESOS!$C59+INGRESOS!$D59+INGRESOS!$E59+INGRESOS!$G59+INGRESOS!$H59+INGRESOS!$I59+INGRESOS!$J59</f>
        <v>35830</v>
      </c>
    </row>
    <row r="60" spans="1:11" ht="15.75" customHeight="1" x14ac:dyDescent="0.25">
      <c r="A60" s="13">
        <v>44616</v>
      </c>
      <c r="B60">
        <v>8</v>
      </c>
      <c r="C60">
        <v>14530</v>
      </c>
      <c r="F60">
        <v>4</v>
      </c>
      <c r="G60">
        <f>4300+5845+2650</f>
        <v>12795</v>
      </c>
      <c r="H60" s="12"/>
      <c r="J60" s="12"/>
      <c r="K60" s="5">
        <f>+INGRESOS!$C60+INGRESOS!$D60+INGRESOS!$E60+INGRESOS!$G60+INGRESOS!$H60+INGRESOS!$I60+INGRESOS!$J60</f>
        <v>27325</v>
      </c>
    </row>
    <row r="61" spans="1:11" ht="15.75" customHeight="1" x14ac:dyDescent="0.25">
      <c r="A61" s="13">
        <v>44617</v>
      </c>
      <c r="B61">
        <v>23</v>
      </c>
      <c r="C61">
        <v>40340</v>
      </c>
      <c r="E61">
        <f>1500+1400+6550</f>
        <v>9450</v>
      </c>
      <c r="F61">
        <v>4</v>
      </c>
      <c r="H61" s="12"/>
      <c r="J61" s="12">
        <v>8400</v>
      </c>
      <c r="K61" s="5">
        <f>+INGRESOS!$C61+INGRESOS!$D61+INGRESOS!$E61+INGRESOS!$G61+INGRESOS!$H61+INGRESOS!$I61+INGRESOS!$J61</f>
        <v>58190</v>
      </c>
    </row>
    <row r="62" spans="1:11" ht="15.75" customHeight="1" x14ac:dyDescent="0.25">
      <c r="A62" s="13">
        <v>44618</v>
      </c>
      <c r="B62">
        <v>13</v>
      </c>
      <c r="C62">
        <v>27210</v>
      </c>
      <c r="H62" s="12"/>
      <c r="J62" s="12"/>
      <c r="K62" s="5">
        <f>+INGRESOS!$C62+INGRESOS!$D62+INGRESOS!$E62+INGRESOS!$G62+INGRESOS!$H62+INGRESOS!$I62+INGRESOS!$J62</f>
        <v>27210</v>
      </c>
    </row>
    <row r="63" spans="1:11" ht="15.75" customHeight="1" x14ac:dyDescent="0.25">
      <c r="A63" s="13">
        <v>44619</v>
      </c>
      <c r="B63">
        <v>8</v>
      </c>
      <c r="C63">
        <v>18940</v>
      </c>
      <c r="F63">
        <v>4</v>
      </c>
      <c r="G63">
        <f>4300+4300</f>
        <v>8600</v>
      </c>
      <c r="H63" s="12"/>
      <c r="J63" s="12">
        <f>2300+5800+1000+6900+1380+3150</f>
        <v>20530</v>
      </c>
      <c r="K63" s="5">
        <f>+INGRESOS!$C63+INGRESOS!$D63+INGRESOS!$E63+INGRESOS!$G63+INGRESOS!$H63+INGRESOS!$I63+INGRESOS!$J63</f>
        <v>48070</v>
      </c>
    </row>
    <row r="64" spans="1:11" ht="15.75" customHeight="1" x14ac:dyDescent="0.25">
      <c r="A64" s="13">
        <v>44620</v>
      </c>
      <c r="B64">
        <v>12</v>
      </c>
      <c r="C64">
        <v>21000</v>
      </c>
      <c r="F64">
        <v>3</v>
      </c>
      <c r="G64">
        <v>2150</v>
      </c>
      <c r="H64" s="12"/>
      <c r="J64" s="12"/>
      <c r="K64" s="5">
        <f>+INGRESOS!$C64+INGRESOS!$D64+INGRESOS!$E64+INGRESOS!$G64+INGRESOS!$H64+INGRESOS!$I64+INGRESOS!$J64</f>
        <v>23150</v>
      </c>
    </row>
    <row r="65" spans="1:11" ht="15.75" customHeight="1" x14ac:dyDescent="0.25">
      <c r="A65" s="13">
        <v>44621</v>
      </c>
      <c r="B65" s="16">
        <v>12</v>
      </c>
      <c r="C65" s="16">
        <v>30790</v>
      </c>
      <c r="D65" s="16"/>
      <c r="E65" s="16">
        <f>2290</f>
        <v>2290</v>
      </c>
      <c r="F65" s="16">
        <v>4</v>
      </c>
      <c r="G65" s="16">
        <f>2800+2900+7216+3150</f>
        <v>16066</v>
      </c>
      <c r="H65" s="7"/>
      <c r="I65" s="16"/>
      <c r="J65" s="7"/>
      <c r="K65" s="5">
        <f>+INGRESOS!$C65+INGRESOS!$D65+INGRESOS!$E65+INGRESOS!$G65+INGRESOS!$H65+INGRESOS!$I65+INGRESOS!$J65</f>
        <v>49146</v>
      </c>
    </row>
    <row r="66" spans="1:11" ht="15.75" customHeight="1" x14ac:dyDescent="0.25">
      <c r="A66" s="13">
        <v>44622</v>
      </c>
      <c r="B66" s="16">
        <v>36</v>
      </c>
      <c r="C66" s="16">
        <v>96909</v>
      </c>
      <c r="D66" s="16">
        <v>3740</v>
      </c>
      <c r="E66" s="16">
        <f>2400+3400+5310</f>
        <v>11110</v>
      </c>
      <c r="F66" s="16">
        <v>2</v>
      </c>
      <c r="G66" s="16">
        <v>6980</v>
      </c>
      <c r="H66" s="7"/>
      <c r="I66" s="16"/>
      <c r="J66" s="7"/>
      <c r="K66" s="5">
        <f>+INGRESOS!$C66+INGRESOS!$D66+INGRESOS!$E66+INGRESOS!$G66+INGRESOS!$H66+INGRESOS!$I66+INGRESOS!$J66</f>
        <v>118739</v>
      </c>
    </row>
    <row r="67" spans="1:11" ht="15.75" customHeight="1" x14ac:dyDescent="0.25">
      <c r="A67" s="13">
        <v>44623</v>
      </c>
      <c r="B67" s="16">
        <v>30</v>
      </c>
      <c r="C67" s="16">
        <v>54270</v>
      </c>
      <c r="D67" s="16">
        <f>6920+6420</f>
        <v>13340</v>
      </c>
      <c r="E67" s="16">
        <f>3540+2000+820+1600+5160+2460</f>
        <v>15580</v>
      </c>
      <c r="F67" s="16">
        <v>4</v>
      </c>
      <c r="G67" s="16">
        <v>16800</v>
      </c>
      <c r="H67" s="7"/>
      <c r="I67" s="16"/>
      <c r="J67" s="7">
        <f>6300+5800+2800+8700+12630+11600</f>
        <v>47830</v>
      </c>
      <c r="K67" s="5">
        <f>+INGRESOS!$C67+INGRESOS!$D67+INGRESOS!$E67+INGRESOS!$G67+INGRESOS!$H67+INGRESOS!$I67+INGRESOS!$J67</f>
        <v>147820</v>
      </c>
    </row>
    <row r="68" spans="1:11" ht="15.75" customHeight="1" x14ac:dyDescent="0.25">
      <c r="A68" s="13">
        <v>44624</v>
      </c>
      <c r="B68" s="16">
        <v>13</v>
      </c>
      <c r="C68" s="16">
        <v>25200</v>
      </c>
      <c r="D68" s="16">
        <v>3290</v>
      </c>
      <c r="E68" s="16">
        <v>13940</v>
      </c>
      <c r="F68" s="16">
        <v>4</v>
      </c>
      <c r="G68" s="16">
        <f>2300+6300</f>
        <v>8600</v>
      </c>
      <c r="H68" s="7"/>
      <c r="I68" s="16"/>
      <c r="J68" s="7"/>
      <c r="K68" s="5">
        <f>+INGRESOS!$C68+INGRESOS!$D68+INGRESOS!$E68+INGRESOS!$G68+INGRESOS!$H68+INGRESOS!$I68+INGRESOS!$J68</f>
        <v>51030</v>
      </c>
    </row>
    <row r="69" spans="1:11" ht="15.75" customHeight="1" x14ac:dyDescent="0.25">
      <c r="A69" s="13">
        <v>44625</v>
      </c>
      <c r="B69" s="16">
        <v>35</v>
      </c>
      <c r="C69" s="16">
        <v>86890</v>
      </c>
      <c r="D69" s="16"/>
      <c r="E69" s="16">
        <f>320+3260+2010</f>
        <v>5590</v>
      </c>
      <c r="F69" s="16">
        <v>4</v>
      </c>
      <c r="G69" s="16"/>
      <c r="H69" s="7">
        <v>17300</v>
      </c>
      <c r="I69" s="16"/>
      <c r="J69" s="7"/>
      <c r="K69" s="5">
        <f>+INGRESOS!$C69+INGRESOS!$D69+INGRESOS!$E69+INGRESOS!$G69+INGRESOS!$H69+INGRESOS!$I69+INGRESOS!$J69</f>
        <v>109780</v>
      </c>
    </row>
    <row r="70" spans="1:11" ht="15.75" customHeight="1" x14ac:dyDescent="0.25">
      <c r="A70" s="13">
        <v>44626</v>
      </c>
      <c r="B70" s="16">
        <v>19</v>
      </c>
      <c r="C70" s="16">
        <v>44480</v>
      </c>
      <c r="D70" s="16"/>
      <c r="E70" s="16"/>
      <c r="F70" s="16">
        <v>3</v>
      </c>
      <c r="G70" s="16">
        <f>2400+8390</f>
        <v>10790</v>
      </c>
      <c r="H70" s="7"/>
      <c r="I70" s="16">
        <v>12000</v>
      </c>
      <c r="J70" s="7">
        <v>3150</v>
      </c>
      <c r="K70" s="5">
        <f>+INGRESOS!$C70+INGRESOS!$D70+INGRESOS!$E70+INGRESOS!$G70+INGRESOS!$H70+INGRESOS!$I70+INGRESOS!$J70</f>
        <v>70420</v>
      </c>
    </row>
    <row r="71" spans="1:11" ht="15.75" customHeight="1" x14ac:dyDescent="0.25">
      <c r="A71" s="13">
        <v>44627</v>
      </c>
      <c r="B71" s="16">
        <v>27</v>
      </c>
      <c r="C71" s="16">
        <v>52760</v>
      </c>
      <c r="D71" s="16">
        <v>2780</v>
      </c>
      <c r="E71" s="16">
        <f>3540+3690+2500+1380+7210</f>
        <v>18320</v>
      </c>
      <c r="F71" s="16">
        <v>4</v>
      </c>
      <c r="G71" s="16">
        <f>6720+6720</f>
        <v>13440</v>
      </c>
      <c r="H71" s="7"/>
      <c r="I71" s="16"/>
      <c r="J71" s="7">
        <f>2000+5800</f>
        <v>7800</v>
      </c>
      <c r="K71" s="5">
        <f>+INGRESOS!$C71+INGRESOS!$D71+INGRESOS!$E71+INGRESOS!$G71+INGRESOS!$H71+INGRESOS!$I71+INGRESOS!$J71</f>
        <v>95100</v>
      </c>
    </row>
    <row r="72" spans="1:11" ht="15.75" customHeight="1" x14ac:dyDescent="0.25">
      <c r="A72" s="13">
        <v>44628</v>
      </c>
      <c r="B72" s="16">
        <v>32</v>
      </c>
      <c r="C72" s="16">
        <v>103230</v>
      </c>
      <c r="D72" s="16"/>
      <c r="E72" s="16">
        <f>544+1720+2550+5080</f>
        <v>9894</v>
      </c>
      <c r="F72" s="16">
        <v>4</v>
      </c>
      <c r="G72" s="16">
        <f>6010+7750</f>
        <v>13760</v>
      </c>
      <c r="H72" s="7"/>
      <c r="I72" s="16">
        <v>5800</v>
      </c>
      <c r="J72" s="7"/>
      <c r="K72" s="5">
        <f>+INGRESOS!$C72+INGRESOS!$D72+INGRESOS!$E72+INGRESOS!$G72+INGRESOS!$H72+INGRESOS!$I72+INGRESOS!$J72</f>
        <v>132684</v>
      </c>
    </row>
    <row r="73" spans="1:11" ht="15.75" customHeight="1" x14ac:dyDescent="0.25">
      <c r="A73" s="13">
        <v>44629</v>
      </c>
      <c r="B73" s="16">
        <v>53</v>
      </c>
      <c r="C73" s="16">
        <v>144550</v>
      </c>
      <c r="D73" s="16"/>
      <c r="E73" s="16">
        <f>3700+2450+1040+1650+5860+4000+1900+3730</f>
        <v>24330</v>
      </c>
      <c r="F73" s="16">
        <v>4</v>
      </c>
      <c r="G73" s="16"/>
      <c r="H73" s="7"/>
      <c r="I73" s="16"/>
      <c r="J73" s="7">
        <v>11590</v>
      </c>
      <c r="K73" s="5">
        <f>+INGRESOS!$C73+INGRESOS!$D73+INGRESOS!$E73+INGRESOS!$G73+INGRESOS!$H73+INGRESOS!$I73+INGRESOS!$J73</f>
        <v>180470</v>
      </c>
    </row>
    <row r="74" spans="1:11" ht="15.75" customHeight="1" x14ac:dyDescent="0.25">
      <c r="A74" s="13">
        <v>44630</v>
      </c>
      <c r="B74" s="16">
        <v>12</v>
      </c>
      <c r="C74" s="16">
        <v>22870</v>
      </c>
      <c r="D74" s="16"/>
      <c r="E74" s="16"/>
      <c r="F74" s="16">
        <v>3</v>
      </c>
      <c r="G74" s="16">
        <v>2800</v>
      </c>
      <c r="H74" s="7"/>
      <c r="I74" s="16"/>
      <c r="J74" s="7">
        <v>6180</v>
      </c>
      <c r="K74" s="5">
        <f>+INGRESOS!$C74+INGRESOS!$D74+INGRESOS!$E74+INGRESOS!$G74+INGRESOS!$H74+INGRESOS!$I74+INGRESOS!$J74</f>
        <v>31850</v>
      </c>
    </row>
    <row r="75" spans="1:11" ht="15.75" customHeight="1" x14ac:dyDescent="0.25">
      <c r="A75" s="13">
        <v>44631</v>
      </c>
      <c r="B75" s="16">
        <v>20</v>
      </c>
      <c r="C75" s="16">
        <v>39670</v>
      </c>
      <c r="D75" s="16">
        <f>1190+1470</f>
        <v>2660</v>
      </c>
      <c r="E75" s="16">
        <f>620+2290</f>
        <v>2910</v>
      </c>
      <c r="F75" s="16">
        <v>4</v>
      </c>
      <c r="G75" s="16">
        <f>6180+5800</f>
        <v>11980</v>
      </c>
      <c r="H75" s="7"/>
      <c r="I75" s="16">
        <v>10450</v>
      </c>
      <c r="J75" s="7">
        <f>5800+1000+2900+5800</f>
        <v>15500</v>
      </c>
      <c r="K75" s="5">
        <f>+INGRESOS!$C75+INGRESOS!$D75+INGRESOS!$E75+INGRESOS!$G75+INGRESOS!$H75+INGRESOS!$I75+INGRESOS!$J75</f>
        <v>83170</v>
      </c>
    </row>
    <row r="76" spans="1:11" ht="15.75" customHeight="1" x14ac:dyDescent="0.25">
      <c r="A76" s="13">
        <v>44632</v>
      </c>
      <c r="B76" s="16">
        <v>23</v>
      </c>
      <c r="C76" s="16">
        <v>53050</v>
      </c>
      <c r="D76" s="16"/>
      <c r="E76" s="16">
        <f>440+200+2960+1900</f>
        <v>5500</v>
      </c>
      <c r="F76" s="16">
        <v>4</v>
      </c>
      <c r="G76" s="16">
        <v>5800</v>
      </c>
      <c r="H76" s="7">
        <v>6738</v>
      </c>
      <c r="I76" s="16"/>
      <c r="J76" s="7">
        <v>1810</v>
      </c>
      <c r="K76" s="5">
        <f>+INGRESOS!$C76+INGRESOS!$D76+INGRESOS!$E76+INGRESOS!$G76+INGRESOS!$H76+INGRESOS!$I76+INGRESOS!$J76</f>
        <v>72898</v>
      </c>
    </row>
    <row r="77" spans="1:11" ht="15.75" customHeight="1" x14ac:dyDescent="0.25">
      <c r="A77" s="13">
        <v>44633</v>
      </c>
      <c r="B77" s="16">
        <v>7</v>
      </c>
      <c r="C77" s="16">
        <v>12040</v>
      </c>
      <c r="D77" s="16">
        <f>5020+2230</f>
        <v>7250</v>
      </c>
      <c r="E77" s="16">
        <f>1950+3100</f>
        <v>5050</v>
      </c>
      <c r="F77" s="16">
        <v>3</v>
      </c>
      <c r="G77" s="16"/>
      <c r="H77" s="7"/>
      <c r="I77" s="16">
        <v>15546</v>
      </c>
      <c r="J77" s="7"/>
      <c r="K77" s="5">
        <f>+INGRESOS!$C77+INGRESOS!$D77+INGRESOS!$E77+INGRESOS!$G77+INGRESOS!$H77+INGRESOS!$I77+INGRESOS!$J77</f>
        <v>39886</v>
      </c>
    </row>
    <row r="78" spans="1:11" ht="15.75" customHeight="1" x14ac:dyDescent="0.25">
      <c r="A78" s="13">
        <v>44634</v>
      </c>
      <c r="B78" s="16">
        <v>25</v>
      </c>
      <c r="C78" s="16">
        <v>49330</v>
      </c>
      <c r="D78" s="16">
        <v>2200</v>
      </c>
      <c r="E78" s="16">
        <f>4550+9420+2620+4180+1570</f>
        <v>22340</v>
      </c>
      <c r="F78" s="16">
        <v>4</v>
      </c>
      <c r="G78" s="16">
        <v>5800</v>
      </c>
      <c r="H78" s="7"/>
      <c r="I78" s="16"/>
      <c r="J78" s="7"/>
      <c r="K78" s="5">
        <f>+INGRESOS!$C78+INGRESOS!$D78+INGRESOS!$E78+INGRESOS!$G78+INGRESOS!$H78+INGRESOS!$I78+INGRESOS!$J78</f>
        <v>79670</v>
      </c>
    </row>
    <row r="79" spans="1:11" ht="15.75" customHeight="1" x14ac:dyDescent="0.25">
      <c r="A79" s="13">
        <v>44635</v>
      </c>
      <c r="B79" s="16">
        <v>35</v>
      </c>
      <c r="C79" s="16">
        <v>111530</v>
      </c>
      <c r="D79" s="16"/>
      <c r="E79" s="16"/>
      <c r="F79" s="16">
        <v>4</v>
      </c>
      <c r="G79" s="16">
        <f>6070+8170+220</f>
        <v>14460</v>
      </c>
      <c r="H79" s="7"/>
      <c r="I79" s="16">
        <v>6080</v>
      </c>
      <c r="J79" s="7"/>
      <c r="K79" s="5">
        <f>+INGRESOS!$C79+INGRESOS!$D79+INGRESOS!$E79+INGRESOS!$G79+INGRESOS!$H79+INGRESOS!$I79+INGRESOS!$J79</f>
        <v>132070</v>
      </c>
    </row>
    <row r="80" spans="1:11" ht="15.75" customHeight="1" x14ac:dyDescent="0.25">
      <c r="A80" s="13">
        <v>44636</v>
      </c>
      <c r="B80" s="16">
        <v>60</v>
      </c>
      <c r="C80" s="16">
        <f>105330+7100</f>
        <v>112430</v>
      </c>
      <c r="D80" s="16">
        <f>2150+2050</f>
        <v>4200</v>
      </c>
      <c r="E80" s="16">
        <f>4170+1860+3950+3630+2730+880+740+4060</f>
        <v>22020</v>
      </c>
      <c r="F80" s="16">
        <v>4</v>
      </c>
      <c r="G80" s="16">
        <f>7270+3400</f>
        <v>10670</v>
      </c>
      <c r="H80" s="7"/>
      <c r="I80" s="16">
        <v>6280</v>
      </c>
      <c r="J80" s="7"/>
      <c r="K80" s="5">
        <f>+INGRESOS!$C80+INGRESOS!$D80+INGRESOS!$E80+INGRESOS!$G80+INGRESOS!$H80+INGRESOS!$I80+INGRESOS!$J80</f>
        <v>155600</v>
      </c>
    </row>
    <row r="81" spans="1:11" ht="15.75" customHeight="1" x14ac:dyDescent="0.25">
      <c r="A81" s="13">
        <v>44637</v>
      </c>
      <c r="B81" s="16">
        <v>17</v>
      </c>
      <c r="C81" s="16">
        <v>38430</v>
      </c>
      <c r="D81" s="16"/>
      <c r="E81" s="16"/>
      <c r="F81" s="16">
        <v>3</v>
      </c>
      <c r="G81" s="16"/>
      <c r="H81" s="7"/>
      <c r="I81" s="16">
        <v>33820</v>
      </c>
      <c r="J81" s="7">
        <f>3400+5800</f>
        <v>9200</v>
      </c>
      <c r="K81" s="5">
        <f>+INGRESOS!$C81+INGRESOS!$D81+INGRESOS!$E81+INGRESOS!$G81+INGRESOS!$H81+INGRESOS!$I81+INGRESOS!$J81</f>
        <v>81450</v>
      </c>
    </row>
    <row r="82" spans="1:11" ht="15.75" customHeight="1" x14ac:dyDescent="0.25">
      <c r="A82" s="13">
        <v>44638</v>
      </c>
      <c r="B82" s="16">
        <v>14</v>
      </c>
      <c r="C82" s="16">
        <v>38260</v>
      </c>
      <c r="D82" s="16"/>
      <c r="E82" s="16"/>
      <c r="F82" s="16">
        <v>4</v>
      </c>
      <c r="G82" s="16"/>
      <c r="H82" s="7"/>
      <c r="I82" s="16">
        <v>12088</v>
      </c>
      <c r="J82" s="7">
        <f>9000+5800+2900</f>
        <v>17700</v>
      </c>
      <c r="K82" s="5">
        <f>+INGRESOS!$C82+INGRESOS!$D82+INGRESOS!$E82+INGRESOS!$G82+INGRESOS!$H82+INGRESOS!$I82+INGRESOS!$J82</f>
        <v>68048</v>
      </c>
    </row>
    <row r="83" spans="1:11" ht="15.75" customHeight="1" x14ac:dyDescent="0.25">
      <c r="A83" s="13">
        <v>44639</v>
      </c>
      <c r="B83" s="16">
        <v>21</v>
      </c>
      <c r="C83" s="16">
        <v>56760</v>
      </c>
      <c r="D83" s="16">
        <v>4400</v>
      </c>
      <c r="E83" s="16">
        <f>3400+4100+4380+2980</f>
        <v>14860</v>
      </c>
      <c r="F83" s="16">
        <v>4</v>
      </c>
      <c r="G83" s="16"/>
      <c r="H83" s="7"/>
      <c r="I83" s="16"/>
      <c r="J83" s="7"/>
      <c r="K83" s="5">
        <f>+INGRESOS!$C83+INGRESOS!$D83+INGRESOS!$E83+INGRESOS!$G83+INGRESOS!$H83+INGRESOS!$I83+INGRESOS!$J83</f>
        <v>76020</v>
      </c>
    </row>
    <row r="84" spans="1:11" ht="15.75" customHeight="1" x14ac:dyDescent="0.25">
      <c r="A84" s="13">
        <v>44640</v>
      </c>
      <c r="B84" s="16">
        <v>15</v>
      </c>
      <c r="C84" s="16">
        <v>36240</v>
      </c>
      <c r="D84" s="16"/>
      <c r="E84" s="16"/>
      <c r="F84" s="16">
        <v>4</v>
      </c>
      <c r="G84" s="16"/>
      <c r="H84" s="7"/>
      <c r="I84" s="16"/>
      <c r="J84" s="7">
        <v>11600</v>
      </c>
      <c r="K84" s="5">
        <f>+INGRESOS!$C84+INGRESOS!$D84+INGRESOS!$E84+INGRESOS!$G84+INGRESOS!$H84+INGRESOS!$I84+INGRESOS!$J84</f>
        <v>47840</v>
      </c>
    </row>
    <row r="85" spans="1:11" ht="15.75" customHeight="1" x14ac:dyDescent="0.25">
      <c r="A85" s="13">
        <v>44641</v>
      </c>
      <c r="B85" s="16">
        <v>23</v>
      </c>
      <c r="C85" s="16">
        <v>64880</v>
      </c>
      <c r="D85" s="16"/>
      <c r="E85" s="16">
        <f>1250+2430+2110</f>
        <v>5790</v>
      </c>
      <c r="F85" s="16">
        <v>4</v>
      </c>
      <c r="G85" s="16"/>
      <c r="H85" s="7"/>
      <c r="I85" s="16"/>
      <c r="J85" s="7">
        <v>2850</v>
      </c>
      <c r="K85" s="5">
        <f>+INGRESOS!$C85+INGRESOS!$D85+INGRESOS!$E85+INGRESOS!$G85+INGRESOS!$H85+INGRESOS!$I85+INGRESOS!$J85</f>
        <v>73520</v>
      </c>
    </row>
    <row r="86" spans="1:11" ht="15.75" customHeight="1" x14ac:dyDescent="0.25">
      <c r="A86" s="13">
        <v>44642</v>
      </c>
      <c r="B86" s="16">
        <v>39</v>
      </c>
      <c r="C86" s="16">
        <v>113580</v>
      </c>
      <c r="D86" s="16"/>
      <c r="E86" s="16">
        <f>5350+550+350+1030</f>
        <v>7280</v>
      </c>
      <c r="F86" s="16">
        <v>4</v>
      </c>
      <c r="G86" s="16"/>
      <c r="H86" s="7"/>
      <c r="I86" s="16"/>
      <c r="J86" s="7"/>
      <c r="K86" s="5">
        <f>+INGRESOS!$C86+INGRESOS!$D86+INGRESOS!$E86+INGRESOS!$G86+INGRESOS!$H86+INGRESOS!$I86+INGRESOS!$J86</f>
        <v>120860</v>
      </c>
    </row>
    <row r="87" spans="1:11" ht="15.75" customHeight="1" x14ac:dyDescent="0.25">
      <c r="A87" s="13">
        <v>44643</v>
      </c>
      <c r="B87" s="16">
        <v>30</v>
      </c>
      <c r="C87" s="16">
        <f>84030+5700</f>
        <v>89730</v>
      </c>
      <c r="D87" s="16"/>
      <c r="E87" s="16"/>
      <c r="F87" s="16">
        <v>4</v>
      </c>
      <c r="G87" s="16"/>
      <c r="H87" s="7"/>
      <c r="I87" s="16"/>
      <c r="J87" s="7"/>
      <c r="K87" s="5">
        <f>+INGRESOS!$C87+INGRESOS!$D87+INGRESOS!$E87+INGRESOS!$G87+INGRESOS!$H87+INGRESOS!$I87+INGRESOS!$J87</f>
        <v>89730</v>
      </c>
    </row>
    <row r="88" spans="1:11" ht="15.75" customHeight="1" x14ac:dyDescent="0.25">
      <c r="A88" s="13">
        <v>44644</v>
      </c>
      <c r="B88" s="16">
        <v>21</v>
      </c>
      <c r="C88" s="16">
        <v>77650</v>
      </c>
      <c r="D88" s="16"/>
      <c r="E88" s="16"/>
      <c r="F88" s="16">
        <v>4</v>
      </c>
      <c r="G88" s="16">
        <v>18180</v>
      </c>
      <c r="H88" s="7"/>
      <c r="I88" s="16"/>
      <c r="J88" s="7">
        <f>5190+8700+2760+5800+3120</f>
        <v>25570</v>
      </c>
      <c r="K88" s="5">
        <f>+INGRESOS!$C88+INGRESOS!$D88+INGRESOS!$E88+INGRESOS!$G88+INGRESOS!$H88+INGRESOS!$I88+INGRESOS!$J88</f>
        <v>121400</v>
      </c>
    </row>
    <row r="89" spans="1:11" ht="15.75" customHeight="1" x14ac:dyDescent="0.25">
      <c r="A89" s="13">
        <v>44645</v>
      </c>
      <c r="B89" s="16">
        <v>19</v>
      </c>
      <c r="C89" s="16">
        <v>46780</v>
      </c>
      <c r="D89" s="16"/>
      <c r="E89" s="16">
        <v>2930</v>
      </c>
      <c r="F89" s="16">
        <v>4</v>
      </c>
      <c r="G89" s="16"/>
      <c r="H89" s="7"/>
      <c r="I89" s="16"/>
      <c r="J89" s="7"/>
      <c r="K89" s="5">
        <f>+INGRESOS!$C89+INGRESOS!$D89+INGRESOS!$E89+INGRESOS!$G89+INGRESOS!$H89+INGRESOS!$I89+INGRESOS!$J89</f>
        <v>49710</v>
      </c>
    </row>
    <row r="90" spans="1:11" ht="15.75" customHeight="1" x14ac:dyDescent="0.25">
      <c r="A90" s="13">
        <v>44646</v>
      </c>
      <c r="B90" s="16">
        <v>18</v>
      </c>
      <c r="C90" s="16">
        <v>54900</v>
      </c>
      <c r="D90" s="16">
        <v>1310</v>
      </c>
      <c r="E90" s="16"/>
      <c r="F90" s="16">
        <v>4</v>
      </c>
      <c r="G90" s="16"/>
      <c r="H90" s="7">
        <v>6300</v>
      </c>
      <c r="I90" s="16"/>
      <c r="J90" s="7">
        <v>10000</v>
      </c>
      <c r="K90" s="5">
        <f>+INGRESOS!$C90+INGRESOS!$D90+INGRESOS!$E90+INGRESOS!$G90+INGRESOS!$H90+INGRESOS!$I90+INGRESOS!$J90</f>
        <v>72510</v>
      </c>
    </row>
    <row r="91" spans="1:11" ht="15.75" customHeight="1" x14ac:dyDescent="0.25">
      <c r="A91" s="13">
        <v>44647</v>
      </c>
      <c r="B91" s="16">
        <v>17</v>
      </c>
      <c r="C91" s="16">
        <v>36440</v>
      </c>
      <c r="D91" s="16"/>
      <c r="E91" s="16">
        <f>1720+6090</f>
        <v>7810</v>
      </c>
      <c r="F91" s="16">
        <v>3</v>
      </c>
      <c r="G91" s="16">
        <v>6800</v>
      </c>
      <c r="H91" s="7"/>
      <c r="I91" s="16"/>
      <c r="J91" s="7"/>
      <c r="K91" s="5">
        <f>+INGRESOS!$C91+INGRESOS!$D91+INGRESOS!$E91+INGRESOS!$G91+INGRESOS!$H91+INGRESOS!$I91+INGRESOS!$J91</f>
        <v>51050</v>
      </c>
    </row>
    <row r="92" spans="1:11" ht="15.75" customHeight="1" x14ac:dyDescent="0.25">
      <c r="A92" s="13">
        <v>44648</v>
      </c>
      <c r="B92" s="16">
        <v>16</v>
      </c>
      <c r="C92" s="16">
        <v>28170</v>
      </c>
      <c r="D92" s="16"/>
      <c r="E92" s="16">
        <f>9500+7920+1200</f>
        <v>18620</v>
      </c>
      <c r="F92" s="16">
        <v>4</v>
      </c>
      <c r="G92" s="16"/>
      <c r="H92" s="7">
        <v>9550</v>
      </c>
      <c r="I92" s="16"/>
      <c r="J92" s="7">
        <v>3000</v>
      </c>
      <c r="K92" s="5">
        <f>+INGRESOS!$C92+INGRESOS!$D92+INGRESOS!$E92+INGRESOS!$G92+INGRESOS!$H92+INGRESOS!$I92+INGRESOS!$J92</f>
        <v>59340</v>
      </c>
    </row>
    <row r="93" spans="1:11" ht="15.75" customHeight="1" x14ac:dyDescent="0.25">
      <c r="A93" s="13">
        <v>44649</v>
      </c>
      <c r="B93" s="16">
        <v>37</v>
      </c>
      <c r="C93" s="16">
        <v>79440</v>
      </c>
      <c r="D93" s="16">
        <v>2270</v>
      </c>
      <c r="E93" s="16">
        <f>1670+5010+2350+1000</f>
        <v>10030</v>
      </c>
      <c r="F93" s="16">
        <v>4</v>
      </c>
      <c r="G93" s="16"/>
      <c r="H93" s="7"/>
      <c r="I93" s="16">
        <v>12530</v>
      </c>
      <c r="J93" s="7">
        <v>3490</v>
      </c>
      <c r="K93" s="5">
        <f>+INGRESOS!$C93+INGRESOS!$D93+INGRESOS!$E93+INGRESOS!$G93+INGRESOS!$H93+INGRESOS!$I93+INGRESOS!$J93</f>
        <v>107760</v>
      </c>
    </row>
    <row r="94" spans="1:11" ht="15.75" customHeight="1" x14ac:dyDescent="0.25">
      <c r="A94" s="13">
        <v>44650</v>
      </c>
      <c r="B94" s="16">
        <v>37</v>
      </c>
      <c r="C94" s="16">
        <v>128700</v>
      </c>
      <c r="D94" s="16"/>
      <c r="E94" s="16"/>
      <c r="F94" s="16">
        <v>4</v>
      </c>
      <c r="G94" s="16">
        <v>5800</v>
      </c>
      <c r="H94" s="7"/>
      <c r="I94" s="16"/>
      <c r="J94" s="7"/>
      <c r="K94" s="5">
        <f>+INGRESOS!$C94+INGRESOS!$D94+INGRESOS!$E94+INGRESOS!$G94+INGRESOS!$H94+INGRESOS!$I94+INGRESOS!$J94</f>
        <v>134500</v>
      </c>
    </row>
    <row r="95" spans="1:11" ht="15.75" customHeight="1" x14ac:dyDescent="0.25">
      <c r="A95" s="13">
        <v>44651</v>
      </c>
      <c r="B95" s="16">
        <v>21</v>
      </c>
      <c r="C95" s="16">
        <v>51340</v>
      </c>
      <c r="D95" s="16"/>
      <c r="E95" s="16">
        <v>2600</v>
      </c>
      <c r="F95" s="16">
        <v>3</v>
      </c>
      <c r="G95" s="16"/>
      <c r="H95" s="7">
        <v>13650</v>
      </c>
      <c r="I95" s="16">
        <v>5800</v>
      </c>
      <c r="J95" s="7">
        <f>10370+6300+2750+6800+3400</f>
        <v>29620</v>
      </c>
      <c r="K95" s="5">
        <f>+INGRESOS!$C95+INGRESOS!$D95+INGRESOS!$E95+INGRESOS!$G95+INGRESOS!$H95+INGRESOS!$I95+INGRESOS!$J95</f>
        <v>103010</v>
      </c>
    </row>
    <row r="96" spans="1:11" ht="15.75" customHeight="1" x14ac:dyDescent="0.25">
      <c r="A96" s="13">
        <v>44652</v>
      </c>
      <c r="B96">
        <v>12</v>
      </c>
      <c r="C96">
        <v>30790</v>
      </c>
      <c r="E96">
        <f>2290</f>
        <v>2290</v>
      </c>
      <c r="F96">
        <v>4</v>
      </c>
      <c r="G96">
        <f>2800+2900+7216+3150</f>
        <v>16066</v>
      </c>
      <c r="H96" s="12"/>
      <c r="J96" s="12"/>
      <c r="K96" s="5">
        <f>+INGRESOS!$C96+INGRESOS!$D96+INGRESOS!$E96+INGRESOS!$G96+INGRESOS!$H96+INGRESOS!$I96+INGRESOS!$J96</f>
        <v>49146</v>
      </c>
    </row>
    <row r="97" spans="1:11" ht="15.75" customHeight="1" x14ac:dyDescent="0.25">
      <c r="A97" s="13">
        <v>44653</v>
      </c>
      <c r="B97">
        <v>36</v>
      </c>
      <c r="C97">
        <v>96909</v>
      </c>
      <c r="D97">
        <v>3740</v>
      </c>
      <c r="E97">
        <f>2400+3400+5310</f>
        <v>11110</v>
      </c>
      <c r="F97">
        <v>2</v>
      </c>
      <c r="G97">
        <v>6980</v>
      </c>
      <c r="H97" s="12"/>
      <c r="J97" s="12"/>
      <c r="K97" s="5">
        <f>+INGRESOS!$C97+INGRESOS!$D97+INGRESOS!$E97+INGRESOS!$G97+INGRESOS!$H97+INGRESOS!$I97+INGRESOS!$J97</f>
        <v>118739</v>
      </c>
    </row>
    <row r="98" spans="1:11" ht="15.75" customHeight="1" x14ac:dyDescent="0.25">
      <c r="A98" s="13">
        <v>44654</v>
      </c>
      <c r="B98">
        <v>30</v>
      </c>
      <c r="C98">
        <v>54270</v>
      </c>
      <c r="D98">
        <f>6920+6420</f>
        <v>13340</v>
      </c>
      <c r="E98">
        <f>3540+2000+820+1600+5160+2460</f>
        <v>15580</v>
      </c>
      <c r="F98">
        <v>4</v>
      </c>
      <c r="G98">
        <v>16800</v>
      </c>
      <c r="H98" s="12"/>
      <c r="J98" s="7">
        <f>6300+5800+2800+8700+12630+11600</f>
        <v>47830</v>
      </c>
      <c r="K98" s="5">
        <f>+INGRESOS!$C98+INGRESOS!$D98+INGRESOS!$E98+INGRESOS!$G98+INGRESOS!$H98+INGRESOS!$I98+INGRESOS!$J98</f>
        <v>147820</v>
      </c>
    </row>
    <row r="99" spans="1:11" ht="15.75" customHeight="1" x14ac:dyDescent="0.25">
      <c r="A99" s="13">
        <v>44655</v>
      </c>
      <c r="B99">
        <v>13</v>
      </c>
      <c r="C99">
        <v>25200</v>
      </c>
      <c r="D99">
        <v>3290</v>
      </c>
      <c r="E99">
        <v>13940</v>
      </c>
      <c r="F99">
        <v>4</v>
      </c>
      <c r="G99">
        <f>2300+6300</f>
        <v>8600</v>
      </c>
      <c r="H99" s="12"/>
      <c r="J99" s="12"/>
      <c r="K99" s="5">
        <f>+INGRESOS!$C99+INGRESOS!$D99+INGRESOS!$E99+INGRESOS!$G99+INGRESOS!$H99+INGRESOS!$I99+INGRESOS!$J99</f>
        <v>51030</v>
      </c>
    </row>
    <row r="100" spans="1:11" ht="15.75" customHeight="1" x14ac:dyDescent="0.25">
      <c r="A100" s="13">
        <v>44656</v>
      </c>
      <c r="B100">
        <v>35</v>
      </c>
      <c r="C100">
        <v>86890</v>
      </c>
      <c r="E100">
        <f>320+3260+2010</f>
        <v>5590</v>
      </c>
      <c r="F100">
        <v>4</v>
      </c>
      <c r="H100" s="12">
        <v>17300</v>
      </c>
      <c r="J100" s="12"/>
      <c r="K100" s="5">
        <f>+INGRESOS!$C100+INGRESOS!$D100+INGRESOS!$E100+INGRESOS!$G100+INGRESOS!$H100+INGRESOS!$I100+INGRESOS!$J100</f>
        <v>109780</v>
      </c>
    </row>
    <row r="101" spans="1:11" ht="15.75" customHeight="1" x14ac:dyDescent="0.25">
      <c r="A101" s="13">
        <v>44657</v>
      </c>
      <c r="B101">
        <v>19</v>
      </c>
      <c r="C101">
        <v>44480</v>
      </c>
      <c r="F101">
        <v>3</v>
      </c>
      <c r="G101">
        <f>2400+8390</f>
        <v>10790</v>
      </c>
      <c r="H101" s="12"/>
      <c r="I101">
        <v>12000</v>
      </c>
      <c r="J101" s="12">
        <v>3150</v>
      </c>
      <c r="K101" s="5">
        <f>+INGRESOS!$C101+INGRESOS!$D101+INGRESOS!$E101+INGRESOS!$G101+INGRESOS!$H101+INGRESOS!$I101+INGRESOS!$J101</f>
        <v>70420</v>
      </c>
    </row>
    <row r="102" spans="1:11" ht="15.75" customHeight="1" x14ac:dyDescent="0.25">
      <c r="A102" s="13">
        <v>44658</v>
      </c>
      <c r="B102">
        <v>27</v>
      </c>
      <c r="C102">
        <v>52760</v>
      </c>
      <c r="D102">
        <v>2780</v>
      </c>
      <c r="E102">
        <f>3540+3690+2500+1380+7210</f>
        <v>18320</v>
      </c>
      <c r="F102">
        <v>4</v>
      </c>
      <c r="G102">
        <f>6720+6720</f>
        <v>13440</v>
      </c>
      <c r="H102" s="12"/>
      <c r="J102" s="12">
        <f>2000+5800</f>
        <v>7800</v>
      </c>
      <c r="K102" s="5">
        <f>+INGRESOS!$C102+INGRESOS!$D102+INGRESOS!$E102+INGRESOS!$G102+INGRESOS!$H102+INGRESOS!$I102+INGRESOS!$J102</f>
        <v>95100</v>
      </c>
    </row>
    <row r="103" spans="1:11" ht="15.75" customHeight="1" x14ac:dyDescent="0.25">
      <c r="A103" s="13">
        <v>44659</v>
      </c>
      <c r="B103">
        <v>32</v>
      </c>
      <c r="C103">
        <v>103230</v>
      </c>
      <c r="E103">
        <f>544+1720+2550+5080</f>
        <v>9894</v>
      </c>
      <c r="F103">
        <v>4</v>
      </c>
      <c r="G103">
        <f>6010+7750</f>
        <v>13760</v>
      </c>
      <c r="H103" s="12"/>
      <c r="I103">
        <v>5800</v>
      </c>
      <c r="J103" s="12"/>
      <c r="K103" s="5">
        <f>+INGRESOS!$C103+INGRESOS!$D103+INGRESOS!$E103+INGRESOS!$G103+INGRESOS!$H103+INGRESOS!$I103+INGRESOS!$J103</f>
        <v>132684</v>
      </c>
    </row>
    <row r="104" spans="1:11" ht="15.75" customHeight="1" x14ac:dyDescent="0.25">
      <c r="A104" s="13">
        <v>44660</v>
      </c>
      <c r="B104">
        <v>53</v>
      </c>
      <c r="C104">
        <v>144550</v>
      </c>
      <c r="E104">
        <f>3700+2450+1040+1650+5860+4000+1900+3730</f>
        <v>24330</v>
      </c>
      <c r="F104">
        <v>4</v>
      </c>
      <c r="H104" s="12"/>
      <c r="J104" s="12">
        <v>11590</v>
      </c>
      <c r="K104" s="5">
        <f>+INGRESOS!$C104+INGRESOS!$D104+INGRESOS!$E104+INGRESOS!$G104+INGRESOS!$H104+INGRESOS!$I104+INGRESOS!$J104</f>
        <v>180470</v>
      </c>
    </row>
    <row r="105" spans="1:11" ht="15.75" customHeight="1" x14ac:dyDescent="0.25">
      <c r="A105" s="13">
        <v>44661</v>
      </c>
      <c r="B105">
        <v>12</v>
      </c>
      <c r="C105">
        <v>22870</v>
      </c>
      <c r="F105">
        <v>3</v>
      </c>
      <c r="G105">
        <v>2800</v>
      </c>
      <c r="H105" s="12"/>
      <c r="J105" s="12">
        <v>6180</v>
      </c>
      <c r="K105" s="5">
        <f>+INGRESOS!$C105+INGRESOS!$D105+INGRESOS!$E105+INGRESOS!$G105+INGRESOS!$H105+INGRESOS!$I105+INGRESOS!$J105</f>
        <v>31850</v>
      </c>
    </row>
    <row r="106" spans="1:11" ht="15.75" customHeight="1" x14ac:dyDescent="0.25">
      <c r="A106" s="13">
        <v>44662</v>
      </c>
      <c r="B106">
        <v>20</v>
      </c>
      <c r="C106">
        <v>39670</v>
      </c>
      <c r="D106">
        <f>1190+1470</f>
        <v>2660</v>
      </c>
      <c r="E106">
        <f>620+2290</f>
        <v>2910</v>
      </c>
      <c r="F106">
        <v>4</v>
      </c>
      <c r="G106">
        <f>6180+5800</f>
        <v>11980</v>
      </c>
      <c r="H106" s="12"/>
      <c r="I106">
        <v>10450</v>
      </c>
      <c r="J106" s="12">
        <f>5800+1000+2900+5800</f>
        <v>15500</v>
      </c>
      <c r="K106" s="5">
        <f>+INGRESOS!$C106+INGRESOS!$D106+INGRESOS!$E106+INGRESOS!$G106+INGRESOS!$H106+INGRESOS!$I106+INGRESOS!$J106</f>
        <v>83170</v>
      </c>
    </row>
    <row r="107" spans="1:11" ht="15.75" customHeight="1" x14ac:dyDescent="0.25">
      <c r="A107" s="13">
        <v>44663</v>
      </c>
      <c r="B107">
        <v>23</v>
      </c>
      <c r="C107">
        <v>53050</v>
      </c>
      <c r="E107">
        <f>440+200+2960+1900</f>
        <v>5500</v>
      </c>
      <c r="F107">
        <v>4</v>
      </c>
      <c r="G107">
        <v>5800</v>
      </c>
      <c r="H107" s="12">
        <v>6738</v>
      </c>
      <c r="J107" s="12">
        <v>1810</v>
      </c>
      <c r="K107" s="5">
        <f>+INGRESOS!$C107+INGRESOS!$D107+INGRESOS!$E107+INGRESOS!$G107+INGRESOS!$H107+INGRESOS!$I107+INGRESOS!$J107</f>
        <v>72898</v>
      </c>
    </row>
    <row r="108" spans="1:11" ht="15.75" customHeight="1" x14ac:dyDescent="0.25">
      <c r="A108" s="13">
        <v>44664</v>
      </c>
      <c r="B108">
        <v>7</v>
      </c>
      <c r="C108">
        <v>12040</v>
      </c>
      <c r="D108">
        <f>5020+2230</f>
        <v>7250</v>
      </c>
      <c r="E108">
        <f>1950+3100</f>
        <v>5050</v>
      </c>
      <c r="F108">
        <v>3</v>
      </c>
      <c r="H108" s="12"/>
      <c r="I108">
        <v>15546</v>
      </c>
      <c r="J108" s="12"/>
      <c r="K108" s="5">
        <f>+INGRESOS!$C108+INGRESOS!$D108+INGRESOS!$E108+INGRESOS!$G108+INGRESOS!$H108+INGRESOS!$I108+INGRESOS!$J108</f>
        <v>39886</v>
      </c>
    </row>
    <row r="109" spans="1:11" ht="15.75" customHeight="1" x14ac:dyDescent="0.25">
      <c r="A109" s="13">
        <v>44665</v>
      </c>
      <c r="B109">
        <v>25</v>
      </c>
      <c r="C109">
        <v>49330</v>
      </c>
      <c r="D109">
        <v>2200</v>
      </c>
      <c r="E109">
        <f>4550+9420+2620+4180+1570</f>
        <v>22340</v>
      </c>
      <c r="F109">
        <v>4</v>
      </c>
      <c r="G109">
        <v>5800</v>
      </c>
      <c r="H109" s="12"/>
      <c r="J109" s="12"/>
      <c r="K109" s="5">
        <f>+INGRESOS!$C109+INGRESOS!$D109+INGRESOS!$E109+INGRESOS!$G109+INGRESOS!$H109+INGRESOS!$I109+INGRESOS!$J109</f>
        <v>79670</v>
      </c>
    </row>
    <row r="110" spans="1:11" ht="15.75" customHeight="1" x14ac:dyDescent="0.25">
      <c r="A110" s="13">
        <v>44666</v>
      </c>
      <c r="B110">
        <v>35</v>
      </c>
      <c r="C110">
        <v>111530</v>
      </c>
      <c r="F110">
        <v>4</v>
      </c>
      <c r="G110">
        <f>6070+8170+220</f>
        <v>14460</v>
      </c>
      <c r="H110" s="12"/>
      <c r="I110">
        <v>6080</v>
      </c>
      <c r="J110" s="12"/>
      <c r="K110" s="5">
        <f>+INGRESOS!$C110+INGRESOS!$D110+INGRESOS!$E110+INGRESOS!$G110+INGRESOS!$H110+INGRESOS!$I110+INGRESOS!$J110</f>
        <v>132070</v>
      </c>
    </row>
    <row r="111" spans="1:11" ht="15.75" customHeight="1" x14ac:dyDescent="0.25">
      <c r="A111" s="13">
        <v>44667</v>
      </c>
      <c r="B111">
        <v>60</v>
      </c>
      <c r="C111">
        <f>105330+7100</f>
        <v>112430</v>
      </c>
      <c r="D111">
        <f>2150+2050</f>
        <v>4200</v>
      </c>
      <c r="E111">
        <f>4170+1860+3950+3630+2730+880+740+4060</f>
        <v>22020</v>
      </c>
      <c r="F111">
        <v>4</v>
      </c>
      <c r="G111">
        <f>7270+3400</f>
        <v>10670</v>
      </c>
      <c r="H111" s="12"/>
      <c r="I111">
        <v>6280</v>
      </c>
      <c r="J111" s="12"/>
      <c r="K111" s="5">
        <f>+INGRESOS!$C111+INGRESOS!$D111+INGRESOS!$E111+INGRESOS!$G111+INGRESOS!$H111+INGRESOS!$I111+INGRESOS!$J111</f>
        <v>155600</v>
      </c>
    </row>
    <row r="112" spans="1:11" ht="15.75" customHeight="1" x14ac:dyDescent="0.25">
      <c r="A112" s="13">
        <v>44668</v>
      </c>
      <c r="B112">
        <v>17</v>
      </c>
      <c r="C112">
        <v>38430</v>
      </c>
      <c r="F112">
        <v>3</v>
      </c>
      <c r="H112" s="12"/>
      <c r="I112">
        <v>33820</v>
      </c>
      <c r="J112" s="12">
        <f>3400+5800</f>
        <v>9200</v>
      </c>
      <c r="K112" s="5">
        <f>+INGRESOS!$C112+INGRESOS!$D112+INGRESOS!$E112+INGRESOS!$G112+INGRESOS!$H112+INGRESOS!$I112+INGRESOS!$J112</f>
        <v>81450</v>
      </c>
    </row>
    <row r="113" spans="1:11" ht="15.75" customHeight="1" x14ac:dyDescent="0.25">
      <c r="A113" s="13">
        <v>44669</v>
      </c>
      <c r="B113">
        <v>14</v>
      </c>
      <c r="C113">
        <v>38260</v>
      </c>
      <c r="F113">
        <v>4</v>
      </c>
      <c r="H113" s="12"/>
      <c r="I113">
        <v>12088</v>
      </c>
      <c r="J113" s="12">
        <f>9000+5800+2900</f>
        <v>17700</v>
      </c>
      <c r="K113" s="5">
        <f>+INGRESOS!$C113+INGRESOS!$D113+INGRESOS!$E113+INGRESOS!$G113+INGRESOS!$H113+INGRESOS!$I113+INGRESOS!$J113</f>
        <v>68048</v>
      </c>
    </row>
    <row r="114" spans="1:11" ht="15.75" customHeight="1" x14ac:dyDescent="0.25">
      <c r="A114" s="13">
        <v>44670</v>
      </c>
      <c r="B114">
        <v>21</v>
      </c>
      <c r="C114">
        <v>56760</v>
      </c>
      <c r="D114">
        <v>4400</v>
      </c>
      <c r="E114">
        <f>3400+4100+4380+2980</f>
        <v>14860</v>
      </c>
      <c r="F114">
        <v>4</v>
      </c>
      <c r="H114" s="12"/>
      <c r="J114" s="12"/>
      <c r="K114" s="5">
        <f>+INGRESOS!$C114+INGRESOS!$D114+INGRESOS!$E114+INGRESOS!$G114+INGRESOS!$H114+INGRESOS!$I114+INGRESOS!$J114</f>
        <v>76020</v>
      </c>
    </row>
    <row r="115" spans="1:11" ht="15.75" customHeight="1" x14ac:dyDescent="0.25">
      <c r="A115" s="13">
        <v>44671</v>
      </c>
      <c r="B115">
        <v>15</v>
      </c>
      <c r="C115">
        <v>36240</v>
      </c>
      <c r="F115">
        <v>4</v>
      </c>
      <c r="H115" s="12"/>
      <c r="J115" s="12">
        <v>11600</v>
      </c>
      <c r="K115" s="5">
        <f>+INGRESOS!$C115+INGRESOS!$D115+INGRESOS!$E115+INGRESOS!$G115+INGRESOS!$H115+INGRESOS!$I115+INGRESOS!$J115</f>
        <v>47840</v>
      </c>
    </row>
    <row r="116" spans="1:11" ht="15.75" customHeight="1" x14ac:dyDescent="0.25">
      <c r="A116" s="13">
        <v>44672</v>
      </c>
      <c r="B116">
        <v>23</v>
      </c>
      <c r="C116">
        <v>64880</v>
      </c>
      <c r="E116">
        <f>1250+2430+2110</f>
        <v>5790</v>
      </c>
      <c r="F116">
        <v>4</v>
      </c>
      <c r="H116" s="12"/>
      <c r="J116" s="12">
        <v>2850</v>
      </c>
      <c r="K116" s="5">
        <f>+INGRESOS!$C116+INGRESOS!$D116+INGRESOS!$E116+INGRESOS!$G116+INGRESOS!$H116+INGRESOS!$I116+INGRESOS!$J116</f>
        <v>73520</v>
      </c>
    </row>
    <row r="117" spans="1:11" ht="15.75" customHeight="1" x14ac:dyDescent="0.25">
      <c r="A117" s="13">
        <v>44673</v>
      </c>
      <c r="B117">
        <v>39</v>
      </c>
      <c r="C117">
        <v>113580</v>
      </c>
      <c r="E117">
        <f>5350+550+350+1030</f>
        <v>7280</v>
      </c>
      <c r="F117">
        <v>4</v>
      </c>
      <c r="H117" s="12"/>
      <c r="J117" s="12"/>
      <c r="K117" s="5">
        <f>+INGRESOS!$C117+INGRESOS!$D117+INGRESOS!$E117+INGRESOS!$G117+INGRESOS!$H117+INGRESOS!$I117+INGRESOS!$J117</f>
        <v>120860</v>
      </c>
    </row>
    <row r="118" spans="1:11" ht="15.75" customHeight="1" x14ac:dyDescent="0.25">
      <c r="A118" s="13">
        <v>44674</v>
      </c>
      <c r="B118">
        <v>30</v>
      </c>
      <c r="C118">
        <f>84030+5700</f>
        <v>89730</v>
      </c>
      <c r="F118">
        <v>4</v>
      </c>
      <c r="H118" s="12"/>
      <c r="J118" s="12"/>
      <c r="K118" s="5">
        <f>+INGRESOS!$C118+INGRESOS!$D118+INGRESOS!$E118+INGRESOS!$G118+INGRESOS!$H118+INGRESOS!$I118+INGRESOS!$J118</f>
        <v>89730</v>
      </c>
    </row>
    <row r="119" spans="1:11" ht="15.75" customHeight="1" x14ac:dyDescent="0.25">
      <c r="A119" s="13">
        <v>44675</v>
      </c>
      <c r="B119">
        <v>21</v>
      </c>
      <c r="C119">
        <v>77650</v>
      </c>
      <c r="F119">
        <v>4</v>
      </c>
      <c r="G119">
        <v>18180</v>
      </c>
      <c r="H119" s="12"/>
      <c r="J119" s="12">
        <f>5190+8700+2760+5800+3120</f>
        <v>25570</v>
      </c>
      <c r="K119" s="5">
        <f>+INGRESOS!$C119+INGRESOS!$D119+INGRESOS!$E119+INGRESOS!$G119+INGRESOS!$H119+INGRESOS!$I119+INGRESOS!$J119</f>
        <v>121400</v>
      </c>
    </row>
    <row r="120" spans="1:11" ht="15.75" customHeight="1" x14ac:dyDescent="0.25">
      <c r="A120" s="13">
        <v>44676</v>
      </c>
      <c r="B120">
        <v>19</v>
      </c>
      <c r="C120">
        <v>46780</v>
      </c>
      <c r="E120">
        <v>2930</v>
      </c>
      <c r="F120">
        <v>4</v>
      </c>
      <c r="H120" s="12"/>
      <c r="J120" s="12"/>
      <c r="K120" s="5">
        <f>+INGRESOS!$C120+INGRESOS!$D120+INGRESOS!$E120+INGRESOS!$G120+INGRESOS!$H120+INGRESOS!$I120+INGRESOS!$J120</f>
        <v>49710</v>
      </c>
    </row>
    <row r="121" spans="1:11" ht="15.75" customHeight="1" x14ac:dyDescent="0.25">
      <c r="A121" s="13">
        <v>44677</v>
      </c>
      <c r="B121">
        <v>18</v>
      </c>
      <c r="C121">
        <v>54900</v>
      </c>
      <c r="D121">
        <v>1310</v>
      </c>
      <c r="F121">
        <v>4</v>
      </c>
      <c r="H121" s="12">
        <v>6300</v>
      </c>
      <c r="J121" s="12">
        <v>10000</v>
      </c>
      <c r="K121" s="5">
        <f>+INGRESOS!$C121+INGRESOS!$D121+INGRESOS!$E121+INGRESOS!$G121+INGRESOS!$H121+INGRESOS!$I121+INGRESOS!$J121</f>
        <v>72510</v>
      </c>
    </row>
    <row r="122" spans="1:11" ht="15.75" customHeight="1" x14ac:dyDescent="0.25">
      <c r="A122" s="13">
        <v>44678</v>
      </c>
      <c r="B122">
        <v>17</v>
      </c>
      <c r="C122">
        <v>36440</v>
      </c>
      <c r="E122">
        <f>1720+6090</f>
        <v>7810</v>
      </c>
      <c r="F122">
        <v>3</v>
      </c>
      <c r="G122">
        <v>6800</v>
      </c>
      <c r="H122" s="12"/>
      <c r="J122" s="12"/>
      <c r="K122" s="5">
        <f>+INGRESOS!$C122+INGRESOS!$D122+INGRESOS!$E122+INGRESOS!$G122+INGRESOS!$H122+INGRESOS!$I122+INGRESOS!$J122</f>
        <v>51050</v>
      </c>
    </row>
    <row r="123" spans="1:11" ht="15.75" customHeight="1" x14ac:dyDescent="0.25">
      <c r="A123" s="13">
        <v>44679</v>
      </c>
      <c r="B123">
        <v>16</v>
      </c>
      <c r="C123">
        <v>28170</v>
      </c>
      <c r="E123">
        <f>9500+7920+1200</f>
        <v>18620</v>
      </c>
      <c r="F123">
        <v>4</v>
      </c>
      <c r="H123" s="12">
        <v>9550</v>
      </c>
      <c r="J123" s="12">
        <v>3000</v>
      </c>
      <c r="K123" s="5">
        <f>+INGRESOS!$C123+INGRESOS!$D123+INGRESOS!$E123+INGRESOS!$G123+INGRESOS!$H123+INGRESOS!$I123+INGRESOS!$J123</f>
        <v>59340</v>
      </c>
    </row>
    <row r="124" spans="1:11" ht="15.75" customHeight="1" x14ac:dyDescent="0.25">
      <c r="A124" s="13">
        <v>44680</v>
      </c>
      <c r="B124">
        <v>37</v>
      </c>
      <c r="C124">
        <v>79440</v>
      </c>
      <c r="D124">
        <v>2270</v>
      </c>
      <c r="E124">
        <f>1670+5010+2350+1000</f>
        <v>10030</v>
      </c>
      <c r="F124">
        <v>4</v>
      </c>
      <c r="H124" s="12"/>
      <c r="I124">
        <v>12530</v>
      </c>
      <c r="J124" s="12">
        <v>3490</v>
      </c>
      <c r="K124" s="5">
        <f>+INGRESOS!$C124+INGRESOS!$D124+INGRESOS!$E124+INGRESOS!$G124+INGRESOS!$H124+INGRESOS!$I124+INGRESOS!$J124</f>
        <v>107760</v>
      </c>
    </row>
    <row r="125" spans="1:11" ht="15.75" customHeight="1" x14ac:dyDescent="0.25">
      <c r="A125" s="13">
        <v>44681</v>
      </c>
      <c r="B125">
        <v>37</v>
      </c>
      <c r="C125">
        <v>128700</v>
      </c>
      <c r="F125">
        <v>4</v>
      </c>
      <c r="G125">
        <v>5800</v>
      </c>
      <c r="H125" s="12"/>
      <c r="J125" s="12"/>
      <c r="K125" s="5">
        <f>+INGRESOS!$C125+INGRESOS!$D125+INGRESOS!$E125+INGRESOS!$G125+INGRESOS!$H125+INGRESOS!$I125+INGRESOS!$J125</f>
        <v>134500</v>
      </c>
    </row>
    <row r="126" spans="1:11" ht="15.75" customHeight="1" x14ac:dyDescent="0.2"/>
    <row r="127" spans="1:11" ht="15.75" customHeight="1" x14ac:dyDescent="0.2"/>
    <row r="128" spans="1:1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K3"/>
  </mergeCells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25" defaultRowHeight="15" customHeight="1" x14ac:dyDescent="0.2"/>
  <cols>
    <col min="1" max="26" width="9.375" style="17" customWidth="1"/>
  </cols>
  <sheetData>
    <row r="1" spans="1:26" x14ac:dyDescent="0.25">
      <c r="A1" s="1">
        <v>43466</v>
      </c>
    </row>
    <row r="2" spans="1:26" x14ac:dyDescent="0.25">
      <c r="A2" s="1">
        <v>43528</v>
      </c>
    </row>
    <row r="3" spans="1:26" x14ac:dyDescent="0.25">
      <c r="A3" s="1">
        <v>43529</v>
      </c>
    </row>
    <row r="4" spans="1:26" x14ac:dyDescent="0.25">
      <c r="A4" s="1">
        <v>43548</v>
      </c>
    </row>
    <row r="5" spans="1:26" x14ac:dyDescent="0.25">
      <c r="A5" s="1">
        <v>43557</v>
      </c>
    </row>
    <row r="6" spans="1:26" x14ac:dyDescent="0.25">
      <c r="A6" s="1">
        <v>43573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5">
      <c r="A7" s="1">
        <v>43574</v>
      </c>
    </row>
    <row r="8" spans="1:26" x14ac:dyDescent="0.25">
      <c r="A8" s="1">
        <v>43576</v>
      </c>
    </row>
    <row r="9" spans="1:26" x14ac:dyDescent="0.25">
      <c r="A9" s="1">
        <v>43586</v>
      </c>
    </row>
    <row r="10" spans="1:26" x14ac:dyDescent="0.25">
      <c r="A10" s="1">
        <v>43610</v>
      </c>
    </row>
    <row r="11" spans="1:26" x14ac:dyDescent="0.25">
      <c r="A11" s="1">
        <v>43636</v>
      </c>
    </row>
    <row r="12" spans="1:26" x14ac:dyDescent="0.25">
      <c r="A12" s="1">
        <v>43655</v>
      </c>
    </row>
    <row r="13" spans="1:26" x14ac:dyDescent="0.25">
      <c r="A13" s="1">
        <v>43692</v>
      </c>
    </row>
    <row r="14" spans="1:26" x14ac:dyDescent="0.25">
      <c r="A14" s="1">
        <v>43694</v>
      </c>
    </row>
    <row r="15" spans="1:26" x14ac:dyDescent="0.25">
      <c r="A15" s="1">
        <v>43747</v>
      </c>
    </row>
    <row r="16" spans="1:26" x14ac:dyDescent="0.25">
      <c r="A16" s="1">
        <v>43750</v>
      </c>
    </row>
    <row r="17" spans="1:1" x14ac:dyDescent="0.25">
      <c r="A17" s="1">
        <v>43787</v>
      </c>
    </row>
    <row r="18" spans="1:1" x14ac:dyDescent="0.25">
      <c r="A18" s="1">
        <v>43807</v>
      </c>
    </row>
    <row r="19" spans="1:1" x14ac:dyDescent="0.25">
      <c r="A19" s="1">
        <v>43824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00"/>
  <sheetViews>
    <sheetView zoomScale="110" zoomScaleNormal="110" workbookViewId="0">
      <pane xSplit="1" ySplit="5" topLeftCell="B237" activePane="bottomRight" state="frozen"/>
      <selection pane="topRight" activeCell="B1" sqref="B1"/>
      <selection pane="bottomLeft" activeCell="A6" sqref="A6"/>
      <selection pane="bottomRight" activeCell="B239" sqref="B239:B240"/>
    </sheetView>
  </sheetViews>
  <sheetFormatPr baseColWidth="10" defaultRowHeight="15" customHeight="1" x14ac:dyDescent="0.2"/>
  <cols>
    <col min="1" max="5" width="16.625" style="17" customWidth="1"/>
    <col min="6" max="23" width="9.375" style="17" customWidth="1"/>
  </cols>
  <sheetData>
    <row r="1" spans="1:7" ht="15" customHeight="1" x14ac:dyDescent="0.25">
      <c r="A1" s="30"/>
      <c r="B1" s="31"/>
      <c r="C1" s="31"/>
      <c r="D1" s="31"/>
      <c r="E1" s="31"/>
      <c r="F1" s="9" t="s">
        <v>11</v>
      </c>
    </row>
    <row r="2" spans="1:7" ht="15" customHeight="1" x14ac:dyDescent="0.25">
      <c r="A2" s="31"/>
      <c r="B2" s="31"/>
      <c r="C2" s="31"/>
      <c r="D2" s="31"/>
      <c r="E2" s="31"/>
      <c r="F2" s="9" t="s">
        <v>12</v>
      </c>
    </row>
    <row r="3" spans="1:7" ht="15" customHeight="1" x14ac:dyDescent="0.25">
      <c r="A3" s="31"/>
      <c r="B3" s="31"/>
      <c r="C3" s="31"/>
      <c r="D3" s="31"/>
      <c r="E3" s="31"/>
      <c r="F3" s="9" t="s">
        <v>13</v>
      </c>
    </row>
    <row r="4" spans="1:7" x14ac:dyDescent="0.25">
      <c r="A4" s="3"/>
      <c r="B4" s="3"/>
      <c r="C4" s="3"/>
      <c r="D4" s="3"/>
      <c r="F4" s="9" t="s">
        <v>14</v>
      </c>
    </row>
    <row r="5" spans="1:7" x14ac:dyDescent="0.25">
      <c r="A5" s="4" t="s">
        <v>0</v>
      </c>
      <c r="B5" s="25" t="s">
        <v>15</v>
      </c>
      <c r="C5" s="25" t="s">
        <v>16</v>
      </c>
      <c r="D5" s="25" t="s">
        <v>17</v>
      </c>
      <c r="E5" s="25" t="s">
        <v>18</v>
      </c>
      <c r="F5" s="9" t="s">
        <v>19</v>
      </c>
    </row>
    <row r="6" spans="1:7" x14ac:dyDescent="0.25">
      <c r="A6" s="13">
        <v>44562</v>
      </c>
      <c r="B6" s="14" t="s">
        <v>12</v>
      </c>
      <c r="C6" s="14" t="s">
        <v>20</v>
      </c>
      <c r="D6" s="14">
        <v>48874</v>
      </c>
      <c r="E6" s="14"/>
      <c r="F6" s="9" t="s">
        <v>21</v>
      </c>
    </row>
    <row r="7" spans="1:7" x14ac:dyDescent="0.25">
      <c r="A7" s="13">
        <v>44562</v>
      </c>
      <c r="B7" s="13" t="s">
        <v>12</v>
      </c>
      <c r="C7" s="12" t="s">
        <v>20</v>
      </c>
      <c r="D7" s="26">
        <v>665</v>
      </c>
      <c r="E7" s="9"/>
    </row>
    <row r="8" spans="1:7" x14ac:dyDescent="0.25">
      <c r="A8" s="13">
        <v>44562</v>
      </c>
      <c r="B8" s="14" t="s">
        <v>14</v>
      </c>
      <c r="C8" s="14" t="s">
        <v>22</v>
      </c>
      <c r="D8" s="15">
        <v>40000</v>
      </c>
    </row>
    <row r="9" spans="1:7" x14ac:dyDescent="0.25">
      <c r="A9" s="13">
        <v>44563</v>
      </c>
      <c r="B9" s="14" t="s">
        <v>12</v>
      </c>
      <c r="C9" s="14" t="s">
        <v>20</v>
      </c>
      <c r="D9" s="14">
        <v>20555</v>
      </c>
      <c r="E9" s="14"/>
    </row>
    <row r="10" spans="1:7" x14ac:dyDescent="0.25">
      <c r="A10" s="13">
        <v>44563</v>
      </c>
      <c r="B10" s="13" t="s">
        <v>12</v>
      </c>
      <c r="C10" s="12" t="s">
        <v>23</v>
      </c>
      <c r="D10" s="26">
        <v>3092</v>
      </c>
      <c r="E10" s="9"/>
      <c r="G10" s="13"/>
    </row>
    <row r="11" spans="1:7" x14ac:dyDescent="0.25">
      <c r="A11" s="13">
        <v>44563</v>
      </c>
      <c r="B11" s="14" t="s">
        <v>14</v>
      </c>
      <c r="C11" s="14" t="s">
        <v>24</v>
      </c>
      <c r="D11" s="15">
        <v>7953</v>
      </c>
      <c r="G11" s="6"/>
    </row>
    <row r="12" spans="1:7" x14ac:dyDescent="0.25">
      <c r="A12" s="13">
        <v>44564</v>
      </c>
      <c r="B12" s="14" t="s">
        <v>12</v>
      </c>
      <c r="C12" s="14" t="s">
        <v>20</v>
      </c>
      <c r="D12" s="14">
        <v>84419</v>
      </c>
      <c r="E12" s="14"/>
    </row>
    <row r="13" spans="1:7" x14ac:dyDescent="0.25">
      <c r="A13" s="13">
        <v>44564</v>
      </c>
      <c r="B13" s="13" t="s">
        <v>12</v>
      </c>
      <c r="C13" s="12" t="s">
        <v>25</v>
      </c>
      <c r="D13" s="26">
        <v>200</v>
      </c>
      <c r="E13" s="9"/>
    </row>
    <row r="14" spans="1:7" x14ac:dyDescent="0.25">
      <c r="A14" s="13">
        <v>44564</v>
      </c>
      <c r="B14" s="14" t="s">
        <v>19</v>
      </c>
      <c r="C14" s="14" t="s">
        <v>26</v>
      </c>
      <c r="D14" s="15">
        <v>20170</v>
      </c>
      <c r="F14" s="19"/>
    </row>
    <row r="15" spans="1:7" x14ac:dyDescent="0.25">
      <c r="A15" s="13">
        <v>44565</v>
      </c>
      <c r="B15" s="14" t="s">
        <v>14</v>
      </c>
      <c r="C15" s="14" t="s">
        <v>27</v>
      </c>
      <c r="D15" s="14">
        <v>5333</v>
      </c>
      <c r="E15" s="14"/>
    </row>
    <row r="16" spans="1:7" x14ac:dyDescent="0.25">
      <c r="A16" s="13">
        <v>44565</v>
      </c>
      <c r="B16" s="13" t="s">
        <v>12</v>
      </c>
      <c r="C16" s="12" t="s">
        <v>28</v>
      </c>
      <c r="D16" s="26">
        <v>400</v>
      </c>
      <c r="E16" s="9"/>
    </row>
    <row r="17" spans="1:23" x14ac:dyDescent="0.25">
      <c r="A17" s="13">
        <v>44565</v>
      </c>
      <c r="B17" s="14" t="s">
        <v>12</v>
      </c>
      <c r="C17" s="14" t="s">
        <v>20</v>
      </c>
      <c r="D17" s="14">
        <v>36765</v>
      </c>
    </row>
    <row r="18" spans="1:23" x14ac:dyDescent="0.25">
      <c r="A18" s="13">
        <v>44566</v>
      </c>
      <c r="B18" s="14" t="s">
        <v>14</v>
      </c>
      <c r="C18" s="14" t="s">
        <v>27</v>
      </c>
      <c r="D18" s="14">
        <v>11111</v>
      </c>
      <c r="E18" s="14"/>
    </row>
    <row r="19" spans="1:23" x14ac:dyDescent="0.25">
      <c r="A19" s="13">
        <v>44566</v>
      </c>
      <c r="B19" s="13" t="s">
        <v>12</v>
      </c>
      <c r="C19" s="12" t="s">
        <v>20</v>
      </c>
      <c r="D19" s="26">
        <v>4232</v>
      </c>
      <c r="E19" s="9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13">
        <v>44566</v>
      </c>
      <c r="B20" s="14" t="s">
        <v>12</v>
      </c>
      <c r="C20" s="14" t="s">
        <v>20</v>
      </c>
      <c r="D20" s="14">
        <v>17300</v>
      </c>
    </row>
    <row r="21" spans="1:23" ht="15.75" customHeight="1" x14ac:dyDescent="0.25">
      <c r="A21" s="13">
        <v>44567</v>
      </c>
      <c r="B21" s="14" t="s">
        <v>14</v>
      </c>
      <c r="C21" s="14" t="s">
        <v>27</v>
      </c>
      <c r="D21" s="14">
        <v>33500</v>
      </c>
      <c r="E21" s="14"/>
    </row>
    <row r="22" spans="1:23" ht="15.75" customHeight="1" x14ac:dyDescent="0.25">
      <c r="A22" s="13">
        <v>44567</v>
      </c>
      <c r="B22" s="13" t="s">
        <v>12</v>
      </c>
      <c r="C22" s="12" t="s">
        <v>29</v>
      </c>
      <c r="D22" s="26">
        <v>5970</v>
      </c>
      <c r="E22" s="9"/>
    </row>
    <row r="23" spans="1:23" ht="15.75" customHeight="1" x14ac:dyDescent="0.25">
      <c r="A23" s="13">
        <v>44567</v>
      </c>
      <c r="B23" s="14" t="s">
        <v>14</v>
      </c>
      <c r="C23" s="14" t="s">
        <v>30</v>
      </c>
      <c r="D23" s="15">
        <v>1240</v>
      </c>
    </row>
    <row r="24" spans="1:23" ht="15.75" customHeight="1" x14ac:dyDescent="0.25">
      <c r="A24" s="13">
        <v>44568</v>
      </c>
      <c r="B24" s="14" t="s">
        <v>12</v>
      </c>
      <c r="C24" s="14" t="s">
        <v>20</v>
      </c>
      <c r="D24" s="14">
        <v>51610</v>
      </c>
      <c r="E24" s="14"/>
    </row>
    <row r="25" spans="1:23" ht="15.75" customHeight="1" x14ac:dyDescent="0.25">
      <c r="A25" s="13">
        <v>44568</v>
      </c>
      <c r="B25" s="13" t="s">
        <v>12</v>
      </c>
      <c r="C25" s="12" t="s">
        <v>31</v>
      </c>
      <c r="D25" s="26">
        <v>7500</v>
      </c>
      <c r="E25" s="9"/>
    </row>
    <row r="26" spans="1:23" ht="15.75" customHeight="1" x14ac:dyDescent="0.25">
      <c r="A26" s="13">
        <v>44568</v>
      </c>
      <c r="B26" s="14" t="s">
        <v>14</v>
      </c>
      <c r="C26" s="14" t="s">
        <v>32</v>
      </c>
      <c r="D26" s="15">
        <v>7200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5">
      <c r="A27" s="13">
        <v>44569</v>
      </c>
      <c r="B27" s="14" t="s">
        <v>19</v>
      </c>
      <c r="C27" s="14" t="s">
        <v>27</v>
      </c>
      <c r="D27" s="14">
        <v>70000</v>
      </c>
      <c r="E27" s="14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5">
      <c r="A28" s="13">
        <v>44569</v>
      </c>
      <c r="B28" s="13" t="s">
        <v>12</v>
      </c>
      <c r="C28" s="12" t="s">
        <v>33</v>
      </c>
      <c r="D28" s="26">
        <v>200</v>
      </c>
      <c r="E28" s="9"/>
    </row>
    <row r="29" spans="1:23" ht="15.75" customHeight="1" x14ac:dyDescent="0.25">
      <c r="A29" s="13">
        <v>44569</v>
      </c>
      <c r="B29" s="14" t="s">
        <v>12</v>
      </c>
      <c r="C29" s="14" t="s">
        <v>20</v>
      </c>
      <c r="D29" s="14">
        <v>35925</v>
      </c>
    </row>
    <row r="30" spans="1:23" ht="15.75" customHeight="1" x14ac:dyDescent="0.25">
      <c r="A30" s="13">
        <v>44570</v>
      </c>
      <c r="B30" s="14" t="s">
        <v>14</v>
      </c>
      <c r="C30" s="14" t="s">
        <v>34</v>
      </c>
      <c r="D30" s="14">
        <v>84300</v>
      </c>
      <c r="E30" s="14"/>
    </row>
    <row r="31" spans="1:23" ht="15.75" customHeight="1" x14ac:dyDescent="0.25">
      <c r="A31" s="13">
        <v>44570</v>
      </c>
      <c r="B31" s="13" t="s">
        <v>12</v>
      </c>
      <c r="C31" s="12" t="s">
        <v>24</v>
      </c>
      <c r="D31" s="26">
        <v>363</v>
      </c>
      <c r="E31" s="9"/>
    </row>
    <row r="32" spans="1:23" ht="15.75" customHeight="1" x14ac:dyDescent="0.25">
      <c r="A32" s="13">
        <v>44570</v>
      </c>
      <c r="B32" s="14" t="s">
        <v>14</v>
      </c>
      <c r="C32" s="14" t="s">
        <v>35</v>
      </c>
      <c r="D32" s="15">
        <v>37306</v>
      </c>
    </row>
    <row r="33" spans="1:23" ht="15.75" customHeight="1" x14ac:dyDescent="0.25">
      <c r="A33" s="13">
        <v>44571</v>
      </c>
      <c r="B33" s="14" t="s">
        <v>14</v>
      </c>
      <c r="C33" s="14" t="s">
        <v>36</v>
      </c>
      <c r="D33" s="14">
        <v>1163</v>
      </c>
      <c r="E33" s="14"/>
    </row>
    <row r="34" spans="1:23" ht="15.75" customHeight="1" x14ac:dyDescent="0.25">
      <c r="A34" s="13">
        <v>44571</v>
      </c>
      <c r="B34" s="13" t="s">
        <v>12</v>
      </c>
      <c r="C34" s="12" t="s">
        <v>20</v>
      </c>
      <c r="D34" s="26">
        <v>1500</v>
      </c>
      <c r="E34" s="9"/>
    </row>
    <row r="35" spans="1:23" ht="15.75" customHeight="1" x14ac:dyDescent="0.25">
      <c r="A35" s="13">
        <v>44571</v>
      </c>
      <c r="B35" s="14" t="s">
        <v>19</v>
      </c>
      <c r="C35" s="14" t="s">
        <v>37</v>
      </c>
      <c r="D35" s="15">
        <v>2600</v>
      </c>
    </row>
    <row r="36" spans="1:23" ht="15.75" customHeight="1" x14ac:dyDescent="0.25">
      <c r="A36" s="13">
        <v>44572</v>
      </c>
      <c r="B36" s="14" t="s">
        <v>14</v>
      </c>
      <c r="C36" s="14" t="s">
        <v>38</v>
      </c>
      <c r="D36" s="14">
        <v>26823</v>
      </c>
      <c r="E36" s="14"/>
    </row>
    <row r="37" spans="1:23" ht="15.75" customHeight="1" x14ac:dyDescent="0.25">
      <c r="A37" s="13">
        <v>44572</v>
      </c>
      <c r="B37" s="13" t="s">
        <v>12</v>
      </c>
      <c r="C37" s="12" t="s">
        <v>39</v>
      </c>
      <c r="D37" s="26">
        <v>1580</v>
      </c>
      <c r="E37" s="9"/>
    </row>
    <row r="38" spans="1:23" ht="15.75" customHeight="1" x14ac:dyDescent="0.25">
      <c r="A38" s="13">
        <v>44572</v>
      </c>
      <c r="B38" s="14" t="s">
        <v>19</v>
      </c>
      <c r="C38" s="14" t="s">
        <v>40</v>
      </c>
      <c r="D38" s="15">
        <v>2940</v>
      </c>
    </row>
    <row r="39" spans="1:23" ht="15.75" customHeight="1" x14ac:dyDescent="0.25">
      <c r="A39" s="13">
        <v>44573</v>
      </c>
      <c r="B39" s="14" t="s">
        <v>12</v>
      </c>
      <c r="C39" s="14" t="s">
        <v>20</v>
      </c>
      <c r="D39" s="14">
        <v>44320</v>
      </c>
      <c r="E39" s="14"/>
    </row>
    <row r="40" spans="1:23" ht="15.75" customHeight="1" x14ac:dyDescent="0.25">
      <c r="A40" s="13">
        <v>44573</v>
      </c>
      <c r="B40" s="13" t="s">
        <v>12</v>
      </c>
      <c r="C40" s="12" t="s">
        <v>41</v>
      </c>
      <c r="D40" s="26">
        <v>1985</v>
      </c>
      <c r="E40" s="9"/>
    </row>
    <row r="41" spans="1:23" ht="15.75" customHeight="1" x14ac:dyDescent="0.25">
      <c r="A41" s="13">
        <v>44573</v>
      </c>
      <c r="B41" s="14" t="s">
        <v>12</v>
      </c>
      <c r="C41" s="14" t="s">
        <v>20</v>
      </c>
      <c r="D41" s="14">
        <v>35790</v>
      </c>
    </row>
    <row r="42" spans="1:23" ht="15.75" customHeight="1" x14ac:dyDescent="0.25">
      <c r="A42" s="13">
        <v>44574</v>
      </c>
      <c r="B42" s="14" t="s">
        <v>14</v>
      </c>
      <c r="C42" s="14" t="s">
        <v>42</v>
      </c>
      <c r="D42" s="14">
        <v>1475</v>
      </c>
      <c r="E42" s="14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 spans="1:23" ht="15.75" customHeight="1" x14ac:dyDescent="0.25">
      <c r="A43" s="13">
        <v>44574</v>
      </c>
      <c r="B43" s="13" t="s">
        <v>12</v>
      </c>
      <c r="C43" s="12" t="s">
        <v>40</v>
      </c>
      <c r="D43" s="26">
        <v>2320</v>
      </c>
      <c r="E43" s="9"/>
    </row>
    <row r="44" spans="1:23" ht="15.75" customHeight="1" x14ac:dyDescent="0.25">
      <c r="A44" s="13">
        <v>44574</v>
      </c>
      <c r="B44" s="14" t="s">
        <v>12</v>
      </c>
      <c r="C44" s="14" t="s">
        <v>20</v>
      </c>
      <c r="D44" s="14">
        <v>23045</v>
      </c>
    </row>
    <row r="45" spans="1:23" ht="15.75" customHeight="1" x14ac:dyDescent="0.25">
      <c r="A45" s="13">
        <v>44575</v>
      </c>
      <c r="B45" s="14" t="s">
        <v>12</v>
      </c>
      <c r="C45" s="14" t="s">
        <v>20</v>
      </c>
      <c r="D45" s="14">
        <v>2700</v>
      </c>
      <c r="E45" s="14"/>
    </row>
    <row r="46" spans="1:23" ht="15.75" customHeight="1" x14ac:dyDescent="0.25">
      <c r="A46" s="13">
        <v>44575</v>
      </c>
      <c r="B46" s="13" t="s">
        <v>12</v>
      </c>
      <c r="C46" s="12" t="s">
        <v>43</v>
      </c>
      <c r="D46" s="26">
        <v>2360</v>
      </c>
      <c r="E46" s="9"/>
    </row>
    <row r="47" spans="1:23" ht="15.75" customHeight="1" x14ac:dyDescent="0.25">
      <c r="A47" s="13">
        <v>44575</v>
      </c>
      <c r="B47" s="14" t="s">
        <v>19</v>
      </c>
      <c r="C47" s="14" t="s">
        <v>23</v>
      </c>
      <c r="D47" s="15">
        <v>840</v>
      </c>
    </row>
    <row r="48" spans="1:23" ht="15.75" customHeight="1" x14ac:dyDescent="0.25">
      <c r="A48" s="13">
        <v>44576</v>
      </c>
      <c r="B48" s="14" t="s">
        <v>14</v>
      </c>
      <c r="C48" s="14" t="s">
        <v>35</v>
      </c>
      <c r="D48" s="14">
        <v>6550</v>
      </c>
      <c r="E48" s="14"/>
    </row>
    <row r="49" spans="1:23" ht="15.75" customHeight="1" x14ac:dyDescent="0.25">
      <c r="A49" s="13">
        <v>44576</v>
      </c>
      <c r="B49" s="13" t="s">
        <v>12</v>
      </c>
      <c r="C49" s="12" t="s">
        <v>44</v>
      </c>
      <c r="D49" s="26">
        <v>3000</v>
      </c>
      <c r="E49" s="9"/>
    </row>
    <row r="50" spans="1:23" ht="15.75" customHeight="1" x14ac:dyDescent="0.25">
      <c r="A50" s="13">
        <v>44576</v>
      </c>
      <c r="B50" s="14" t="s">
        <v>12</v>
      </c>
      <c r="C50" s="14" t="s">
        <v>20</v>
      </c>
      <c r="D50" s="14">
        <v>125650</v>
      </c>
    </row>
    <row r="51" spans="1:23" ht="15.75" customHeight="1" x14ac:dyDescent="0.25">
      <c r="A51" s="13">
        <v>44577</v>
      </c>
      <c r="B51" s="14" t="s">
        <v>14</v>
      </c>
      <c r="C51" s="14" t="s">
        <v>42</v>
      </c>
      <c r="D51" s="14">
        <v>7525</v>
      </c>
      <c r="E51" s="14"/>
    </row>
    <row r="52" spans="1:23" ht="15.75" customHeight="1" x14ac:dyDescent="0.25">
      <c r="A52" s="13">
        <v>44577</v>
      </c>
      <c r="B52" s="13" t="s">
        <v>12</v>
      </c>
      <c r="C52" s="12" t="s">
        <v>45</v>
      </c>
      <c r="D52" s="26">
        <v>3160</v>
      </c>
      <c r="E52" s="9"/>
    </row>
    <row r="53" spans="1:23" ht="15.75" customHeight="1" x14ac:dyDescent="0.25">
      <c r="A53" s="13">
        <v>44577</v>
      </c>
      <c r="B53" s="14" t="s">
        <v>14</v>
      </c>
      <c r="C53" s="14" t="s">
        <v>46</v>
      </c>
      <c r="D53" s="15">
        <v>3999</v>
      </c>
    </row>
    <row r="54" spans="1:23" ht="15.75" customHeight="1" x14ac:dyDescent="0.25">
      <c r="A54" s="13">
        <v>44578</v>
      </c>
      <c r="B54" s="14" t="s">
        <v>14</v>
      </c>
      <c r="C54" s="14" t="s">
        <v>47</v>
      </c>
      <c r="D54" s="14">
        <v>4900</v>
      </c>
      <c r="E54" s="14"/>
    </row>
    <row r="55" spans="1:23" ht="15.75" customHeight="1" x14ac:dyDescent="0.25">
      <c r="A55" s="13">
        <v>44578</v>
      </c>
      <c r="B55" s="13" t="s">
        <v>12</v>
      </c>
      <c r="C55" s="12" t="s">
        <v>48</v>
      </c>
      <c r="D55" s="26">
        <v>3160</v>
      </c>
      <c r="E55" s="9"/>
      <c r="F55" s="7"/>
      <c r="G55" s="7"/>
    </row>
    <row r="56" spans="1:23" ht="15.75" customHeight="1" x14ac:dyDescent="0.25">
      <c r="A56" s="13">
        <v>44578</v>
      </c>
      <c r="B56" s="14" t="s">
        <v>14</v>
      </c>
      <c r="C56" s="14" t="s">
        <v>47</v>
      </c>
      <c r="D56" s="15">
        <v>5600</v>
      </c>
    </row>
    <row r="57" spans="1:23" ht="15.75" customHeight="1" x14ac:dyDescent="0.25">
      <c r="A57" s="13">
        <v>44579</v>
      </c>
      <c r="B57" s="14" t="s">
        <v>12</v>
      </c>
      <c r="C57" s="14" t="s">
        <v>20</v>
      </c>
      <c r="D57" s="14">
        <v>14490</v>
      </c>
      <c r="E57" s="14"/>
    </row>
    <row r="58" spans="1:23" ht="15.75" customHeight="1" x14ac:dyDescent="0.25">
      <c r="A58" s="13">
        <v>44579</v>
      </c>
      <c r="B58" s="13" t="s">
        <v>12</v>
      </c>
      <c r="C58" s="12" t="s">
        <v>49</v>
      </c>
      <c r="D58" s="26">
        <v>5970</v>
      </c>
      <c r="E58" s="9"/>
    </row>
    <row r="59" spans="1:23" ht="15.75" customHeight="1" x14ac:dyDescent="0.25">
      <c r="A59" s="13">
        <v>44579</v>
      </c>
      <c r="B59" s="14" t="s">
        <v>12</v>
      </c>
      <c r="C59" s="14" t="s">
        <v>20</v>
      </c>
      <c r="D59" s="14">
        <v>9760</v>
      </c>
    </row>
    <row r="60" spans="1:23" ht="15.75" customHeight="1" x14ac:dyDescent="0.25">
      <c r="A60" s="13">
        <v>44580</v>
      </c>
      <c r="B60" s="14" t="s">
        <v>14</v>
      </c>
      <c r="C60" s="14" t="s">
        <v>24</v>
      </c>
      <c r="D60" s="14">
        <v>16497</v>
      </c>
      <c r="E60" s="14"/>
    </row>
    <row r="61" spans="1:23" ht="15.75" customHeight="1" x14ac:dyDescent="0.25">
      <c r="A61" s="13">
        <v>44580</v>
      </c>
      <c r="B61" s="13" t="s">
        <v>12</v>
      </c>
      <c r="C61" s="12" t="s">
        <v>50</v>
      </c>
      <c r="D61" s="26">
        <v>10330</v>
      </c>
      <c r="E61" s="9"/>
    </row>
    <row r="62" spans="1:23" ht="15.75" customHeight="1" x14ac:dyDescent="0.25">
      <c r="A62" s="13">
        <v>44580</v>
      </c>
      <c r="B62" s="14" t="s">
        <v>14</v>
      </c>
      <c r="C62" s="14" t="s">
        <v>51</v>
      </c>
      <c r="D62" s="15">
        <v>12081</v>
      </c>
    </row>
    <row r="63" spans="1:23" ht="15.75" customHeight="1" x14ac:dyDescent="0.25">
      <c r="A63" s="13">
        <v>44581</v>
      </c>
      <c r="B63" s="14" t="s">
        <v>12</v>
      </c>
      <c r="C63" s="14" t="s">
        <v>20</v>
      </c>
      <c r="D63" s="14">
        <v>36664</v>
      </c>
      <c r="E63" s="14"/>
    </row>
    <row r="64" spans="1:23" ht="15.75" customHeight="1" x14ac:dyDescent="0.25">
      <c r="A64" s="13">
        <v>44581</v>
      </c>
      <c r="B64" s="13" t="s">
        <v>12</v>
      </c>
      <c r="C64" s="12" t="s">
        <v>52</v>
      </c>
      <c r="D64" s="26">
        <v>330</v>
      </c>
      <c r="E64" s="9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ht="15.75" customHeight="1" x14ac:dyDescent="0.25">
      <c r="A65" s="13">
        <v>44581</v>
      </c>
      <c r="B65" s="14" t="s">
        <v>14</v>
      </c>
      <c r="C65" s="14" t="s">
        <v>24</v>
      </c>
      <c r="D65" s="15">
        <v>4081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ht="15.75" customHeight="1" x14ac:dyDescent="0.25">
      <c r="A66" s="13">
        <v>44582</v>
      </c>
      <c r="B66" s="14" t="s">
        <v>12</v>
      </c>
      <c r="C66" s="14" t="s">
        <v>20</v>
      </c>
      <c r="D66" s="14">
        <v>11645</v>
      </c>
      <c r="E66" s="14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ht="15.75" customHeight="1" x14ac:dyDescent="0.25">
      <c r="A67" s="13">
        <v>44582</v>
      </c>
      <c r="B67" s="13" t="s">
        <v>19</v>
      </c>
      <c r="C67" s="12" t="s">
        <v>53</v>
      </c>
      <c r="D67" s="26">
        <v>900</v>
      </c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ht="15.75" customHeight="1" x14ac:dyDescent="0.25">
      <c r="A68" s="13">
        <v>44582</v>
      </c>
      <c r="B68" s="14" t="s">
        <v>14</v>
      </c>
      <c r="C68" s="14" t="s">
        <v>54</v>
      </c>
      <c r="D68" s="15">
        <v>12200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ht="15.75" customHeight="1" x14ac:dyDescent="0.25">
      <c r="A69" s="13">
        <v>44583</v>
      </c>
      <c r="B69" s="14" t="s">
        <v>12</v>
      </c>
      <c r="C69" s="14" t="s">
        <v>20</v>
      </c>
      <c r="D69" s="14">
        <v>61509</v>
      </c>
      <c r="E69" s="14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ht="15.75" customHeight="1" x14ac:dyDescent="0.25">
      <c r="A70" s="13">
        <v>44583</v>
      </c>
      <c r="B70" s="13" t="s">
        <v>12</v>
      </c>
      <c r="C70" s="12" t="s">
        <v>24</v>
      </c>
      <c r="D70" s="26">
        <v>1000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ht="15.75" customHeight="1" x14ac:dyDescent="0.25">
      <c r="A71" s="13">
        <v>44583</v>
      </c>
      <c r="B71" s="14" t="s">
        <v>12</v>
      </c>
      <c r="C71" s="14" t="s">
        <v>20</v>
      </c>
      <c r="D71" s="14">
        <v>39630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ht="15.75" customHeight="1" x14ac:dyDescent="0.25">
      <c r="A72" s="13">
        <v>44584</v>
      </c>
      <c r="B72" s="14" t="s">
        <v>14</v>
      </c>
      <c r="C72" s="14" t="s">
        <v>55</v>
      </c>
      <c r="D72" s="14">
        <v>5500</v>
      </c>
      <c r="E72" s="14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ht="15.75" customHeight="1" x14ac:dyDescent="0.25">
      <c r="A73" s="13">
        <v>44584</v>
      </c>
      <c r="B73" s="13" t="s">
        <v>14</v>
      </c>
      <c r="C73" s="12" t="s">
        <v>56</v>
      </c>
      <c r="D73" s="26">
        <v>1280</v>
      </c>
      <c r="E73" s="9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ht="15.75" customHeight="1" x14ac:dyDescent="0.25">
      <c r="A74" s="13">
        <v>44584</v>
      </c>
      <c r="B74" s="14" t="s">
        <v>14</v>
      </c>
      <c r="C74" s="14" t="s">
        <v>57</v>
      </c>
      <c r="D74" s="15">
        <v>4500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ht="15.75" customHeight="1" x14ac:dyDescent="0.25">
      <c r="A75" s="13">
        <v>44585</v>
      </c>
      <c r="B75" s="14" t="s">
        <v>14</v>
      </c>
      <c r="C75" s="14" t="s">
        <v>33</v>
      </c>
      <c r="D75" s="14">
        <v>6500</v>
      </c>
      <c r="E75" s="14"/>
    </row>
    <row r="76" spans="1:23" ht="15.75" customHeight="1" x14ac:dyDescent="0.25">
      <c r="A76" s="13">
        <v>44585</v>
      </c>
      <c r="B76" s="13" t="s">
        <v>12</v>
      </c>
      <c r="C76" s="12" t="s">
        <v>20</v>
      </c>
      <c r="D76" s="26">
        <v>1285</v>
      </c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ht="15.75" customHeight="1" x14ac:dyDescent="0.25">
      <c r="A77" s="13">
        <v>44585</v>
      </c>
      <c r="B77" s="14" t="s">
        <v>19</v>
      </c>
      <c r="C77" s="14" t="s">
        <v>24</v>
      </c>
      <c r="D77" s="15">
        <v>4500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ht="15.75" customHeight="1" x14ac:dyDescent="0.25">
      <c r="A78" s="13">
        <v>44586</v>
      </c>
      <c r="B78" s="14" t="s">
        <v>12</v>
      </c>
      <c r="C78" s="14" t="s">
        <v>20</v>
      </c>
      <c r="D78" s="14">
        <v>28573</v>
      </c>
      <c r="E78" s="14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ht="15.75" customHeight="1" x14ac:dyDescent="0.25">
      <c r="A79" s="13">
        <v>44586</v>
      </c>
      <c r="B79" s="13" t="s">
        <v>12</v>
      </c>
      <c r="C79" s="12" t="s">
        <v>31</v>
      </c>
      <c r="D79" s="26">
        <v>5000</v>
      </c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5.75" customHeight="1" x14ac:dyDescent="0.25">
      <c r="A80" s="13">
        <v>44586</v>
      </c>
      <c r="B80" s="14" t="s">
        <v>12</v>
      </c>
      <c r="C80" s="14" t="s">
        <v>20</v>
      </c>
      <c r="D80" s="14">
        <v>8490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5.75" customHeight="1" x14ac:dyDescent="0.25">
      <c r="A81" s="13">
        <v>44587</v>
      </c>
      <c r="B81" s="14" t="s">
        <v>12</v>
      </c>
      <c r="C81" s="14" t="s">
        <v>20</v>
      </c>
      <c r="D81" s="14">
        <v>34980</v>
      </c>
      <c r="E81" s="14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5.75" customHeight="1" x14ac:dyDescent="0.25">
      <c r="A82" s="13">
        <v>44587</v>
      </c>
      <c r="B82" s="13" t="s">
        <v>12</v>
      </c>
      <c r="C82" s="12" t="s">
        <v>40</v>
      </c>
      <c r="D82" s="26">
        <v>8600</v>
      </c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5.75" customHeight="1" x14ac:dyDescent="0.25">
      <c r="A83" s="13">
        <v>44587</v>
      </c>
      <c r="B83" s="14" t="s">
        <v>14</v>
      </c>
      <c r="C83" s="14" t="s">
        <v>58</v>
      </c>
      <c r="D83" s="15">
        <v>25040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5.75" customHeight="1" x14ac:dyDescent="0.25">
      <c r="A84" s="13">
        <v>44588</v>
      </c>
      <c r="B84" s="14" t="s">
        <v>19</v>
      </c>
      <c r="C84" s="14" t="s">
        <v>59</v>
      </c>
      <c r="D84" s="14">
        <v>600</v>
      </c>
      <c r="E84" s="14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5.75" customHeight="1" x14ac:dyDescent="0.25">
      <c r="A85" s="13">
        <v>44588</v>
      </c>
      <c r="B85" s="13" t="s">
        <v>19</v>
      </c>
      <c r="C85" s="12" t="s">
        <v>60</v>
      </c>
      <c r="D85" s="26">
        <v>15000</v>
      </c>
      <c r="E85" s="9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5.75" customHeight="1" x14ac:dyDescent="0.25">
      <c r="A86" s="13">
        <v>44588</v>
      </c>
      <c r="B86" s="14" t="s">
        <v>12</v>
      </c>
      <c r="C86" s="14" t="s">
        <v>20</v>
      </c>
      <c r="D86" s="14">
        <v>15240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5.75" customHeight="1" x14ac:dyDescent="0.25">
      <c r="A87" s="13">
        <v>44589</v>
      </c>
      <c r="B87" s="14" t="s">
        <v>19</v>
      </c>
      <c r="C87" s="14" t="s">
        <v>37</v>
      </c>
      <c r="D87" s="14">
        <v>3000</v>
      </c>
      <c r="E87" s="1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5.75" customHeight="1" x14ac:dyDescent="0.25">
      <c r="A88" s="13">
        <v>44589</v>
      </c>
      <c r="B88" s="13" t="s">
        <v>19</v>
      </c>
      <c r="C88" s="12" t="s">
        <v>61</v>
      </c>
      <c r="D88" s="26">
        <v>20000</v>
      </c>
      <c r="E88" s="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5.75" customHeight="1" x14ac:dyDescent="0.25">
      <c r="A89" s="13">
        <v>44589</v>
      </c>
      <c r="B89" s="14" t="s">
        <v>14</v>
      </c>
      <c r="C89" s="14" t="s">
        <v>35</v>
      </c>
      <c r="D89" s="15">
        <v>10353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5.75" customHeight="1" x14ac:dyDescent="0.25">
      <c r="A90" s="13">
        <v>44590</v>
      </c>
      <c r="B90" s="14" t="s">
        <v>12</v>
      </c>
      <c r="C90" s="14" t="s">
        <v>20</v>
      </c>
      <c r="D90" s="14">
        <v>7050</v>
      </c>
      <c r="E90" s="14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5.75" customHeight="1" x14ac:dyDescent="0.25">
      <c r="A91" s="13">
        <v>44590</v>
      </c>
      <c r="B91" s="13" t="s">
        <v>14</v>
      </c>
      <c r="C91" s="12" t="s">
        <v>24</v>
      </c>
      <c r="D91" s="26">
        <v>577</v>
      </c>
      <c r="E91" s="9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5.75" customHeight="1" x14ac:dyDescent="0.25">
      <c r="A92" s="13">
        <v>44590</v>
      </c>
      <c r="B92" s="14" t="s">
        <v>12</v>
      </c>
      <c r="C92" s="14" t="s">
        <v>20</v>
      </c>
      <c r="D92" s="14">
        <v>42590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5.75" customHeight="1" x14ac:dyDescent="0.25">
      <c r="A93" s="13">
        <v>44591</v>
      </c>
      <c r="B93" s="14" t="s">
        <v>14</v>
      </c>
      <c r="C93" s="14" t="s">
        <v>62</v>
      </c>
      <c r="D93" s="14">
        <v>13836</v>
      </c>
      <c r="E93" s="14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5.75" customHeight="1" x14ac:dyDescent="0.25">
      <c r="A94" s="13">
        <v>44591</v>
      </c>
      <c r="B94" s="13" t="s">
        <v>12</v>
      </c>
      <c r="C94" s="12" t="s">
        <v>63</v>
      </c>
      <c r="D94" s="26">
        <v>3000</v>
      </c>
      <c r="E94" s="9"/>
    </row>
    <row r="95" spans="1:23" ht="15.75" customHeight="1" x14ac:dyDescent="0.25">
      <c r="A95" s="13">
        <v>44591</v>
      </c>
      <c r="B95" s="14" t="s">
        <v>12</v>
      </c>
      <c r="C95" s="14" t="s">
        <v>20</v>
      </c>
      <c r="D95" s="14">
        <v>34040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5.75" customHeight="1" x14ac:dyDescent="0.25">
      <c r="A96" s="13">
        <v>44592</v>
      </c>
      <c r="B96" s="14" t="s">
        <v>19</v>
      </c>
      <c r="C96" s="14" t="s">
        <v>26</v>
      </c>
      <c r="D96" s="14">
        <v>16373</v>
      </c>
      <c r="E96" s="14"/>
    </row>
    <row r="97" spans="1:23" ht="15.75" customHeight="1" x14ac:dyDescent="0.25">
      <c r="A97" s="13">
        <v>44592</v>
      </c>
      <c r="B97" s="13" t="s">
        <v>14</v>
      </c>
      <c r="C97" s="12" t="s">
        <v>47</v>
      </c>
      <c r="D97" s="26">
        <v>3500</v>
      </c>
      <c r="E97" s="9"/>
    </row>
    <row r="98" spans="1:23" ht="15.75" customHeight="1" x14ac:dyDescent="0.25">
      <c r="A98" s="13">
        <v>44592</v>
      </c>
      <c r="B98" s="14" t="s">
        <v>12</v>
      </c>
      <c r="C98" s="14" t="s">
        <v>20</v>
      </c>
      <c r="D98" s="14">
        <v>114530</v>
      </c>
    </row>
    <row r="99" spans="1:23" ht="15.75" customHeight="1" x14ac:dyDescent="0.25">
      <c r="A99" s="13">
        <v>44593</v>
      </c>
      <c r="B99" s="14" t="s">
        <v>12</v>
      </c>
      <c r="C99" s="14" t="s">
        <v>20</v>
      </c>
      <c r="D99" s="14">
        <v>27300</v>
      </c>
      <c r="E99" s="14"/>
    </row>
    <row r="100" spans="1:23" ht="15.75" customHeight="1" x14ac:dyDescent="0.25">
      <c r="A100" s="13">
        <v>44593</v>
      </c>
      <c r="B100" s="13" t="s">
        <v>14</v>
      </c>
      <c r="C100" s="12" t="s">
        <v>24</v>
      </c>
      <c r="D100" s="26">
        <v>6520</v>
      </c>
      <c r="E100" s="9"/>
    </row>
    <row r="101" spans="1:23" ht="15.75" customHeight="1" x14ac:dyDescent="0.25">
      <c r="A101" s="13">
        <v>44593</v>
      </c>
      <c r="B101" s="14" t="s">
        <v>19</v>
      </c>
      <c r="C101" s="14" t="s">
        <v>24</v>
      </c>
      <c r="D101" s="15">
        <v>3000</v>
      </c>
    </row>
    <row r="102" spans="1:23" ht="15.75" customHeight="1" x14ac:dyDescent="0.25">
      <c r="A102" s="13">
        <v>44594</v>
      </c>
      <c r="B102" s="14" t="s">
        <v>12</v>
      </c>
      <c r="C102" s="14" t="s">
        <v>20</v>
      </c>
      <c r="D102" s="14">
        <v>16870</v>
      </c>
      <c r="E102" s="14"/>
    </row>
    <row r="103" spans="1:23" ht="15.75" customHeight="1" x14ac:dyDescent="0.25">
      <c r="A103" s="13">
        <v>44594</v>
      </c>
      <c r="B103" s="13" t="s">
        <v>14</v>
      </c>
      <c r="C103" s="12" t="s">
        <v>26</v>
      </c>
      <c r="D103" s="26">
        <v>7260</v>
      </c>
      <c r="E103" s="9"/>
    </row>
    <row r="104" spans="1:23" ht="15.75" customHeight="1" x14ac:dyDescent="0.25">
      <c r="A104" s="13">
        <v>44594</v>
      </c>
      <c r="B104" s="14" t="s">
        <v>14</v>
      </c>
      <c r="C104" s="14" t="s">
        <v>47</v>
      </c>
      <c r="D104" s="15">
        <v>5000</v>
      </c>
    </row>
    <row r="105" spans="1:23" ht="15.75" customHeight="1" x14ac:dyDescent="0.25">
      <c r="A105" s="13">
        <v>44595</v>
      </c>
      <c r="B105" s="14" t="s">
        <v>12</v>
      </c>
      <c r="C105" s="14" t="s">
        <v>20</v>
      </c>
      <c r="D105" s="14">
        <v>35720</v>
      </c>
      <c r="E105" s="14"/>
    </row>
    <row r="106" spans="1:23" ht="15.75" customHeight="1" x14ac:dyDescent="0.25">
      <c r="A106" s="13">
        <v>44595</v>
      </c>
      <c r="B106" s="13" t="s">
        <v>12</v>
      </c>
      <c r="C106" s="12" t="s">
        <v>20</v>
      </c>
      <c r="D106" s="26">
        <v>2562</v>
      </c>
      <c r="E106" s="9"/>
    </row>
    <row r="107" spans="1:23" ht="15.75" customHeight="1" x14ac:dyDescent="0.25">
      <c r="A107" s="13">
        <v>44595</v>
      </c>
      <c r="B107" s="14" t="s">
        <v>12</v>
      </c>
      <c r="C107" s="14" t="s">
        <v>20</v>
      </c>
      <c r="D107" s="14">
        <v>22850</v>
      </c>
    </row>
    <row r="108" spans="1:23" ht="15.75" customHeight="1" x14ac:dyDescent="0.25">
      <c r="A108" s="13">
        <v>44596</v>
      </c>
      <c r="B108" s="14" t="s">
        <v>12</v>
      </c>
      <c r="C108" s="14" t="s">
        <v>20</v>
      </c>
      <c r="D108" s="14">
        <v>67739</v>
      </c>
      <c r="E108" s="14"/>
    </row>
    <row r="109" spans="1:23" ht="15.75" customHeight="1" x14ac:dyDescent="0.25">
      <c r="A109" s="13">
        <v>44596</v>
      </c>
      <c r="B109" s="13" t="s">
        <v>12</v>
      </c>
      <c r="C109" s="12" t="s">
        <v>20</v>
      </c>
      <c r="D109" s="26">
        <v>266</v>
      </c>
      <c r="E109" s="9"/>
    </row>
    <row r="110" spans="1:23" ht="15.75" customHeight="1" x14ac:dyDescent="0.25">
      <c r="A110" s="13">
        <v>44597</v>
      </c>
      <c r="B110" s="14" t="s">
        <v>14</v>
      </c>
      <c r="C110" s="14" t="s">
        <v>35</v>
      </c>
      <c r="D110" s="14">
        <v>3047</v>
      </c>
      <c r="E110" s="14"/>
    </row>
    <row r="111" spans="1:23" ht="15.75" customHeight="1" x14ac:dyDescent="0.25">
      <c r="A111" s="13">
        <v>44597</v>
      </c>
      <c r="B111" s="13" t="s">
        <v>12</v>
      </c>
      <c r="C111" s="12" t="s">
        <v>23</v>
      </c>
      <c r="D111" s="26">
        <v>2320</v>
      </c>
      <c r="E111" s="9"/>
    </row>
    <row r="112" spans="1:23" ht="15.75" customHeight="1" x14ac:dyDescent="0.25">
      <c r="A112" s="13">
        <v>44598</v>
      </c>
      <c r="B112" s="14" t="s">
        <v>14</v>
      </c>
      <c r="C112" s="14" t="s">
        <v>64</v>
      </c>
      <c r="D112" s="14">
        <v>14545</v>
      </c>
      <c r="E112" s="14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5.75" customHeight="1" x14ac:dyDescent="0.25">
      <c r="A113" s="13">
        <v>44598</v>
      </c>
      <c r="B113" s="13" t="s">
        <v>12</v>
      </c>
      <c r="C113" s="12" t="s">
        <v>65</v>
      </c>
      <c r="D113" s="26">
        <v>2400</v>
      </c>
      <c r="E113" s="9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5.75" customHeight="1" x14ac:dyDescent="0.25">
      <c r="A114" s="13">
        <v>44599</v>
      </c>
      <c r="B114" s="14" t="s">
        <v>12</v>
      </c>
      <c r="C114" s="14" t="s">
        <v>20</v>
      </c>
      <c r="D114" s="14">
        <v>17249</v>
      </c>
      <c r="E114" s="14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1:23" ht="15.75" customHeight="1" x14ac:dyDescent="0.25">
      <c r="A115" s="13">
        <v>44599</v>
      </c>
      <c r="B115" s="13" t="s">
        <v>12</v>
      </c>
      <c r="C115" s="12" t="s">
        <v>66</v>
      </c>
      <c r="D115" s="26">
        <v>300</v>
      </c>
      <c r="E115" s="9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1:23" ht="15.75" customHeight="1" x14ac:dyDescent="0.25">
      <c r="A116" s="13">
        <v>44600</v>
      </c>
      <c r="B116" s="14" t="s">
        <v>12</v>
      </c>
      <c r="C116" s="14" t="s">
        <v>20</v>
      </c>
      <c r="D116" s="14">
        <v>34030</v>
      </c>
      <c r="E116" s="14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1:23" ht="15.75" customHeight="1" x14ac:dyDescent="0.25">
      <c r="A117" s="13">
        <v>44600</v>
      </c>
      <c r="B117" s="13" t="s">
        <v>12</v>
      </c>
      <c r="C117" s="12" t="s">
        <v>20</v>
      </c>
      <c r="D117" s="26">
        <v>720</v>
      </c>
      <c r="E117" s="9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1:23" ht="15.75" customHeight="1" x14ac:dyDescent="0.25">
      <c r="A118" s="13">
        <v>44601</v>
      </c>
      <c r="B118" s="14" t="s">
        <v>12</v>
      </c>
      <c r="C118" s="14" t="s">
        <v>20</v>
      </c>
      <c r="D118" s="14">
        <v>11138</v>
      </c>
      <c r="E118" s="14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1:23" ht="15.75" customHeight="1" x14ac:dyDescent="0.25">
      <c r="A119" s="13">
        <v>44601</v>
      </c>
      <c r="B119" s="13" t="s">
        <v>12</v>
      </c>
      <c r="C119" s="12" t="s">
        <v>41</v>
      </c>
      <c r="D119" s="26">
        <v>1100</v>
      </c>
      <c r="E119" s="9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1:23" ht="15.75" customHeight="1" x14ac:dyDescent="0.25">
      <c r="A120" s="13">
        <v>44602</v>
      </c>
      <c r="B120" s="14" t="s">
        <v>12</v>
      </c>
      <c r="C120" s="14" t="s">
        <v>20</v>
      </c>
      <c r="D120" s="14">
        <v>9980</v>
      </c>
      <c r="E120" s="14"/>
    </row>
    <row r="121" spans="1:23" ht="15.75" customHeight="1" x14ac:dyDescent="0.25">
      <c r="A121" s="13">
        <v>44602</v>
      </c>
      <c r="B121" s="13" t="s">
        <v>12</v>
      </c>
      <c r="C121" s="12" t="s">
        <v>29</v>
      </c>
      <c r="D121" s="26">
        <v>3775</v>
      </c>
      <c r="E121" s="9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1:23" ht="15.75" customHeight="1" x14ac:dyDescent="0.25">
      <c r="A122" s="13">
        <v>44603</v>
      </c>
      <c r="B122" s="14" t="s">
        <v>12</v>
      </c>
      <c r="C122" s="14" t="s">
        <v>20</v>
      </c>
      <c r="D122" s="14">
        <v>23804</v>
      </c>
      <c r="E122" s="14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1:23" ht="15.75" customHeight="1" x14ac:dyDescent="0.25">
      <c r="A123" s="13">
        <v>44603</v>
      </c>
      <c r="B123" s="13" t="s">
        <v>12</v>
      </c>
      <c r="C123" s="12" t="s">
        <v>31</v>
      </c>
      <c r="D123" s="26">
        <v>5000</v>
      </c>
      <c r="E123" s="9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1:23" ht="15.75" customHeight="1" x14ac:dyDescent="0.25">
      <c r="A124" s="13">
        <v>44604</v>
      </c>
      <c r="B124" s="14" t="s">
        <v>14</v>
      </c>
      <c r="C124" s="14" t="s">
        <v>47</v>
      </c>
      <c r="D124" s="14">
        <v>5000</v>
      </c>
      <c r="E124" s="14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1:23" ht="15.75" customHeight="1" x14ac:dyDescent="0.25">
      <c r="A125" s="13">
        <v>44604</v>
      </c>
      <c r="B125" s="13" t="s">
        <v>12</v>
      </c>
      <c r="C125" s="12" t="s">
        <v>20</v>
      </c>
      <c r="D125" s="26">
        <v>1267</v>
      </c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1:23" ht="15.75" customHeight="1" x14ac:dyDescent="0.25">
      <c r="A126" s="13">
        <v>44605</v>
      </c>
      <c r="B126" s="14" t="s">
        <v>12</v>
      </c>
      <c r="C126" s="14" t="s">
        <v>20</v>
      </c>
      <c r="D126" s="14">
        <v>36641</v>
      </c>
      <c r="E126" s="14"/>
    </row>
    <row r="127" spans="1:23" ht="15.75" customHeight="1" x14ac:dyDescent="0.25">
      <c r="A127" s="13">
        <v>44605</v>
      </c>
      <c r="B127" s="13" t="s">
        <v>12</v>
      </c>
      <c r="C127" s="12" t="s">
        <v>43</v>
      </c>
      <c r="D127" s="26">
        <v>5880</v>
      </c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1:23" ht="15.75" customHeight="1" x14ac:dyDescent="0.25">
      <c r="A128" s="13">
        <v>44606</v>
      </c>
      <c r="B128" s="14" t="s">
        <v>12</v>
      </c>
      <c r="C128" s="14" t="s">
        <v>20</v>
      </c>
      <c r="D128" s="14">
        <v>88954</v>
      </c>
      <c r="E128" s="14"/>
    </row>
    <row r="129" spans="1:23" ht="15.75" customHeight="1" x14ac:dyDescent="0.25">
      <c r="A129" s="13">
        <v>44606</v>
      </c>
      <c r="B129" s="13" t="s">
        <v>12</v>
      </c>
      <c r="C129" s="12" t="s">
        <v>40</v>
      </c>
      <c r="D129" s="26">
        <v>9530</v>
      </c>
      <c r="E129" s="9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1:23" ht="15.75" customHeight="1" x14ac:dyDescent="0.25">
      <c r="A130" s="13">
        <v>44607</v>
      </c>
      <c r="B130" s="14" t="s">
        <v>14</v>
      </c>
      <c r="C130" s="14" t="s">
        <v>67</v>
      </c>
      <c r="D130" s="14">
        <v>5673</v>
      </c>
      <c r="E130" s="14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1:23" ht="15.75" customHeight="1" x14ac:dyDescent="0.25">
      <c r="A131" s="13">
        <v>44607</v>
      </c>
      <c r="B131" s="13" t="s">
        <v>12</v>
      </c>
      <c r="C131" s="12" t="s">
        <v>68</v>
      </c>
      <c r="D131" s="26">
        <v>597</v>
      </c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1:23" ht="15.75" customHeight="1" x14ac:dyDescent="0.25">
      <c r="A132" s="13">
        <v>44608</v>
      </c>
      <c r="B132" s="14" t="s">
        <v>12</v>
      </c>
      <c r="C132" s="14" t="s">
        <v>20</v>
      </c>
      <c r="D132" s="14">
        <v>27310</v>
      </c>
      <c r="E132" s="14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1:23" ht="15.75" customHeight="1" x14ac:dyDescent="0.25">
      <c r="A133" s="13">
        <v>44608</v>
      </c>
      <c r="B133" s="13" t="s">
        <v>12</v>
      </c>
      <c r="C133" s="12" t="s">
        <v>41</v>
      </c>
      <c r="D133" s="26">
        <v>1920</v>
      </c>
      <c r="E133" s="9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1:23" ht="15.75" customHeight="1" x14ac:dyDescent="0.25">
      <c r="A134" s="13">
        <v>44609</v>
      </c>
      <c r="B134" s="14" t="s">
        <v>12</v>
      </c>
      <c r="C134" s="14" t="s">
        <v>20</v>
      </c>
      <c r="D134" s="14">
        <v>23950</v>
      </c>
      <c r="E134" s="14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1:23" ht="15.75" customHeight="1" x14ac:dyDescent="0.25">
      <c r="A135" s="13">
        <v>44609</v>
      </c>
      <c r="B135" s="13" t="s">
        <v>12</v>
      </c>
      <c r="C135" s="12" t="s">
        <v>67</v>
      </c>
      <c r="D135" s="26">
        <v>2060</v>
      </c>
      <c r="E135" s="9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1:23" ht="15.75" customHeight="1" x14ac:dyDescent="0.25">
      <c r="A136" s="13">
        <v>44610</v>
      </c>
      <c r="B136" s="14" t="s">
        <v>12</v>
      </c>
      <c r="C136" s="14" t="s">
        <v>20</v>
      </c>
      <c r="D136" s="14">
        <v>2370</v>
      </c>
      <c r="E136" s="14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1:23" ht="15.75" customHeight="1" x14ac:dyDescent="0.25">
      <c r="A137" s="13">
        <v>44610</v>
      </c>
      <c r="B137" s="13" t="s">
        <v>12</v>
      </c>
      <c r="C137" s="12" t="s">
        <v>45</v>
      </c>
      <c r="D137" s="26">
        <v>2370</v>
      </c>
      <c r="E137" s="9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1:23" ht="15.75" customHeight="1" x14ac:dyDescent="0.25">
      <c r="A138" s="13">
        <v>44611</v>
      </c>
      <c r="B138" s="14" t="s">
        <v>14</v>
      </c>
      <c r="C138" s="14" t="s">
        <v>69</v>
      </c>
      <c r="D138" s="14">
        <v>5400</v>
      </c>
      <c r="E138" s="14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 spans="1:23" ht="15.75" customHeight="1" x14ac:dyDescent="0.25">
      <c r="A139" s="13">
        <v>44611</v>
      </c>
      <c r="B139" s="13" t="s">
        <v>12</v>
      </c>
      <c r="C139" s="12" t="s">
        <v>48</v>
      </c>
      <c r="D139" s="26">
        <v>2370</v>
      </c>
      <c r="E139" s="9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1:23" ht="15.75" customHeight="1" x14ac:dyDescent="0.25">
      <c r="A140" s="13">
        <v>44612</v>
      </c>
      <c r="B140" s="14" t="s">
        <v>14</v>
      </c>
      <c r="C140" s="14" t="s">
        <v>70</v>
      </c>
      <c r="D140" s="14">
        <v>55400</v>
      </c>
      <c r="E140" s="14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 spans="1:23" ht="15.75" customHeight="1" x14ac:dyDescent="0.25">
      <c r="A141" s="13">
        <v>44612</v>
      </c>
      <c r="B141" s="13" t="s">
        <v>12</v>
      </c>
      <c r="C141" s="12" t="s">
        <v>49</v>
      </c>
      <c r="D141" s="26">
        <v>3160</v>
      </c>
      <c r="E141" s="9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1:23" ht="15.75" customHeight="1" x14ac:dyDescent="0.25">
      <c r="A142" s="13">
        <v>44613</v>
      </c>
      <c r="B142" s="14" t="s">
        <v>12</v>
      </c>
      <c r="C142" s="14" t="s">
        <v>20</v>
      </c>
      <c r="D142" s="14">
        <v>7640</v>
      </c>
      <c r="E142" s="14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 spans="1:23" ht="15.75" customHeight="1" x14ac:dyDescent="0.25">
      <c r="A143" s="13">
        <v>44613</v>
      </c>
      <c r="B143" s="13" t="s">
        <v>12</v>
      </c>
      <c r="C143" s="12" t="s">
        <v>39</v>
      </c>
      <c r="D143" s="26">
        <v>3950</v>
      </c>
      <c r="E143" s="9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1:23" ht="15.75" customHeight="1" x14ac:dyDescent="0.25">
      <c r="A144" s="13">
        <v>44614</v>
      </c>
      <c r="B144" s="14" t="s">
        <v>14</v>
      </c>
      <c r="C144" s="14" t="s">
        <v>47</v>
      </c>
      <c r="D144" s="14">
        <v>4570</v>
      </c>
      <c r="E144" s="14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 spans="1:23" ht="15.75" customHeight="1" x14ac:dyDescent="0.25">
      <c r="A145" s="13">
        <v>44614</v>
      </c>
      <c r="B145" s="13" t="s">
        <v>12</v>
      </c>
      <c r="C145" s="12" t="s">
        <v>71</v>
      </c>
      <c r="D145" s="26">
        <v>3950</v>
      </c>
      <c r="E145" s="9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1:23" ht="15.75" customHeight="1" x14ac:dyDescent="0.25">
      <c r="A146" s="13">
        <v>44615</v>
      </c>
      <c r="B146" s="14" t="s">
        <v>14</v>
      </c>
      <c r="C146" s="14" t="s">
        <v>24</v>
      </c>
      <c r="D146" s="14">
        <v>4577</v>
      </c>
      <c r="E146" s="14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 spans="1:23" ht="15.75" customHeight="1" x14ac:dyDescent="0.25">
      <c r="A147" s="13">
        <v>44615</v>
      </c>
      <c r="B147" s="13" t="s">
        <v>12</v>
      </c>
      <c r="C147" s="12" t="s">
        <v>72</v>
      </c>
      <c r="D147" s="26">
        <v>7350</v>
      </c>
      <c r="E147" s="9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1:23" ht="15.75" customHeight="1" x14ac:dyDescent="0.25">
      <c r="A148" s="13">
        <v>44616</v>
      </c>
      <c r="B148" s="14" t="s">
        <v>14</v>
      </c>
      <c r="C148" s="14" t="s">
        <v>73</v>
      </c>
      <c r="D148" s="14">
        <v>11040</v>
      </c>
      <c r="E148" s="14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 spans="1:23" ht="15.75" customHeight="1" x14ac:dyDescent="0.25">
      <c r="A149" s="13">
        <v>44616</v>
      </c>
      <c r="B149" s="13" t="s">
        <v>12</v>
      </c>
      <c r="C149" s="12" t="s">
        <v>50</v>
      </c>
      <c r="D149" s="26">
        <v>7960</v>
      </c>
      <c r="E149" s="9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1:23" ht="15.75" customHeight="1" x14ac:dyDescent="0.25">
      <c r="A150" s="13">
        <v>44617</v>
      </c>
      <c r="B150" s="14" t="s">
        <v>12</v>
      </c>
      <c r="C150" s="14" t="s">
        <v>20</v>
      </c>
      <c r="D150" s="14">
        <v>45271</v>
      </c>
      <c r="E150" s="14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 spans="1:23" ht="15.75" customHeight="1" x14ac:dyDescent="0.25">
      <c r="A151" s="13">
        <v>44617</v>
      </c>
      <c r="B151" s="13" t="s">
        <v>12</v>
      </c>
      <c r="C151" s="12" t="s">
        <v>74</v>
      </c>
      <c r="D151" s="26">
        <v>200</v>
      </c>
      <c r="E151" s="9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1:23" ht="15.75" customHeight="1" x14ac:dyDescent="0.25">
      <c r="A152" s="13">
        <v>44618</v>
      </c>
      <c r="B152" s="14" t="s">
        <v>12</v>
      </c>
      <c r="C152" s="14" t="s">
        <v>20</v>
      </c>
      <c r="D152" s="14">
        <v>5250</v>
      </c>
      <c r="E152" s="14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 spans="1:23" ht="15.75" customHeight="1" x14ac:dyDescent="0.25">
      <c r="A153" s="13">
        <v>44618</v>
      </c>
      <c r="B153" s="13" t="s">
        <v>12</v>
      </c>
      <c r="C153" s="12" t="s">
        <v>66</v>
      </c>
      <c r="D153" s="26">
        <v>680</v>
      </c>
      <c r="E153" s="9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1:23" ht="15.75" customHeight="1" x14ac:dyDescent="0.25">
      <c r="A154" s="13">
        <v>44619</v>
      </c>
      <c r="B154" s="14" t="s">
        <v>12</v>
      </c>
      <c r="C154" s="14" t="s">
        <v>20</v>
      </c>
      <c r="D154" s="14">
        <v>75570</v>
      </c>
      <c r="E154" s="14"/>
    </row>
    <row r="155" spans="1:23" ht="15.75" customHeight="1" x14ac:dyDescent="0.25">
      <c r="A155" s="13">
        <v>44619</v>
      </c>
      <c r="B155" s="13" t="s">
        <v>12</v>
      </c>
      <c r="C155" s="12" t="s">
        <v>65</v>
      </c>
      <c r="D155" s="26">
        <v>960</v>
      </c>
      <c r="E155" s="9"/>
    </row>
    <row r="156" spans="1:23" ht="15.75" customHeight="1" x14ac:dyDescent="0.25">
      <c r="A156" s="13">
        <v>44620</v>
      </c>
      <c r="B156" s="14" t="s">
        <v>14</v>
      </c>
      <c r="C156" s="14" t="s">
        <v>32</v>
      </c>
      <c r="D156" s="14">
        <v>5600</v>
      </c>
      <c r="E156" s="14"/>
    </row>
    <row r="157" spans="1:23" ht="15.75" customHeight="1" x14ac:dyDescent="0.25">
      <c r="A157" s="13">
        <v>44620</v>
      </c>
      <c r="B157" s="13" t="s">
        <v>12</v>
      </c>
      <c r="C157" s="12" t="s">
        <v>63</v>
      </c>
      <c r="D157" s="26">
        <v>1650</v>
      </c>
      <c r="E157" s="9"/>
    </row>
    <row r="158" spans="1:23" ht="15.75" customHeight="1" x14ac:dyDescent="0.25">
      <c r="A158" s="13">
        <v>44621</v>
      </c>
      <c r="B158" s="14" t="s">
        <v>14</v>
      </c>
      <c r="C158" s="14" t="s">
        <v>75</v>
      </c>
      <c r="D158" s="14">
        <v>5609</v>
      </c>
      <c r="E158" s="14"/>
    </row>
    <row r="159" spans="1:23" ht="15.75" customHeight="1" x14ac:dyDescent="0.25">
      <c r="A159" s="13">
        <v>44621</v>
      </c>
      <c r="B159" s="13" t="s">
        <v>12</v>
      </c>
      <c r="C159" s="12" t="s">
        <v>20</v>
      </c>
      <c r="D159" s="26">
        <v>2992</v>
      </c>
      <c r="E159" s="9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1:23" ht="15.75" customHeight="1" x14ac:dyDescent="0.25">
      <c r="A160" s="13">
        <v>44622</v>
      </c>
      <c r="B160" s="14" t="s">
        <v>12</v>
      </c>
      <c r="C160" s="14" t="s">
        <v>20</v>
      </c>
      <c r="D160" s="14">
        <v>12940</v>
      </c>
      <c r="E160" s="14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1:23" ht="15.75" customHeight="1" x14ac:dyDescent="0.25">
      <c r="A161" s="13">
        <v>44622</v>
      </c>
      <c r="B161" s="13" t="s">
        <v>12</v>
      </c>
      <c r="C161" s="12" t="s">
        <v>76</v>
      </c>
      <c r="D161" s="26">
        <v>3500</v>
      </c>
      <c r="E161" s="9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1:23" ht="15.75" customHeight="1" x14ac:dyDescent="0.25">
      <c r="A162" s="13">
        <v>44623</v>
      </c>
      <c r="B162" s="14" t="s">
        <v>14</v>
      </c>
      <c r="C162" s="14" t="s">
        <v>36</v>
      </c>
      <c r="D162" s="14">
        <v>3941</v>
      </c>
      <c r="E162" s="14"/>
    </row>
    <row r="163" spans="1:23" ht="15.75" customHeight="1" x14ac:dyDescent="0.25">
      <c r="A163" s="13">
        <v>44623</v>
      </c>
      <c r="B163" s="13" t="s">
        <v>12</v>
      </c>
      <c r="C163" s="12" t="s">
        <v>25</v>
      </c>
      <c r="D163" s="26">
        <v>160</v>
      </c>
      <c r="E163" s="12"/>
    </row>
    <row r="164" spans="1:23" ht="15.75" customHeight="1" x14ac:dyDescent="0.25">
      <c r="A164" s="13">
        <v>44624</v>
      </c>
      <c r="B164" s="14" t="s">
        <v>12</v>
      </c>
      <c r="C164" s="14" t="s">
        <v>20</v>
      </c>
      <c r="D164" s="14">
        <v>7073</v>
      </c>
      <c r="E164" s="14"/>
    </row>
    <row r="165" spans="1:23" ht="15.75" customHeight="1" x14ac:dyDescent="0.25">
      <c r="A165" s="13">
        <v>44624</v>
      </c>
      <c r="B165" s="13" t="s">
        <v>12</v>
      </c>
      <c r="C165" s="12" t="s">
        <v>28</v>
      </c>
      <c r="D165" s="26">
        <v>400</v>
      </c>
      <c r="E165" s="9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1:23" ht="15.75" customHeight="1" x14ac:dyDescent="0.25">
      <c r="A166" s="13">
        <v>44625</v>
      </c>
      <c r="B166" s="14" t="s">
        <v>14</v>
      </c>
      <c r="C166" s="14" t="s">
        <v>38</v>
      </c>
      <c r="D166" s="14">
        <v>21884</v>
      </c>
      <c r="E166" s="14"/>
    </row>
    <row r="167" spans="1:23" ht="15.75" customHeight="1" x14ac:dyDescent="0.25">
      <c r="A167" s="13">
        <v>44625</v>
      </c>
      <c r="B167" s="13" t="s">
        <v>12</v>
      </c>
      <c r="C167" s="12" t="s">
        <v>74</v>
      </c>
      <c r="D167" s="26">
        <v>600</v>
      </c>
      <c r="E167" s="12"/>
    </row>
    <row r="168" spans="1:23" ht="15.75" customHeight="1" x14ac:dyDescent="0.25">
      <c r="A168" s="13">
        <v>44626</v>
      </c>
      <c r="B168" s="14" t="s">
        <v>14</v>
      </c>
      <c r="C168" s="14" t="s">
        <v>77</v>
      </c>
      <c r="D168" s="14">
        <v>32432</v>
      </c>
      <c r="E168" s="14"/>
    </row>
    <row r="169" spans="1:23" ht="15.75" customHeight="1" x14ac:dyDescent="0.25">
      <c r="A169" s="13">
        <v>44626</v>
      </c>
      <c r="B169" s="13" t="s">
        <v>14</v>
      </c>
      <c r="C169" s="12" t="s">
        <v>47</v>
      </c>
      <c r="D169" s="26">
        <v>3700</v>
      </c>
      <c r="E169" s="9"/>
    </row>
    <row r="170" spans="1:23" ht="15.75" customHeight="1" x14ac:dyDescent="0.25">
      <c r="A170" s="13">
        <v>44627</v>
      </c>
      <c r="B170" s="14" t="s">
        <v>12</v>
      </c>
      <c r="C170" s="14" t="s">
        <v>20</v>
      </c>
      <c r="D170" s="14">
        <v>2230</v>
      </c>
      <c r="E170" s="14"/>
    </row>
    <row r="171" spans="1:23" ht="15.75" customHeight="1" x14ac:dyDescent="0.25">
      <c r="A171" s="13">
        <v>44627</v>
      </c>
      <c r="B171" s="13" t="s">
        <v>12</v>
      </c>
      <c r="C171" s="12" t="s">
        <v>43</v>
      </c>
      <c r="D171" s="26">
        <v>3880</v>
      </c>
      <c r="E171" s="9"/>
    </row>
    <row r="172" spans="1:23" ht="15.75" customHeight="1" x14ac:dyDescent="0.25">
      <c r="A172" s="13">
        <v>44628</v>
      </c>
      <c r="B172" s="14" t="s">
        <v>14</v>
      </c>
      <c r="C172" s="14" t="s">
        <v>78</v>
      </c>
      <c r="D172" s="14">
        <v>8744</v>
      </c>
      <c r="E172" s="14"/>
    </row>
    <row r="173" spans="1:23" ht="15.75" customHeight="1" x14ac:dyDescent="0.25">
      <c r="A173" s="13">
        <v>44628</v>
      </c>
      <c r="B173" s="13" t="s">
        <v>12</v>
      </c>
      <c r="C173" s="12" t="s">
        <v>79</v>
      </c>
      <c r="D173" s="26">
        <v>8000</v>
      </c>
      <c r="E173" s="9"/>
    </row>
    <row r="174" spans="1:23" ht="15.75" customHeight="1" x14ac:dyDescent="0.25">
      <c r="A174" s="13">
        <v>44629</v>
      </c>
      <c r="B174" s="14" t="s">
        <v>14</v>
      </c>
      <c r="C174" s="14" t="s">
        <v>27</v>
      </c>
      <c r="D174" s="14">
        <v>24657</v>
      </c>
      <c r="E174" s="14"/>
    </row>
    <row r="175" spans="1:23" ht="15.75" customHeight="1" x14ac:dyDescent="0.25">
      <c r="A175" s="13">
        <v>44629</v>
      </c>
      <c r="B175" s="13" t="s">
        <v>19</v>
      </c>
      <c r="C175" s="12" t="s">
        <v>44</v>
      </c>
      <c r="D175" s="26">
        <v>8000</v>
      </c>
      <c r="E175" s="9"/>
    </row>
    <row r="176" spans="1:23" ht="15.75" customHeight="1" x14ac:dyDescent="0.25">
      <c r="A176" s="13">
        <v>44630</v>
      </c>
      <c r="B176" s="14" t="s">
        <v>14</v>
      </c>
      <c r="C176" s="14" t="s">
        <v>80</v>
      </c>
      <c r="D176" s="14">
        <v>30000</v>
      </c>
      <c r="E176" s="14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5.75" customHeight="1" x14ac:dyDescent="0.25">
      <c r="A177" s="13">
        <v>44630</v>
      </c>
      <c r="B177" s="13" t="s">
        <v>12</v>
      </c>
      <c r="C177" s="12" t="s">
        <v>20</v>
      </c>
      <c r="D177" s="26">
        <v>2530</v>
      </c>
      <c r="E177" s="9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5.75" customHeight="1" x14ac:dyDescent="0.25">
      <c r="A178" s="13">
        <v>44631</v>
      </c>
      <c r="B178" s="14" t="s">
        <v>14</v>
      </c>
      <c r="C178" s="14" t="s">
        <v>35</v>
      </c>
      <c r="D178" s="14">
        <v>9987</v>
      </c>
      <c r="E178" s="14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5.75" customHeight="1" x14ac:dyDescent="0.25">
      <c r="A179" s="13">
        <v>44631</v>
      </c>
      <c r="B179" s="13" t="s">
        <v>12</v>
      </c>
      <c r="C179" s="12" t="s">
        <v>33</v>
      </c>
      <c r="D179" s="26">
        <v>430</v>
      </c>
      <c r="E179" s="9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5.75" customHeight="1" x14ac:dyDescent="0.25">
      <c r="A180" s="13">
        <v>44632</v>
      </c>
      <c r="B180" s="14" t="s">
        <v>12</v>
      </c>
      <c r="C180" s="14" t="s">
        <v>20</v>
      </c>
      <c r="D180" s="14">
        <v>22160</v>
      </c>
      <c r="E180" s="14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5.75" customHeight="1" x14ac:dyDescent="0.25">
      <c r="A181" s="13">
        <v>44632</v>
      </c>
      <c r="B181" s="13" t="s">
        <v>12</v>
      </c>
      <c r="C181" s="12" t="s">
        <v>43</v>
      </c>
      <c r="D181" s="26">
        <v>1665</v>
      </c>
      <c r="E181" s="9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1:23" ht="15.75" customHeight="1" x14ac:dyDescent="0.25">
      <c r="A182" s="13">
        <v>44633</v>
      </c>
      <c r="B182" s="14" t="s">
        <v>19</v>
      </c>
      <c r="C182" s="14" t="s">
        <v>27</v>
      </c>
      <c r="D182" s="14">
        <v>5333</v>
      </c>
      <c r="E182" s="14"/>
    </row>
    <row r="183" spans="1:23" ht="15.75" customHeight="1" x14ac:dyDescent="0.25">
      <c r="A183" s="13">
        <v>44633</v>
      </c>
      <c r="B183" s="13" t="s">
        <v>12</v>
      </c>
      <c r="C183" s="12" t="s">
        <v>65</v>
      </c>
      <c r="D183" s="26">
        <v>2128</v>
      </c>
      <c r="E183" s="9"/>
    </row>
    <row r="184" spans="1:23" ht="15.75" customHeight="1" x14ac:dyDescent="0.25">
      <c r="A184" s="13">
        <v>44634</v>
      </c>
      <c r="B184" s="14" t="s">
        <v>12</v>
      </c>
      <c r="C184" s="14" t="s">
        <v>20</v>
      </c>
      <c r="D184" s="14">
        <v>14500</v>
      </c>
      <c r="E184" s="14"/>
      <c r="F184" s="26"/>
    </row>
    <row r="185" spans="1:23" ht="15.75" customHeight="1" x14ac:dyDescent="0.25">
      <c r="A185" s="13">
        <v>44634</v>
      </c>
      <c r="B185" s="13" t="s">
        <v>12</v>
      </c>
      <c r="C185" s="12" t="s">
        <v>20</v>
      </c>
      <c r="D185" s="26">
        <v>3252</v>
      </c>
      <c r="E185" s="9"/>
    </row>
    <row r="186" spans="1:23" ht="15.75" customHeight="1" x14ac:dyDescent="0.25">
      <c r="A186" s="13">
        <v>44635</v>
      </c>
      <c r="B186" s="14" t="s">
        <v>19</v>
      </c>
      <c r="C186" s="14" t="s">
        <v>81</v>
      </c>
      <c r="D186" s="14">
        <v>20000</v>
      </c>
      <c r="E186" s="14"/>
    </row>
    <row r="187" spans="1:23" ht="15.75" customHeight="1" x14ac:dyDescent="0.25">
      <c r="A187" s="13">
        <v>44635</v>
      </c>
      <c r="B187" s="13" t="s">
        <v>12</v>
      </c>
      <c r="C187" s="12" t="s">
        <v>29</v>
      </c>
      <c r="D187" s="26">
        <v>5770</v>
      </c>
      <c r="E187" s="9"/>
    </row>
    <row r="188" spans="1:23" ht="15.75" customHeight="1" x14ac:dyDescent="0.25">
      <c r="A188" s="13">
        <v>44636</v>
      </c>
      <c r="B188" s="14" t="s">
        <v>19</v>
      </c>
      <c r="C188" s="14" t="s">
        <v>27</v>
      </c>
      <c r="D188" s="14">
        <v>33500</v>
      </c>
      <c r="E188" s="14"/>
    </row>
    <row r="189" spans="1:23" ht="15.75" customHeight="1" x14ac:dyDescent="0.25">
      <c r="A189" s="13">
        <v>44636</v>
      </c>
      <c r="B189" s="14" t="s">
        <v>12</v>
      </c>
      <c r="C189" s="14" t="s">
        <v>20</v>
      </c>
      <c r="D189" s="14">
        <v>46856</v>
      </c>
    </row>
    <row r="190" spans="1:23" ht="15.75" customHeight="1" x14ac:dyDescent="0.25">
      <c r="A190" s="13">
        <v>44637</v>
      </c>
      <c r="B190" s="14" t="s">
        <v>19</v>
      </c>
      <c r="C190" s="14" t="s">
        <v>82</v>
      </c>
      <c r="D190" s="14">
        <v>82080</v>
      </c>
      <c r="E190" s="14"/>
    </row>
    <row r="191" spans="1:23" ht="15.75" customHeight="1" x14ac:dyDescent="0.25">
      <c r="A191" s="13">
        <v>44637</v>
      </c>
      <c r="B191" s="14" t="s">
        <v>14</v>
      </c>
      <c r="C191" s="14" t="s">
        <v>34</v>
      </c>
      <c r="D191" s="15">
        <v>101600</v>
      </c>
    </row>
    <row r="192" spans="1:23" ht="15.75" customHeight="1" x14ac:dyDescent="0.25">
      <c r="A192" s="13">
        <v>44638</v>
      </c>
      <c r="B192" s="14" t="s">
        <v>19</v>
      </c>
      <c r="C192" s="14" t="s">
        <v>34</v>
      </c>
      <c r="D192" s="14">
        <v>101600</v>
      </c>
      <c r="E192" s="14"/>
    </row>
    <row r="193" spans="1:23" ht="15.75" customHeight="1" x14ac:dyDescent="0.25">
      <c r="A193" s="13">
        <v>44638</v>
      </c>
      <c r="B193" s="14" t="s">
        <v>14</v>
      </c>
      <c r="C193" s="14" t="s">
        <v>33</v>
      </c>
      <c r="D193" s="15">
        <v>14500</v>
      </c>
    </row>
    <row r="194" spans="1:23" ht="15.75" customHeight="1" x14ac:dyDescent="0.25">
      <c r="A194" s="13">
        <v>44639</v>
      </c>
      <c r="B194" s="14" t="s">
        <v>12</v>
      </c>
      <c r="C194" s="14" t="s">
        <v>20</v>
      </c>
      <c r="D194" s="14">
        <v>31780</v>
      </c>
      <c r="E194" s="14"/>
    </row>
    <row r="195" spans="1:23" ht="15.75" customHeight="1" x14ac:dyDescent="0.25">
      <c r="A195" s="13">
        <v>44639</v>
      </c>
      <c r="B195" s="14" t="s">
        <v>12</v>
      </c>
      <c r="C195" s="14" t="s">
        <v>20</v>
      </c>
      <c r="D195" s="14">
        <v>87080</v>
      </c>
    </row>
    <row r="196" spans="1:23" ht="15.75" customHeight="1" x14ac:dyDescent="0.25">
      <c r="A196" s="13">
        <v>44640</v>
      </c>
      <c r="B196" s="14" t="s">
        <v>14</v>
      </c>
      <c r="C196" s="14" t="s">
        <v>67</v>
      </c>
      <c r="D196" s="14">
        <v>7122</v>
      </c>
      <c r="E196" s="14"/>
    </row>
    <row r="197" spans="1:23" ht="15.75" customHeight="1" x14ac:dyDescent="0.25">
      <c r="A197" s="13">
        <v>44640</v>
      </c>
      <c r="B197" s="14" t="s">
        <v>19</v>
      </c>
      <c r="C197" s="14" t="s">
        <v>46</v>
      </c>
      <c r="D197" s="15">
        <v>1680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1:23" ht="15.75" customHeight="1" x14ac:dyDescent="0.25">
      <c r="A198" s="13">
        <v>44641</v>
      </c>
      <c r="B198" s="14" t="s">
        <v>12</v>
      </c>
      <c r="C198" s="14" t="s">
        <v>20</v>
      </c>
      <c r="D198" s="14">
        <v>65420</v>
      </c>
      <c r="E198" s="14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1:23" ht="15.75" customHeight="1" x14ac:dyDescent="0.25">
      <c r="A199" s="13">
        <v>44641</v>
      </c>
      <c r="B199" s="14" t="s">
        <v>14</v>
      </c>
      <c r="C199" s="14" t="s">
        <v>47</v>
      </c>
      <c r="D199" s="15">
        <v>4962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1:23" ht="15.75" customHeight="1" x14ac:dyDescent="0.25">
      <c r="A200" s="13">
        <v>44642</v>
      </c>
      <c r="B200" s="14" t="s">
        <v>14</v>
      </c>
      <c r="C200" s="14" t="s">
        <v>83</v>
      </c>
      <c r="D200" s="14">
        <v>5500</v>
      </c>
      <c r="E200" s="14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1:23" ht="15.75" customHeight="1" x14ac:dyDescent="0.25">
      <c r="A201" s="13">
        <v>44642</v>
      </c>
      <c r="B201" s="14" t="s">
        <v>14</v>
      </c>
      <c r="C201" s="14" t="s">
        <v>84</v>
      </c>
      <c r="D201" s="15">
        <v>5295</v>
      </c>
    </row>
    <row r="202" spans="1:23" ht="15.75" customHeight="1" x14ac:dyDescent="0.25">
      <c r="A202" s="13">
        <v>44643</v>
      </c>
      <c r="B202" s="14" t="s">
        <v>12</v>
      </c>
      <c r="C202" s="14" t="s">
        <v>20</v>
      </c>
      <c r="D202" s="14">
        <v>11320</v>
      </c>
      <c r="E202" s="14"/>
    </row>
    <row r="203" spans="1:23" ht="15.75" customHeight="1" x14ac:dyDescent="0.25">
      <c r="A203" s="13">
        <v>44643</v>
      </c>
      <c r="B203" s="14" t="s">
        <v>14</v>
      </c>
      <c r="C203" s="14" t="s">
        <v>24</v>
      </c>
      <c r="D203" s="15">
        <v>9070</v>
      </c>
    </row>
    <row r="204" spans="1:23" ht="15.75" customHeight="1" x14ac:dyDescent="0.25">
      <c r="A204" s="13">
        <v>44644</v>
      </c>
      <c r="B204" s="14" t="s">
        <v>12</v>
      </c>
      <c r="C204" s="14" t="s">
        <v>20</v>
      </c>
      <c r="D204" s="14">
        <v>4400</v>
      </c>
      <c r="E204" s="14"/>
    </row>
    <row r="205" spans="1:23" ht="15.75" customHeight="1" x14ac:dyDescent="0.25">
      <c r="A205" s="13">
        <v>44644</v>
      </c>
      <c r="B205" s="14" t="s">
        <v>12</v>
      </c>
      <c r="C205" s="14" t="s">
        <v>20</v>
      </c>
      <c r="D205" s="14">
        <v>41750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1:23" ht="15.75" customHeight="1" x14ac:dyDescent="0.25">
      <c r="A206" s="13">
        <v>44645</v>
      </c>
      <c r="B206" s="14" t="s">
        <v>14</v>
      </c>
      <c r="C206" s="14" t="s">
        <v>24</v>
      </c>
      <c r="D206" s="14">
        <v>6032</v>
      </c>
      <c r="E206" s="14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1:23" ht="15.75" customHeight="1" x14ac:dyDescent="0.25">
      <c r="A207" s="13">
        <v>44645</v>
      </c>
      <c r="B207" s="14" t="s">
        <v>19</v>
      </c>
      <c r="C207" s="14" t="s">
        <v>85</v>
      </c>
      <c r="D207" s="15">
        <v>1300</v>
      </c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1:23" ht="15.75" customHeight="1" x14ac:dyDescent="0.25">
      <c r="A208" s="13">
        <v>44646</v>
      </c>
      <c r="B208" s="14" t="s">
        <v>12</v>
      </c>
      <c r="C208" s="14" t="s">
        <v>20</v>
      </c>
      <c r="D208" s="14">
        <v>5390</v>
      </c>
      <c r="E208" s="14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1:23" ht="15.75" customHeight="1" x14ac:dyDescent="0.25">
      <c r="A209" s="13">
        <v>44646</v>
      </c>
      <c r="B209" s="14" t="s">
        <v>14</v>
      </c>
      <c r="C209" s="14" t="s">
        <v>86</v>
      </c>
      <c r="D209" s="15">
        <v>2850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1:23" ht="15.75" customHeight="1" x14ac:dyDescent="0.25">
      <c r="A210" s="13">
        <v>44647</v>
      </c>
      <c r="B210" s="14" t="s">
        <v>12</v>
      </c>
      <c r="C210" s="14" t="s">
        <v>20</v>
      </c>
      <c r="D210" s="14">
        <v>5105</v>
      </c>
      <c r="E210" s="14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1:23" ht="15.75" customHeight="1" x14ac:dyDescent="0.25">
      <c r="A211" s="13">
        <v>44647</v>
      </c>
      <c r="B211" s="14" t="s">
        <v>14</v>
      </c>
      <c r="C211" s="14" t="s">
        <v>27</v>
      </c>
      <c r="D211" s="15">
        <v>5333</v>
      </c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1:23" ht="15.75" customHeight="1" x14ac:dyDescent="0.25">
      <c r="A212" s="13">
        <v>44648</v>
      </c>
      <c r="B212" s="14" t="s">
        <v>14</v>
      </c>
      <c r="C212" s="14" t="s">
        <v>33</v>
      </c>
      <c r="D212" s="14">
        <v>3630</v>
      </c>
      <c r="E212" s="14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1:23" ht="15.75" customHeight="1" x14ac:dyDescent="0.25">
      <c r="A213" s="13">
        <v>44648</v>
      </c>
      <c r="B213" s="14" t="s">
        <v>14</v>
      </c>
      <c r="C213" s="14" t="s">
        <v>24</v>
      </c>
      <c r="D213" s="15">
        <v>11638</v>
      </c>
    </row>
    <row r="214" spans="1:23" ht="15.75" customHeight="1" x14ac:dyDescent="0.25">
      <c r="A214" s="13">
        <v>44649</v>
      </c>
      <c r="B214" s="14" t="s">
        <v>14</v>
      </c>
      <c r="C214" s="14" t="s">
        <v>77</v>
      </c>
      <c r="D214" s="14">
        <v>20975</v>
      </c>
      <c r="E214" s="14"/>
    </row>
    <row r="215" spans="1:23" ht="15.75" customHeight="1" x14ac:dyDescent="0.25">
      <c r="A215" s="13">
        <v>44649</v>
      </c>
      <c r="B215" s="14" t="s">
        <v>14</v>
      </c>
      <c r="C215" s="14" t="s">
        <v>27</v>
      </c>
      <c r="D215" s="15">
        <v>24657</v>
      </c>
    </row>
    <row r="216" spans="1:23" ht="15.75" customHeight="1" x14ac:dyDescent="0.25">
      <c r="A216" s="13">
        <v>44650</v>
      </c>
      <c r="B216" s="14" t="s">
        <v>12</v>
      </c>
      <c r="C216" s="14" t="s">
        <v>20</v>
      </c>
      <c r="D216" s="14">
        <v>37695</v>
      </c>
      <c r="E216" s="14"/>
    </row>
    <row r="217" spans="1:23" ht="15.75" customHeight="1" x14ac:dyDescent="0.25">
      <c r="A217" s="13">
        <v>44650</v>
      </c>
      <c r="B217" s="14" t="s">
        <v>12</v>
      </c>
      <c r="C217" s="14" t="s">
        <v>20</v>
      </c>
      <c r="D217" s="14">
        <v>26810</v>
      </c>
    </row>
    <row r="218" spans="1:23" ht="15.75" customHeight="1" x14ac:dyDescent="0.25">
      <c r="A218" s="13">
        <v>44651</v>
      </c>
      <c r="B218" s="14" t="s">
        <v>12</v>
      </c>
      <c r="C218" s="14" t="s">
        <v>20</v>
      </c>
      <c r="D218" s="14">
        <v>46680</v>
      </c>
      <c r="E218" s="14"/>
    </row>
    <row r="219" spans="1:23" ht="15.75" customHeight="1" x14ac:dyDescent="0.25">
      <c r="A219" s="13">
        <v>44651</v>
      </c>
      <c r="B219" s="14" t="s">
        <v>14</v>
      </c>
      <c r="C219" s="14" t="s">
        <v>27</v>
      </c>
      <c r="D219" s="15">
        <v>33500</v>
      </c>
    </row>
    <row r="220" spans="1:23" ht="15.75" customHeight="1" x14ac:dyDescent="0.25">
      <c r="A220" s="13">
        <v>44652</v>
      </c>
      <c r="B220" s="14" t="s">
        <v>12</v>
      </c>
      <c r="C220" s="14" t="s">
        <v>20</v>
      </c>
      <c r="D220" s="14">
        <v>67650</v>
      </c>
      <c r="E220" s="14"/>
    </row>
    <row r="221" spans="1:23" ht="15.75" customHeight="1" x14ac:dyDescent="0.25">
      <c r="A221" s="13">
        <v>44652</v>
      </c>
      <c r="B221" s="14" t="s">
        <v>14</v>
      </c>
      <c r="C221" s="14" t="s">
        <v>87</v>
      </c>
      <c r="D221" s="15">
        <v>7150</v>
      </c>
    </row>
    <row r="222" spans="1:23" ht="15.75" customHeight="1" x14ac:dyDescent="0.25">
      <c r="A222" s="13">
        <v>44653</v>
      </c>
      <c r="B222" s="14" t="s">
        <v>12</v>
      </c>
      <c r="C222" s="14" t="s">
        <v>20</v>
      </c>
      <c r="D222" s="14">
        <v>9950</v>
      </c>
      <c r="E222" s="14"/>
    </row>
    <row r="223" spans="1:23" ht="15.75" customHeight="1" x14ac:dyDescent="0.25">
      <c r="A223" s="13">
        <v>44653</v>
      </c>
      <c r="B223" s="14" t="s">
        <v>14</v>
      </c>
      <c r="C223" s="14" t="s">
        <v>36</v>
      </c>
      <c r="D223" s="15">
        <v>14748</v>
      </c>
    </row>
    <row r="224" spans="1:23" ht="15.75" customHeight="1" x14ac:dyDescent="0.25">
      <c r="A224" s="13">
        <v>44654</v>
      </c>
      <c r="B224" s="14" t="s">
        <v>14</v>
      </c>
      <c r="C224" s="14" t="s">
        <v>35</v>
      </c>
      <c r="D224" s="14">
        <v>3047</v>
      </c>
      <c r="E224" s="14"/>
    </row>
    <row r="225" spans="1:23" ht="15.75" customHeight="1" x14ac:dyDescent="0.25">
      <c r="A225" s="13">
        <v>44654</v>
      </c>
      <c r="B225" s="14" t="s">
        <v>12</v>
      </c>
      <c r="C225" s="14" t="s">
        <v>20</v>
      </c>
      <c r="D225" s="14">
        <v>28090</v>
      </c>
    </row>
    <row r="226" spans="1:23" ht="15.75" customHeight="1" x14ac:dyDescent="0.25">
      <c r="A226" s="13">
        <v>44655</v>
      </c>
      <c r="B226" s="14" t="s">
        <v>14</v>
      </c>
      <c r="C226" s="14" t="s">
        <v>47</v>
      </c>
      <c r="D226" s="14">
        <v>5000</v>
      </c>
      <c r="E226" s="14"/>
    </row>
    <row r="227" spans="1:23" ht="15.75" customHeight="1" x14ac:dyDescent="0.25">
      <c r="A227" s="13">
        <v>44655</v>
      </c>
      <c r="B227" s="14" t="s">
        <v>14</v>
      </c>
      <c r="C227" s="14" t="s">
        <v>38</v>
      </c>
      <c r="D227" s="15">
        <v>37107</v>
      </c>
    </row>
    <row r="228" spans="1:23" ht="15.75" customHeight="1" x14ac:dyDescent="0.25">
      <c r="A228" s="13">
        <v>44656</v>
      </c>
      <c r="B228" s="14" t="s">
        <v>12</v>
      </c>
      <c r="C228" s="14" t="s">
        <v>20</v>
      </c>
      <c r="D228" s="14">
        <v>18960</v>
      </c>
      <c r="E228" s="14"/>
    </row>
    <row r="229" spans="1:23" ht="15.75" customHeight="1" x14ac:dyDescent="0.25">
      <c r="A229" s="13">
        <v>44656</v>
      </c>
      <c r="B229" s="14" t="s">
        <v>12</v>
      </c>
      <c r="C229" s="14" t="s">
        <v>20</v>
      </c>
      <c r="D229" s="14">
        <v>56620</v>
      </c>
    </row>
    <row r="230" spans="1:23" ht="15.75" customHeight="1" x14ac:dyDescent="0.25">
      <c r="A230" s="13">
        <v>44657</v>
      </c>
      <c r="B230" s="14" t="s">
        <v>14</v>
      </c>
      <c r="C230" s="14" t="s">
        <v>88</v>
      </c>
      <c r="D230" s="14">
        <v>7500</v>
      </c>
      <c r="E230" s="14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1:23" ht="15.75" customHeight="1" x14ac:dyDescent="0.25">
      <c r="A231" s="13">
        <v>44657</v>
      </c>
      <c r="B231" s="14" t="s">
        <v>14</v>
      </c>
      <c r="C231" s="14" t="s">
        <v>24</v>
      </c>
      <c r="D231" s="15">
        <v>7301</v>
      </c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1:23" ht="15.75" customHeight="1" x14ac:dyDescent="0.25">
      <c r="A232" s="13">
        <v>44658</v>
      </c>
      <c r="B232" s="14" t="s">
        <v>12</v>
      </c>
      <c r="C232" s="14" t="s">
        <v>20</v>
      </c>
      <c r="D232" s="14">
        <v>21400</v>
      </c>
      <c r="E232" s="14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1:23" ht="15.75" customHeight="1" x14ac:dyDescent="0.25">
      <c r="A233" s="13">
        <v>44658</v>
      </c>
      <c r="B233" s="14" t="s">
        <v>12</v>
      </c>
      <c r="C233" s="14" t="s">
        <v>20</v>
      </c>
      <c r="D233" s="14">
        <v>8400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1:23" ht="15.75" customHeight="1" x14ac:dyDescent="0.25">
      <c r="A234" s="13">
        <v>44659</v>
      </c>
      <c r="B234" s="14" t="s">
        <v>12</v>
      </c>
      <c r="C234" s="14" t="s">
        <v>20</v>
      </c>
      <c r="D234" s="14">
        <v>12420</v>
      </c>
      <c r="E234" s="14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1:23" ht="15.75" customHeight="1" x14ac:dyDescent="0.25">
      <c r="A235" s="13">
        <v>44659</v>
      </c>
      <c r="B235" s="14" t="s">
        <v>12</v>
      </c>
      <c r="C235" s="14" t="s">
        <v>20</v>
      </c>
      <c r="D235" s="14">
        <v>28620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1:23" ht="15.75" customHeight="1" x14ac:dyDescent="0.25">
      <c r="A236" s="13">
        <v>44660</v>
      </c>
      <c r="B236" s="14" t="s">
        <v>12</v>
      </c>
      <c r="C236" s="14" t="s">
        <v>20</v>
      </c>
      <c r="D236" s="14">
        <v>14357</v>
      </c>
      <c r="E236" s="14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1:23" ht="15.75" customHeight="1" x14ac:dyDescent="0.25">
      <c r="A237" s="13">
        <v>44660</v>
      </c>
      <c r="B237" s="14" t="s">
        <v>12</v>
      </c>
      <c r="C237" s="14" t="s">
        <v>20</v>
      </c>
      <c r="D237" s="14">
        <v>118050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1:23" ht="15.75" customHeight="1" x14ac:dyDescent="0.25">
      <c r="A238" s="13">
        <v>44661</v>
      </c>
      <c r="B238" s="14" t="s">
        <v>12</v>
      </c>
      <c r="C238" s="14" t="s">
        <v>20</v>
      </c>
      <c r="D238" s="14">
        <v>40860</v>
      </c>
      <c r="E238" s="14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1:23" ht="15.75" customHeight="1" x14ac:dyDescent="0.25">
      <c r="A239" s="13">
        <v>44661</v>
      </c>
      <c r="B239" s="13" t="s">
        <v>89</v>
      </c>
      <c r="C239" s="14" t="s">
        <v>20</v>
      </c>
      <c r="D239" s="14">
        <v>26830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 ht="15.75" customHeight="1" x14ac:dyDescent="0.25">
      <c r="A240" s="13">
        <v>44662</v>
      </c>
      <c r="B240" s="12" t="s">
        <v>89</v>
      </c>
      <c r="C240" s="14" t="s">
        <v>20</v>
      </c>
      <c r="D240" s="14">
        <v>68086</v>
      </c>
      <c r="E240" s="14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1:23" ht="15.75" customHeight="1" x14ac:dyDescent="0.25">
      <c r="A241" s="13">
        <v>44662</v>
      </c>
      <c r="B241" s="14" t="s">
        <v>14</v>
      </c>
      <c r="C241" s="14" t="s">
        <v>90</v>
      </c>
      <c r="D241" s="15">
        <v>34515</v>
      </c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1:23" ht="15.75" customHeight="1" x14ac:dyDescent="0.25">
      <c r="A242" s="13">
        <v>44663</v>
      </c>
      <c r="B242" s="14" t="s">
        <v>12</v>
      </c>
      <c r="C242" s="14" t="s">
        <v>20</v>
      </c>
      <c r="D242" s="14">
        <v>72249</v>
      </c>
      <c r="E242" s="14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1:23" ht="15.75" customHeight="1" x14ac:dyDescent="0.25">
      <c r="A243" s="13">
        <v>44663</v>
      </c>
      <c r="B243" s="14" t="s">
        <v>14</v>
      </c>
      <c r="C243" s="14" t="s">
        <v>90</v>
      </c>
      <c r="D243" s="15">
        <v>8245</v>
      </c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1:23" ht="15.75" customHeight="1" x14ac:dyDescent="0.25">
      <c r="A244" s="13">
        <v>44664</v>
      </c>
      <c r="B244" s="14" t="s">
        <v>12</v>
      </c>
      <c r="C244" s="14" t="s">
        <v>20</v>
      </c>
      <c r="D244" s="14">
        <v>16640</v>
      </c>
      <c r="E244" s="14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1:23" ht="15.75" customHeight="1" x14ac:dyDescent="0.25">
      <c r="A245" s="13">
        <v>44664</v>
      </c>
      <c r="B245" s="14" t="s">
        <v>14</v>
      </c>
      <c r="C245" s="14" t="s">
        <v>91</v>
      </c>
      <c r="D245" s="15">
        <v>40511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1:23" ht="15.75" customHeight="1" x14ac:dyDescent="0.25">
      <c r="A246" s="13">
        <v>44665</v>
      </c>
      <c r="B246" s="14" t="s">
        <v>12</v>
      </c>
      <c r="C246" s="14" t="s">
        <v>20</v>
      </c>
      <c r="D246" s="14">
        <v>6900</v>
      </c>
      <c r="E246" s="14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1:23" ht="15.75" customHeight="1" x14ac:dyDescent="0.25">
      <c r="A247" s="13">
        <v>44665</v>
      </c>
      <c r="B247" s="14" t="s">
        <v>12</v>
      </c>
      <c r="C247" s="14" t="s">
        <v>20</v>
      </c>
      <c r="D247" s="14">
        <v>80093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1:23" ht="15.75" customHeight="1" x14ac:dyDescent="0.25">
      <c r="A248" s="13">
        <v>44666</v>
      </c>
      <c r="B248" s="14" t="s">
        <v>12</v>
      </c>
      <c r="C248" s="14" t="s">
        <v>20</v>
      </c>
      <c r="D248" s="14">
        <v>23522</v>
      </c>
      <c r="E248" s="14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1:23" ht="15.75" customHeight="1" x14ac:dyDescent="0.25">
      <c r="A249" s="13">
        <v>44666</v>
      </c>
      <c r="B249" s="14" t="s">
        <v>14</v>
      </c>
      <c r="C249" s="14" t="s">
        <v>55</v>
      </c>
      <c r="D249" s="15">
        <v>6150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1:23" ht="15.75" customHeight="1" x14ac:dyDescent="0.25">
      <c r="A250" s="13">
        <v>44667</v>
      </c>
      <c r="B250" s="14" t="s">
        <v>12</v>
      </c>
      <c r="C250" s="14" t="s">
        <v>20</v>
      </c>
      <c r="D250" s="14">
        <v>112500</v>
      </c>
      <c r="E250" s="14"/>
    </row>
    <row r="251" spans="1:23" ht="15.75" customHeight="1" x14ac:dyDescent="0.25">
      <c r="A251" s="13">
        <v>44667</v>
      </c>
      <c r="B251" s="14" t="s">
        <v>12</v>
      </c>
      <c r="C251" s="14" t="s">
        <v>20</v>
      </c>
      <c r="D251" s="14">
        <v>46370</v>
      </c>
    </row>
    <row r="252" spans="1:23" ht="15.75" customHeight="1" x14ac:dyDescent="0.25">
      <c r="A252" s="13">
        <v>44668</v>
      </c>
      <c r="B252" s="14" t="s">
        <v>12</v>
      </c>
      <c r="C252" s="14" t="s">
        <v>20</v>
      </c>
      <c r="D252" s="14">
        <v>10180</v>
      </c>
      <c r="E252" s="14"/>
    </row>
    <row r="253" spans="1:23" ht="15.75" customHeight="1" x14ac:dyDescent="0.25">
      <c r="A253" s="13">
        <v>44668</v>
      </c>
      <c r="B253" s="14" t="s">
        <v>19</v>
      </c>
      <c r="C253" s="14" t="s">
        <v>92</v>
      </c>
      <c r="D253" s="15">
        <v>860</v>
      </c>
    </row>
    <row r="254" spans="1:23" ht="15.75" customHeight="1" x14ac:dyDescent="0.25">
      <c r="A254" s="13">
        <v>44669</v>
      </c>
      <c r="B254" s="14" t="s">
        <v>12</v>
      </c>
      <c r="C254" s="14" t="s">
        <v>20</v>
      </c>
      <c r="D254" s="14">
        <v>51885</v>
      </c>
      <c r="E254" s="14"/>
    </row>
    <row r="255" spans="1:23" ht="15.75" customHeight="1" x14ac:dyDescent="0.25">
      <c r="A255" s="13">
        <v>44669</v>
      </c>
      <c r="B255" s="14" t="s">
        <v>19</v>
      </c>
      <c r="C255" s="14" t="s">
        <v>93</v>
      </c>
      <c r="D255" s="15">
        <v>3800</v>
      </c>
    </row>
    <row r="256" spans="1:23" ht="15.75" customHeight="1" x14ac:dyDescent="0.25">
      <c r="A256" s="13">
        <v>44670</v>
      </c>
      <c r="B256" s="14" t="s">
        <v>12</v>
      </c>
      <c r="C256" s="14" t="s">
        <v>20</v>
      </c>
      <c r="D256" s="14">
        <v>46180</v>
      </c>
      <c r="E256" s="14"/>
    </row>
    <row r="257" spans="1:23" ht="15.75" customHeight="1" x14ac:dyDescent="0.25">
      <c r="A257" s="13">
        <v>44670</v>
      </c>
      <c r="B257" s="14" t="s">
        <v>14</v>
      </c>
      <c r="C257" s="14" t="s">
        <v>40</v>
      </c>
      <c r="D257" s="15">
        <v>4930</v>
      </c>
    </row>
    <row r="258" spans="1:23" ht="15.75" customHeight="1" x14ac:dyDescent="0.25">
      <c r="A258" s="13">
        <v>44671</v>
      </c>
      <c r="B258" s="14" t="s">
        <v>14</v>
      </c>
      <c r="C258" s="14" t="s">
        <v>94</v>
      </c>
      <c r="D258" s="14">
        <v>7390</v>
      </c>
      <c r="E258" s="14"/>
    </row>
    <row r="259" spans="1:23" ht="15.75" customHeight="1" x14ac:dyDescent="0.25">
      <c r="A259" s="13">
        <v>44671</v>
      </c>
      <c r="B259" s="14" t="s">
        <v>14</v>
      </c>
      <c r="C259" s="14" t="s">
        <v>24</v>
      </c>
      <c r="D259" s="15">
        <v>11363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1:23" ht="15.75" customHeight="1" x14ac:dyDescent="0.25">
      <c r="A260" s="13">
        <v>44672</v>
      </c>
      <c r="B260" s="14" t="s">
        <v>12</v>
      </c>
      <c r="C260" s="14" t="s">
        <v>20</v>
      </c>
      <c r="D260" s="14">
        <v>63680</v>
      </c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1:23" ht="15.75" customHeight="1" x14ac:dyDescent="0.25">
      <c r="A261" s="13">
        <v>44672</v>
      </c>
      <c r="B261" s="14" t="s">
        <v>19</v>
      </c>
      <c r="C261" s="14" t="s">
        <v>44</v>
      </c>
      <c r="D261" s="15">
        <v>11500</v>
      </c>
    </row>
    <row r="262" spans="1:23" ht="15.75" customHeight="1" x14ac:dyDescent="0.25">
      <c r="A262" s="13">
        <v>44673</v>
      </c>
      <c r="B262" s="13" t="s">
        <v>12</v>
      </c>
      <c r="C262" s="12" t="s">
        <v>25</v>
      </c>
      <c r="D262" s="26">
        <v>400</v>
      </c>
      <c r="E262" s="9"/>
    </row>
    <row r="263" spans="1:23" ht="15.75" customHeight="1" x14ac:dyDescent="0.25">
      <c r="A263" s="13">
        <v>44673</v>
      </c>
      <c r="B263" s="14" t="s">
        <v>14</v>
      </c>
      <c r="C263" s="14" t="s">
        <v>95</v>
      </c>
      <c r="D263" s="15">
        <v>20000</v>
      </c>
    </row>
    <row r="264" spans="1:23" ht="15.75" customHeight="1" x14ac:dyDescent="0.25">
      <c r="A264" s="13">
        <v>44674</v>
      </c>
      <c r="B264" s="13" t="s">
        <v>12</v>
      </c>
      <c r="C264" s="12" t="s">
        <v>52</v>
      </c>
      <c r="D264" s="26">
        <v>15380</v>
      </c>
      <c r="E264" s="9"/>
    </row>
    <row r="265" spans="1:23" ht="15.75" customHeight="1" x14ac:dyDescent="0.25">
      <c r="A265" s="13">
        <v>44674</v>
      </c>
      <c r="B265" s="14" t="s">
        <v>12</v>
      </c>
      <c r="C265" s="14" t="s">
        <v>20</v>
      </c>
      <c r="D265" s="14">
        <v>44830</v>
      </c>
    </row>
    <row r="266" spans="1:23" ht="15.75" customHeight="1" x14ac:dyDescent="0.25">
      <c r="A266" s="13">
        <v>44675</v>
      </c>
      <c r="B266" s="13" t="s">
        <v>89</v>
      </c>
      <c r="C266" s="12" t="s">
        <v>52</v>
      </c>
      <c r="D266" s="26">
        <v>4795</v>
      </c>
      <c r="E266" s="9"/>
    </row>
    <row r="267" spans="1:23" ht="15.75" customHeight="1" x14ac:dyDescent="0.25">
      <c r="A267" s="13">
        <v>44675</v>
      </c>
      <c r="B267" s="12" t="s">
        <v>89</v>
      </c>
      <c r="C267" s="14" t="s">
        <v>20</v>
      </c>
      <c r="D267" s="14">
        <v>28435</v>
      </c>
    </row>
    <row r="268" spans="1:23" ht="15.75" customHeight="1" x14ac:dyDescent="0.25">
      <c r="A268" s="13">
        <v>44676</v>
      </c>
      <c r="B268" s="13" t="s">
        <v>12</v>
      </c>
      <c r="C268" s="12" t="s">
        <v>31</v>
      </c>
      <c r="D268" s="26">
        <v>7500</v>
      </c>
      <c r="E268" s="9"/>
    </row>
    <row r="269" spans="1:23" ht="15.75" customHeight="1" x14ac:dyDescent="0.25">
      <c r="A269" s="13">
        <v>44676</v>
      </c>
      <c r="B269" s="14" t="s">
        <v>12</v>
      </c>
      <c r="C269" s="14" t="s">
        <v>20</v>
      </c>
      <c r="D269" s="14">
        <v>22685</v>
      </c>
    </row>
    <row r="270" spans="1:23" ht="15.75" customHeight="1" x14ac:dyDescent="0.25">
      <c r="A270" s="13">
        <v>44677</v>
      </c>
      <c r="B270" s="13" t="s">
        <v>12</v>
      </c>
      <c r="C270" s="12" t="s">
        <v>79</v>
      </c>
      <c r="D270" s="26">
        <v>8000</v>
      </c>
      <c r="E270" s="9"/>
    </row>
    <row r="271" spans="1:23" ht="15.75" customHeight="1" x14ac:dyDescent="0.25">
      <c r="A271" s="13">
        <v>44677</v>
      </c>
      <c r="B271" s="14" t="s">
        <v>14</v>
      </c>
      <c r="C271" s="14" t="s">
        <v>67</v>
      </c>
      <c r="D271" s="15">
        <v>9707</v>
      </c>
    </row>
    <row r="272" spans="1:23" ht="15.75" customHeight="1" x14ac:dyDescent="0.25">
      <c r="A272" s="13">
        <v>44678</v>
      </c>
      <c r="B272" s="13" t="s">
        <v>12</v>
      </c>
      <c r="C272" s="12" t="s">
        <v>63</v>
      </c>
      <c r="D272" s="26">
        <v>1350</v>
      </c>
      <c r="E272" s="9"/>
    </row>
    <row r="273" spans="1:23" ht="15.75" customHeight="1" x14ac:dyDescent="0.25">
      <c r="A273" s="13">
        <v>44678</v>
      </c>
      <c r="B273" s="14" t="s">
        <v>12</v>
      </c>
      <c r="C273" s="14" t="s">
        <v>20</v>
      </c>
      <c r="D273" s="14">
        <v>128205</v>
      </c>
    </row>
    <row r="274" spans="1:23" ht="15.75" customHeight="1" x14ac:dyDescent="0.25">
      <c r="A274" s="13">
        <v>44679</v>
      </c>
      <c r="B274" s="13" t="s">
        <v>12</v>
      </c>
      <c r="C274" s="12" t="s">
        <v>41</v>
      </c>
      <c r="D274" s="26">
        <v>1960</v>
      </c>
      <c r="E274" s="9"/>
    </row>
    <row r="275" spans="1:23" ht="15.75" customHeight="1" x14ac:dyDescent="0.25">
      <c r="A275" s="13">
        <v>44679</v>
      </c>
      <c r="B275" s="13" t="s">
        <v>89</v>
      </c>
      <c r="C275" s="14" t="s">
        <v>42</v>
      </c>
      <c r="D275" s="15">
        <v>2625</v>
      </c>
    </row>
    <row r="276" spans="1:23" ht="15.75" customHeight="1" x14ac:dyDescent="0.25">
      <c r="A276" s="13">
        <v>44680</v>
      </c>
      <c r="B276" s="12" t="s">
        <v>89</v>
      </c>
      <c r="C276" s="12" t="s">
        <v>65</v>
      </c>
      <c r="D276" s="26">
        <v>2840</v>
      </c>
      <c r="E276" s="9"/>
    </row>
    <row r="277" spans="1:23" ht="15.75" customHeight="1" x14ac:dyDescent="0.25">
      <c r="A277" s="13">
        <v>44680</v>
      </c>
      <c r="B277" s="14" t="s">
        <v>14</v>
      </c>
      <c r="C277" s="14" t="s">
        <v>35</v>
      </c>
      <c r="D277" s="15">
        <v>6484</v>
      </c>
    </row>
    <row r="278" spans="1:23" ht="15.75" customHeight="1" x14ac:dyDescent="0.25">
      <c r="A278" s="13">
        <v>44681</v>
      </c>
      <c r="B278" s="13" t="s">
        <v>12</v>
      </c>
      <c r="C278" s="12" t="s">
        <v>74</v>
      </c>
      <c r="D278" s="26">
        <v>600</v>
      </c>
      <c r="E278" s="9"/>
    </row>
    <row r="279" spans="1:23" ht="15.75" customHeight="1" x14ac:dyDescent="0.25">
      <c r="A279" s="13">
        <v>44681</v>
      </c>
      <c r="B279" s="14" t="s">
        <v>12</v>
      </c>
      <c r="C279" s="14" t="s">
        <v>20</v>
      </c>
      <c r="D279" s="14">
        <v>27540</v>
      </c>
    </row>
    <row r="280" spans="1:23" ht="15.75" customHeight="1" x14ac:dyDescent="0.25">
      <c r="A280" s="13"/>
      <c r="B280" s="14"/>
      <c r="C280" s="14"/>
      <c r="D280" s="15"/>
    </row>
    <row r="281" spans="1:23" ht="15.75" customHeight="1" x14ac:dyDescent="0.25">
      <c r="A281" s="13"/>
      <c r="B281" s="14"/>
      <c r="C281" s="14"/>
      <c r="D281" s="15"/>
    </row>
    <row r="282" spans="1:23" ht="15.75" customHeight="1" x14ac:dyDescent="0.25">
      <c r="A282" s="13"/>
      <c r="B282" s="14"/>
      <c r="C282" s="14"/>
      <c r="D282" s="15"/>
    </row>
    <row r="283" spans="1:23" ht="15.75" customHeight="1" x14ac:dyDescent="0.25">
      <c r="A283" s="13"/>
      <c r="B283" s="14"/>
      <c r="C283" s="14"/>
      <c r="D283" s="15"/>
    </row>
    <row r="284" spans="1:23" ht="15.75" customHeight="1" x14ac:dyDescent="0.25">
      <c r="A284" s="13"/>
      <c r="B284" s="14"/>
      <c r="C284" s="14"/>
      <c r="D284" s="15"/>
    </row>
    <row r="285" spans="1:23" ht="15.75" customHeight="1" x14ac:dyDescent="0.25">
      <c r="A285" s="13"/>
      <c r="B285" s="14"/>
      <c r="C285" s="14"/>
      <c r="D285" s="15"/>
    </row>
    <row r="286" spans="1:23" ht="15.75" customHeight="1" x14ac:dyDescent="0.25">
      <c r="A286" s="13"/>
      <c r="B286" s="14"/>
      <c r="C286" s="14"/>
      <c r="D286" s="15"/>
    </row>
    <row r="287" spans="1:23" ht="15.75" customHeight="1" x14ac:dyDescent="0.25">
      <c r="A287" s="13"/>
      <c r="B287" s="14"/>
      <c r="C287" s="14"/>
      <c r="D287" s="15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1:23" ht="15.75" customHeight="1" x14ac:dyDescent="0.25">
      <c r="A288" s="13"/>
      <c r="B288" s="14"/>
      <c r="C288" s="14"/>
      <c r="D288" s="15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4" ht="15.75" customHeight="1" x14ac:dyDescent="0.25">
      <c r="A289" s="13"/>
      <c r="B289" s="14"/>
      <c r="C289" s="14"/>
      <c r="D289" s="15"/>
    </row>
    <row r="290" spans="1:4" ht="15.75" customHeight="1" x14ac:dyDescent="0.25">
      <c r="A290" s="13"/>
      <c r="B290" s="14"/>
      <c r="C290" s="14"/>
      <c r="D290" s="15"/>
    </row>
    <row r="291" spans="1:4" ht="15.75" customHeight="1" x14ac:dyDescent="0.25">
      <c r="A291" s="13"/>
      <c r="B291" s="14"/>
      <c r="C291" s="14"/>
      <c r="D291" s="15"/>
    </row>
    <row r="292" spans="1:4" ht="15.75" customHeight="1" x14ac:dyDescent="0.25">
      <c r="A292" s="13"/>
      <c r="B292" s="14"/>
      <c r="C292" s="14"/>
      <c r="D292" s="15"/>
    </row>
    <row r="293" spans="1:4" ht="15.75" customHeight="1" x14ac:dyDescent="0.25">
      <c r="A293" s="13"/>
      <c r="B293" s="14"/>
      <c r="C293" s="14"/>
      <c r="D293" s="15"/>
    </row>
    <row r="294" spans="1:4" ht="15.75" customHeight="1" x14ac:dyDescent="0.25">
      <c r="A294" s="13"/>
      <c r="B294" s="14"/>
      <c r="C294" s="14"/>
      <c r="D294" s="15"/>
    </row>
    <row r="295" spans="1:4" ht="15.75" customHeight="1" x14ac:dyDescent="0.25">
      <c r="A295" s="13"/>
      <c r="B295" s="14"/>
      <c r="C295" s="14"/>
      <c r="D295" s="15"/>
    </row>
    <row r="296" spans="1:4" ht="15.75" customHeight="1" x14ac:dyDescent="0.25">
      <c r="A296" s="13"/>
      <c r="B296" s="14"/>
      <c r="C296" s="14"/>
      <c r="D296" s="15"/>
    </row>
    <row r="297" spans="1:4" ht="15.75" customHeight="1" x14ac:dyDescent="0.25">
      <c r="A297" s="13"/>
      <c r="B297" s="14"/>
      <c r="C297" s="14"/>
      <c r="D297" s="15"/>
    </row>
    <row r="298" spans="1:4" ht="15.75" customHeight="1" x14ac:dyDescent="0.25">
      <c r="A298" s="13"/>
      <c r="B298" s="14"/>
      <c r="C298" s="14"/>
      <c r="D298" s="15"/>
    </row>
    <row r="299" spans="1:4" ht="15.75" customHeight="1" x14ac:dyDescent="0.25">
      <c r="A299" s="13"/>
      <c r="B299" s="14"/>
      <c r="C299" s="14"/>
      <c r="D299" s="15"/>
    </row>
    <row r="300" spans="1:4" ht="15.75" customHeight="1" x14ac:dyDescent="0.25">
      <c r="A300" s="13"/>
      <c r="B300" s="14"/>
      <c r="C300" s="14"/>
      <c r="D300" s="15"/>
    </row>
    <row r="301" spans="1:4" ht="15.75" customHeight="1" x14ac:dyDescent="0.25">
      <c r="A301" s="13"/>
      <c r="B301" s="14"/>
      <c r="C301" s="14"/>
      <c r="D301" s="15"/>
    </row>
    <row r="302" spans="1:4" ht="15.75" customHeight="1" x14ac:dyDescent="0.25">
      <c r="A302" s="13"/>
      <c r="B302" s="14"/>
      <c r="C302" s="14"/>
      <c r="D302" s="15"/>
    </row>
    <row r="303" spans="1:4" ht="15.75" customHeight="1" x14ac:dyDescent="0.25">
      <c r="A303" s="13"/>
      <c r="B303" s="14"/>
      <c r="C303" s="14"/>
      <c r="D303" s="15"/>
    </row>
    <row r="304" spans="1:4" ht="15.75" customHeight="1" x14ac:dyDescent="0.25">
      <c r="A304" s="13"/>
      <c r="B304" s="14"/>
      <c r="C304" s="14"/>
      <c r="D304" s="15"/>
    </row>
    <row r="305" spans="1:23" ht="15.75" customHeight="1" x14ac:dyDescent="0.25">
      <c r="A305" s="13"/>
      <c r="B305" s="14"/>
      <c r="C305" s="14"/>
      <c r="D305" s="15"/>
    </row>
    <row r="306" spans="1:23" ht="15.75" customHeight="1" x14ac:dyDescent="0.25">
      <c r="A306" s="13"/>
      <c r="B306" s="14"/>
      <c r="C306" s="14"/>
      <c r="D306" s="15"/>
    </row>
    <row r="307" spans="1:23" ht="15.75" customHeight="1" x14ac:dyDescent="0.25">
      <c r="A307" s="13"/>
      <c r="B307" s="14"/>
      <c r="C307" s="14"/>
      <c r="D307" s="15"/>
    </row>
    <row r="308" spans="1:23" ht="15.75" customHeight="1" x14ac:dyDescent="0.25">
      <c r="A308" s="13"/>
      <c r="B308" s="14"/>
      <c r="C308" s="14"/>
      <c r="D308" s="15"/>
    </row>
    <row r="309" spans="1:23" ht="15.75" customHeight="1" x14ac:dyDescent="0.25">
      <c r="A309" s="13"/>
      <c r="B309" s="14"/>
      <c r="C309" s="14"/>
      <c r="D309" s="15"/>
    </row>
    <row r="310" spans="1:23" ht="15.75" customHeight="1" x14ac:dyDescent="0.25">
      <c r="A310" s="13"/>
      <c r="B310" s="14"/>
      <c r="C310" s="14"/>
      <c r="D310" s="15"/>
    </row>
    <row r="311" spans="1:23" ht="15.75" customHeight="1" x14ac:dyDescent="0.25">
      <c r="A311" s="13"/>
      <c r="B311" s="14"/>
      <c r="C311" s="14"/>
      <c r="D311" s="15"/>
    </row>
    <row r="312" spans="1:23" ht="15.75" customHeight="1" x14ac:dyDescent="0.25">
      <c r="A312" s="13"/>
      <c r="B312" s="14"/>
      <c r="C312" s="14"/>
      <c r="D312" s="15"/>
    </row>
    <row r="313" spans="1:23" ht="15.75" customHeight="1" x14ac:dyDescent="0.25">
      <c r="A313" s="13"/>
      <c r="B313" s="14"/>
      <c r="C313" s="14"/>
      <c r="D313" s="15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1:23" ht="15.75" customHeight="1" x14ac:dyDescent="0.25">
      <c r="A314" s="13"/>
      <c r="B314" s="14"/>
      <c r="C314" s="14"/>
      <c r="D314" s="15"/>
    </row>
    <row r="315" spans="1:23" ht="15.75" customHeight="1" x14ac:dyDescent="0.25">
      <c r="A315" s="13"/>
      <c r="B315" s="14"/>
      <c r="C315" s="14"/>
      <c r="D315" s="15"/>
    </row>
    <row r="316" spans="1:23" ht="15.75" customHeight="1" x14ac:dyDescent="0.25">
      <c r="A316" s="13"/>
      <c r="B316" s="14"/>
      <c r="C316" s="14"/>
      <c r="D316" s="15"/>
    </row>
    <row r="317" spans="1:23" ht="15.75" customHeight="1" x14ac:dyDescent="0.25">
      <c r="A317" s="13"/>
      <c r="B317" s="14"/>
      <c r="C317" s="14"/>
      <c r="D317" s="15"/>
    </row>
    <row r="318" spans="1:23" ht="15.75" customHeight="1" x14ac:dyDescent="0.25">
      <c r="A318" s="13"/>
      <c r="B318" s="14"/>
      <c r="C318" s="14"/>
      <c r="D318" s="15"/>
    </row>
    <row r="319" spans="1:23" ht="15.75" customHeight="1" x14ac:dyDescent="0.25">
      <c r="A319" s="13"/>
      <c r="B319" s="14"/>
      <c r="C319" s="14"/>
      <c r="D319" s="15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1:23" ht="15.75" customHeight="1" x14ac:dyDescent="0.25">
      <c r="A320" s="13"/>
      <c r="B320" s="14"/>
      <c r="C320" s="14"/>
      <c r="D320" s="15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1:23" ht="15.75" customHeight="1" x14ac:dyDescent="0.25">
      <c r="A321" s="13"/>
      <c r="B321" s="14"/>
      <c r="C321" s="14"/>
      <c r="D321" s="15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1:23" ht="15.75" customHeight="1" x14ac:dyDescent="0.25">
      <c r="A322" s="13"/>
      <c r="B322" s="14"/>
      <c r="C322" s="14"/>
      <c r="D322" s="15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1:23" ht="15.75" customHeight="1" x14ac:dyDescent="0.25">
      <c r="A323" s="13"/>
      <c r="B323" s="14"/>
      <c r="C323" s="14"/>
      <c r="D323" s="15"/>
    </row>
    <row r="324" spans="1:23" ht="15.75" customHeight="1" x14ac:dyDescent="0.25">
      <c r="A324" s="13"/>
      <c r="B324" s="14"/>
      <c r="C324" s="14"/>
      <c r="D324" s="15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1:23" ht="15.75" customHeight="1" x14ac:dyDescent="0.25">
      <c r="A325" s="13"/>
      <c r="B325" s="14"/>
      <c r="C325" s="14"/>
      <c r="D325" s="15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1:23" ht="15.75" customHeight="1" x14ac:dyDescent="0.25">
      <c r="A326" s="13"/>
      <c r="B326" s="14"/>
      <c r="C326" s="14"/>
      <c r="D326" s="15"/>
    </row>
    <row r="327" spans="1:23" ht="15.75" customHeight="1" x14ac:dyDescent="0.25">
      <c r="A327" s="13"/>
      <c r="B327" s="14"/>
      <c r="C327" s="14"/>
      <c r="D327" s="15"/>
    </row>
    <row r="328" spans="1:23" ht="15.75" customHeight="1" x14ac:dyDescent="0.25">
      <c r="A328" s="13"/>
      <c r="B328" s="14"/>
      <c r="C328" s="14"/>
      <c r="D328" s="15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1:23" ht="15.75" customHeight="1" x14ac:dyDescent="0.25">
      <c r="A329" s="13"/>
      <c r="B329" s="14"/>
      <c r="C329" s="14"/>
      <c r="D329" s="15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1:23" ht="15.75" customHeight="1" x14ac:dyDescent="0.25">
      <c r="A330" s="13"/>
      <c r="B330" s="14"/>
      <c r="C330" s="14"/>
      <c r="D330" s="15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1:23" ht="15.75" customHeight="1" x14ac:dyDescent="0.25">
      <c r="A331" s="13"/>
      <c r="B331" s="14"/>
      <c r="C331" s="14"/>
      <c r="D331" s="15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1:23" ht="15.75" customHeight="1" x14ac:dyDescent="0.25">
      <c r="A332" s="13"/>
      <c r="B332" s="14"/>
      <c r="C332" s="14"/>
      <c r="D332" s="15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1:23" ht="15.75" customHeight="1" x14ac:dyDescent="0.25">
      <c r="A333" s="13"/>
      <c r="B333" s="14"/>
      <c r="C333" s="14"/>
      <c r="D333" s="15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1:23" ht="15.75" customHeight="1" x14ac:dyDescent="0.25">
      <c r="A334" s="13"/>
      <c r="B334" s="14"/>
      <c r="C334" s="14"/>
      <c r="D334" s="15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1:23" ht="15.75" customHeight="1" x14ac:dyDescent="0.25">
      <c r="A335" s="13"/>
      <c r="B335" s="14"/>
      <c r="C335" s="14"/>
      <c r="D335" s="15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1:23" ht="15.75" customHeight="1" x14ac:dyDescent="0.25">
      <c r="A336" s="13"/>
      <c r="B336" s="14"/>
      <c r="C336" s="14"/>
      <c r="D336" s="15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1:23" ht="15.75" customHeight="1" x14ac:dyDescent="0.25">
      <c r="A337" s="13"/>
      <c r="B337" s="14"/>
      <c r="C337" s="14"/>
      <c r="D337" s="15"/>
      <c r="F337" s="12"/>
      <c r="G337" s="12"/>
      <c r="H337" s="12"/>
      <c r="I337" s="2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1:23" ht="15.75" customHeight="1" x14ac:dyDescent="0.25">
      <c r="A338" s="13"/>
      <c r="B338" s="14"/>
      <c r="C338" s="14"/>
      <c r="D338" s="15"/>
      <c r="F338" s="12"/>
      <c r="G338" s="12"/>
      <c r="H338" s="12"/>
      <c r="I338" s="2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1:23" ht="15.75" customHeight="1" x14ac:dyDescent="0.25">
      <c r="A339" s="13"/>
      <c r="B339" s="14"/>
      <c r="C339" s="14"/>
      <c r="D339" s="15"/>
      <c r="F339" s="12"/>
      <c r="G339" s="12"/>
      <c r="H339" s="12"/>
      <c r="I339" s="2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1:23" ht="15.75" customHeight="1" x14ac:dyDescent="0.25">
      <c r="A340" s="13"/>
      <c r="B340" s="14"/>
      <c r="C340" s="14"/>
      <c r="D340" s="15"/>
      <c r="F340" s="12"/>
      <c r="G340" s="12"/>
      <c r="H340" s="12"/>
      <c r="I340" s="2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1:23" ht="15.75" customHeight="1" x14ac:dyDescent="0.25">
      <c r="A341" s="13"/>
      <c r="B341" s="14"/>
      <c r="C341" s="14"/>
      <c r="D341" s="15"/>
      <c r="F341" s="12"/>
      <c r="G341" s="12"/>
      <c r="H341" s="12"/>
      <c r="I341" s="2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1:23" ht="15.75" customHeight="1" x14ac:dyDescent="0.25">
      <c r="A342" s="13"/>
      <c r="B342" s="14"/>
      <c r="C342" s="14"/>
      <c r="D342" s="15"/>
      <c r="F342" s="12"/>
      <c r="G342" s="12"/>
      <c r="H342" s="12"/>
      <c r="I342" s="2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1:23" ht="15.75" customHeight="1" x14ac:dyDescent="0.25">
      <c r="A343" s="13"/>
      <c r="B343" s="14"/>
      <c r="C343" s="14"/>
      <c r="D343" s="15"/>
      <c r="F343" s="12"/>
      <c r="G343" s="12"/>
      <c r="H343" s="12"/>
      <c r="I343" s="2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1:23" ht="15.75" customHeight="1" x14ac:dyDescent="0.25">
      <c r="A344" s="13"/>
      <c r="B344" s="14"/>
      <c r="C344" s="14"/>
      <c r="D344" s="15"/>
      <c r="F344" s="12"/>
      <c r="G344" s="12"/>
      <c r="H344" s="12"/>
      <c r="I344" s="26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1:23" ht="15.75" customHeight="1" x14ac:dyDescent="0.25">
      <c r="A345" s="13"/>
      <c r="B345" s="14"/>
      <c r="C345" s="14"/>
      <c r="D345" s="15"/>
    </row>
    <row r="346" spans="1:23" ht="15.75" customHeight="1" x14ac:dyDescent="0.25">
      <c r="A346" s="13"/>
      <c r="B346" s="14"/>
      <c r="C346" s="14"/>
      <c r="D346" s="15"/>
    </row>
    <row r="347" spans="1:23" ht="15.75" customHeight="1" x14ac:dyDescent="0.25">
      <c r="A347" s="13"/>
      <c r="B347" s="14"/>
      <c r="C347" s="14"/>
      <c r="D347" s="15"/>
    </row>
    <row r="348" spans="1:23" ht="15.75" customHeight="1" x14ac:dyDescent="0.25">
      <c r="A348" s="13"/>
      <c r="B348" s="14"/>
      <c r="C348" s="14"/>
      <c r="D348" s="15"/>
    </row>
    <row r="349" spans="1:23" ht="15.75" customHeight="1" x14ac:dyDescent="0.25">
      <c r="A349" s="13"/>
      <c r="B349" s="14"/>
      <c r="C349" s="14"/>
      <c r="D349" s="15"/>
    </row>
    <row r="350" spans="1:23" ht="15.75" customHeight="1" x14ac:dyDescent="0.25">
      <c r="A350" s="13"/>
      <c r="B350" s="14"/>
      <c r="C350" s="14"/>
      <c r="D350" s="15"/>
    </row>
    <row r="351" spans="1:23" ht="15.75" customHeight="1" x14ac:dyDescent="0.25">
      <c r="A351" s="13"/>
      <c r="B351" s="14"/>
      <c r="C351" s="14"/>
      <c r="D351" s="15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1:23" ht="15.75" customHeight="1" x14ac:dyDescent="0.25">
      <c r="A352" s="13"/>
      <c r="B352" s="14"/>
      <c r="C352" s="14"/>
      <c r="D352" s="15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1:23" ht="15.75" customHeight="1" x14ac:dyDescent="0.25">
      <c r="A353" s="13"/>
      <c r="B353" s="14"/>
      <c r="C353" s="14"/>
      <c r="D353" s="15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1:23" ht="15.75" customHeight="1" x14ac:dyDescent="0.25">
      <c r="A354" s="13"/>
      <c r="B354" s="14"/>
      <c r="C354" s="14"/>
      <c r="D354" s="15"/>
    </row>
    <row r="355" spans="1:23" ht="15.75" customHeight="1" x14ac:dyDescent="0.25">
      <c r="A355" s="13"/>
      <c r="B355" s="14"/>
      <c r="C355" s="14"/>
      <c r="D355" s="15"/>
    </row>
    <row r="356" spans="1:23" ht="15.75" customHeight="1" x14ac:dyDescent="0.25">
      <c r="A356" s="13"/>
      <c r="B356" s="14"/>
      <c r="C356" s="14"/>
      <c r="D356" s="15"/>
    </row>
    <row r="357" spans="1:23" ht="15.75" customHeight="1" x14ac:dyDescent="0.25">
      <c r="A357" s="13"/>
      <c r="B357" s="14"/>
      <c r="C357" s="14"/>
      <c r="D357" s="15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1:23" ht="15.75" customHeight="1" x14ac:dyDescent="0.25">
      <c r="A358" s="13"/>
      <c r="B358" s="14"/>
      <c r="C358" s="14"/>
      <c r="D358" s="15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1:23" ht="15.75" customHeight="1" x14ac:dyDescent="0.25">
      <c r="A359" s="13"/>
      <c r="B359" s="14"/>
      <c r="C359" s="14"/>
      <c r="D359" s="15"/>
    </row>
    <row r="360" spans="1:23" ht="15.75" customHeight="1" x14ac:dyDescent="0.25">
      <c r="A360" s="13"/>
      <c r="B360" s="14"/>
      <c r="C360" s="14"/>
      <c r="D360" s="15"/>
    </row>
    <row r="361" spans="1:23" ht="15.75" customHeight="1" x14ac:dyDescent="0.25">
      <c r="A361" s="13"/>
      <c r="B361" s="14"/>
      <c r="C361" s="14"/>
      <c r="D361" s="15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1:23" ht="15.75" customHeight="1" x14ac:dyDescent="0.25">
      <c r="A362" s="13"/>
      <c r="B362" s="14"/>
      <c r="C362" s="14"/>
      <c r="D362" s="15"/>
    </row>
    <row r="363" spans="1:23" ht="15.75" customHeight="1" x14ac:dyDescent="0.25">
      <c r="A363" s="13"/>
      <c r="B363" s="14"/>
      <c r="C363" s="14"/>
      <c r="D363" s="15"/>
    </row>
    <row r="364" spans="1:23" ht="15.75" customHeight="1" x14ac:dyDescent="0.25">
      <c r="A364" s="13"/>
      <c r="B364" s="14"/>
      <c r="C364" s="14"/>
      <c r="D364" s="15"/>
    </row>
    <row r="365" spans="1:23" ht="15.75" customHeight="1" x14ac:dyDescent="0.25">
      <c r="A365" s="13"/>
      <c r="B365" s="14"/>
      <c r="C365" s="14"/>
      <c r="D365" s="15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1:23" ht="15.75" customHeight="1" x14ac:dyDescent="0.25">
      <c r="A366" s="11"/>
      <c r="B366" s="14"/>
      <c r="C366" s="14"/>
      <c r="D366" s="15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1:23" ht="15.75" customHeight="1" x14ac:dyDescent="0.25">
      <c r="A367" s="11"/>
      <c r="B367" s="14"/>
      <c r="C367" s="14"/>
      <c r="D367" s="15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1:23" ht="15.75" customHeight="1" x14ac:dyDescent="0.25">
      <c r="A368" s="11"/>
      <c r="B368" s="14"/>
      <c r="C368" s="14"/>
      <c r="D368" s="15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1:23" ht="15.75" customHeight="1" x14ac:dyDescent="0.25">
      <c r="A369" s="11"/>
      <c r="B369" s="14"/>
      <c r="C369" s="14"/>
      <c r="D369" s="15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1:23" ht="15.75" customHeight="1" x14ac:dyDescent="0.25">
      <c r="A370" s="11"/>
      <c r="B370" s="14"/>
      <c r="C370" s="14"/>
      <c r="D370" s="15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 spans="1:23" ht="15.75" customHeight="1" x14ac:dyDescent="0.25">
      <c r="A371" s="11"/>
      <c r="B371" s="14"/>
      <c r="C371" s="14"/>
      <c r="D371" s="15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1:23" ht="15.75" customHeight="1" x14ac:dyDescent="0.25">
      <c r="A372" s="11"/>
      <c r="B372" s="14"/>
      <c r="C372" s="14"/>
      <c r="D372" s="15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 spans="1:23" ht="15.75" customHeight="1" x14ac:dyDescent="0.25">
      <c r="A373" s="11"/>
      <c r="B373" s="14"/>
      <c r="C373" s="14"/>
      <c r="D373" s="15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1:23" ht="15.75" customHeight="1" x14ac:dyDescent="0.25">
      <c r="A374" s="11"/>
      <c r="B374" s="14"/>
      <c r="C374" s="14"/>
      <c r="D374" s="15"/>
    </row>
    <row r="375" spans="1:23" ht="15.75" customHeight="1" x14ac:dyDescent="0.25">
      <c r="A375" s="11"/>
      <c r="B375" s="14"/>
      <c r="C375" s="14"/>
      <c r="D375" s="15"/>
    </row>
    <row r="376" spans="1:23" ht="15.75" customHeight="1" x14ac:dyDescent="0.25">
      <c r="A376" s="11"/>
      <c r="B376" s="14"/>
      <c r="C376" s="14"/>
      <c r="D376" s="15"/>
    </row>
    <row r="377" spans="1:23" ht="15.75" customHeight="1" x14ac:dyDescent="0.25">
      <c r="A377" s="11"/>
      <c r="B377" s="14"/>
      <c r="C377" s="14"/>
      <c r="D377" s="15"/>
    </row>
    <row r="378" spans="1:23" ht="15.75" customHeight="1" x14ac:dyDescent="0.25">
      <c r="A378" s="11"/>
      <c r="B378" s="14"/>
      <c r="C378" s="14"/>
      <c r="D378" s="15"/>
    </row>
    <row r="379" spans="1:23" ht="15.75" customHeight="1" x14ac:dyDescent="0.25">
      <c r="A379" s="11"/>
      <c r="B379" s="14"/>
      <c r="C379" s="14"/>
      <c r="D379" s="15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1:23" ht="15.75" customHeight="1" x14ac:dyDescent="0.25">
      <c r="A380" s="11"/>
      <c r="B380" s="14"/>
      <c r="C380" s="14"/>
      <c r="D380" s="15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1:23" ht="15.75" customHeight="1" x14ac:dyDescent="0.25">
      <c r="A381" s="11"/>
      <c r="B381" s="14"/>
      <c r="C381" s="14"/>
      <c r="D381" s="15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1:23" ht="15.75" customHeight="1" x14ac:dyDescent="0.25">
      <c r="A382" s="11"/>
      <c r="B382" s="14"/>
      <c r="C382" s="14"/>
      <c r="D382" s="15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1:23" ht="15.75" customHeight="1" x14ac:dyDescent="0.25">
      <c r="A383" s="11"/>
      <c r="B383" s="14"/>
      <c r="C383" s="14"/>
      <c r="D383" s="15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1:23" ht="15.75" customHeight="1" x14ac:dyDescent="0.25">
      <c r="A384" s="11"/>
      <c r="B384" s="14"/>
      <c r="C384" s="14"/>
      <c r="D384" s="15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1:23" ht="15.75" customHeight="1" x14ac:dyDescent="0.25">
      <c r="A385" s="11"/>
      <c r="B385" s="14"/>
      <c r="C385" s="14"/>
      <c r="D385" s="15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1:23" ht="15.75" customHeight="1" x14ac:dyDescent="0.25">
      <c r="A386" s="11"/>
      <c r="B386" s="14"/>
      <c r="C386" s="14"/>
      <c r="D386" s="15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1:23" ht="15.75" customHeight="1" x14ac:dyDescent="0.25">
      <c r="A387" s="11"/>
      <c r="B387" s="14"/>
      <c r="C387" s="14"/>
      <c r="D387" s="15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1:23" ht="15.75" customHeight="1" x14ac:dyDescent="0.25">
      <c r="A388" s="11"/>
      <c r="B388" s="14"/>
      <c r="C388" s="14"/>
      <c r="D388" s="15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1:23" ht="15.75" customHeight="1" x14ac:dyDescent="0.25">
      <c r="A389" s="11"/>
      <c r="B389" s="14"/>
      <c r="C389" s="14"/>
      <c r="D389" s="15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1:23" ht="15.75" customHeight="1" x14ac:dyDescent="0.25">
      <c r="A390" s="11"/>
      <c r="B390" s="14"/>
      <c r="C390" s="14"/>
      <c r="D390" s="15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1:23" ht="15.75" customHeight="1" x14ac:dyDescent="0.25">
      <c r="A391" s="11"/>
      <c r="B391" s="14"/>
      <c r="C391" s="14"/>
      <c r="D391" s="15"/>
    </row>
    <row r="392" spans="1:23" ht="15.75" customHeight="1" x14ac:dyDescent="0.25">
      <c r="A392" s="11"/>
      <c r="B392" s="14"/>
      <c r="C392" s="14"/>
      <c r="D392" s="15"/>
    </row>
    <row r="393" spans="1:23" ht="15.75" customHeight="1" x14ac:dyDescent="0.25">
      <c r="A393" s="11"/>
      <c r="B393" s="14"/>
      <c r="C393" s="14"/>
      <c r="D393" s="15"/>
    </row>
    <row r="394" spans="1:23" ht="15.75" customHeight="1" x14ac:dyDescent="0.25">
      <c r="A394" s="11"/>
      <c r="B394" s="14"/>
      <c r="C394" s="14"/>
      <c r="D394" s="15"/>
    </row>
    <row r="395" spans="1:23" ht="15.75" customHeight="1" x14ac:dyDescent="0.25">
      <c r="A395" s="11"/>
      <c r="B395" s="14"/>
      <c r="C395" s="14"/>
      <c r="D395" s="15"/>
    </row>
    <row r="396" spans="1:23" ht="15.75" customHeight="1" x14ac:dyDescent="0.25">
      <c r="A396" s="11"/>
      <c r="B396" s="14"/>
      <c r="C396" s="14"/>
      <c r="D396" s="15"/>
    </row>
    <row r="397" spans="1:23" ht="15.75" customHeight="1" x14ac:dyDescent="0.25">
      <c r="A397" s="11"/>
      <c r="B397" s="14"/>
      <c r="C397" s="14"/>
      <c r="D397" s="15"/>
    </row>
    <row r="398" spans="1:23" ht="15.75" customHeight="1" x14ac:dyDescent="0.25">
      <c r="A398" s="11"/>
      <c r="B398" s="14"/>
      <c r="C398" s="14"/>
      <c r="D398" s="15"/>
    </row>
    <row r="399" spans="1:23" ht="15.75" customHeight="1" x14ac:dyDescent="0.25">
      <c r="A399" s="11"/>
      <c r="B399" s="14"/>
      <c r="C399" s="14"/>
      <c r="D399" s="15"/>
    </row>
    <row r="400" spans="1:23" ht="15.75" customHeight="1" x14ac:dyDescent="0.25">
      <c r="A400" s="11"/>
      <c r="B400" s="14"/>
      <c r="C400" s="14"/>
      <c r="D400" s="15"/>
    </row>
    <row r="401" spans="1:4" ht="15.75" customHeight="1" x14ac:dyDescent="0.25">
      <c r="A401" s="11"/>
      <c r="B401" s="14"/>
      <c r="C401" s="14"/>
      <c r="D401" s="15"/>
    </row>
    <row r="402" spans="1:4" ht="15.75" customHeight="1" x14ac:dyDescent="0.25">
      <c r="A402" s="11"/>
      <c r="B402" s="14"/>
      <c r="C402" s="14"/>
      <c r="D402" s="15"/>
    </row>
    <row r="403" spans="1:4" ht="15.75" customHeight="1" x14ac:dyDescent="0.25">
      <c r="A403" s="11"/>
      <c r="B403" s="14"/>
      <c r="C403" s="14"/>
      <c r="D403" s="15"/>
    </row>
    <row r="404" spans="1:4" ht="15.75" customHeight="1" x14ac:dyDescent="0.25">
      <c r="A404" s="11"/>
      <c r="B404" s="14"/>
      <c r="C404" s="14"/>
      <c r="D404" s="15"/>
    </row>
    <row r="405" spans="1:4" ht="15.75" customHeight="1" x14ac:dyDescent="0.25">
      <c r="A405" s="11"/>
      <c r="B405" s="14"/>
      <c r="C405" s="14"/>
      <c r="D405" s="15"/>
    </row>
    <row r="406" spans="1:4" ht="15.75" customHeight="1" x14ac:dyDescent="0.25">
      <c r="A406" s="11"/>
      <c r="B406" s="14"/>
      <c r="C406" s="14"/>
      <c r="D406" s="15"/>
    </row>
    <row r="407" spans="1:4" ht="15.75" customHeight="1" x14ac:dyDescent="0.25">
      <c r="A407" s="11"/>
      <c r="B407" s="14"/>
      <c r="C407" s="14"/>
      <c r="D407" s="15"/>
    </row>
    <row r="408" spans="1:4" ht="15.75" customHeight="1" x14ac:dyDescent="0.25">
      <c r="A408" s="11"/>
      <c r="B408" s="14"/>
      <c r="C408" s="14"/>
      <c r="D408" s="15"/>
    </row>
    <row r="409" spans="1:4" ht="15.75" customHeight="1" x14ac:dyDescent="0.25">
      <c r="A409" s="11"/>
      <c r="B409" s="14"/>
      <c r="C409" s="14"/>
      <c r="D409" s="15"/>
    </row>
    <row r="410" spans="1:4" ht="15.75" customHeight="1" x14ac:dyDescent="0.25">
      <c r="A410" s="11"/>
      <c r="B410" s="14"/>
      <c r="C410" s="14"/>
      <c r="D410" s="15"/>
    </row>
    <row r="411" spans="1:4" ht="15.75" customHeight="1" x14ac:dyDescent="0.25">
      <c r="A411" s="11"/>
      <c r="B411" s="14"/>
      <c r="C411" s="14"/>
      <c r="D411" s="15"/>
    </row>
    <row r="412" spans="1:4" ht="15.75" customHeight="1" x14ac:dyDescent="0.25">
      <c r="A412" s="11"/>
      <c r="B412" s="14"/>
      <c r="C412" s="14"/>
      <c r="D412" s="15"/>
    </row>
    <row r="413" spans="1:4" ht="15.75" customHeight="1" x14ac:dyDescent="0.25">
      <c r="A413" s="11"/>
      <c r="B413" s="14"/>
      <c r="C413" s="14"/>
      <c r="D413" s="15"/>
    </row>
    <row r="414" spans="1:4" ht="15.75" customHeight="1" x14ac:dyDescent="0.25">
      <c r="A414" s="11"/>
      <c r="B414" s="14"/>
      <c r="C414" s="14"/>
      <c r="D414" s="15"/>
    </row>
    <row r="415" spans="1:4" ht="15.75" customHeight="1" x14ac:dyDescent="0.25">
      <c r="A415" s="11"/>
      <c r="B415" s="14"/>
      <c r="C415" s="14"/>
      <c r="D415" s="15"/>
    </row>
    <row r="416" spans="1:4" ht="15.75" customHeight="1" x14ac:dyDescent="0.25">
      <c r="A416" s="11"/>
      <c r="B416" s="14"/>
      <c r="C416" s="14"/>
      <c r="D416" s="15"/>
    </row>
    <row r="417" spans="1:4" ht="15.75" customHeight="1" x14ac:dyDescent="0.25">
      <c r="A417" s="11"/>
      <c r="B417" s="14"/>
      <c r="C417" s="14"/>
      <c r="D417" s="15"/>
    </row>
    <row r="418" spans="1:4" ht="15.75" customHeight="1" x14ac:dyDescent="0.25">
      <c r="A418" s="11"/>
      <c r="B418" s="14"/>
      <c r="C418" s="14"/>
      <c r="D418" s="15"/>
    </row>
    <row r="419" spans="1:4" ht="15.75" customHeight="1" x14ac:dyDescent="0.25">
      <c r="A419" s="11"/>
      <c r="B419" s="14"/>
      <c r="C419" s="14"/>
      <c r="D419" s="15"/>
    </row>
    <row r="420" spans="1:4" ht="15.75" customHeight="1" x14ac:dyDescent="0.25">
      <c r="A420" s="11"/>
      <c r="B420" s="14"/>
      <c r="C420" s="14"/>
      <c r="D420" s="15"/>
    </row>
    <row r="421" spans="1:4" ht="15.75" customHeight="1" x14ac:dyDescent="0.25">
      <c r="A421" s="11"/>
      <c r="B421" s="14"/>
      <c r="C421" s="14"/>
      <c r="D421" s="15"/>
    </row>
    <row r="422" spans="1:4" ht="15.75" customHeight="1" x14ac:dyDescent="0.25">
      <c r="A422" s="11"/>
      <c r="B422" s="14"/>
      <c r="C422" s="14"/>
      <c r="D422" s="15"/>
    </row>
    <row r="423" spans="1:4" ht="15.75" customHeight="1" x14ac:dyDescent="0.25">
      <c r="A423" s="11"/>
      <c r="B423" s="14"/>
      <c r="C423" s="14"/>
      <c r="D423" s="15"/>
    </row>
    <row r="424" spans="1:4" ht="15.75" customHeight="1" x14ac:dyDescent="0.25">
      <c r="A424" s="11"/>
      <c r="B424" s="14"/>
      <c r="C424" s="14"/>
      <c r="D424" s="15"/>
    </row>
    <row r="425" spans="1:4" ht="15.75" customHeight="1" x14ac:dyDescent="0.25">
      <c r="A425" s="11"/>
      <c r="B425" s="14"/>
      <c r="C425" s="14"/>
      <c r="D425" s="15"/>
    </row>
    <row r="426" spans="1:4" ht="15.75" customHeight="1" x14ac:dyDescent="0.25">
      <c r="A426" s="11"/>
      <c r="B426" s="14"/>
      <c r="C426" s="14"/>
      <c r="D426" s="15"/>
    </row>
    <row r="427" spans="1:4" ht="15.75" customHeight="1" x14ac:dyDescent="0.25">
      <c r="A427" s="11"/>
      <c r="B427" s="14"/>
      <c r="C427" s="14"/>
      <c r="D427" s="15"/>
    </row>
    <row r="428" spans="1:4" ht="15.75" customHeight="1" x14ac:dyDescent="0.25">
      <c r="A428" s="11"/>
      <c r="B428" s="14"/>
      <c r="C428" s="14"/>
      <c r="D428" s="15"/>
    </row>
    <row r="429" spans="1:4" ht="15.75" customHeight="1" x14ac:dyDescent="0.25">
      <c r="A429" s="11"/>
      <c r="B429" s="14"/>
      <c r="C429" s="14"/>
      <c r="D429" s="15"/>
    </row>
    <row r="430" spans="1:4" ht="15.75" customHeight="1" x14ac:dyDescent="0.25">
      <c r="A430" s="11"/>
      <c r="B430" s="14"/>
      <c r="C430" s="14"/>
      <c r="D430" s="15"/>
    </row>
    <row r="431" spans="1:4" ht="15.75" customHeight="1" x14ac:dyDescent="0.25">
      <c r="A431" s="11"/>
      <c r="B431" s="14"/>
      <c r="C431" s="14"/>
      <c r="D431" s="15"/>
    </row>
    <row r="432" spans="1:4" ht="15.75" customHeight="1" x14ac:dyDescent="0.25">
      <c r="A432" s="11"/>
      <c r="B432" s="14"/>
      <c r="C432" s="14"/>
      <c r="D432" s="15"/>
    </row>
    <row r="433" spans="1:4" ht="15.75" customHeight="1" x14ac:dyDescent="0.25">
      <c r="A433" s="11"/>
      <c r="B433" s="14"/>
      <c r="C433" s="14"/>
      <c r="D433" s="15"/>
    </row>
    <row r="434" spans="1:4" ht="15.75" customHeight="1" x14ac:dyDescent="0.25">
      <c r="A434" s="11"/>
      <c r="B434" s="14"/>
      <c r="C434" s="14"/>
      <c r="D434" s="15"/>
    </row>
    <row r="435" spans="1:4" ht="15.75" customHeight="1" x14ac:dyDescent="0.25">
      <c r="A435" s="11"/>
      <c r="B435" s="14"/>
      <c r="C435" s="14"/>
      <c r="D435" s="15"/>
    </row>
    <row r="436" spans="1:4" ht="15.75" customHeight="1" x14ac:dyDescent="0.25">
      <c r="A436" s="11"/>
      <c r="B436" s="14"/>
      <c r="C436" s="14"/>
      <c r="D436" s="15"/>
    </row>
    <row r="437" spans="1:4" ht="15.75" customHeight="1" x14ac:dyDescent="0.25">
      <c r="A437" s="11"/>
      <c r="B437" s="14"/>
      <c r="C437" s="14"/>
      <c r="D437" s="15"/>
    </row>
    <row r="438" spans="1:4" ht="15.75" customHeight="1" x14ac:dyDescent="0.25">
      <c r="A438" s="11"/>
      <c r="B438" s="14"/>
      <c r="C438" s="14"/>
      <c r="D438" s="15"/>
    </row>
    <row r="439" spans="1:4" ht="15.75" customHeight="1" x14ac:dyDescent="0.25">
      <c r="A439" s="11"/>
      <c r="B439" s="14"/>
      <c r="C439" s="14"/>
      <c r="D439" s="15"/>
    </row>
    <row r="440" spans="1:4" ht="15.75" customHeight="1" x14ac:dyDescent="0.25">
      <c r="A440" s="11"/>
      <c r="B440" s="14"/>
      <c r="C440" s="14"/>
      <c r="D440" s="15"/>
    </row>
    <row r="441" spans="1:4" ht="15.75" customHeight="1" x14ac:dyDescent="0.25">
      <c r="A441" s="11"/>
      <c r="B441" s="14"/>
      <c r="C441" s="14"/>
      <c r="D441" s="15"/>
    </row>
    <row r="442" spans="1:4" ht="15.75" customHeight="1" x14ac:dyDescent="0.25">
      <c r="A442" s="11"/>
      <c r="B442" s="14"/>
      <c r="C442" s="14"/>
      <c r="D442" s="15"/>
    </row>
    <row r="443" spans="1:4" ht="15.75" customHeight="1" x14ac:dyDescent="0.25">
      <c r="A443" s="11"/>
      <c r="B443" s="14"/>
      <c r="C443" s="14"/>
      <c r="D443" s="15"/>
    </row>
    <row r="444" spans="1:4" ht="15.75" customHeight="1" x14ac:dyDescent="0.25">
      <c r="A444" s="11"/>
      <c r="B444" s="14"/>
      <c r="C444" s="14"/>
      <c r="D444" s="15"/>
    </row>
    <row r="445" spans="1:4" ht="15.75" customHeight="1" x14ac:dyDescent="0.25">
      <c r="A445" s="11"/>
      <c r="B445" s="14"/>
      <c r="C445" s="14"/>
      <c r="D445" s="15"/>
    </row>
    <row r="446" spans="1:4" ht="15.75" customHeight="1" x14ac:dyDescent="0.25">
      <c r="A446" s="11"/>
      <c r="B446" s="14"/>
      <c r="C446" s="14"/>
      <c r="D446" s="15"/>
    </row>
    <row r="447" spans="1:4" ht="15.75" customHeight="1" x14ac:dyDescent="0.25">
      <c r="A447" s="11"/>
      <c r="B447" s="14"/>
      <c r="C447" s="14"/>
      <c r="D447" s="15"/>
    </row>
    <row r="448" spans="1:4" ht="15.75" customHeight="1" x14ac:dyDescent="0.25">
      <c r="A448" s="11"/>
      <c r="B448" s="14"/>
      <c r="C448" s="14"/>
      <c r="D448" s="15"/>
    </row>
    <row r="449" spans="1:23" ht="15.75" customHeight="1" x14ac:dyDescent="0.25">
      <c r="A449" s="11"/>
      <c r="B449" s="14"/>
      <c r="C449" s="14"/>
      <c r="D449" s="15"/>
    </row>
    <row r="450" spans="1:23" ht="15.75" customHeight="1" x14ac:dyDescent="0.25">
      <c r="A450" s="11"/>
      <c r="B450" s="14"/>
      <c r="C450" s="14"/>
      <c r="D450" s="15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1:23" ht="15.75" customHeight="1" x14ac:dyDescent="0.25">
      <c r="A451" s="11"/>
      <c r="B451" s="14"/>
      <c r="C451" s="14"/>
      <c r="D451" s="15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1:23" ht="15.75" customHeight="1" x14ac:dyDescent="0.25">
      <c r="A452" s="11"/>
      <c r="B452" s="14"/>
      <c r="C452" s="14"/>
      <c r="D452" s="15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1:23" ht="15.75" customHeight="1" x14ac:dyDescent="0.25">
      <c r="A453" s="11"/>
      <c r="B453" s="14"/>
      <c r="C453" s="14"/>
      <c r="D453" s="15"/>
    </row>
    <row r="454" spans="1:23" ht="15.75" customHeight="1" x14ac:dyDescent="0.25">
      <c r="A454" s="11"/>
      <c r="B454" s="14"/>
      <c r="C454" s="14"/>
      <c r="D454" s="15"/>
    </row>
    <row r="455" spans="1:23" ht="15.75" customHeight="1" x14ac:dyDescent="0.25">
      <c r="A455" s="11"/>
      <c r="B455" s="14"/>
      <c r="C455" s="14"/>
      <c r="D455" s="15"/>
    </row>
    <row r="456" spans="1:23" ht="15.75" customHeight="1" x14ac:dyDescent="0.25">
      <c r="A456" s="11"/>
      <c r="B456" s="14"/>
      <c r="C456" s="14"/>
      <c r="D456" s="15"/>
    </row>
    <row r="457" spans="1:23" ht="15.75" customHeight="1" x14ac:dyDescent="0.25">
      <c r="A457" s="11"/>
      <c r="B457" s="14"/>
      <c r="C457" s="14"/>
      <c r="D457" s="15"/>
    </row>
    <row r="458" spans="1:23" ht="15.75" customHeight="1" x14ac:dyDescent="0.25">
      <c r="A458" s="11"/>
      <c r="B458" s="14"/>
      <c r="C458" s="14"/>
      <c r="D458" s="15"/>
    </row>
    <row r="459" spans="1:23" ht="15.75" customHeight="1" x14ac:dyDescent="0.25">
      <c r="A459" s="11"/>
      <c r="B459" s="14"/>
      <c r="C459" s="14"/>
      <c r="D459" s="15"/>
    </row>
    <row r="460" spans="1:23" ht="15.75" customHeight="1" x14ac:dyDescent="0.25">
      <c r="A460" s="11"/>
      <c r="B460" s="14"/>
      <c r="C460" s="14"/>
      <c r="D460" s="15"/>
    </row>
    <row r="461" spans="1:23" ht="15.75" customHeight="1" x14ac:dyDescent="0.25">
      <c r="A461" s="11"/>
      <c r="B461" s="14"/>
      <c r="C461" s="14"/>
      <c r="D461" s="15"/>
    </row>
    <row r="462" spans="1:23" ht="15.75" customHeight="1" x14ac:dyDescent="0.25">
      <c r="A462" s="11"/>
      <c r="B462" s="14"/>
      <c r="C462" s="14"/>
      <c r="D462" s="15"/>
    </row>
    <row r="463" spans="1:23" ht="15.75" customHeight="1" x14ac:dyDescent="0.25">
      <c r="A463" s="11"/>
      <c r="B463" s="14"/>
      <c r="C463" s="14"/>
      <c r="D463" s="15"/>
    </row>
    <row r="464" spans="1:23" ht="15.75" customHeight="1" x14ac:dyDescent="0.25">
      <c r="A464" s="11"/>
      <c r="B464" s="14"/>
      <c r="C464" s="14"/>
      <c r="D464" s="15"/>
    </row>
    <row r="465" spans="1:4" ht="15.75" customHeight="1" x14ac:dyDescent="0.25">
      <c r="A465" s="11"/>
      <c r="B465" s="14"/>
      <c r="C465" s="14"/>
      <c r="D465" s="15"/>
    </row>
    <row r="466" spans="1:4" ht="15.75" customHeight="1" x14ac:dyDescent="0.25">
      <c r="A466" s="11"/>
      <c r="B466" s="14"/>
      <c r="C466" s="14"/>
      <c r="D466" s="15"/>
    </row>
    <row r="467" spans="1:4" ht="15.75" customHeight="1" x14ac:dyDescent="0.25">
      <c r="A467" s="11"/>
      <c r="B467" s="14"/>
      <c r="C467" s="14"/>
      <c r="D467" s="15"/>
    </row>
    <row r="468" spans="1:4" ht="15.75" customHeight="1" x14ac:dyDescent="0.25">
      <c r="A468" s="11"/>
      <c r="B468" s="14"/>
      <c r="C468" s="14"/>
      <c r="D468" s="15"/>
    </row>
    <row r="469" spans="1:4" ht="15.75" customHeight="1" x14ac:dyDescent="0.25">
      <c r="A469" s="11"/>
      <c r="B469" s="14"/>
      <c r="C469" s="14"/>
      <c r="D469" s="15"/>
    </row>
    <row r="470" spans="1:4" ht="15.75" customHeight="1" x14ac:dyDescent="0.25">
      <c r="A470" s="11"/>
      <c r="B470" s="14"/>
      <c r="C470" s="14"/>
      <c r="D470" s="15"/>
    </row>
    <row r="471" spans="1:4" ht="15.75" customHeight="1" x14ac:dyDescent="0.25">
      <c r="A471" s="11"/>
      <c r="B471" s="14"/>
      <c r="C471" s="14"/>
      <c r="D471" s="15"/>
    </row>
    <row r="472" spans="1:4" ht="15.75" customHeight="1" x14ac:dyDescent="0.25">
      <c r="A472" s="11"/>
      <c r="B472" s="14"/>
      <c r="C472" s="14"/>
      <c r="D472" s="15"/>
    </row>
    <row r="473" spans="1:4" ht="15.75" customHeight="1" x14ac:dyDescent="0.25">
      <c r="A473" s="11"/>
      <c r="B473" s="14"/>
      <c r="C473" s="14"/>
      <c r="D473" s="15"/>
    </row>
    <row r="474" spans="1:4" ht="15.75" customHeight="1" x14ac:dyDescent="0.25">
      <c r="A474" s="11"/>
      <c r="B474" s="14"/>
      <c r="C474" s="14"/>
      <c r="D474" s="15"/>
    </row>
    <row r="475" spans="1:4" ht="15.75" customHeight="1" x14ac:dyDescent="0.25">
      <c r="A475" s="11"/>
      <c r="B475" s="14"/>
      <c r="C475" s="14"/>
      <c r="D475" s="15"/>
    </row>
    <row r="476" spans="1:4" ht="15.75" customHeight="1" x14ac:dyDescent="0.25">
      <c r="A476" s="11"/>
      <c r="B476" s="14"/>
      <c r="C476" s="14"/>
      <c r="D476" s="15"/>
    </row>
    <row r="477" spans="1:4" ht="15.75" customHeight="1" x14ac:dyDescent="0.25">
      <c r="A477" s="11"/>
      <c r="B477" s="14"/>
      <c r="C477" s="14"/>
      <c r="D477" s="15"/>
    </row>
    <row r="478" spans="1:4" ht="15.75" customHeight="1" x14ac:dyDescent="0.25">
      <c r="A478" s="11"/>
      <c r="B478" s="14"/>
      <c r="C478" s="14"/>
      <c r="D478" s="15"/>
    </row>
    <row r="479" spans="1:4" ht="15.75" customHeight="1" x14ac:dyDescent="0.25">
      <c r="A479" s="11"/>
      <c r="B479" s="14"/>
      <c r="C479" s="14"/>
      <c r="D479" s="15"/>
    </row>
    <row r="480" spans="1:4" ht="15.75" customHeight="1" x14ac:dyDescent="0.25">
      <c r="A480" s="11"/>
      <c r="B480" s="14"/>
      <c r="C480" s="14"/>
      <c r="D480" s="15"/>
    </row>
    <row r="481" spans="1:4" ht="15.75" customHeight="1" x14ac:dyDescent="0.25">
      <c r="A481" s="11"/>
      <c r="B481" s="14"/>
      <c r="C481" s="14"/>
      <c r="D481" s="15"/>
    </row>
    <row r="482" spans="1:4" ht="15.75" customHeight="1" x14ac:dyDescent="0.25">
      <c r="A482" s="11"/>
      <c r="B482" s="14"/>
      <c r="C482" s="14"/>
      <c r="D482" s="15"/>
    </row>
    <row r="483" spans="1:4" ht="15.75" customHeight="1" x14ac:dyDescent="0.25">
      <c r="A483" s="11"/>
      <c r="B483" s="14"/>
      <c r="C483" s="14"/>
      <c r="D483" s="15"/>
    </row>
    <row r="484" spans="1:4" ht="15.75" customHeight="1" x14ac:dyDescent="0.25">
      <c r="A484" s="11"/>
      <c r="B484" s="14"/>
      <c r="C484" s="14"/>
      <c r="D484" s="15"/>
    </row>
    <row r="485" spans="1:4" ht="15.75" customHeight="1" x14ac:dyDescent="0.25">
      <c r="A485" s="11"/>
      <c r="B485" s="14"/>
      <c r="C485" s="14"/>
      <c r="D485" s="15"/>
    </row>
    <row r="486" spans="1:4" ht="15.75" customHeight="1" x14ac:dyDescent="0.25">
      <c r="A486" s="11"/>
      <c r="B486" s="14"/>
      <c r="C486" s="14"/>
      <c r="D486" s="15"/>
    </row>
    <row r="487" spans="1:4" ht="15.75" customHeight="1" x14ac:dyDescent="0.25">
      <c r="A487" s="11"/>
      <c r="B487" s="14"/>
      <c r="C487" s="14"/>
      <c r="D487" s="15"/>
    </row>
    <row r="488" spans="1:4" ht="15.75" customHeight="1" x14ac:dyDescent="0.25">
      <c r="A488" s="11"/>
      <c r="B488" s="14"/>
      <c r="C488" s="14"/>
      <c r="D488" s="15"/>
    </row>
    <row r="489" spans="1:4" ht="15.75" customHeight="1" x14ac:dyDescent="0.25">
      <c r="A489" s="11"/>
      <c r="B489" s="14"/>
      <c r="C489" s="14"/>
      <c r="D489" s="15"/>
    </row>
    <row r="490" spans="1:4" ht="15.75" customHeight="1" x14ac:dyDescent="0.25">
      <c r="A490" s="11"/>
      <c r="B490" s="14"/>
      <c r="C490" s="14"/>
      <c r="D490" s="15"/>
    </row>
    <row r="491" spans="1:4" ht="15.75" customHeight="1" x14ac:dyDescent="0.25">
      <c r="A491" s="11"/>
      <c r="B491" s="14"/>
      <c r="C491" s="14"/>
      <c r="D491" s="15"/>
    </row>
    <row r="492" spans="1:4" ht="15.75" customHeight="1" x14ac:dyDescent="0.25">
      <c r="A492" s="11"/>
      <c r="B492" s="14"/>
      <c r="C492" s="14"/>
      <c r="D492" s="15"/>
    </row>
    <row r="493" spans="1:4" ht="15.75" customHeight="1" x14ac:dyDescent="0.25">
      <c r="A493" s="11"/>
      <c r="B493" s="14"/>
      <c r="C493" s="14"/>
      <c r="D493" s="15"/>
    </row>
    <row r="494" spans="1:4" ht="15.75" customHeight="1" x14ac:dyDescent="0.25">
      <c r="A494" s="11"/>
      <c r="B494" s="14"/>
      <c r="C494" s="14"/>
      <c r="D494" s="15"/>
    </row>
    <row r="495" spans="1:4" ht="15.75" customHeight="1" x14ac:dyDescent="0.25">
      <c r="A495" s="11"/>
      <c r="B495" s="14"/>
      <c r="C495" s="14"/>
      <c r="D495" s="15"/>
    </row>
    <row r="496" spans="1:4" ht="15.75" customHeight="1" x14ac:dyDescent="0.25">
      <c r="A496" s="11"/>
      <c r="B496" s="14"/>
      <c r="C496" s="14"/>
      <c r="D496" s="15"/>
    </row>
    <row r="497" spans="1:4" ht="15.75" customHeight="1" x14ac:dyDescent="0.25">
      <c r="A497" s="11"/>
      <c r="B497" s="14"/>
      <c r="C497" s="14"/>
      <c r="D497" s="15"/>
    </row>
    <row r="498" spans="1:4" ht="15.75" customHeight="1" x14ac:dyDescent="0.25">
      <c r="A498" s="11"/>
      <c r="B498" s="14"/>
      <c r="C498" s="14"/>
      <c r="D498" s="15"/>
    </row>
    <row r="499" spans="1:4" ht="15.75" customHeight="1" x14ac:dyDescent="0.25">
      <c r="A499" s="11"/>
      <c r="B499" s="14"/>
      <c r="C499" s="14"/>
      <c r="D499" s="15"/>
    </row>
    <row r="500" spans="1:4" ht="15.75" customHeight="1" x14ac:dyDescent="0.25">
      <c r="A500" s="11"/>
      <c r="B500" s="14"/>
      <c r="C500" s="14"/>
      <c r="D500" s="15"/>
    </row>
    <row r="501" spans="1:4" ht="15.75" customHeight="1" x14ac:dyDescent="0.25">
      <c r="A501" s="11"/>
      <c r="B501" s="14"/>
      <c r="C501" s="14"/>
      <c r="D501" s="15"/>
    </row>
    <row r="502" spans="1:4" ht="15.75" customHeight="1" x14ac:dyDescent="0.25">
      <c r="A502" s="11"/>
      <c r="B502" s="14"/>
      <c r="C502" s="14"/>
      <c r="D502" s="15"/>
    </row>
    <row r="503" spans="1:4" ht="15.75" customHeight="1" x14ac:dyDescent="0.25">
      <c r="A503" s="11"/>
      <c r="B503" s="14"/>
      <c r="C503" s="14"/>
      <c r="D503" s="15"/>
    </row>
    <row r="504" spans="1:4" ht="15.75" customHeight="1" x14ac:dyDescent="0.25">
      <c r="A504" s="11"/>
      <c r="B504" s="14"/>
      <c r="C504" s="14"/>
      <c r="D504" s="15"/>
    </row>
    <row r="505" spans="1:4" ht="15.75" customHeight="1" x14ac:dyDescent="0.25">
      <c r="A505" s="11"/>
      <c r="B505" s="14"/>
      <c r="C505" s="14"/>
      <c r="D505" s="15"/>
    </row>
    <row r="506" spans="1:4" ht="15.75" customHeight="1" x14ac:dyDescent="0.25">
      <c r="A506" s="11"/>
      <c r="B506" s="14"/>
      <c r="C506" s="14"/>
      <c r="D506" s="15"/>
    </row>
    <row r="507" spans="1:4" ht="15.75" customHeight="1" x14ac:dyDescent="0.25">
      <c r="A507" s="11"/>
      <c r="B507" s="14"/>
      <c r="C507" s="14"/>
      <c r="D507" s="15"/>
    </row>
    <row r="508" spans="1:4" ht="15.75" customHeight="1" x14ac:dyDescent="0.25">
      <c r="A508" s="11"/>
      <c r="B508" s="14"/>
      <c r="C508" s="14"/>
      <c r="D508" s="15"/>
    </row>
    <row r="509" spans="1:4" ht="15.75" customHeight="1" x14ac:dyDescent="0.25">
      <c r="A509" s="11"/>
      <c r="B509" s="14"/>
      <c r="C509" s="14"/>
      <c r="D509" s="15"/>
    </row>
    <row r="510" spans="1:4" ht="15.75" customHeight="1" x14ac:dyDescent="0.25">
      <c r="A510" s="11"/>
      <c r="B510" s="14"/>
      <c r="C510" s="14"/>
      <c r="D510" s="15"/>
    </row>
    <row r="511" spans="1:4" ht="15.75" customHeight="1" x14ac:dyDescent="0.25">
      <c r="A511" s="11"/>
      <c r="B511" s="14"/>
      <c r="C511" s="14"/>
      <c r="D511" s="15"/>
    </row>
    <row r="512" spans="1:4" ht="15.75" customHeight="1" x14ac:dyDescent="0.25">
      <c r="A512" s="11"/>
      <c r="B512" s="14"/>
      <c r="C512" s="14"/>
      <c r="D512" s="15"/>
    </row>
    <row r="513" spans="1:4" ht="15.75" customHeight="1" x14ac:dyDescent="0.25">
      <c r="A513" s="11"/>
      <c r="B513" s="14"/>
      <c r="C513" s="14"/>
      <c r="D513" s="15"/>
    </row>
    <row r="514" spans="1:4" ht="15.75" customHeight="1" x14ac:dyDescent="0.25">
      <c r="A514" s="11"/>
      <c r="B514" s="14"/>
      <c r="C514" s="14"/>
      <c r="D514" s="15"/>
    </row>
    <row r="515" spans="1:4" ht="15.75" customHeight="1" x14ac:dyDescent="0.25">
      <c r="A515" s="11"/>
      <c r="B515" s="14"/>
      <c r="C515" s="14"/>
      <c r="D515" s="15"/>
    </row>
    <row r="516" spans="1:4" ht="15.75" customHeight="1" x14ac:dyDescent="0.25">
      <c r="A516" s="11"/>
      <c r="B516" s="14"/>
      <c r="C516" s="14"/>
      <c r="D516" s="15"/>
    </row>
    <row r="517" spans="1:4" ht="15.75" customHeight="1" x14ac:dyDescent="0.25">
      <c r="A517" s="11"/>
      <c r="B517" s="14"/>
      <c r="C517" s="14"/>
      <c r="D517" s="15"/>
    </row>
    <row r="518" spans="1:4" ht="15.75" customHeight="1" x14ac:dyDescent="0.25">
      <c r="A518" s="11"/>
      <c r="B518" s="14"/>
      <c r="C518" s="14"/>
      <c r="D518" s="15"/>
    </row>
    <row r="519" spans="1:4" ht="15.75" customHeight="1" x14ac:dyDescent="0.25">
      <c r="A519" s="11"/>
      <c r="B519" s="14"/>
      <c r="C519" s="14"/>
      <c r="D519" s="15"/>
    </row>
    <row r="520" spans="1:4" ht="15.75" customHeight="1" x14ac:dyDescent="0.25">
      <c r="A520" s="11"/>
      <c r="B520" s="14"/>
      <c r="C520" s="14"/>
      <c r="D520" s="15"/>
    </row>
    <row r="521" spans="1:4" ht="15.75" customHeight="1" x14ac:dyDescent="0.25">
      <c r="A521" s="11"/>
      <c r="B521" s="14"/>
      <c r="C521" s="14"/>
      <c r="D521" s="15"/>
    </row>
    <row r="522" spans="1:4" ht="15.75" customHeight="1" x14ac:dyDescent="0.25">
      <c r="A522" s="11"/>
      <c r="B522" s="14"/>
      <c r="C522" s="14"/>
      <c r="D522" s="15"/>
    </row>
    <row r="523" spans="1:4" ht="15.75" customHeight="1" x14ac:dyDescent="0.25">
      <c r="A523" s="11"/>
      <c r="B523" s="14"/>
      <c r="C523" s="14"/>
      <c r="D523" s="15"/>
    </row>
    <row r="524" spans="1:4" ht="15.75" customHeight="1" x14ac:dyDescent="0.25">
      <c r="A524" s="11"/>
      <c r="B524" s="14"/>
      <c r="C524" s="14"/>
      <c r="D524" s="15"/>
    </row>
    <row r="525" spans="1:4" ht="15.75" customHeight="1" x14ac:dyDescent="0.25">
      <c r="A525" s="11"/>
      <c r="B525" s="14"/>
      <c r="C525" s="14"/>
      <c r="D525" s="15"/>
    </row>
    <row r="526" spans="1:4" ht="15.75" customHeight="1" x14ac:dyDescent="0.25">
      <c r="A526" s="11"/>
      <c r="B526" s="14"/>
      <c r="C526" s="14"/>
      <c r="D526" s="15"/>
    </row>
    <row r="527" spans="1:4" ht="15.75" customHeight="1" x14ac:dyDescent="0.25">
      <c r="A527" s="11"/>
      <c r="B527" s="14"/>
      <c r="C527" s="14"/>
      <c r="D527" s="15"/>
    </row>
    <row r="528" spans="1:4" ht="15.75" customHeight="1" x14ac:dyDescent="0.25">
      <c r="A528" s="11"/>
      <c r="B528" s="14"/>
      <c r="C528" s="14"/>
      <c r="D528" s="15"/>
    </row>
    <row r="529" spans="1:4" ht="15.75" customHeight="1" x14ac:dyDescent="0.25">
      <c r="A529" s="11"/>
      <c r="B529" s="14"/>
      <c r="C529" s="14"/>
      <c r="D529" s="15"/>
    </row>
    <row r="530" spans="1:4" ht="15.75" customHeight="1" x14ac:dyDescent="0.25">
      <c r="A530" s="11"/>
      <c r="B530" s="14"/>
      <c r="C530" s="14"/>
      <c r="D530" s="15"/>
    </row>
    <row r="531" spans="1:4" ht="15.75" customHeight="1" x14ac:dyDescent="0.25">
      <c r="A531" s="11"/>
      <c r="B531" s="14"/>
      <c r="C531" s="14"/>
      <c r="D531" s="15"/>
    </row>
    <row r="532" spans="1:4" ht="15.75" customHeight="1" x14ac:dyDescent="0.25">
      <c r="A532" s="11"/>
      <c r="B532" s="14"/>
      <c r="C532" s="14"/>
      <c r="D532" s="15"/>
    </row>
    <row r="533" spans="1:4" ht="15.75" customHeight="1" x14ac:dyDescent="0.25">
      <c r="A533" s="11"/>
      <c r="B533" s="14"/>
      <c r="C533" s="14"/>
      <c r="D533" s="15"/>
    </row>
    <row r="534" spans="1:4" ht="15.75" customHeight="1" x14ac:dyDescent="0.25">
      <c r="A534" s="11"/>
      <c r="B534" s="14"/>
      <c r="C534" s="14"/>
      <c r="D534" s="15"/>
    </row>
    <row r="535" spans="1:4" ht="15.75" customHeight="1" x14ac:dyDescent="0.25">
      <c r="A535" s="11"/>
      <c r="B535" s="14"/>
      <c r="C535" s="14"/>
      <c r="D535" s="15"/>
    </row>
    <row r="536" spans="1:4" ht="15.75" customHeight="1" x14ac:dyDescent="0.25">
      <c r="A536" s="11"/>
      <c r="B536" s="14"/>
      <c r="C536" s="14"/>
      <c r="D536" s="15"/>
    </row>
    <row r="537" spans="1:4" ht="15.75" customHeight="1" x14ac:dyDescent="0.25">
      <c r="A537" s="11"/>
      <c r="B537" s="14"/>
      <c r="C537" s="14"/>
      <c r="D537" s="15"/>
    </row>
    <row r="538" spans="1:4" ht="15.75" customHeight="1" x14ac:dyDescent="0.25">
      <c r="A538" s="11"/>
      <c r="B538" s="14"/>
      <c r="C538" s="14"/>
      <c r="D538" s="15"/>
    </row>
    <row r="539" spans="1:4" ht="15.75" customHeight="1" x14ac:dyDescent="0.25">
      <c r="A539" s="11"/>
      <c r="B539" s="14"/>
      <c r="C539" s="14"/>
      <c r="D539" s="15"/>
    </row>
    <row r="540" spans="1:4" ht="15.75" customHeight="1" x14ac:dyDescent="0.25">
      <c r="A540" s="11"/>
      <c r="B540" s="14"/>
      <c r="C540" s="14"/>
      <c r="D540" s="15"/>
    </row>
    <row r="541" spans="1:4" ht="15.75" customHeight="1" x14ac:dyDescent="0.25">
      <c r="A541" s="11"/>
      <c r="B541" s="14"/>
      <c r="C541" s="14"/>
      <c r="D541" s="15"/>
    </row>
    <row r="542" spans="1:4" ht="15.75" customHeight="1" x14ac:dyDescent="0.25">
      <c r="A542" s="11"/>
      <c r="B542" s="14"/>
      <c r="C542" s="14"/>
      <c r="D542" s="15"/>
    </row>
    <row r="543" spans="1:4" ht="15.75" customHeight="1" x14ac:dyDescent="0.25">
      <c r="A543" s="11"/>
      <c r="B543" s="14"/>
      <c r="C543" s="14"/>
      <c r="D543" s="15"/>
    </row>
    <row r="544" spans="1:4" ht="15.75" customHeight="1" x14ac:dyDescent="0.25">
      <c r="A544" s="11"/>
      <c r="B544" s="14"/>
      <c r="C544" s="14"/>
      <c r="D544" s="15"/>
    </row>
    <row r="545" spans="1:4" ht="15.75" customHeight="1" x14ac:dyDescent="0.25">
      <c r="A545" s="11"/>
      <c r="B545" s="14"/>
      <c r="C545" s="14"/>
      <c r="D545" s="15"/>
    </row>
    <row r="546" spans="1:4" ht="15.75" customHeight="1" x14ac:dyDescent="0.25">
      <c r="A546" s="11"/>
      <c r="B546" s="14"/>
      <c r="C546" s="14"/>
      <c r="D546" s="15"/>
    </row>
    <row r="547" spans="1:4" ht="15.75" customHeight="1" x14ac:dyDescent="0.25">
      <c r="A547" s="11"/>
      <c r="B547" s="14"/>
      <c r="C547" s="14"/>
      <c r="D547" s="15"/>
    </row>
    <row r="548" spans="1:4" ht="15.75" customHeight="1" x14ac:dyDescent="0.25">
      <c r="A548" s="11"/>
      <c r="B548" s="14"/>
      <c r="C548" s="14"/>
      <c r="D548" s="15"/>
    </row>
    <row r="549" spans="1:4" ht="15.75" customHeight="1" x14ac:dyDescent="0.25">
      <c r="A549" s="11"/>
      <c r="B549" s="14"/>
      <c r="C549" s="14"/>
      <c r="D549" s="15"/>
    </row>
    <row r="550" spans="1:4" ht="15.75" customHeight="1" x14ac:dyDescent="0.25">
      <c r="A550" s="11"/>
      <c r="B550" s="14"/>
      <c r="C550" s="14"/>
      <c r="D550" s="15"/>
    </row>
    <row r="551" spans="1:4" ht="15.75" customHeight="1" x14ac:dyDescent="0.25">
      <c r="A551" s="11"/>
      <c r="B551" s="14"/>
      <c r="C551" s="14"/>
      <c r="D551" s="15"/>
    </row>
    <row r="552" spans="1:4" ht="15.75" customHeight="1" x14ac:dyDescent="0.25">
      <c r="A552" s="11"/>
      <c r="B552" s="14"/>
      <c r="C552" s="14"/>
      <c r="D552" s="15"/>
    </row>
    <row r="553" spans="1:4" ht="15.75" customHeight="1" x14ac:dyDescent="0.25">
      <c r="A553" s="11"/>
      <c r="B553" s="14"/>
      <c r="C553" s="14"/>
      <c r="D553" s="15"/>
    </row>
    <row r="554" spans="1:4" ht="15.75" customHeight="1" x14ac:dyDescent="0.25">
      <c r="A554" s="11"/>
      <c r="B554" s="14"/>
      <c r="C554" s="14"/>
      <c r="D554" s="15"/>
    </row>
    <row r="555" spans="1:4" ht="15.75" customHeight="1" x14ac:dyDescent="0.25">
      <c r="A555" s="11"/>
      <c r="B555" s="14"/>
      <c r="C555" s="14"/>
      <c r="D555" s="15"/>
    </row>
    <row r="556" spans="1:4" ht="15.75" customHeight="1" x14ac:dyDescent="0.25">
      <c r="A556" s="11"/>
      <c r="B556" s="14"/>
      <c r="C556" s="14"/>
      <c r="D556" s="15"/>
    </row>
    <row r="557" spans="1:4" ht="15.75" customHeight="1" x14ac:dyDescent="0.25">
      <c r="A557" s="11"/>
      <c r="B557" s="14"/>
      <c r="C557" s="14"/>
      <c r="D557" s="15"/>
    </row>
    <row r="558" spans="1:4" ht="15.75" customHeight="1" x14ac:dyDescent="0.25">
      <c r="A558" s="11"/>
      <c r="B558" s="14"/>
      <c r="C558" s="14"/>
      <c r="D558" s="15"/>
    </row>
    <row r="559" spans="1:4" ht="15.75" customHeight="1" x14ac:dyDescent="0.25">
      <c r="A559" s="11"/>
      <c r="B559" s="14"/>
      <c r="C559" s="14"/>
      <c r="D559" s="15"/>
    </row>
    <row r="560" spans="1:4" ht="15.75" customHeight="1" x14ac:dyDescent="0.25">
      <c r="A560" s="11"/>
      <c r="B560" s="14"/>
      <c r="C560" s="14"/>
      <c r="D560" s="15"/>
    </row>
    <row r="561" spans="1:4" ht="15.75" customHeight="1" x14ac:dyDescent="0.25">
      <c r="A561" s="11"/>
      <c r="B561" s="14"/>
      <c r="C561" s="14"/>
      <c r="D561" s="15"/>
    </row>
    <row r="562" spans="1:4" ht="15.75" customHeight="1" x14ac:dyDescent="0.25">
      <c r="A562" s="11"/>
      <c r="B562" s="14"/>
      <c r="C562" s="14"/>
      <c r="D562" s="15"/>
    </row>
    <row r="563" spans="1:4" ht="15.75" customHeight="1" x14ac:dyDescent="0.25">
      <c r="A563" s="11"/>
      <c r="B563" s="14"/>
      <c r="C563" s="14"/>
      <c r="D563" s="15"/>
    </row>
    <row r="564" spans="1:4" ht="15.75" customHeight="1" x14ac:dyDescent="0.25">
      <c r="A564" s="11"/>
      <c r="B564" s="14"/>
      <c r="C564" s="14"/>
      <c r="D564" s="15"/>
    </row>
    <row r="565" spans="1:4" ht="15.75" customHeight="1" x14ac:dyDescent="0.25">
      <c r="A565" s="11"/>
      <c r="B565" s="14"/>
      <c r="C565" s="14"/>
      <c r="D565" s="15"/>
    </row>
    <row r="566" spans="1:4" ht="15.75" customHeight="1" x14ac:dyDescent="0.25">
      <c r="A566" s="11"/>
      <c r="B566" s="14"/>
      <c r="C566" s="14"/>
      <c r="D566" s="15"/>
    </row>
    <row r="567" spans="1:4" ht="15.75" customHeight="1" x14ac:dyDescent="0.25">
      <c r="A567" s="11"/>
      <c r="B567" s="14"/>
      <c r="C567" s="14"/>
      <c r="D567" s="15"/>
    </row>
    <row r="568" spans="1:4" ht="15.75" customHeight="1" x14ac:dyDescent="0.25">
      <c r="A568" s="11"/>
      <c r="B568" s="14"/>
      <c r="C568" s="14"/>
      <c r="D568" s="15"/>
    </row>
    <row r="569" spans="1:4" ht="15.75" customHeight="1" x14ac:dyDescent="0.25">
      <c r="A569" s="11"/>
      <c r="B569" s="14"/>
      <c r="C569" s="14"/>
      <c r="D569" s="15"/>
    </row>
    <row r="570" spans="1:4" ht="15.75" customHeight="1" x14ac:dyDescent="0.25">
      <c r="A570" s="11"/>
      <c r="B570" s="14"/>
      <c r="C570" s="14"/>
      <c r="D570" s="15"/>
    </row>
    <row r="571" spans="1:4" ht="15.75" customHeight="1" x14ac:dyDescent="0.25">
      <c r="A571" s="11"/>
      <c r="B571" s="14"/>
      <c r="C571" s="14"/>
      <c r="D571" s="15"/>
    </row>
    <row r="572" spans="1:4" ht="15.75" customHeight="1" x14ac:dyDescent="0.25">
      <c r="A572" s="11"/>
      <c r="B572" s="14"/>
      <c r="C572" s="14"/>
      <c r="D572" s="15"/>
    </row>
    <row r="573" spans="1:4" ht="15.75" customHeight="1" x14ac:dyDescent="0.25">
      <c r="A573" s="11"/>
      <c r="B573" s="14"/>
      <c r="C573" s="14"/>
      <c r="D573" s="15"/>
    </row>
    <row r="574" spans="1:4" ht="15.75" customHeight="1" x14ac:dyDescent="0.25">
      <c r="A574" s="11"/>
      <c r="B574" s="14"/>
      <c r="C574" s="14"/>
      <c r="D574" s="15"/>
    </row>
    <row r="575" spans="1:4" ht="15.75" customHeight="1" x14ac:dyDescent="0.25">
      <c r="A575" s="11"/>
      <c r="B575" s="14"/>
      <c r="C575" s="14"/>
      <c r="D575" s="15"/>
    </row>
    <row r="576" spans="1:4" ht="15.75" customHeight="1" x14ac:dyDescent="0.25">
      <c r="A576" s="11"/>
      <c r="B576" s="14"/>
      <c r="C576" s="14"/>
      <c r="D576" s="15"/>
    </row>
    <row r="577" spans="1:4" ht="15.75" customHeight="1" x14ac:dyDescent="0.25">
      <c r="A577" s="11"/>
      <c r="B577" s="14"/>
      <c r="C577" s="14"/>
      <c r="D577" s="15"/>
    </row>
    <row r="578" spans="1:4" ht="15.75" customHeight="1" x14ac:dyDescent="0.25">
      <c r="A578" s="11"/>
      <c r="B578" s="14"/>
      <c r="C578" s="14"/>
      <c r="D578" s="15"/>
    </row>
    <row r="579" spans="1:4" ht="15.75" customHeight="1" x14ac:dyDescent="0.25">
      <c r="A579" s="11"/>
      <c r="B579" s="14"/>
      <c r="C579" s="14"/>
      <c r="D579" s="15"/>
    </row>
    <row r="580" spans="1:4" ht="15.75" customHeight="1" x14ac:dyDescent="0.25">
      <c r="A580" s="11"/>
      <c r="B580" s="14"/>
      <c r="C580" s="14"/>
      <c r="D580" s="15"/>
    </row>
    <row r="581" spans="1:4" ht="15.75" customHeight="1" x14ac:dyDescent="0.25">
      <c r="A581" s="11"/>
      <c r="B581" s="14"/>
      <c r="C581" s="14"/>
      <c r="D581" s="15"/>
    </row>
    <row r="582" spans="1:4" ht="15.75" customHeight="1" x14ac:dyDescent="0.25">
      <c r="A582" s="11"/>
      <c r="B582" s="14"/>
      <c r="C582" s="14"/>
      <c r="D582" s="15"/>
    </row>
    <row r="583" spans="1:4" ht="15.75" customHeight="1" x14ac:dyDescent="0.25">
      <c r="A583" s="11"/>
      <c r="B583" s="14"/>
      <c r="C583" s="14"/>
      <c r="D583" s="15"/>
    </row>
    <row r="584" spans="1:4" ht="15.75" customHeight="1" x14ac:dyDescent="0.25">
      <c r="A584" s="11"/>
      <c r="B584" s="14"/>
      <c r="C584" s="14"/>
      <c r="D584" s="15"/>
    </row>
    <row r="585" spans="1:4" ht="15.75" customHeight="1" x14ac:dyDescent="0.25">
      <c r="A585" s="11"/>
      <c r="B585" s="14"/>
      <c r="C585" s="14"/>
      <c r="D585" s="15"/>
    </row>
    <row r="586" spans="1:4" ht="15.75" customHeight="1" x14ac:dyDescent="0.25">
      <c r="A586" s="11"/>
      <c r="B586" s="14"/>
      <c r="C586" s="14"/>
      <c r="D586" s="15"/>
    </row>
    <row r="587" spans="1:4" ht="15.75" customHeight="1" x14ac:dyDescent="0.25">
      <c r="A587" s="11"/>
      <c r="B587" s="14"/>
      <c r="C587" s="14"/>
      <c r="D587" s="15"/>
    </row>
    <row r="588" spans="1:4" ht="15.75" customHeight="1" x14ac:dyDescent="0.25">
      <c r="A588" s="11"/>
      <c r="B588" s="14"/>
      <c r="C588" s="14"/>
      <c r="D588" s="15"/>
    </row>
    <row r="589" spans="1:4" ht="15.75" customHeight="1" x14ac:dyDescent="0.25">
      <c r="A589" s="11"/>
      <c r="B589" s="14"/>
      <c r="C589" s="14"/>
      <c r="D589" s="15"/>
    </row>
    <row r="590" spans="1:4" ht="15.75" customHeight="1" x14ac:dyDescent="0.25">
      <c r="A590" s="11"/>
      <c r="B590" s="14"/>
      <c r="C590" s="14"/>
      <c r="D590" s="15"/>
    </row>
    <row r="591" spans="1:4" ht="15.75" customHeight="1" x14ac:dyDescent="0.25">
      <c r="A591" s="11"/>
      <c r="B591" s="14"/>
      <c r="C591" s="14"/>
      <c r="D591" s="15"/>
    </row>
    <row r="592" spans="1:4" ht="15.75" customHeight="1" x14ac:dyDescent="0.25">
      <c r="A592" s="11"/>
      <c r="B592" s="14"/>
      <c r="C592" s="14"/>
      <c r="D592" s="15"/>
    </row>
    <row r="593" spans="1:4" ht="15.75" customHeight="1" x14ac:dyDescent="0.25">
      <c r="A593" s="11"/>
      <c r="B593" s="14"/>
      <c r="C593" s="14"/>
      <c r="D593" s="15"/>
    </row>
    <row r="594" spans="1:4" ht="15.75" customHeight="1" x14ac:dyDescent="0.25">
      <c r="A594" s="11"/>
      <c r="B594" s="14"/>
      <c r="C594" s="14"/>
      <c r="D594" s="15"/>
    </row>
    <row r="595" spans="1:4" ht="15.75" customHeight="1" x14ac:dyDescent="0.25">
      <c r="A595" s="11"/>
      <c r="B595" s="14"/>
      <c r="C595" s="14"/>
      <c r="D595" s="15"/>
    </row>
    <row r="596" spans="1:4" ht="15.75" customHeight="1" x14ac:dyDescent="0.25">
      <c r="A596" s="11"/>
      <c r="B596" s="14"/>
      <c r="C596" s="14"/>
      <c r="D596" s="15"/>
    </row>
    <row r="597" spans="1:4" ht="15.75" customHeight="1" x14ac:dyDescent="0.25">
      <c r="A597" s="11"/>
      <c r="B597" s="14"/>
      <c r="C597" s="14"/>
      <c r="D597" s="15"/>
    </row>
    <row r="598" spans="1:4" ht="15.75" customHeight="1" x14ac:dyDescent="0.25">
      <c r="A598" s="11"/>
      <c r="B598" s="14"/>
      <c r="C598" s="14"/>
      <c r="D598" s="15"/>
    </row>
    <row r="599" spans="1:4" ht="15.75" customHeight="1" x14ac:dyDescent="0.25">
      <c r="A599" s="11"/>
      <c r="B599" s="14"/>
      <c r="C599" s="14"/>
      <c r="D599" s="15"/>
    </row>
    <row r="600" spans="1:4" ht="15.75" customHeight="1" x14ac:dyDescent="0.25">
      <c r="A600" s="11"/>
      <c r="B600" s="14"/>
      <c r="C600" s="14"/>
      <c r="D600" s="15"/>
    </row>
    <row r="601" spans="1:4" ht="15.75" customHeight="1" x14ac:dyDescent="0.25">
      <c r="A601" s="11"/>
      <c r="B601" s="14"/>
      <c r="C601" s="14"/>
      <c r="D601" s="15"/>
    </row>
    <row r="602" spans="1:4" ht="15.75" customHeight="1" x14ac:dyDescent="0.25">
      <c r="A602" s="11"/>
      <c r="B602" s="14"/>
      <c r="C602" s="14"/>
      <c r="D602" s="15"/>
    </row>
    <row r="603" spans="1:4" ht="15.75" customHeight="1" x14ac:dyDescent="0.25">
      <c r="A603" s="11"/>
      <c r="B603" s="14"/>
      <c r="C603" s="14"/>
      <c r="D603" s="15"/>
    </row>
    <row r="604" spans="1:4" ht="15.75" customHeight="1" x14ac:dyDescent="0.25">
      <c r="A604" s="11"/>
      <c r="B604" s="14"/>
      <c r="C604" s="14"/>
      <c r="D604" s="15"/>
    </row>
    <row r="605" spans="1:4" ht="15.75" customHeight="1" x14ac:dyDescent="0.25">
      <c r="A605" s="11"/>
      <c r="B605" s="14"/>
      <c r="C605" s="14"/>
      <c r="D605" s="15"/>
    </row>
    <row r="606" spans="1:4" ht="15.75" customHeight="1" x14ac:dyDescent="0.25">
      <c r="A606" s="11"/>
      <c r="B606" s="14"/>
      <c r="C606" s="14"/>
      <c r="D606" s="15"/>
    </row>
    <row r="607" spans="1:4" ht="15.75" customHeight="1" x14ac:dyDescent="0.25">
      <c r="A607" s="11"/>
      <c r="B607" s="14"/>
      <c r="C607" s="14"/>
      <c r="D607" s="15"/>
    </row>
    <row r="608" spans="1:4" ht="15.75" customHeight="1" x14ac:dyDescent="0.25">
      <c r="A608" s="11"/>
      <c r="B608" s="14"/>
      <c r="C608" s="14"/>
      <c r="D608" s="15"/>
    </row>
    <row r="609" spans="1:23" ht="15.75" customHeight="1" x14ac:dyDescent="0.25">
      <c r="A609" s="11"/>
      <c r="B609" s="14"/>
      <c r="C609" s="14"/>
      <c r="D609" s="15"/>
    </row>
    <row r="610" spans="1:23" ht="15.75" customHeight="1" x14ac:dyDescent="0.25">
      <c r="A610" s="11"/>
      <c r="B610" s="14"/>
      <c r="C610" s="14"/>
      <c r="D610" s="15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1:23" ht="15.75" customHeight="1" x14ac:dyDescent="0.25">
      <c r="A611" s="11"/>
      <c r="B611" s="14"/>
      <c r="C611" s="14"/>
      <c r="D611" s="15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1:23" ht="15.75" customHeight="1" x14ac:dyDescent="0.25">
      <c r="A612" s="11"/>
      <c r="B612" s="14"/>
      <c r="C612" s="14"/>
      <c r="D612" s="15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1:23" ht="15.75" customHeight="1" x14ac:dyDescent="0.25">
      <c r="A613" s="11"/>
      <c r="B613" s="14"/>
      <c r="C613" s="14"/>
      <c r="D613" s="15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1:23" ht="15.75" customHeight="1" x14ac:dyDescent="0.25">
      <c r="A614" s="11"/>
      <c r="B614" s="14"/>
      <c r="C614" s="14"/>
      <c r="D614" s="15"/>
    </row>
    <row r="615" spans="1:23" ht="15.75" customHeight="1" x14ac:dyDescent="0.25">
      <c r="A615" s="11"/>
      <c r="B615" s="14"/>
      <c r="C615" s="14"/>
      <c r="D615" s="15"/>
    </row>
    <row r="616" spans="1:23" ht="15.75" customHeight="1" x14ac:dyDescent="0.25">
      <c r="A616" s="11"/>
      <c r="B616" s="14"/>
      <c r="C616" s="14"/>
      <c r="D616" s="15"/>
    </row>
    <row r="617" spans="1:23" ht="15.75" customHeight="1" x14ac:dyDescent="0.25">
      <c r="A617" s="11"/>
      <c r="B617" s="14"/>
      <c r="C617" s="14"/>
      <c r="D617" s="15"/>
    </row>
    <row r="618" spans="1:23" ht="15.75" customHeight="1" x14ac:dyDescent="0.25">
      <c r="A618" s="11"/>
      <c r="B618" s="14"/>
      <c r="C618" s="14"/>
      <c r="D618" s="15"/>
    </row>
    <row r="619" spans="1:23" ht="15.75" customHeight="1" x14ac:dyDescent="0.25">
      <c r="A619" s="11"/>
      <c r="B619" s="14"/>
      <c r="C619" s="14"/>
      <c r="D619" s="15"/>
    </row>
    <row r="620" spans="1:23" ht="15.75" customHeight="1" x14ac:dyDescent="0.25">
      <c r="A620" s="11"/>
      <c r="B620" s="14"/>
      <c r="C620" s="14"/>
      <c r="D620" s="15"/>
    </row>
    <row r="621" spans="1:23" ht="15.75" customHeight="1" x14ac:dyDescent="0.25">
      <c r="A621" s="11"/>
      <c r="B621" s="14"/>
      <c r="C621" s="14"/>
      <c r="D621" s="15"/>
    </row>
    <row r="622" spans="1:23" ht="15.75" customHeight="1" x14ac:dyDescent="0.25">
      <c r="A622" s="11"/>
      <c r="B622" s="14"/>
      <c r="C622" s="14"/>
      <c r="D622" s="15"/>
    </row>
    <row r="623" spans="1:23" ht="15.75" customHeight="1" x14ac:dyDescent="0.25">
      <c r="A623" s="11"/>
      <c r="B623" s="14"/>
      <c r="C623" s="14"/>
      <c r="D623" s="15"/>
    </row>
    <row r="624" spans="1:23" ht="15.75" customHeight="1" x14ac:dyDescent="0.25">
      <c r="A624" s="11"/>
      <c r="B624" s="14"/>
      <c r="C624" s="14"/>
      <c r="D624" s="15"/>
    </row>
    <row r="625" spans="1:4" ht="15.75" customHeight="1" x14ac:dyDescent="0.25">
      <c r="A625" s="11"/>
      <c r="B625" s="14"/>
      <c r="C625" s="14"/>
      <c r="D625" s="15"/>
    </row>
    <row r="626" spans="1:4" ht="15.75" customHeight="1" x14ac:dyDescent="0.25">
      <c r="A626" s="11"/>
      <c r="B626" s="14"/>
      <c r="C626" s="14"/>
      <c r="D626" s="15"/>
    </row>
    <row r="627" spans="1:4" ht="15.75" customHeight="1" x14ac:dyDescent="0.25">
      <c r="A627" s="11"/>
      <c r="B627" s="14"/>
      <c r="C627" s="14"/>
      <c r="D627" s="15"/>
    </row>
    <row r="628" spans="1:4" ht="15.75" customHeight="1" x14ac:dyDescent="0.25">
      <c r="A628" s="11"/>
      <c r="B628" s="14"/>
      <c r="C628" s="14"/>
      <c r="D628" s="15"/>
    </row>
    <row r="629" spans="1:4" ht="15.75" customHeight="1" x14ac:dyDescent="0.25">
      <c r="A629" s="11"/>
      <c r="B629" s="14"/>
      <c r="C629" s="14"/>
      <c r="D629" s="15"/>
    </row>
    <row r="630" spans="1:4" ht="15.75" customHeight="1" x14ac:dyDescent="0.25">
      <c r="A630" s="11"/>
      <c r="B630" s="14"/>
      <c r="C630" s="14"/>
      <c r="D630" s="15"/>
    </row>
    <row r="631" spans="1:4" ht="15.75" customHeight="1" x14ac:dyDescent="0.25">
      <c r="A631" s="11"/>
      <c r="B631" s="14"/>
      <c r="C631" s="14"/>
      <c r="D631" s="15"/>
    </row>
    <row r="632" spans="1:4" ht="15.75" customHeight="1" x14ac:dyDescent="0.25">
      <c r="A632" s="11"/>
      <c r="B632" s="14"/>
      <c r="C632" s="14"/>
      <c r="D632" s="15"/>
    </row>
    <row r="633" spans="1:4" ht="15.75" customHeight="1" x14ac:dyDescent="0.25">
      <c r="A633" s="11"/>
      <c r="B633" s="14"/>
      <c r="C633" s="14"/>
      <c r="D633" s="15"/>
    </row>
    <row r="634" spans="1:4" ht="15.75" customHeight="1" x14ac:dyDescent="0.25">
      <c r="A634" s="11"/>
      <c r="B634" s="14"/>
      <c r="C634" s="14"/>
      <c r="D634" s="15"/>
    </row>
    <row r="635" spans="1:4" ht="15.75" customHeight="1" x14ac:dyDescent="0.25">
      <c r="A635" s="11"/>
      <c r="B635" s="14"/>
      <c r="C635" s="14"/>
      <c r="D635" s="15"/>
    </row>
    <row r="636" spans="1:4" ht="15.75" customHeight="1" x14ac:dyDescent="0.25">
      <c r="A636" s="11"/>
      <c r="B636" s="14"/>
      <c r="C636" s="14"/>
      <c r="D636" s="15"/>
    </row>
    <row r="637" spans="1:4" ht="15.75" customHeight="1" x14ac:dyDescent="0.25">
      <c r="A637" s="11"/>
      <c r="B637" s="14"/>
      <c r="C637" s="14"/>
      <c r="D637" s="15"/>
    </row>
    <row r="638" spans="1:4" ht="15.75" customHeight="1" x14ac:dyDescent="0.25">
      <c r="A638" s="11"/>
      <c r="B638" s="14"/>
      <c r="C638" s="14"/>
      <c r="D638" s="15"/>
    </row>
    <row r="639" spans="1:4" ht="15.75" customHeight="1" x14ac:dyDescent="0.25">
      <c r="A639" s="11"/>
      <c r="B639" s="14"/>
      <c r="C639" s="14"/>
      <c r="D639" s="15"/>
    </row>
    <row r="640" spans="1:4" ht="15.75" customHeight="1" x14ac:dyDescent="0.25">
      <c r="A640" s="11"/>
      <c r="B640" s="14"/>
      <c r="C640" s="14"/>
      <c r="D640" s="15"/>
    </row>
    <row r="641" spans="1:4" ht="15.75" customHeight="1" x14ac:dyDescent="0.25">
      <c r="A641" s="11"/>
      <c r="B641" s="14"/>
      <c r="C641" s="14"/>
      <c r="D641" s="15"/>
    </row>
    <row r="642" spans="1:4" ht="15.75" customHeight="1" x14ac:dyDescent="0.25">
      <c r="A642" s="11"/>
      <c r="B642" s="14"/>
      <c r="C642" s="14"/>
      <c r="D642" s="15"/>
    </row>
    <row r="643" spans="1:4" ht="15.75" customHeight="1" x14ac:dyDescent="0.25">
      <c r="A643" s="11"/>
      <c r="B643" s="14"/>
      <c r="C643" s="14"/>
      <c r="D643" s="15"/>
    </row>
    <row r="644" spans="1:4" ht="15.75" customHeight="1" x14ac:dyDescent="0.25">
      <c r="A644" s="11"/>
      <c r="B644" s="14"/>
      <c r="C644" s="14"/>
      <c r="D644" s="15"/>
    </row>
    <row r="645" spans="1:4" ht="15.75" customHeight="1" x14ac:dyDescent="0.25">
      <c r="A645" s="11"/>
      <c r="B645" s="14"/>
      <c r="C645" s="14"/>
      <c r="D645" s="15"/>
    </row>
    <row r="646" spans="1:4" ht="15.75" customHeight="1" x14ac:dyDescent="0.25">
      <c r="A646" s="11"/>
      <c r="B646" s="14"/>
      <c r="C646" s="14"/>
      <c r="D646" s="15"/>
    </row>
    <row r="647" spans="1:4" ht="15.75" customHeight="1" x14ac:dyDescent="0.25">
      <c r="A647" s="11"/>
      <c r="B647" s="14"/>
      <c r="C647" s="14"/>
      <c r="D647" s="15"/>
    </row>
    <row r="648" spans="1:4" ht="15.75" customHeight="1" x14ac:dyDescent="0.25">
      <c r="A648" s="11"/>
      <c r="B648" s="14"/>
      <c r="C648" s="14"/>
      <c r="D648" s="15"/>
    </row>
    <row r="649" spans="1:4" ht="15.75" customHeight="1" x14ac:dyDescent="0.25">
      <c r="A649" s="11"/>
      <c r="B649" s="14"/>
      <c r="C649" s="14"/>
      <c r="D649" s="15"/>
    </row>
    <row r="650" spans="1:4" ht="15.75" customHeight="1" x14ac:dyDescent="0.25">
      <c r="A650" s="11"/>
      <c r="B650" s="14"/>
      <c r="C650" s="14"/>
      <c r="D650" s="15"/>
    </row>
    <row r="651" spans="1:4" ht="15.75" customHeight="1" x14ac:dyDescent="0.25">
      <c r="A651" s="11"/>
      <c r="B651" s="14"/>
      <c r="C651" s="14"/>
      <c r="D651" s="15"/>
    </row>
    <row r="652" spans="1:4" ht="15.75" customHeight="1" x14ac:dyDescent="0.25">
      <c r="A652" s="11"/>
      <c r="B652" s="14"/>
      <c r="C652" s="14"/>
      <c r="D652" s="15"/>
    </row>
    <row r="653" spans="1:4" ht="15.75" customHeight="1" x14ac:dyDescent="0.25">
      <c r="A653" s="11"/>
      <c r="B653" s="14"/>
      <c r="C653" s="14"/>
      <c r="D653" s="15"/>
    </row>
    <row r="654" spans="1:4" ht="15.75" customHeight="1" x14ac:dyDescent="0.25">
      <c r="A654" s="11"/>
      <c r="B654" s="14"/>
      <c r="C654" s="14"/>
      <c r="D654" s="15"/>
    </row>
    <row r="655" spans="1:4" ht="15.75" customHeight="1" x14ac:dyDescent="0.25">
      <c r="A655" s="11"/>
      <c r="B655" s="14"/>
      <c r="C655" s="14"/>
      <c r="D655" s="15"/>
    </row>
    <row r="656" spans="1:4" ht="15.75" customHeight="1" x14ac:dyDescent="0.25">
      <c r="A656" s="11"/>
      <c r="B656" s="14"/>
      <c r="C656" s="14"/>
      <c r="D656" s="15"/>
    </row>
    <row r="657" spans="1:4" ht="15.75" customHeight="1" x14ac:dyDescent="0.25">
      <c r="A657" s="11"/>
      <c r="B657" s="14"/>
      <c r="C657" s="14"/>
      <c r="D657" s="15"/>
    </row>
    <row r="658" spans="1:4" ht="15.75" customHeight="1" x14ac:dyDescent="0.25">
      <c r="A658" s="11"/>
      <c r="B658" s="14"/>
      <c r="C658" s="14"/>
      <c r="D658" s="15"/>
    </row>
    <row r="659" spans="1:4" ht="15.75" customHeight="1" x14ac:dyDescent="0.25">
      <c r="A659" s="11"/>
      <c r="B659" s="14"/>
      <c r="C659" s="14"/>
      <c r="D659" s="15"/>
    </row>
    <row r="660" spans="1:4" ht="15.75" customHeight="1" x14ac:dyDescent="0.25">
      <c r="A660" s="11"/>
      <c r="B660" s="14"/>
      <c r="C660" s="14"/>
      <c r="D660" s="15"/>
    </row>
    <row r="661" spans="1:4" ht="15.75" customHeight="1" x14ac:dyDescent="0.25">
      <c r="A661" s="11"/>
      <c r="B661" s="14"/>
      <c r="C661" s="14"/>
      <c r="D661" s="15"/>
    </row>
    <row r="662" spans="1:4" ht="15.75" customHeight="1" x14ac:dyDescent="0.25">
      <c r="A662" s="11"/>
      <c r="B662" s="14"/>
      <c r="C662" s="14"/>
      <c r="D662" s="15"/>
    </row>
    <row r="663" spans="1:4" ht="15.75" customHeight="1" x14ac:dyDescent="0.25">
      <c r="A663" s="11"/>
      <c r="B663" s="14"/>
      <c r="C663" s="14"/>
      <c r="D663" s="15"/>
    </row>
    <row r="664" spans="1:4" ht="15.75" customHeight="1" x14ac:dyDescent="0.25">
      <c r="A664" s="11"/>
      <c r="B664" s="14"/>
      <c r="C664" s="14"/>
      <c r="D664" s="15"/>
    </row>
    <row r="665" spans="1:4" ht="15.75" customHeight="1" x14ac:dyDescent="0.25">
      <c r="A665" s="11"/>
      <c r="B665" s="14"/>
      <c r="C665" s="14"/>
      <c r="D665" s="15"/>
    </row>
    <row r="666" spans="1:4" ht="15.75" customHeight="1" x14ac:dyDescent="0.25">
      <c r="A666" s="11"/>
      <c r="B666" s="14"/>
      <c r="C666" s="14"/>
      <c r="D666" s="15"/>
    </row>
    <row r="667" spans="1:4" ht="15.75" customHeight="1" x14ac:dyDescent="0.25">
      <c r="A667" s="11"/>
      <c r="B667" s="14"/>
      <c r="C667" s="14"/>
      <c r="D667" s="15"/>
    </row>
    <row r="668" spans="1:4" ht="15.75" customHeight="1" x14ac:dyDescent="0.25">
      <c r="A668" s="11"/>
      <c r="B668" s="14"/>
      <c r="C668" s="14"/>
      <c r="D668" s="15"/>
    </row>
    <row r="669" spans="1:4" ht="15.75" customHeight="1" x14ac:dyDescent="0.25">
      <c r="A669" s="11"/>
      <c r="B669" s="14"/>
      <c r="C669" s="14"/>
      <c r="D669" s="15"/>
    </row>
    <row r="670" spans="1:4" ht="15.75" customHeight="1" x14ac:dyDescent="0.25">
      <c r="A670" s="11"/>
      <c r="B670" s="14"/>
      <c r="C670" s="14"/>
      <c r="D670" s="15"/>
    </row>
    <row r="671" spans="1:4" ht="15.75" customHeight="1" x14ac:dyDescent="0.25">
      <c r="A671" s="11"/>
      <c r="B671" s="14"/>
      <c r="C671" s="14"/>
      <c r="D671" s="15"/>
    </row>
    <row r="672" spans="1:4" ht="15.75" customHeight="1" x14ac:dyDescent="0.25">
      <c r="A672" s="11"/>
      <c r="B672" s="14"/>
      <c r="C672" s="14"/>
      <c r="D672" s="15"/>
    </row>
    <row r="673" spans="1:4" ht="15.75" customHeight="1" x14ac:dyDescent="0.25">
      <c r="A673" s="11"/>
      <c r="B673" s="14"/>
      <c r="C673" s="14"/>
      <c r="D673" s="15"/>
    </row>
    <row r="674" spans="1:4" ht="15.75" customHeight="1" x14ac:dyDescent="0.25">
      <c r="A674" s="11"/>
      <c r="B674" s="14"/>
      <c r="C674" s="14"/>
      <c r="D674" s="15"/>
    </row>
    <row r="675" spans="1:4" ht="15.75" customHeight="1" x14ac:dyDescent="0.25">
      <c r="A675" s="11"/>
      <c r="B675" s="14"/>
      <c r="C675" s="14"/>
      <c r="D675" s="15"/>
    </row>
    <row r="676" spans="1:4" ht="15.75" customHeight="1" x14ac:dyDescent="0.25">
      <c r="A676" s="11"/>
      <c r="B676" s="14"/>
      <c r="C676" s="14"/>
      <c r="D676" s="15"/>
    </row>
    <row r="677" spans="1:4" ht="15.75" customHeight="1" x14ac:dyDescent="0.25">
      <c r="A677" s="11"/>
      <c r="B677" s="14"/>
      <c r="C677" s="14"/>
      <c r="D677" s="15"/>
    </row>
    <row r="678" spans="1:4" ht="15.75" customHeight="1" x14ac:dyDescent="0.25">
      <c r="A678" s="11"/>
      <c r="B678" s="14"/>
      <c r="C678" s="14"/>
      <c r="D678" s="15"/>
    </row>
    <row r="679" spans="1:4" ht="15.75" customHeight="1" x14ac:dyDescent="0.25">
      <c r="A679" s="11"/>
      <c r="B679" s="14"/>
      <c r="C679" s="14"/>
      <c r="D679" s="15"/>
    </row>
    <row r="680" spans="1:4" ht="15.75" customHeight="1" x14ac:dyDescent="0.25">
      <c r="A680" s="11"/>
      <c r="B680" s="14"/>
      <c r="C680" s="14"/>
      <c r="D680" s="15"/>
    </row>
    <row r="681" spans="1:4" ht="15.75" customHeight="1" x14ac:dyDescent="0.25">
      <c r="A681" s="11"/>
      <c r="B681" s="14"/>
      <c r="C681" s="14"/>
      <c r="D681" s="15"/>
    </row>
    <row r="682" spans="1:4" ht="15.75" customHeight="1" x14ac:dyDescent="0.25">
      <c r="A682" s="11"/>
      <c r="B682" s="14"/>
      <c r="C682" s="14"/>
      <c r="D682" s="15"/>
    </row>
    <row r="683" spans="1:4" ht="15.75" customHeight="1" x14ac:dyDescent="0.25">
      <c r="A683" s="11"/>
      <c r="B683" s="14"/>
      <c r="C683" s="14"/>
      <c r="D683" s="15"/>
    </row>
    <row r="684" spans="1:4" ht="15.75" customHeight="1" x14ac:dyDescent="0.25">
      <c r="A684" s="11"/>
      <c r="B684" s="14"/>
      <c r="C684" s="14"/>
      <c r="D684" s="15"/>
    </row>
    <row r="685" spans="1:4" ht="15.75" customHeight="1" x14ac:dyDescent="0.25">
      <c r="A685" s="11"/>
      <c r="B685" s="14"/>
      <c r="C685" s="14"/>
      <c r="D685" s="15"/>
    </row>
    <row r="686" spans="1:4" ht="15.75" customHeight="1" x14ac:dyDescent="0.25">
      <c r="A686" s="11"/>
      <c r="B686" s="14"/>
      <c r="C686" s="14"/>
      <c r="D686" s="15"/>
    </row>
    <row r="687" spans="1:4" ht="15.75" customHeight="1" x14ac:dyDescent="0.25">
      <c r="A687" s="11"/>
      <c r="B687" s="14"/>
      <c r="C687" s="14"/>
      <c r="D687" s="15"/>
    </row>
    <row r="688" spans="1:4" ht="15.75" customHeight="1" x14ac:dyDescent="0.25">
      <c r="A688" s="11"/>
      <c r="B688" s="14"/>
      <c r="C688" s="14"/>
      <c r="D688" s="15"/>
    </row>
    <row r="689" spans="1:4" ht="15.75" customHeight="1" x14ac:dyDescent="0.25">
      <c r="A689" s="11"/>
      <c r="B689" s="14"/>
      <c r="C689" s="14"/>
      <c r="D689" s="15"/>
    </row>
    <row r="690" spans="1:4" ht="15.75" customHeight="1" x14ac:dyDescent="0.25">
      <c r="A690" s="11"/>
      <c r="B690" s="14"/>
      <c r="C690" s="14"/>
      <c r="D690" s="15"/>
    </row>
    <row r="691" spans="1:4" ht="15.75" customHeight="1" x14ac:dyDescent="0.25">
      <c r="A691" s="11"/>
      <c r="B691" s="14"/>
      <c r="C691" s="14"/>
      <c r="D691" s="15"/>
    </row>
    <row r="692" spans="1:4" ht="15.75" customHeight="1" x14ac:dyDescent="0.25">
      <c r="A692" s="11"/>
      <c r="B692" s="14"/>
      <c r="C692" s="14"/>
      <c r="D692" s="15"/>
    </row>
    <row r="693" spans="1:4" ht="15.75" customHeight="1" x14ac:dyDescent="0.25">
      <c r="A693" s="11"/>
      <c r="B693" s="14"/>
      <c r="C693" s="14"/>
      <c r="D693" s="15"/>
    </row>
    <row r="694" spans="1:4" ht="15.75" customHeight="1" x14ac:dyDescent="0.25">
      <c r="A694" s="11"/>
      <c r="B694" s="14"/>
      <c r="C694" s="14"/>
      <c r="D694" s="15"/>
    </row>
    <row r="695" spans="1:4" ht="15.75" customHeight="1" x14ac:dyDescent="0.25">
      <c r="A695" s="11"/>
      <c r="B695" s="14"/>
      <c r="C695" s="14"/>
      <c r="D695" s="15"/>
    </row>
    <row r="696" spans="1:4" ht="15.75" customHeight="1" x14ac:dyDescent="0.25">
      <c r="A696" s="11"/>
      <c r="B696" s="14"/>
      <c r="C696" s="14"/>
      <c r="D696" s="15"/>
    </row>
    <row r="697" spans="1:4" ht="15.75" customHeight="1" x14ac:dyDescent="0.25">
      <c r="A697" s="11"/>
      <c r="B697" s="14"/>
      <c r="C697" s="14"/>
      <c r="D697" s="15"/>
    </row>
    <row r="698" spans="1:4" ht="15.75" customHeight="1" x14ac:dyDescent="0.25">
      <c r="A698" s="11"/>
      <c r="B698" s="14"/>
      <c r="C698" s="14"/>
      <c r="D698" s="15"/>
    </row>
    <row r="699" spans="1:4" ht="15.75" customHeight="1" x14ac:dyDescent="0.25">
      <c r="A699" s="11"/>
      <c r="B699" s="14"/>
      <c r="C699" s="14"/>
      <c r="D699" s="15"/>
    </row>
    <row r="700" spans="1:4" ht="15.75" customHeight="1" x14ac:dyDescent="0.25">
      <c r="A700" s="11"/>
      <c r="B700" s="14"/>
      <c r="C700" s="14"/>
      <c r="D700" s="15"/>
    </row>
    <row r="701" spans="1:4" ht="15.75" customHeight="1" x14ac:dyDescent="0.25">
      <c r="A701" s="11"/>
      <c r="B701" s="14"/>
      <c r="C701" s="14"/>
      <c r="D701" s="15"/>
    </row>
    <row r="702" spans="1:4" ht="15.75" customHeight="1" x14ac:dyDescent="0.25">
      <c r="A702" s="11"/>
      <c r="B702" s="14"/>
      <c r="C702" s="14"/>
      <c r="D702" s="15"/>
    </row>
    <row r="703" spans="1:4" ht="15.75" customHeight="1" x14ac:dyDescent="0.25">
      <c r="A703" s="11"/>
      <c r="B703" s="14"/>
      <c r="C703" s="14"/>
      <c r="D703" s="15"/>
    </row>
    <row r="704" spans="1:4" ht="15.75" customHeight="1" x14ac:dyDescent="0.25">
      <c r="A704" s="11"/>
      <c r="B704" s="14"/>
      <c r="C704" s="14"/>
      <c r="D704" s="15"/>
    </row>
    <row r="705" spans="1:6" ht="15.75" customHeight="1" x14ac:dyDescent="0.25">
      <c r="A705" s="11"/>
      <c r="B705" s="14"/>
      <c r="C705" s="14"/>
      <c r="D705" s="15"/>
    </row>
    <row r="706" spans="1:6" ht="15.75" customHeight="1" x14ac:dyDescent="0.25">
      <c r="A706" s="11"/>
      <c r="B706" s="14"/>
      <c r="C706" s="14"/>
      <c r="D706" s="15"/>
    </row>
    <row r="707" spans="1:6" ht="15.75" customHeight="1" x14ac:dyDescent="0.25">
      <c r="A707" s="11"/>
      <c r="B707" s="14"/>
      <c r="C707" s="14"/>
      <c r="D707" s="15"/>
    </row>
    <row r="708" spans="1:6" ht="15.75" customHeight="1" x14ac:dyDescent="0.25">
      <c r="A708" s="11"/>
      <c r="B708" s="14"/>
      <c r="C708" s="14"/>
      <c r="D708" s="15"/>
    </row>
    <row r="709" spans="1:6" ht="15.75" customHeight="1" x14ac:dyDescent="0.25">
      <c r="A709" s="11"/>
      <c r="B709" s="14"/>
      <c r="C709" s="14"/>
      <c r="D709" s="15"/>
    </row>
    <row r="710" spans="1:6" ht="15.75" customHeight="1" x14ac:dyDescent="0.25">
      <c r="A710" s="11"/>
      <c r="B710" s="14"/>
      <c r="C710" s="14"/>
      <c r="D710" s="15"/>
    </row>
    <row r="711" spans="1:6" ht="15.75" customHeight="1" x14ac:dyDescent="0.25">
      <c r="A711" s="11"/>
      <c r="B711" s="14"/>
      <c r="C711" s="14"/>
      <c r="D711" s="15"/>
    </row>
    <row r="712" spans="1:6" ht="15.75" customHeight="1" x14ac:dyDescent="0.25">
      <c r="A712" s="11"/>
      <c r="B712" s="14"/>
      <c r="C712" s="14"/>
      <c r="D712" s="15"/>
    </row>
    <row r="713" spans="1:6" ht="15.75" customHeight="1" x14ac:dyDescent="0.25">
      <c r="A713" s="11"/>
      <c r="B713" s="14"/>
      <c r="C713" s="14"/>
      <c r="D713" s="15"/>
    </row>
    <row r="714" spans="1:6" ht="15.75" customHeight="1" x14ac:dyDescent="0.25">
      <c r="A714" s="11"/>
      <c r="B714" s="14"/>
      <c r="C714" s="14"/>
      <c r="D714" s="15"/>
      <c r="F714" s="28"/>
    </row>
    <row r="715" spans="1:6" ht="15.75" customHeight="1" x14ac:dyDescent="0.25">
      <c r="A715" s="11"/>
      <c r="B715" s="14"/>
      <c r="C715" s="14"/>
      <c r="D715" s="15"/>
    </row>
    <row r="716" spans="1:6" ht="15.75" customHeight="1" x14ac:dyDescent="0.25">
      <c r="A716" s="11"/>
      <c r="B716" s="14"/>
      <c r="C716" s="14"/>
      <c r="D716" s="15"/>
    </row>
    <row r="717" spans="1:6" ht="15.75" customHeight="1" x14ac:dyDescent="0.25">
      <c r="A717" s="11"/>
      <c r="B717" s="14"/>
      <c r="C717" s="14"/>
      <c r="D717" s="15"/>
    </row>
    <row r="718" spans="1:6" ht="15.75" customHeight="1" x14ac:dyDescent="0.25">
      <c r="A718" s="11"/>
      <c r="B718" s="14"/>
      <c r="C718" s="14"/>
      <c r="D718" s="15"/>
    </row>
    <row r="719" spans="1:6" ht="15.75" customHeight="1" x14ac:dyDescent="0.25">
      <c r="A719" s="11"/>
      <c r="B719" s="14"/>
      <c r="C719" s="14"/>
      <c r="D719" s="15"/>
    </row>
    <row r="720" spans="1:6" ht="15.75" customHeight="1" x14ac:dyDescent="0.25">
      <c r="A720" s="11"/>
      <c r="B720" s="14"/>
      <c r="C720" s="14"/>
      <c r="D720" s="15"/>
    </row>
    <row r="721" spans="1:4" ht="15.75" customHeight="1" x14ac:dyDescent="0.25">
      <c r="A721" s="11"/>
      <c r="B721" s="14"/>
      <c r="C721" s="14"/>
      <c r="D721" s="15"/>
    </row>
    <row r="722" spans="1:4" ht="15.75" customHeight="1" x14ac:dyDescent="0.25">
      <c r="A722" s="11"/>
      <c r="B722" s="14"/>
      <c r="C722" s="14"/>
      <c r="D722" s="15"/>
    </row>
    <row r="723" spans="1:4" ht="15.75" customHeight="1" x14ac:dyDescent="0.25">
      <c r="A723" s="11"/>
      <c r="B723" s="14"/>
      <c r="C723" s="14"/>
      <c r="D723" s="15"/>
    </row>
    <row r="724" spans="1:4" ht="15.75" customHeight="1" x14ac:dyDescent="0.25">
      <c r="A724" s="11"/>
      <c r="B724" s="14"/>
      <c r="C724" s="14"/>
      <c r="D724" s="15"/>
    </row>
    <row r="725" spans="1:4" ht="15.75" customHeight="1" x14ac:dyDescent="0.2"/>
    <row r="726" spans="1:4" ht="15.75" customHeight="1" x14ac:dyDescent="0.2"/>
    <row r="727" spans="1:4" ht="15.75" customHeight="1" x14ac:dyDescent="0.2"/>
    <row r="728" spans="1:4" ht="15.75" customHeight="1" x14ac:dyDescent="0.2"/>
    <row r="729" spans="1:4" ht="15.75" customHeight="1" x14ac:dyDescent="0.2"/>
    <row r="730" spans="1:4" ht="15.75" customHeight="1" x14ac:dyDescent="0.2"/>
    <row r="731" spans="1:4" ht="15.75" customHeight="1" x14ac:dyDescent="0.2"/>
    <row r="732" spans="1:4" ht="15.75" customHeight="1" x14ac:dyDescent="0.2"/>
    <row r="733" spans="1:4" ht="15.75" customHeight="1" x14ac:dyDescent="0.2"/>
    <row r="734" spans="1:4" ht="15.75" customHeight="1" x14ac:dyDescent="0.2"/>
    <row r="735" spans="1:4" ht="15.75" customHeight="1" x14ac:dyDescent="0.2"/>
    <row r="736" spans="1:4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spans="6:23" ht="15.75" customHeight="1" x14ac:dyDescent="0.2"/>
    <row r="834" spans="6:23" ht="15.75" customHeight="1" x14ac:dyDescent="0.2"/>
    <row r="835" spans="6:23" ht="15.75" customHeight="1" x14ac:dyDescent="0.2"/>
    <row r="836" spans="6:23" ht="15.75" customHeight="1" x14ac:dyDescent="0.2"/>
    <row r="837" spans="6:23" ht="15.75" customHeight="1" x14ac:dyDescent="0.2"/>
    <row r="838" spans="6:23" ht="15.75" customHeight="1" x14ac:dyDescent="0.2"/>
    <row r="839" spans="6:23" ht="15.75" customHeight="1" x14ac:dyDescent="0.2"/>
    <row r="840" spans="6:23" ht="15.75" customHeight="1" x14ac:dyDescent="0.2"/>
    <row r="841" spans="6:23" ht="15.75" customHeight="1" x14ac:dyDescent="0.2"/>
    <row r="842" spans="6:23" ht="15.75" customHeight="1" x14ac:dyDescent="0.2"/>
    <row r="843" spans="6:23" ht="15.75" customHeight="1" x14ac:dyDescent="0.2"/>
    <row r="844" spans="6:23" ht="15.75" customHeight="1" x14ac:dyDescent="0.2"/>
    <row r="845" spans="6:23" ht="15.75" customHeight="1" x14ac:dyDescent="0.25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6:23" ht="15.75" customHeight="1" x14ac:dyDescent="0.2"/>
    <row r="847" spans="6:23" ht="15.75" customHeight="1" x14ac:dyDescent="0.2"/>
    <row r="848" spans="6:23" ht="15.75" customHeight="1" x14ac:dyDescent="0.2"/>
    <row r="849" spans="6:23" ht="15.75" customHeight="1" x14ac:dyDescent="0.2"/>
    <row r="850" spans="6:23" ht="15.75" customHeight="1" x14ac:dyDescent="0.2"/>
    <row r="851" spans="6:23" ht="15.75" customHeight="1" x14ac:dyDescent="0.2"/>
    <row r="852" spans="6:23" ht="15.75" customHeight="1" x14ac:dyDescent="0.2"/>
    <row r="853" spans="6:23" ht="15.75" customHeight="1" x14ac:dyDescent="0.2"/>
    <row r="854" spans="6:23" ht="15.75" customHeight="1" x14ac:dyDescent="0.25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6:23" ht="15.75" customHeight="1" x14ac:dyDescent="0.2"/>
    <row r="856" spans="6:23" ht="15.75" customHeight="1" x14ac:dyDescent="0.25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6:23" ht="15.75" customHeight="1" x14ac:dyDescent="0.2"/>
    <row r="858" spans="6:23" ht="15.75" customHeight="1" x14ac:dyDescent="0.2"/>
    <row r="859" spans="6:23" ht="15.75" customHeight="1" x14ac:dyDescent="0.2"/>
    <row r="860" spans="6:23" ht="15.75" customHeight="1" x14ac:dyDescent="0.2"/>
    <row r="861" spans="6:23" ht="15.75" customHeight="1" x14ac:dyDescent="0.2"/>
    <row r="862" spans="6:23" ht="15.75" customHeight="1" x14ac:dyDescent="0.2"/>
    <row r="863" spans="6:23" ht="15.75" customHeight="1" x14ac:dyDescent="0.2"/>
    <row r="864" spans="6:23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2050" s="14" customFormat="1" ht="15" customHeight="1" x14ac:dyDescent="0.25"/>
    <row r="2051" s="14" customFormat="1" ht="15" customHeight="1" x14ac:dyDescent="0.25"/>
    <row r="2052" s="14" customFormat="1" ht="15" customHeight="1" x14ac:dyDescent="0.25"/>
    <row r="2053" s="14" customFormat="1" ht="15" customHeight="1" x14ac:dyDescent="0.25"/>
    <row r="2054" s="14" customFormat="1" ht="15" customHeight="1" x14ac:dyDescent="0.25"/>
    <row r="2055" s="14" customFormat="1" ht="15" customHeight="1" x14ac:dyDescent="0.25"/>
    <row r="2056" s="14" customFormat="1" ht="15" customHeight="1" x14ac:dyDescent="0.25"/>
    <row r="2057" s="14" customFormat="1" ht="15" customHeight="1" x14ac:dyDescent="0.25"/>
    <row r="2058" s="14" customFormat="1" ht="15" customHeight="1" x14ac:dyDescent="0.25"/>
    <row r="2059" s="14" customFormat="1" ht="15" customHeight="1" x14ac:dyDescent="0.25"/>
    <row r="2060" s="14" customFormat="1" ht="15" customHeight="1" x14ac:dyDescent="0.25"/>
    <row r="2061" s="14" customFormat="1" ht="15" customHeight="1" x14ac:dyDescent="0.25"/>
    <row r="2062" s="14" customFormat="1" ht="15" customHeight="1" x14ac:dyDescent="0.25"/>
    <row r="2063" s="14" customFormat="1" ht="15" customHeight="1" x14ac:dyDescent="0.25"/>
    <row r="2064" s="14" customFormat="1" ht="15" customHeight="1" x14ac:dyDescent="0.25"/>
    <row r="2065" s="14" customFormat="1" ht="15" customHeight="1" x14ac:dyDescent="0.25"/>
    <row r="2066" s="14" customFormat="1" ht="15" customHeight="1" x14ac:dyDescent="0.25"/>
    <row r="2067" s="14" customFormat="1" ht="15" customHeight="1" x14ac:dyDescent="0.25"/>
    <row r="2068" s="14" customFormat="1" ht="15" customHeight="1" x14ac:dyDescent="0.25"/>
    <row r="2069" s="14" customFormat="1" ht="15" customHeight="1" x14ac:dyDescent="0.25"/>
    <row r="2070" s="14" customFormat="1" ht="15" customHeight="1" x14ac:dyDescent="0.25"/>
    <row r="2071" s="14" customFormat="1" ht="15" customHeight="1" x14ac:dyDescent="0.25"/>
    <row r="2072" s="14" customFormat="1" ht="15" customHeight="1" x14ac:dyDescent="0.25"/>
    <row r="2073" s="14" customFormat="1" ht="15" customHeight="1" x14ac:dyDescent="0.25"/>
    <row r="2074" s="14" customFormat="1" ht="15" customHeight="1" x14ac:dyDescent="0.25"/>
    <row r="2075" s="14" customFormat="1" ht="15" customHeight="1" x14ac:dyDescent="0.25"/>
    <row r="2076" s="14" customFormat="1" ht="15" customHeight="1" x14ac:dyDescent="0.25"/>
    <row r="2077" s="14" customFormat="1" ht="15" customHeight="1" x14ac:dyDescent="0.25"/>
    <row r="2078" s="14" customFormat="1" ht="15" customHeight="1" x14ac:dyDescent="0.25"/>
    <row r="2079" s="14" customFormat="1" ht="15" customHeight="1" x14ac:dyDescent="0.25"/>
    <row r="2080" s="14" customFormat="1" ht="15" customHeight="1" x14ac:dyDescent="0.25"/>
    <row r="2081" s="14" customFormat="1" ht="15" customHeight="1" x14ac:dyDescent="0.25"/>
    <row r="2082" s="14" customFormat="1" ht="15" customHeight="1" x14ac:dyDescent="0.25"/>
    <row r="2083" s="14" customFormat="1" ht="15" customHeight="1" x14ac:dyDescent="0.25"/>
    <row r="2084" s="14" customFormat="1" ht="15" customHeight="1" x14ac:dyDescent="0.25"/>
    <row r="2085" s="14" customFormat="1" ht="15" customHeight="1" x14ac:dyDescent="0.25"/>
    <row r="2086" s="14" customFormat="1" ht="15" customHeight="1" x14ac:dyDescent="0.25"/>
    <row r="2087" s="14" customFormat="1" ht="15" customHeight="1" x14ac:dyDescent="0.25"/>
    <row r="2088" s="14" customFormat="1" ht="15" customHeight="1" x14ac:dyDescent="0.25"/>
    <row r="2089" s="14" customFormat="1" ht="15" customHeight="1" x14ac:dyDescent="0.25"/>
    <row r="2090" s="14" customFormat="1" ht="15" customHeight="1" x14ac:dyDescent="0.25"/>
    <row r="2091" s="14" customFormat="1" ht="15" customHeight="1" x14ac:dyDescent="0.25"/>
    <row r="2092" s="14" customFormat="1" ht="15" customHeight="1" x14ac:dyDescent="0.25"/>
    <row r="2093" s="14" customFormat="1" ht="15" customHeight="1" x14ac:dyDescent="0.25"/>
    <row r="2094" s="14" customFormat="1" ht="15" customHeight="1" x14ac:dyDescent="0.25"/>
    <row r="2095" s="14" customFormat="1" ht="15" customHeight="1" x14ac:dyDescent="0.25"/>
    <row r="2096" s="14" customFormat="1" ht="15" customHeight="1" x14ac:dyDescent="0.25"/>
    <row r="2097" s="14" customFormat="1" ht="15" customHeight="1" x14ac:dyDescent="0.25"/>
    <row r="2098" s="14" customFormat="1" ht="15" customHeight="1" x14ac:dyDescent="0.25"/>
    <row r="2099" s="14" customFormat="1" ht="15" customHeight="1" x14ac:dyDescent="0.25"/>
    <row r="2100" s="14" customFormat="1" ht="15" customHeight="1" x14ac:dyDescent="0.25"/>
    <row r="2101" s="14" customFormat="1" ht="15" customHeight="1" x14ac:dyDescent="0.25"/>
    <row r="2102" s="14" customFormat="1" ht="15" customHeight="1" x14ac:dyDescent="0.25"/>
    <row r="2103" s="14" customFormat="1" ht="15" customHeight="1" x14ac:dyDescent="0.25"/>
    <row r="2104" s="14" customFormat="1" ht="15" customHeight="1" x14ac:dyDescent="0.25"/>
    <row r="2105" s="14" customFormat="1" ht="15" customHeight="1" x14ac:dyDescent="0.25"/>
    <row r="2106" s="14" customFormat="1" ht="15" customHeight="1" x14ac:dyDescent="0.25"/>
    <row r="2107" s="14" customFormat="1" ht="15" customHeight="1" x14ac:dyDescent="0.25"/>
    <row r="2108" s="14" customFormat="1" ht="15" customHeight="1" x14ac:dyDescent="0.25"/>
    <row r="2109" s="14" customFormat="1" ht="15" customHeight="1" x14ac:dyDescent="0.25"/>
    <row r="2110" s="14" customFormat="1" ht="15" customHeight="1" x14ac:dyDescent="0.25"/>
    <row r="2111" s="14" customFormat="1" ht="15" customHeight="1" x14ac:dyDescent="0.25"/>
    <row r="2112" s="14" customFormat="1" ht="15" customHeight="1" x14ac:dyDescent="0.25"/>
    <row r="2113" s="14" customFormat="1" ht="15" customHeight="1" x14ac:dyDescent="0.25"/>
    <row r="2114" s="14" customFormat="1" ht="15" customHeight="1" x14ac:dyDescent="0.25"/>
    <row r="2115" s="14" customFormat="1" ht="15" customHeight="1" x14ac:dyDescent="0.25"/>
    <row r="2116" s="14" customFormat="1" ht="15" customHeight="1" x14ac:dyDescent="0.25"/>
    <row r="2117" s="14" customFormat="1" ht="15" customHeight="1" x14ac:dyDescent="0.25"/>
    <row r="2118" s="14" customFormat="1" ht="15" customHeight="1" x14ac:dyDescent="0.25"/>
    <row r="2119" s="14" customFormat="1" ht="15" customHeight="1" x14ac:dyDescent="0.25"/>
    <row r="2120" s="14" customFormat="1" ht="15" customHeight="1" x14ac:dyDescent="0.25"/>
    <row r="2121" s="14" customFormat="1" ht="15" customHeight="1" x14ac:dyDescent="0.25"/>
    <row r="2122" s="14" customFormat="1" ht="15" customHeight="1" x14ac:dyDescent="0.25"/>
    <row r="2123" s="14" customFormat="1" ht="15" customHeight="1" x14ac:dyDescent="0.25"/>
    <row r="2124" s="14" customFormat="1" ht="15" customHeight="1" x14ac:dyDescent="0.25"/>
    <row r="2125" s="14" customFormat="1" ht="15" customHeight="1" x14ac:dyDescent="0.25"/>
    <row r="2126" s="14" customFormat="1" ht="15" customHeight="1" x14ac:dyDescent="0.25"/>
    <row r="2127" s="14" customFormat="1" ht="15" customHeight="1" x14ac:dyDescent="0.25"/>
    <row r="2128" s="14" customFormat="1" ht="15" customHeight="1" x14ac:dyDescent="0.25"/>
    <row r="2129" s="14" customFormat="1" ht="15" customHeight="1" x14ac:dyDescent="0.25"/>
    <row r="2130" s="14" customFormat="1" ht="15" customHeight="1" x14ac:dyDescent="0.25"/>
    <row r="2131" s="14" customFormat="1" ht="15" customHeight="1" x14ac:dyDescent="0.25"/>
    <row r="2132" s="14" customFormat="1" ht="15" customHeight="1" x14ac:dyDescent="0.25"/>
    <row r="2133" s="14" customFormat="1" ht="15" customHeight="1" x14ac:dyDescent="0.25"/>
    <row r="2134" s="14" customFormat="1" ht="15" customHeight="1" x14ac:dyDescent="0.25"/>
    <row r="2135" s="14" customFormat="1" ht="15" customHeight="1" x14ac:dyDescent="0.25"/>
    <row r="2136" s="14" customFormat="1" ht="15" customHeight="1" x14ac:dyDescent="0.25"/>
    <row r="2137" s="14" customFormat="1" ht="15" customHeight="1" x14ac:dyDescent="0.25"/>
    <row r="2138" s="14" customFormat="1" ht="15" customHeight="1" x14ac:dyDescent="0.25"/>
    <row r="2139" s="14" customFormat="1" ht="15" customHeight="1" x14ac:dyDescent="0.25"/>
    <row r="2140" s="14" customFormat="1" ht="15" customHeight="1" x14ac:dyDescent="0.25"/>
    <row r="2141" s="14" customFormat="1" ht="15" customHeight="1" x14ac:dyDescent="0.25"/>
    <row r="2142" s="14" customFormat="1" ht="15" customHeight="1" x14ac:dyDescent="0.25"/>
    <row r="2143" s="14" customFormat="1" ht="15" customHeight="1" x14ac:dyDescent="0.25"/>
    <row r="2144" s="14" customFormat="1" ht="15" customHeight="1" x14ac:dyDescent="0.25"/>
    <row r="2145" s="14" customFormat="1" ht="15" customHeight="1" x14ac:dyDescent="0.25"/>
    <row r="2146" s="14" customFormat="1" ht="15" customHeight="1" x14ac:dyDescent="0.25"/>
    <row r="2147" s="14" customFormat="1" ht="15" customHeight="1" x14ac:dyDescent="0.25"/>
    <row r="2148" s="14" customFormat="1" ht="15" customHeight="1" x14ac:dyDescent="0.25"/>
    <row r="2149" s="14" customFormat="1" ht="15" customHeight="1" x14ac:dyDescent="0.25"/>
    <row r="2150" s="14" customFormat="1" ht="15" customHeight="1" x14ac:dyDescent="0.25"/>
    <row r="2151" s="14" customFormat="1" ht="15" customHeight="1" x14ac:dyDescent="0.25"/>
    <row r="2152" s="14" customFormat="1" ht="15" customHeight="1" x14ac:dyDescent="0.25"/>
    <row r="2153" s="14" customFormat="1" ht="15" customHeight="1" x14ac:dyDescent="0.25"/>
    <row r="2154" s="14" customFormat="1" ht="15" customHeight="1" x14ac:dyDescent="0.25"/>
    <row r="2155" s="14" customFormat="1" ht="15" customHeight="1" x14ac:dyDescent="0.25"/>
    <row r="2156" s="14" customFormat="1" ht="15" customHeight="1" x14ac:dyDescent="0.25"/>
    <row r="2157" s="14" customFormat="1" ht="15" customHeight="1" x14ac:dyDescent="0.25"/>
    <row r="2158" s="14" customFormat="1" ht="15" customHeight="1" x14ac:dyDescent="0.25"/>
    <row r="2159" s="14" customFormat="1" ht="15" customHeight="1" x14ac:dyDescent="0.25"/>
    <row r="2160" s="14" customFormat="1" ht="15" customHeight="1" x14ac:dyDescent="0.25"/>
    <row r="2161" s="14" customFormat="1" ht="15" customHeight="1" x14ac:dyDescent="0.25"/>
    <row r="2162" s="14" customFormat="1" ht="15" customHeight="1" x14ac:dyDescent="0.25"/>
    <row r="2163" s="14" customFormat="1" ht="15" customHeight="1" x14ac:dyDescent="0.25"/>
    <row r="2164" s="14" customFormat="1" ht="15" customHeight="1" x14ac:dyDescent="0.25"/>
    <row r="2165" s="14" customFormat="1" ht="15" customHeight="1" x14ac:dyDescent="0.25"/>
    <row r="2166" s="14" customFormat="1" ht="15" customHeight="1" x14ac:dyDescent="0.25"/>
    <row r="2167" s="14" customFormat="1" ht="15" customHeight="1" x14ac:dyDescent="0.25"/>
    <row r="2168" s="14" customFormat="1" ht="15" customHeight="1" x14ac:dyDescent="0.25"/>
    <row r="2169" s="14" customFormat="1" ht="15" customHeight="1" x14ac:dyDescent="0.25"/>
    <row r="2170" s="14" customFormat="1" ht="15" customHeight="1" x14ac:dyDescent="0.25"/>
    <row r="2171" s="14" customFormat="1" ht="15" customHeight="1" x14ac:dyDescent="0.25"/>
    <row r="2172" s="14" customFormat="1" ht="15" customHeight="1" x14ac:dyDescent="0.25"/>
    <row r="2173" s="14" customFormat="1" ht="15" customHeight="1" x14ac:dyDescent="0.25"/>
    <row r="2174" s="14" customFormat="1" ht="15" customHeight="1" x14ac:dyDescent="0.25"/>
    <row r="2175" s="14" customFormat="1" ht="15" customHeight="1" x14ac:dyDescent="0.25"/>
    <row r="2176" s="14" customFormat="1" ht="15" customHeight="1" x14ac:dyDescent="0.25"/>
    <row r="2177" s="14" customFormat="1" ht="15" customHeight="1" x14ac:dyDescent="0.25"/>
    <row r="2178" s="14" customFormat="1" ht="15" customHeight="1" x14ac:dyDescent="0.25"/>
    <row r="2179" s="14" customFormat="1" ht="15" customHeight="1" x14ac:dyDescent="0.25"/>
    <row r="2180" s="14" customFormat="1" ht="15" customHeight="1" x14ac:dyDescent="0.25"/>
    <row r="2181" s="14" customFormat="1" ht="15" customHeight="1" x14ac:dyDescent="0.25"/>
    <row r="2182" s="14" customFormat="1" ht="15" customHeight="1" x14ac:dyDescent="0.25"/>
    <row r="2183" s="14" customFormat="1" ht="15" customHeight="1" x14ac:dyDescent="0.25"/>
    <row r="2184" s="14" customFormat="1" ht="15" customHeight="1" x14ac:dyDescent="0.25"/>
    <row r="2185" s="14" customFormat="1" ht="15" customHeight="1" x14ac:dyDescent="0.25"/>
    <row r="2186" s="14" customFormat="1" ht="15" customHeight="1" x14ac:dyDescent="0.25"/>
    <row r="2187" s="14" customFormat="1" ht="15" customHeight="1" x14ac:dyDescent="0.25"/>
    <row r="2188" s="14" customFormat="1" ht="15" customHeight="1" x14ac:dyDescent="0.25"/>
    <row r="2189" s="14" customFormat="1" ht="15" customHeight="1" x14ac:dyDescent="0.25"/>
    <row r="2190" s="14" customFormat="1" ht="15" customHeight="1" x14ac:dyDescent="0.25"/>
    <row r="2191" s="14" customFormat="1" ht="15" customHeight="1" x14ac:dyDescent="0.25"/>
    <row r="2192" s="14" customFormat="1" ht="15" customHeight="1" x14ac:dyDescent="0.25"/>
    <row r="2193" s="14" customFormat="1" ht="15" customHeight="1" x14ac:dyDescent="0.25"/>
    <row r="2194" s="14" customFormat="1" ht="15" customHeight="1" x14ac:dyDescent="0.25"/>
    <row r="2195" s="14" customFormat="1" ht="15" customHeight="1" x14ac:dyDescent="0.25"/>
    <row r="2196" s="14" customFormat="1" ht="15" customHeight="1" x14ac:dyDescent="0.25"/>
    <row r="2197" s="14" customFormat="1" ht="15" customHeight="1" x14ac:dyDescent="0.25"/>
    <row r="2198" s="14" customFormat="1" ht="15" customHeight="1" x14ac:dyDescent="0.25"/>
    <row r="2199" s="14" customFormat="1" ht="15" customHeight="1" x14ac:dyDescent="0.25"/>
    <row r="2200" s="14" customFormat="1" ht="15" customHeight="1" x14ac:dyDescent="0.25"/>
    <row r="2201" s="14" customFormat="1" ht="15" customHeight="1" x14ac:dyDescent="0.25"/>
    <row r="2202" s="14" customFormat="1" ht="15" customHeight="1" x14ac:dyDescent="0.25"/>
    <row r="2203" s="14" customFormat="1" ht="15" customHeight="1" x14ac:dyDescent="0.25"/>
    <row r="2204" s="14" customFormat="1" ht="15" customHeight="1" x14ac:dyDescent="0.25"/>
    <row r="2205" s="14" customFormat="1" ht="15" customHeight="1" x14ac:dyDescent="0.25"/>
    <row r="2206" s="14" customFormat="1" ht="15" customHeight="1" x14ac:dyDescent="0.25"/>
    <row r="2207" s="14" customFormat="1" ht="15" customHeight="1" x14ac:dyDescent="0.25"/>
    <row r="2208" s="14" customFormat="1" ht="15" customHeight="1" x14ac:dyDescent="0.25"/>
    <row r="2209" s="14" customFormat="1" ht="15" customHeight="1" x14ac:dyDescent="0.25"/>
    <row r="2210" s="14" customFormat="1" ht="15" customHeight="1" x14ac:dyDescent="0.25"/>
    <row r="2211" s="14" customFormat="1" ht="15" customHeight="1" x14ac:dyDescent="0.25"/>
    <row r="2212" s="14" customFormat="1" ht="15" customHeight="1" x14ac:dyDescent="0.25"/>
    <row r="2213" s="14" customFormat="1" ht="15" customHeight="1" x14ac:dyDescent="0.25"/>
    <row r="2214" s="14" customFormat="1" ht="15" customHeight="1" x14ac:dyDescent="0.25"/>
    <row r="2215" s="14" customFormat="1" ht="15" customHeight="1" x14ac:dyDescent="0.25"/>
    <row r="2216" s="14" customFormat="1" ht="15" customHeight="1" x14ac:dyDescent="0.25"/>
    <row r="2217" s="14" customFormat="1" ht="15" customHeight="1" x14ac:dyDescent="0.25"/>
    <row r="2218" s="14" customFormat="1" ht="15" customHeight="1" x14ac:dyDescent="0.25"/>
    <row r="2219" s="14" customFormat="1" ht="15" customHeight="1" x14ac:dyDescent="0.25"/>
    <row r="2220" s="14" customFormat="1" ht="15" customHeight="1" x14ac:dyDescent="0.25"/>
    <row r="2221" s="14" customFormat="1" ht="15" customHeight="1" x14ac:dyDescent="0.25"/>
    <row r="2222" s="14" customFormat="1" ht="15" customHeight="1" x14ac:dyDescent="0.25"/>
    <row r="2223" s="14" customFormat="1" ht="15" customHeight="1" x14ac:dyDescent="0.25"/>
    <row r="2224" s="14" customFormat="1" ht="15" customHeight="1" x14ac:dyDescent="0.25"/>
    <row r="2225" s="14" customFormat="1" ht="15" customHeight="1" x14ac:dyDescent="0.25"/>
    <row r="2226" s="14" customFormat="1" ht="15" customHeight="1" x14ac:dyDescent="0.25"/>
    <row r="2227" s="14" customFormat="1" ht="15" customHeight="1" x14ac:dyDescent="0.25"/>
    <row r="2228" s="14" customFormat="1" ht="15" customHeight="1" x14ac:dyDescent="0.25"/>
    <row r="2229" s="14" customFormat="1" ht="15" customHeight="1" x14ac:dyDescent="0.25"/>
    <row r="2230" s="14" customFormat="1" ht="15" customHeight="1" x14ac:dyDescent="0.25"/>
    <row r="2231" s="14" customFormat="1" ht="15" customHeight="1" x14ac:dyDescent="0.25"/>
    <row r="2232" s="14" customFormat="1" ht="15" customHeight="1" x14ac:dyDescent="0.25"/>
    <row r="2233" s="14" customFormat="1" ht="15" customHeight="1" x14ac:dyDescent="0.25"/>
    <row r="2234" s="14" customFormat="1" ht="15" customHeight="1" x14ac:dyDescent="0.25"/>
    <row r="2235" s="14" customFormat="1" ht="15" customHeight="1" x14ac:dyDescent="0.25"/>
    <row r="2236" s="14" customFormat="1" ht="15" customHeight="1" x14ac:dyDescent="0.25"/>
    <row r="2237" s="14" customFormat="1" ht="15" customHeight="1" x14ac:dyDescent="0.25"/>
    <row r="2238" s="14" customFormat="1" ht="15" customHeight="1" x14ac:dyDescent="0.25"/>
    <row r="2239" s="14" customFormat="1" ht="15" customHeight="1" x14ac:dyDescent="0.25"/>
    <row r="2240" s="14" customFormat="1" ht="15" customHeight="1" x14ac:dyDescent="0.25"/>
    <row r="2241" s="14" customFormat="1" ht="15" customHeight="1" x14ac:dyDescent="0.25"/>
    <row r="2242" s="14" customFormat="1" ht="15" customHeight="1" x14ac:dyDescent="0.25"/>
    <row r="2243" s="14" customFormat="1" ht="15" customHeight="1" x14ac:dyDescent="0.25"/>
    <row r="2244" s="14" customFormat="1" ht="15" customHeight="1" x14ac:dyDescent="0.25"/>
    <row r="2245" s="14" customFormat="1" ht="15" customHeight="1" x14ac:dyDescent="0.25"/>
    <row r="2246" s="14" customFormat="1" ht="15" customHeight="1" x14ac:dyDescent="0.25"/>
    <row r="2247" s="14" customFormat="1" ht="15" customHeight="1" x14ac:dyDescent="0.25"/>
    <row r="2248" s="14" customFormat="1" ht="15" customHeight="1" x14ac:dyDescent="0.25"/>
    <row r="2249" s="14" customFormat="1" ht="15" customHeight="1" x14ac:dyDescent="0.25"/>
    <row r="2250" s="14" customFormat="1" ht="15" customHeight="1" x14ac:dyDescent="0.25"/>
    <row r="2251" s="14" customFormat="1" ht="15" customHeight="1" x14ac:dyDescent="0.25"/>
    <row r="2252" s="14" customFormat="1" ht="15" customHeight="1" x14ac:dyDescent="0.25"/>
    <row r="2253" s="14" customFormat="1" ht="15" customHeight="1" x14ac:dyDescent="0.25"/>
    <row r="2254" s="14" customFormat="1" ht="15" customHeight="1" x14ac:dyDescent="0.25"/>
    <row r="2255" s="14" customFormat="1" ht="15" customHeight="1" x14ac:dyDescent="0.25"/>
    <row r="2256" s="14" customFormat="1" ht="15" customHeight="1" x14ac:dyDescent="0.25"/>
    <row r="2257" s="14" customFormat="1" ht="15" customHeight="1" x14ac:dyDescent="0.25"/>
    <row r="2258" s="14" customFormat="1" ht="15" customHeight="1" x14ac:dyDescent="0.25"/>
    <row r="2259" s="14" customFormat="1" ht="15" customHeight="1" x14ac:dyDescent="0.25"/>
    <row r="2260" s="14" customFormat="1" ht="15" customHeight="1" x14ac:dyDescent="0.25"/>
    <row r="2261" s="14" customFormat="1" ht="15" customHeight="1" x14ac:dyDescent="0.25"/>
    <row r="2262" s="14" customFormat="1" ht="15" customHeight="1" x14ac:dyDescent="0.25"/>
    <row r="2263" s="14" customFormat="1" ht="15" customHeight="1" x14ac:dyDescent="0.25"/>
    <row r="2264" s="14" customFormat="1" ht="15" customHeight="1" x14ac:dyDescent="0.25"/>
    <row r="2265" s="14" customFormat="1" ht="15" customHeight="1" x14ac:dyDescent="0.25"/>
    <row r="2266" s="14" customFormat="1" ht="15" customHeight="1" x14ac:dyDescent="0.25"/>
    <row r="2267" s="14" customFormat="1" ht="15" customHeight="1" x14ac:dyDescent="0.25"/>
    <row r="2268" s="14" customFormat="1" ht="15" customHeight="1" x14ac:dyDescent="0.25"/>
    <row r="2269" s="14" customFormat="1" ht="15" customHeight="1" x14ac:dyDescent="0.25"/>
    <row r="2270" s="14" customFormat="1" ht="15" customHeight="1" x14ac:dyDescent="0.25"/>
    <row r="2271" s="14" customFormat="1" ht="15" customHeight="1" x14ac:dyDescent="0.25"/>
    <row r="2272" s="14" customFormat="1" ht="15" customHeight="1" x14ac:dyDescent="0.25"/>
    <row r="2273" s="14" customFormat="1" ht="15" customHeight="1" x14ac:dyDescent="0.25"/>
    <row r="2274" s="14" customFormat="1" ht="15" customHeight="1" x14ac:dyDescent="0.25"/>
    <row r="2275" s="14" customFormat="1" ht="15" customHeight="1" x14ac:dyDescent="0.25"/>
    <row r="2276" s="14" customFormat="1" ht="15" customHeight="1" x14ac:dyDescent="0.25"/>
    <row r="2277" s="14" customFormat="1" ht="15" customHeight="1" x14ac:dyDescent="0.25"/>
    <row r="2278" s="14" customFormat="1" ht="15" customHeight="1" x14ac:dyDescent="0.25"/>
    <row r="2279" s="14" customFormat="1" ht="15" customHeight="1" x14ac:dyDescent="0.25"/>
    <row r="2280" s="14" customFormat="1" ht="15" customHeight="1" x14ac:dyDescent="0.25"/>
    <row r="2281" s="14" customFormat="1" ht="15" customHeight="1" x14ac:dyDescent="0.25"/>
    <row r="2282" s="14" customFormat="1" ht="15" customHeight="1" x14ac:dyDescent="0.25"/>
    <row r="2283" s="14" customFormat="1" ht="15" customHeight="1" x14ac:dyDescent="0.25"/>
    <row r="2284" s="14" customFormat="1" ht="15" customHeight="1" x14ac:dyDescent="0.25"/>
    <row r="2285" s="14" customFormat="1" ht="15" customHeight="1" x14ac:dyDescent="0.25"/>
    <row r="2286" s="14" customFormat="1" ht="15" customHeight="1" x14ac:dyDescent="0.25"/>
    <row r="2287" s="14" customFormat="1" ht="15" customHeight="1" x14ac:dyDescent="0.25"/>
    <row r="2288" s="14" customFormat="1" ht="15" customHeight="1" x14ac:dyDescent="0.25"/>
    <row r="2289" s="14" customFormat="1" ht="15" customHeight="1" x14ac:dyDescent="0.25"/>
    <row r="2290" s="14" customFormat="1" ht="15" customHeight="1" x14ac:dyDescent="0.25"/>
    <row r="2291" s="14" customFormat="1" ht="15" customHeight="1" x14ac:dyDescent="0.25"/>
    <row r="2292" s="14" customFormat="1" ht="15" customHeight="1" x14ac:dyDescent="0.25"/>
    <row r="2293" s="14" customFormat="1" ht="15" customHeight="1" x14ac:dyDescent="0.25"/>
    <row r="2294" s="14" customFormat="1" ht="15" customHeight="1" x14ac:dyDescent="0.25"/>
    <row r="2295" s="14" customFormat="1" ht="15" customHeight="1" x14ac:dyDescent="0.25"/>
    <row r="2296" s="14" customFormat="1" ht="15" customHeight="1" x14ac:dyDescent="0.25"/>
    <row r="2297" s="14" customFormat="1" ht="15" customHeight="1" x14ac:dyDescent="0.25"/>
    <row r="2298" s="14" customFormat="1" ht="15" customHeight="1" x14ac:dyDescent="0.25"/>
    <row r="2299" s="14" customFormat="1" ht="15" customHeight="1" x14ac:dyDescent="0.25"/>
    <row r="2300" s="14" customFormat="1" ht="15" customHeight="1" x14ac:dyDescent="0.25"/>
    <row r="2301" s="14" customFormat="1" ht="15" customHeight="1" x14ac:dyDescent="0.25"/>
    <row r="2302" s="14" customFormat="1" ht="15" customHeight="1" x14ac:dyDescent="0.25"/>
    <row r="2303" s="14" customFormat="1" ht="15" customHeight="1" x14ac:dyDescent="0.25"/>
    <row r="2304" s="14" customFormat="1" ht="15" customHeight="1" x14ac:dyDescent="0.25"/>
    <row r="2305" s="14" customFormat="1" ht="15" customHeight="1" x14ac:dyDescent="0.25"/>
    <row r="2306" s="14" customFormat="1" ht="15" customHeight="1" x14ac:dyDescent="0.25"/>
    <row r="2307" s="14" customFormat="1" ht="15" customHeight="1" x14ac:dyDescent="0.25"/>
    <row r="2308" s="14" customFormat="1" ht="15" customHeight="1" x14ac:dyDescent="0.25"/>
    <row r="2309" s="14" customFormat="1" ht="15" customHeight="1" x14ac:dyDescent="0.25"/>
    <row r="2310" s="14" customFormat="1" ht="15" customHeight="1" x14ac:dyDescent="0.25"/>
    <row r="2311" s="14" customFormat="1" ht="15" customHeight="1" x14ac:dyDescent="0.25"/>
    <row r="2312" s="14" customFormat="1" ht="15" customHeight="1" x14ac:dyDescent="0.25"/>
    <row r="2313" s="14" customFormat="1" ht="15" customHeight="1" x14ac:dyDescent="0.25"/>
    <row r="2314" s="14" customFormat="1" ht="15" customHeight="1" x14ac:dyDescent="0.25"/>
    <row r="2315" s="14" customFormat="1" ht="15" customHeight="1" x14ac:dyDescent="0.25"/>
    <row r="2316" s="14" customFormat="1" ht="15" customHeight="1" x14ac:dyDescent="0.25"/>
    <row r="2317" s="14" customFormat="1" ht="15" customHeight="1" x14ac:dyDescent="0.25"/>
    <row r="2318" s="14" customFormat="1" ht="15" customHeight="1" x14ac:dyDescent="0.25"/>
    <row r="2319" s="14" customFormat="1" ht="15" customHeight="1" x14ac:dyDescent="0.25"/>
    <row r="2320" s="14" customFormat="1" ht="15" customHeight="1" x14ac:dyDescent="0.25"/>
    <row r="2321" s="14" customFormat="1" ht="15" customHeight="1" x14ac:dyDescent="0.25"/>
    <row r="2322" s="14" customFormat="1" ht="15" customHeight="1" x14ac:dyDescent="0.25"/>
    <row r="2323" s="14" customFormat="1" ht="15" customHeight="1" x14ac:dyDescent="0.25"/>
    <row r="2324" s="14" customFormat="1" ht="15" customHeight="1" x14ac:dyDescent="0.25"/>
    <row r="2325" s="14" customFormat="1" ht="15" customHeight="1" x14ac:dyDescent="0.25"/>
    <row r="2326" s="14" customFormat="1" ht="15" customHeight="1" x14ac:dyDescent="0.25"/>
    <row r="2327" s="14" customFormat="1" ht="15" customHeight="1" x14ac:dyDescent="0.25"/>
    <row r="2328" s="14" customFormat="1" ht="15" customHeight="1" x14ac:dyDescent="0.25"/>
    <row r="2329" s="14" customFormat="1" ht="15" customHeight="1" x14ac:dyDescent="0.25"/>
    <row r="2330" s="14" customFormat="1" ht="15" customHeight="1" x14ac:dyDescent="0.25"/>
    <row r="2331" s="14" customFormat="1" ht="15" customHeight="1" x14ac:dyDescent="0.25"/>
    <row r="2332" s="14" customFormat="1" ht="15" customHeight="1" x14ac:dyDescent="0.25"/>
    <row r="2333" s="14" customFormat="1" ht="15" customHeight="1" x14ac:dyDescent="0.25"/>
    <row r="2334" s="14" customFormat="1" ht="15" customHeight="1" x14ac:dyDescent="0.25"/>
    <row r="2335" s="14" customFormat="1" ht="15" customHeight="1" x14ac:dyDescent="0.25"/>
    <row r="2336" s="14" customFormat="1" ht="15" customHeight="1" x14ac:dyDescent="0.25"/>
    <row r="2337" s="14" customFormat="1" ht="15" customHeight="1" x14ac:dyDescent="0.25"/>
    <row r="2338" s="14" customFormat="1" ht="15" customHeight="1" x14ac:dyDescent="0.25"/>
    <row r="2339" s="14" customFormat="1" ht="15" customHeight="1" x14ac:dyDescent="0.25"/>
    <row r="2340" s="14" customFormat="1" ht="15" customHeight="1" x14ac:dyDescent="0.25"/>
    <row r="2341" s="14" customFormat="1" ht="15" customHeight="1" x14ac:dyDescent="0.25"/>
    <row r="2342" s="14" customFormat="1" ht="15" customHeight="1" x14ac:dyDescent="0.25"/>
    <row r="2343" s="14" customFormat="1" ht="15" customHeight="1" x14ac:dyDescent="0.25"/>
    <row r="2344" s="14" customFormat="1" ht="15" customHeight="1" x14ac:dyDescent="0.25"/>
    <row r="2345" s="14" customFormat="1" ht="15" customHeight="1" x14ac:dyDescent="0.25"/>
    <row r="2346" s="14" customFormat="1" ht="15" customHeight="1" x14ac:dyDescent="0.25"/>
    <row r="2347" s="14" customFormat="1" ht="15" customHeight="1" x14ac:dyDescent="0.25"/>
    <row r="2348" s="14" customFormat="1" ht="15" customHeight="1" x14ac:dyDescent="0.25"/>
    <row r="2349" s="14" customFormat="1" ht="15" customHeight="1" x14ac:dyDescent="0.25"/>
    <row r="2350" s="14" customFormat="1" ht="15" customHeight="1" x14ac:dyDescent="0.25"/>
    <row r="2351" s="14" customFormat="1" ht="15" customHeight="1" x14ac:dyDescent="0.25"/>
    <row r="2352" s="14" customFormat="1" ht="15" customHeight="1" x14ac:dyDescent="0.25"/>
    <row r="2353" s="14" customFormat="1" ht="15" customHeight="1" x14ac:dyDescent="0.25"/>
    <row r="2354" s="14" customFormat="1" ht="15" customHeight="1" x14ac:dyDescent="0.25"/>
    <row r="2355" s="14" customFormat="1" ht="15" customHeight="1" x14ac:dyDescent="0.25"/>
    <row r="2356" s="14" customFormat="1" ht="15" customHeight="1" x14ac:dyDescent="0.25"/>
    <row r="2357" s="14" customFormat="1" ht="15" customHeight="1" x14ac:dyDescent="0.25"/>
    <row r="2358" s="14" customFormat="1" ht="15" customHeight="1" x14ac:dyDescent="0.25"/>
    <row r="2359" s="14" customFormat="1" ht="15" customHeight="1" x14ac:dyDescent="0.25"/>
    <row r="2360" s="14" customFormat="1" ht="15" customHeight="1" x14ac:dyDescent="0.25"/>
    <row r="2361" s="14" customFormat="1" ht="15" customHeight="1" x14ac:dyDescent="0.25"/>
    <row r="2362" s="14" customFormat="1" ht="15" customHeight="1" x14ac:dyDescent="0.25"/>
    <row r="2363" s="14" customFormat="1" ht="15" customHeight="1" x14ac:dyDescent="0.25"/>
    <row r="2364" s="14" customFormat="1" ht="15" customHeight="1" x14ac:dyDescent="0.25"/>
    <row r="2365" s="14" customFormat="1" ht="15" customHeight="1" x14ac:dyDescent="0.25"/>
    <row r="2366" s="14" customFormat="1" ht="15" customHeight="1" x14ac:dyDescent="0.25"/>
    <row r="2367" s="14" customFormat="1" ht="15" customHeight="1" x14ac:dyDescent="0.25"/>
    <row r="2368" s="14" customFormat="1" ht="15" customHeight="1" x14ac:dyDescent="0.25"/>
    <row r="2369" s="14" customFormat="1" ht="15" customHeight="1" x14ac:dyDescent="0.25"/>
    <row r="2370" s="14" customFormat="1" ht="15" customHeight="1" x14ac:dyDescent="0.25"/>
    <row r="2371" s="14" customFormat="1" ht="15" customHeight="1" x14ac:dyDescent="0.25"/>
    <row r="2372" s="14" customFormat="1" ht="15" customHeight="1" x14ac:dyDescent="0.25"/>
    <row r="2373" s="14" customFormat="1" ht="15" customHeight="1" x14ac:dyDescent="0.25"/>
    <row r="2374" s="14" customFormat="1" ht="15" customHeight="1" x14ac:dyDescent="0.25"/>
    <row r="2375" s="14" customFormat="1" ht="15" customHeight="1" x14ac:dyDescent="0.25"/>
    <row r="2376" s="14" customFormat="1" ht="15" customHeight="1" x14ac:dyDescent="0.25"/>
    <row r="2377" s="14" customFormat="1" ht="15" customHeight="1" x14ac:dyDescent="0.25"/>
    <row r="2378" s="14" customFormat="1" ht="15" customHeight="1" x14ac:dyDescent="0.25"/>
    <row r="2379" s="14" customFormat="1" ht="15" customHeight="1" x14ac:dyDescent="0.25"/>
    <row r="2380" s="14" customFormat="1" ht="15" customHeight="1" x14ac:dyDescent="0.25"/>
    <row r="2381" s="14" customFormat="1" ht="15" customHeight="1" x14ac:dyDescent="0.25"/>
    <row r="2382" s="14" customFormat="1" ht="15" customHeight="1" x14ac:dyDescent="0.25"/>
    <row r="2383" s="14" customFormat="1" ht="15" customHeight="1" x14ac:dyDescent="0.25"/>
    <row r="2384" s="14" customFormat="1" ht="15" customHeight="1" x14ac:dyDescent="0.25"/>
    <row r="2385" s="14" customFormat="1" ht="15" customHeight="1" x14ac:dyDescent="0.25"/>
    <row r="2386" s="14" customFormat="1" ht="15" customHeight="1" x14ac:dyDescent="0.25"/>
    <row r="2387" s="14" customFormat="1" ht="15" customHeight="1" x14ac:dyDescent="0.25"/>
    <row r="2388" s="14" customFormat="1" ht="15" customHeight="1" x14ac:dyDescent="0.25"/>
    <row r="2389" s="14" customFormat="1" ht="15" customHeight="1" x14ac:dyDescent="0.25"/>
    <row r="2390" s="14" customFormat="1" ht="15" customHeight="1" x14ac:dyDescent="0.25"/>
    <row r="2391" s="14" customFormat="1" ht="15" customHeight="1" x14ac:dyDescent="0.25"/>
    <row r="2392" s="14" customFormat="1" ht="15" customHeight="1" x14ac:dyDescent="0.25"/>
    <row r="2393" s="14" customFormat="1" ht="15" customHeight="1" x14ac:dyDescent="0.25"/>
    <row r="2394" s="14" customFormat="1" ht="15" customHeight="1" x14ac:dyDescent="0.25"/>
    <row r="2395" s="14" customFormat="1" ht="15" customHeight="1" x14ac:dyDescent="0.25"/>
    <row r="2396" s="14" customFormat="1" ht="15" customHeight="1" x14ac:dyDescent="0.25"/>
    <row r="2397" s="14" customFormat="1" ht="15" customHeight="1" x14ac:dyDescent="0.25"/>
    <row r="2398" s="14" customFormat="1" ht="15" customHeight="1" x14ac:dyDescent="0.25"/>
    <row r="2399" s="14" customFormat="1" ht="15" customHeight="1" x14ac:dyDescent="0.25"/>
    <row r="2400" s="14" customFormat="1" ht="15" customHeight="1" x14ac:dyDescent="0.25"/>
    <row r="2401" s="14" customFormat="1" ht="15" customHeight="1" x14ac:dyDescent="0.25"/>
    <row r="2402" s="14" customFormat="1" ht="15" customHeight="1" x14ac:dyDescent="0.25"/>
    <row r="2403" s="14" customFormat="1" ht="15" customHeight="1" x14ac:dyDescent="0.25"/>
    <row r="2404" s="14" customFormat="1" ht="15" customHeight="1" x14ac:dyDescent="0.25"/>
    <row r="2405" s="14" customFormat="1" ht="15" customHeight="1" x14ac:dyDescent="0.25"/>
    <row r="2406" s="14" customFormat="1" ht="15" customHeight="1" x14ac:dyDescent="0.25"/>
    <row r="2407" s="14" customFormat="1" ht="15" customHeight="1" x14ac:dyDescent="0.25"/>
    <row r="2408" s="14" customFormat="1" ht="15" customHeight="1" x14ac:dyDescent="0.25"/>
    <row r="2409" s="14" customFormat="1" ht="15" customHeight="1" x14ac:dyDescent="0.25"/>
    <row r="2410" s="14" customFormat="1" ht="15" customHeight="1" x14ac:dyDescent="0.25"/>
    <row r="2411" s="14" customFormat="1" ht="15" customHeight="1" x14ac:dyDescent="0.25"/>
    <row r="2412" s="14" customFormat="1" ht="15" customHeight="1" x14ac:dyDescent="0.25"/>
    <row r="2413" s="14" customFormat="1" ht="15" customHeight="1" x14ac:dyDescent="0.25"/>
    <row r="2414" s="14" customFormat="1" ht="15" customHeight="1" x14ac:dyDescent="0.25"/>
    <row r="2415" s="14" customFormat="1" ht="15" customHeight="1" x14ac:dyDescent="0.25"/>
    <row r="2416" s="14" customFormat="1" ht="15" customHeight="1" x14ac:dyDescent="0.25"/>
    <row r="2417" s="14" customFormat="1" ht="15" customHeight="1" x14ac:dyDescent="0.25"/>
    <row r="2418" s="14" customFormat="1" ht="15" customHeight="1" x14ac:dyDescent="0.25"/>
    <row r="2419" s="14" customFormat="1" ht="15" customHeight="1" x14ac:dyDescent="0.25"/>
    <row r="2420" s="14" customFormat="1" ht="15" customHeight="1" x14ac:dyDescent="0.25"/>
    <row r="2421" s="14" customFormat="1" ht="15" customHeight="1" x14ac:dyDescent="0.25"/>
    <row r="2422" s="14" customFormat="1" ht="15" customHeight="1" x14ac:dyDescent="0.25"/>
    <row r="2423" s="14" customFormat="1" ht="15" customHeight="1" x14ac:dyDescent="0.25"/>
    <row r="2424" s="14" customFormat="1" ht="15" customHeight="1" x14ac:dyDescent="0.25"/>
    <row r="2425" s="14" customFormat="1" ht="15" customHeight="1" x14ac:dyDescent="0.25"/>
    <row r="2426" s="14" customFormat="1" ht="15" customHeight="1" x14ac:dyDescent="0.25"/>
    <row r="2427" s="14" customFormat="1" ht="15" customHeight="1" x14ac:dyDescent="0.25"/>
    <row r="2428" s="14" customFormat="1" ht="15" customHeight="1" x14ac:dyDescent="0.25"/>
    <row r="2429" s="14" customFormat="1" ht="15" customHeight="1" x14ac:dyDescent="0.25"/>
    <row r="2430" s="14" customFormat="1" ht="15" customHeight="1" x14ac:dyDescent="0.25"/>
    <row r="2431" s="14" customFormat="1" ht="15" customHeight="1" x14ac:dyDescent="0.25"/>
    <row r="2432" s="14" customFormat="1" ht="15" customHeight="1" x14ac:dyDescent="0.25"/>
    <row r="2433" s="14" customFormat="1" ht="15" customHeight="1" x14ac:dyDescent="0.25"/>
    <row r="2434" s="14" customFormat="1" ht="15" customHeight="1" x14ac:dyDescent="0.25"/>
    <row r="2435" s="14" customFormat="1" ht="15" customHeight="1" x14ac:dyDescent="0.25"/>
    <row r="2436" s="14" customFormat="1" ht="15" customHeight="1" x14ac:dyDescent="0.25"/>
    <row r="2437" s="14" customFormat="1" ht="15" customHeight="1" x14ac:dyDescent="0.25"/>
    <row r="2438" s="14" customFormat="1" ht="15" customHeight="1" x14ac:dyDescent="0.25"/>
    <row r="2439" s="14" customFormat="1" ht="15" customHeight="1" x14ac:dyDescent="0.25"/>
    <row r="2440" s="14" customFormat="1" ht="15" customHeight="1" x14ac:dyDescent="0.25"/>
    <row r="2441" s="14" customFormat="1" ht="15" customHeight="1" x14ac:dyDescent="0.25"/>
    <row r="2442" s="14" customFormat="1" ht="15" customHeight="1" x14ac:dyDescent="0.25"/>
    <row r="2443" s="14" customFormat="1" ht="15" customHeight="1" x14ac:dyDescent="0.25"/>
    <row r="2444" s="14" customFormat="1" ht="15" customHeight="1" x14ac:dyDescent="0.25"/>
    <row r="2445" s="14" customFormat="1" ht="15" customHeight="1" x14ac:dyDescent="0.25"/>
    <row r="2446" s="14" customFormat="1" ht="15" customHeight="1" x14ac:dyDescent="0.25"/>
    <row r="2447" s="14" customFormat="1" ht="15" customHeight="1" x14ac:dyDescent="0.25"/>
    <row r="2448" s="14" customFormat="1" ht="15" customHeight="1" x14ac:dyDescent="0.25"/>
    <row r="2449" s="14" customFormat="1" ht="15" customHeight="1" x14ac:dyDescent="0.25"/>
    <row r="2450" s="14" customFormat="1" ht="15" customHeight="1" x14ac:dyDescent="0.25"/>
    <row r="2451" s="14" customFormat="1" ht="15" customHeight="1" x14ac:dyDescent="0.25"/>
    <row r="2452" s="14" customFormat="1" ht="15" customHeight="1" x14ac:dyDescent="0.25"/>
    <row r="2453" s="14" customFormat="1" ht="15" customHeight="1" x14ac:dyDescent="0.25"/>
    <row r="2454" s="14" customFormat="1" ht="15" customHeight="1" x14ac:dyDescent="0.25"/>
    <row r="2455" s="14" customFormat="1" ht="15" customHeight="1" x14ac:dyDescent="0.25"/>
    <row r="2456" s="14" customFormat="1" ht="15" customHeight="1" x14ac:dyDescent="0.25"/>
    <row r="2457" s="14" customFormat="1" ht="15" customHeight="1" x14ac:dyDescent="0.25"/>
    <row r="2458" s="14" customFormat="1" ht="15" customHeight="1" x14ac:dyDescent="0.25"/>
    <row r="2459" s="14" customFormat="1" ht="15" customHeight="1" x14ac:dyDescent="0.25"/>
    <row r="2460" s="14" customFormat="1" ht="15" customHeight="1" x14ac:dyDescent="0.25"/>
    <row r="2461" s="14" customFormat="1" ht="15" customHeight="1" x14ac:dyDescent="0.25"/>
    <row r="2462" s="14" customFormat="1" ht="15" customHeight="1" x14ac:dyDescent="0.25"/>
    <row r="2463" s="14" customFormat="1" ht="15" customHeight="1" x14ac:dyDescent="0.25"/>
    <row r="2464" s="14" customFormat="1" ht="15" customHeight="1" x14ac:dyDescent="0.25"/>
    <row r="2465" s="14" customFormat="1" ht="15" customHeight="1" x14ac:dyDescent="0.25"/>
    <row r="2466" s="14" customFormat="1" ht="15" customHeight="1" x14ac:dyDescent="0.25"/>
    <row r="2467" s="14" customFormat="1" ht="15" customHeight="1" x14ac:dyDescent="0.25"/>
    <row r="2468" s="14" customFormat="1" ht="15" customHeight="1" x14ac:dyDescent="0.25"/>
    <row r="2469" s="14" customFormat="1" ht="15" customHeight="1" x14ac:dyDescent="0.25"/>
    <row r="2470" s="14" customFormat="1" ht="15" customHeight="1" x14ac:dyDescent="0.25"/>
    <row r="2471" s="14" customFormat="1" ht="15" customHeight="1" x14ac:dyDescent="0.25"/>
    <row r="2472" s="14" customFormat="1" ht="15" customHeight="1" x14ac:dyDescent="0.25"/>
    <row r="2473" s="14" customFormat="1" ht="15" customHeight="1" x14ac:dyDescent="0.25"/>
    <row r="2474" s="14" customFormat="1" ht="15" customHeight="1" x14ac:dyDescent="0.25"/>
    <row r="2475" s="14" customFormat="1" ht="15" customHeight="1" x14ac:dyDescent="0.25"/>
    <row r="2476" s="14" customFormat="1" ht="15" customHeight="1" x14ac:dyDescent="0.25"/>
    <row r="2477" s="14" customFormat="1" ht="15" customHeight="1" x14ac:dyDescent="0.25"/>
    <row r="2478" s="14" customFormat="1" ht="15" customHeight="1" x14ac:dyDescent="0.25"/>
    <row r="2479" s="14" customFormat="1" ht="15" customHeight="1" x14ac:dyDescent="0.25"/>
    <row r="2480" s="14" customFormat="1" ht="15" customHeight="1" x14ac:dyDescent="0.25"/>
    <row r="2481" s="14" customFormat="1" ht="15" customHeight="1" x14ac:dyDescent="0.25"/>
    <row r="2482" s="14" customFormat="1" ht="15" customHeight="1" x14ac:dyDescent="0.25"/>
    <row r="2483" s="14" customFormat="1" ht="15" customHeight="1" x14ac:dyDescent="0.25"/>
    <row r="2484" s="14" customFormat="1" ht="15" customHeight="1" x14ac:dyDescent="0.25"/>
    <row r="2485" s="14" customFormat="1" ht="15" customHeight="1" x14ac:dyDescent="0.25"/>
    <row r="2486" s="14" customFormat="1" ht="15" customHeight="1" x14ac:dyDescent="0.25"/>
    <row r="2487" s="14" customFormat="1" ht="15" customHeight="1" x14ac:dyDescent="0.25"/>
    <row r="2488" s="14" customFormat="1" ht="15" customHeight="1" x14ac:dyDescent="0.25"/>
    <row r="2489" s="14" customFormat="1" ht="15" customHeight="1" x14ac:dyDescent="0.25"/>
    <row r="2490" s="14" customFormat="1" ht="15" customHeight="1" x14ac:dyDescent="0.25"/>
    <row r="2491" s="14" customFormat="1" ht="15" customHeight="1" x14ac:dyDescent="0.25"/>
    <row r="2492" s="14" customFormat="1" ht="15" customHeight="1" x14ac:dyDescent="0.25"/>
    <row r="2493" s="14" customFormat="1" ht="15" customHeight="1" x14ac:dyDescent="0.25"/>
    <row r="2494" s="14" customFormat="1" ht="15" customHeight="1" x14ac:dyDescent="0.25"/>
    <row r="2495" s="14" customFormat="1" ht="15" customHeight="1" x14ac:dyDescent="0.25"/>
    <row r="2496" s="14" customFormat="1" ht="15" customHeight="1" x14ac:dyDescent="0.25"/>
    <row r="2497" s="14" customFormat="1" ht="15" customHeight="1" x14ac:dyDescent="0.25"/>
    <row r="2498" s="14" customFormat="1" ht="15" customHeight="1" x14ac:dyDescent="0.25"/>
    <row r="2499" s="14" customFormat="1" ht="15" customHeight="1" x14ac:dyDescent="0.25"/>
    <row r="2500" s="14" customFormat="1" ht="15" customHeight="1" x14ac:dyDescent="0.25"/>
    <row r="2501" s="14" customFormat="1" ht="15" customHeight="1" x14ac:dyDescent="0.25"/>
    <row r="2502" s="14" customFormat="1" ht="15" customHeight="1" x14ac:dyDescent="0.25"/>
    <row r="2503" s="14" customFormat="1" ht="15" customHeight="1" x14ac:dyDescent="0.25"/>
    <row r="2504" s="14" customFormat="1" ht="15" customHeight="1" x14ac:dyDescent="0.25"/>
    <row r="2505" s="14" customFormat="1" ht="15" customHeight="1" x14ac:dyDescent="0.25"/>
    <row r="2506" s="14" customFormat="1" ht="15" customHeight="1" x14ac:dyDescent="0.25"/>
    <row r="2507" s="14" customFormat="1" ht="15" customHeight="1" x14ac:dyDescent="0.25"/>
    <row r="2508" s="14" customFormat="1" ht="15" customHeight="1" x14ac:dyDescent="0.25"/>
    <row r="2509" s="14" customFormat="1" ht="15" customHeight="1" x14ac:dyDescent="0.25"/>
    <row r="2510" s="14" customFormat="1" ht="15" customHeight="1" x14ac:dyDescent="0.25"/>
    <row r="2511" s="14" customFormat="1" ht="15" customHeight="1" x14ac:dyDescent="0.25"/>
    <row r="2512" s="14" customFormat="1" ht="15" customHeight="1" x14ac:dyDescent="0.25"/>
    <row r="2513" s="14" customFormat="1" ht="15" customHeight="1" x14ac:dyDescent="0.25"/>
    <row r="2514" s="14" customFormat="1" ht="15" customHeight="1" x14ac:dyDescent="0.25"/>
    <row r="2515" s="14" customFormat="1" ht="15" customHeight="1" x14ac:dyDescent="0.25"/>
    <row r="2516" s="14" customFormat="1" ht="15" customHeight="1" x14ac:dyDescent="0.25"/>
    <row r="2517" s="14" customFormat="1" ht="15" customHeight="1" x14ac:dyDescent="0.25"/>
    <row r="2518" s="14" customFormat="1" ht="15" customHeight="1" x14ac:dyDescent="0.25"/>
    <row r="2519" s="14" customFormat="1" ht="15" customHeight="1" x14ac:dyDescent="0.25"/>
    <row r="2520" s="14" customFormat="1" ht="15" customHeight="1" x14ac:dyDescent="0.25"/>
    <row r="2521" s="14" customFormat="1" ht="15" customHeight="1" x14ac:dyDescent="0.25"/>
    <row r="2522" s="14" customFormat="1" ht="15" customHeight="1" x14ac:dyDescent="0.25"/>
    <row r="2523" s="14" customFormat="1" ht="15" customHeight="1" x14ac:dyDescent="0.25"/>
    <row r="2524" s="14" customFormat="1" ht="15" customHeight="1" x14ac:dyDescent="0.25"/>
    <row r="2525" s="14" customFormat="1" ht="15" customHeight="1" x14ac:dyDescent="0.25"/>
    <row r="2526" s="14" customFormat="1" ht="15" customHeight="1" x14ac:dyDescent="0.25"/>
    <row r="2527" s="14" customFormat="1" ht="15" customHeight="1" x14ac:dyDescent="0.25"/>
    <row r="2528" s="14" customFormat="1" ht="15" customHeight="1" x14ac:dyDescent="0.25"/>
    <row r="2529" s="14" customFormat="1" ht="15" customHeight="1" x14ac:dyDescent="0.25"/>
    <row r="2530" s="14" customFormat="1" ht="15" customHeight="1" x14ac:dyDescent="0.25"/>
    <row r="2531" s="14" customFormat="1" ht="15" customHeight="1" x14ac:dyDescent="0.25"/>
    <row r="2532" s="14" customFormat="1" ht="15" customHeight="1" x14ac:dyDescent="0.25"/>
    <row r="2533" s="14" customFormat="1" ht="15" customHeight="1" x14ac:dyDescent="0.25"/>
    <row r="2534" s="14" customFormat="1" ht="15" customHeight="1" x14ac:dyDescent="0.25"/>
    <row r="2535" s="14" customFormat="1" ht="15" customHeight="1" x14ac:dyDescent="0.25"/>
    <row r="2536" s="14" customFormat="1" ht="15" customHeight="1" x14ac:dyDescent="0.25"/>
    <row r="2537" s="14" customFormat="1" ht="15" customHeight="1" x14ac:dyDescent="0.25"/>
    <row r="2538" s="14" customFormat="1" ht="15" customHeight="1" x14ac:dyDescent="0.25"/>
    <row r="2539" s="14" customFormat="1" ht="15" customHeight="1" x14ac:dyDescent="0.25"/>
    <row r="2540" s="14" customFormat="1" ht="15" customHeight="1" x14ac:dyDescent="0.25"/>
    <row r="2541" s="14" customFormat="1" ht="15" customHeight="1" x14ac:dyDescent="0.25"/>
    <row r="2542" s="14" customFormat="1" ht="15" customHeight="1" x14ac:dyDescent="0.25"/>
    <row r="2543" s="14" customFormat="1" ht="15" customHeight="1" x14ac:dyDescent="0.25"/>
    <row r="2544" s="14" customFormat="1" ht="15" customHeight="1" x14ac:dyDescent="0.25"/>
    <row r="2545" s="14" customFormat="1" ht="15" customHeight="1" x14ac:dyDescent="0.25"/>
    <row r="2546" s="14" customFormat="1" ht="15" customHeight="1" x14ac:dyDescent="0.25"/>
    <row r="2547" s="14" customFormat="1" ht="15" customHeight="1" x14ac:dyDescent="0.25"/>
    <row r="2548" s="14" customFormat="1" ht="15" customHeight="1" x14ac:dyDescent="0.25"/>
    <row r="2549" s="14" customFormat="1" ht="15" customHeight="1" x14ac:dyDescent="0.25"/>
    <row r="2550" s="14" customFormat="1" ht="15" customHeight="1" x14ac:dyDescent="0.25"/>
    <row r="2551" s="14" customFormat="1" ht="15" customHeight="1" x14ac:dyDescent="0.25"/>
    <row r="2552" s="14" customFormat="1" ht="15" customHeight="1" x14ac:dyDescent="0.25"/>
    <row r="2553" s="14" customFormat="1" ht="15" customHeight="1" x14ac:dyDescent="0.25"/>
    <row r="2554" s="14" customFormat="1" ht="15" customHeight="1" x14ac:dyDescent="0.25"/>
    <row r="2555" s="14" customFormat="1" ht="15" customHeight="1" x14ac:dyDescent="0.25"/>
    <row r="2556" s="14" customFormat="1" ht="15" customHeight="1" x14ac:dyDescent="0.25"/>
    <row r="2557" s="14" customFormat="1" ht="15" customHeight="1" x14ac:dyDescent="0.25"/>
    <row r="2558" s="14" customFormat="1" ht="15" customHeight="1" x14ac:dyDescent="0.25"/>
    <row r="2559" s="14" customFormat="1" ht="15" customHeight="1" x14ac:dyDescent="0.25"/>
    <row r="2560" s="14" customFormat="1" ht="15" customHeight="1" x14ac:dyDescent="0.25"/>
    <row r="2561" s="14" customFormat="1" ht="15" customHeight="1" x14ac:dyDescent="0.25"/>
    <row r="2562" s="14" customFormat="1" ht="15" customHeight="1" x14ac:dyDescent="0.25"/>
    <row r="2563" s="14" customFormat="1" ht="15" customHeight="1" x14ac:dyDescent="0.25"/>
    <row r="2564" s="14" customFormat="1" ht="15" customHeight="1" x14ac:dyDescent="0.25"/>
    <row r="2565" s="14" customFormat="1" ht="15" customHeight="1" x14ac:dyDescent="0.25"/>
    <row r="2566" s="14" customFormat="1" ht="15" customHeight="1" x14ac:dyDescent="0.25"/>
    <row r="2567" s="14" customFormat="1" ht="15" customHeight="1" x14ac:dyDescent="0.25"/>
    <row r="2568" s="14" customFormat="1" ht="15" customHeight="1" x14ac:dyDescent="0.25"/>
    <row r="2569" s="14" customFormat="1" ht="15" customHeight="1" x14ac:dyDescent="0.25"/>
    <row r="2570" s="14" customFormat="1" ht="15" customHeight="1" x14ac:dyDescent="0.25"/>
    <row r="2571" s="14" customFormat="1" ht="15" customHeight="1" x14ac:dyDescent="0.25"/>
    <row r="2572" s="14" customFormat="1" ht="15" customHeight="1" x14ac:dyDescent="0.25"/>
    <row r="2573" s="14" customFormat="1" ht="15" customHeight="1" x14ac:dyDescent="0.25"/>
    <row r="2574" s="14" customFormat="1" ht="15" customHeight="1" x14ac:dyDescent="0.25"/>
    <row r="2575" s="14" customFormat="1" ht="15" customHeight="1" x14ac:dyDescent="0.25"/>
    <row r="2576" s="14" customFormat="1" ht="15" customHeight="1" x14ac:dyDescent="0.25"/>
    <row r="2577" s="14" customFormat="1" ht="15" customHeight="1" x14ac:dyDescent="0.25"/>
    <row r="2578" s="14" customFormat="1" ht="15" customHeight="1" x14ac:dyDescent="0.25"/>
    <row r="2579" s="14" customFormat="1" ht="15" customHeight="1" x14ac:dyDescent="0.25"/>
    <row r="2580" s="14" customFormat="1" ht="15" customHeight="1" x14ac:dyDescent="0.25"/>
    <row r="2581" s="14" customFormat="1" ht="15" customHeight="1" x14ac:dyDescent="0.25"/>
    <row r="2582" s="14" customFormat="1" ht="15" customHeight="1" x14ac:dyDescent="0.25"/>
    <row r="2583" s="14" customFormat="1" ht="15" customHeight="1" x14ac:dyDescent="0.25"/>
    <row r="2584" s="14" customFormat="1" ht="15" customHeight="1" x14ac:dyDescent="0.25"/>
    <row r="2585" s="14" customFormat="1" ht="15" customHeight="1" x14ac:dyDescent="0.25"/>
    <row r="2586" s="14" customFormat="1" ht="15" customHeight="1" x14ac:dyDescent="0.25"/>
    <row r="2587" s="14" customFormat="1" ht="15" customHeight="1" x14ac:dyDescent="0.25"/>
    <row r="2588" s="14" customFormat="1" ht="15" customHeight="1" x14ac:dyDescent="0.25"/>
    <row r="2589" s="14" customFormat="1" ht="15" customHeight="1" x14ac:dyDescent="0.25"/>
    <row r="2590" s="14" customFormat="1" ht="15" customHeight="1" x14ac:dyDescent="0.25"/>
    <row r="2591" s="14" customFormat="1" ht="15" customHeight="1" x14ac:dyDescent="0.25"/>
    <row r="2592" s="14" customFormat="1" ht="15" customHeight="1" x14ac:dyDescent="0.25"/>
    <row r="2593" s="14" customFormat="1" ht="15" customHeight="1" x14ac:dyDescent="0.25"/>
    <row r="2594" s="14" customFormat="1" ht="15" customHeight="1" x14ac:dyDescent="0.25"/>
    <row r="2595" s="14" customFormat="1" ht="15" customHeight="1" x14ac:dyDescent="0.25"/>
    <row r="2596" s="14" customFormat="1" ht="15" customHeight="1" x14ac:dyDescent="0.25"/>
    <row r="2597" s="14" customFormat="1" ht="15" customHeight="1" x14ac:dyDescent="0.25"/>
    <row r="2598" s="14" customFormat="1" ht="15" customHeight="1" x14ac:dyDescent="0.25"/>
    <row r="2599" s="14" customFormat="1" ht="15" customHeight="1" x14ac:dyDescent="0.25"/>
    <row r="2600" s="14" customFormat="1" ht="15" customHeight="1" x14ac:dyDescent="0.25"/>
    <row r="2601" s="14" customFormat="1" ht="15" customHeight="1" x14ac:dyDescent="0.25"/>
    <row r="2602" s="14" customFormat="1" ht="15" customHeight="1" x14ac:dyDescent="0.25"/>
    <row r="2603" s="14" customFormat="1" ht="15" customHeight="1" x14ac:dyDescent="0.25"/>
    <row r="2604" s="14" customFormat="1" ht="15" customHeight="1" x14ac:dyDescent="0.25"/>
    <row r="2605" s="14" customFormat="1" ht="15" customHeight="1" x14ac:dyDescent="0.25"/>
    <row r="2606" s="14" customFormat="1" ht="15" customHeight="1" x14ac:dyDescent="0.25"/>
    <row r="2607" s="14" customFormat="1" ht="15" customHeight="1" x14ac:dyDescent="0.25"/>
    <row r="2608" s="14" customFormat="1" ht="15" customHeight="1" x14ac:dyDescent="0.25"/>
    <row r="2609" s="14" customFormat="1" ht="15" customHeight="1" x14ac:dyDescent="0.25"/>
    <row r="2610" s="14" customFormat="1" ht="15" customHeight="1" x14ac:dyDescent="0.25"/>
    <row r="2611" s="14" customFormat="1" ht="15" customHeight="1" x14ac:dyDescent="0.25"/>
    <row r="2612" s="14" customFormat="1" ht="15" customHeight="1" x14ac:dyDescent="0.25"/>
    <row r="2613" s="14" customFormat="1" ht="15" customHeight="1" x14ac:dyDescent="0.25"/>
    <row r="2614" s="14" customFormat="1" ht="15" customHeight="1" x14ac:dyDescent="0.25"/>
    <row r="2615" s="14" customFormat="1" ht="15" customHeight="1" x14ac:dyDescent="0.25"/>
    <row r="2616" s="14" customFormat="1" ht="15" customHeight="1" x14ac:dyDescent="0.25"/>
    <row r="2617" s="14" customFormat="1" ht="15" customHeight="1" x14ac:dyDescent="0.25"/>
    <row r="2618" s="14" customFormat="1" ht="15" customHeight="1" x14ac:dyDescent="0.25"/>
    <row r="2619" s="14" customFormat="1" ht="15" customHeight="1" x14ac:dyDescent="0.25"/>
    <row r="2620" s="14" customFormat="1" ht="15" customHeight="1" x14ac:dyDescent="0.25"/>
    <row r="2621" s="14" customFormat="1" ht="15" customHeight="1" x14ac:dyDescent="0.25"/>
    <row r="2622" s="14" customFormat="1" ht="15" customHeight="1" x14ac:dyDescent="0.25"/>
    <row r="2623" s="14" customFormat="1" ht="15" customHeight="1" x14ac:dyDescent="0.25"/>
    <row r="2624" s="14" customFormat="1" ht="15" customHeight="1" x14ac:dyDescent="0.25"/>
    <row r="2625" s="14" customFormat="1" ht="15" customHeight="1" x14ac:dyDescent="0.25"/>
    <row r="2626" s="14" customFormat="1" ht="15" customHeight="1" x14ac:dyDescent="0.25"/>
    <row r="2627" s="14" customFormat="1" ht="15" customHeight="1" x14ac:dyDescent="0.25"/>
    <row r="2628" s="14" customFormat="1" ht="15" customHeight="1" x14ac:dyDescent="0.25"/>
    <row r="2629" s="14" customFormat="1" ht="15" customHeight="1" x14ac:dyDescent="0.25"/>
    <row r="2630" s="14" customFormat="1" ht="15" customHeight="1" x14ac:dyDescent="0.25"/>
    <row r="2631" s="14" customFormat="1" ht="15" customHeight="1" x14ac:dyDescent="0.25"/>
    <row r="2632" s="14" customFormat="1" ht="15" customHeight="1" x14ac:dyDescent="0.25"/>
    <row r="2633" s="14" customFormat="1" ht="15" customHeight="1" x14ac:dyDescent="0.25"/>
    <row r="2634" s="14" customFormat="1" ht="15" customHeight="1" x14ac:dyDescent="0.25"/>
    <row r="2635" s="14" customFormat="1" ht="15" customHeight="1" x14ac:dyDescent="0.25"/>
    <row r="2636" s="14" customFormat="1" ht="15" customHeight="1" x14ac:dyDescent="0.25"/>
    <row r="2637" s="14" customFormat="1" ht="15" customHeight="1" x14ac:dyDescent="0.25"/>
    <row r="2638" s="14" customFormat="1" ht="15" customHeight="1" x14ac:dyDescent="0.25"/>
    <row r="2639" s="14" customFormat="1" ht="15" customHeight="1" x14ac:dyDescent="0.25"/>
    <row r="2640" s="14" customFormat="1" ht="15" customHeight="1" x14ac:dyDescent="0.25"/>
    <row r="2641" s="14" customFormat="1" ht="15" customHeight="1" x14ac:dyDescent="0.25"/>
    <row r="2642" s="14" customFormat="1" ht="15" customHeight="1" x14ac:dyDescent="0.25"/>
    <row r="2643" s="14" customFormat="1" ht="15" customHeight="1" x14ac:dyDescent="0.25"/>
    <row r="2644" s="14" customFormat="1" ht="15" customHeight="1" x14ac:dyDescent="0.25"/>
    <row r="2645" s="14" customFormat="1" ht="15" customHeight="1" x14ac:dyDescent="0.25"/>
    <row r="2646" s="14" customFormat="1" ht="15" customHeight="1" x14ac:dyDescent="0.25"/>
    <row r="2647" s="14" customFormat="1" ht="15" customHeight="1" x14ac:dyDescent="0.25"/>
    <row r="2648" s="14" customFormat="1" ht="15" customHeight="1" x14ac:dyDescent="0.25"/>
    <row r="2649" s="14" customFormat="1" ht="15" customHeight="1" x14ac:dyDescent="0.25"/>
    <row r="2650" s="14" customFormat="1" ht="15" customHeight="1" x14ac:dyDescent="0.25"/>
    <row r="2651" s="14" customFormat="1" ht="15" customHeight="1" x14ac:dyDescent="0.25"/>
    <row r="2652" s="14" customFormat="1" ht="15" customHeight="1" x14ac:dyDescent="0.25"/>
    <row r="2653" s="14" customFormat="1" ht="15" customHeight="1" x14ac:dyDescent="0.25"/>
    <row r="2654" s="14" customFormat="1" ht="15" customHeight="1" x14ac:dyDescent="0.25"/>
    <row r="2655" s="14" customFormat="1" ht="15" customHeight="1" x14ac:dyDescent="0.25"/>
    <row r="2656" s="14" customFormat="1" ht="15" customHeight="1" x14ac:dyDescent="0.25"/>
    <row r="2657" s="14" customFormat="1" ht="15" customHeight="1" x14ac:dyDescent="0.25"/>
    <row r="2658" s="14" customFormat="1" ht="15" customHeight="1" x14ac:dyDescent="0.25"/>
    <row r="2659" s="14" customFormat="1" ht="15" customHeight="1" x14ac:dyDescent="0.25"/>
    <row r="2660" s="14" customFormat="1" ht="15" customHeight="1" x14ac:dyDescent="0.25"/>
    <row r="2661" s="14" customFormat="1" ht="15" customHeight="1" x14ac:dyDescent="0.25"/>
    <row r="2662" s="14" customFormat="1" ht="15" customHeight="1" x14ac:dyDescent="0.25"/>
    <row r="2663" s="14" customFormat="1" ht="15" customHeight="1" x14ac:dyDescent="0.25"/>
    <row r="2664" s="14" customFormat="1" ht="15" customHeight="1" x14ac:dyDescent="0.25"/>
    <row r="2665" s="14" customFormat="1" ht="15" customHeight="1" x14ac:dyDescent="0.25"/>
    <row r="2666" s="14" customFormat="1" ht="15" customHeight="1" x14ac:dyDescent="0.25"/>
    <row r="2667" s="14" customFormat="1" ht="15" customHeight="1" x14ac:dyDescent="0.25"/>
    <row r="2668" s="14" customFormat="1" ht="15" customHeight="1" x14ac:dyDescent="0.25"/>
    <row r="2669" s="14" customFormat="1" ht="15" customHeight="1" x14ac:dyDescent="0.25"/>
    <row r="2670" s="14" customFormat="1" ht="15" customHeight="1" x14ac:dyDescent="0.25"/>
    <row r="2671" s="14" customFormat="1" ht="15" customHeight="1" x14ac:dyDescent="0.25"/>
    <row r="2672" s="14" customFormat="1" ht="15" customHeight="1" x14ac:dyDescent="0.25"/>
    <row r="2673" s="14" customFormat="1" ht="15" customHeight="1" x14ac:dyDescent="0.25"/>
    <row r="2674" s="14" customFormat="1" ht="15" customHeight="1" x14ac:dyDescent="0.25"/>
    <row r="2675" s="14" customFormat="1" ht="15" customHeight="1" x14ac:dyDescent="0.25"/>
    <row r="2676" s="14" customFormat="1" ht="15" customHeight="1" x14ac:dyDescent="0.25"/>
    <row r="2677" s="14" customFormat="1" ht="15" customHeight="1" x14ac:dyDescent="0.25"/>
    <row r="2678" s="14" customFormat="1" ht="15" customHeight="1" x14ac:dyDescent="0.25"/>
    <row r="2679" s="14" customFormat="1" ht="15" customHeight="1" x14ac:dyDescent="0.25"/>
    <row r="2680" s="14" customFormat="1" ht="15" customHeight="1" x14ac:dyDescent="0.25"/>
    <row r="2681" s="14" customFormat="1" ht="15" customHeight="1" x14ac:dyDescent="0.25"/>
    <row r="2682" s="14" customFormat="1" ht="15" customHeight="1" x14ac:dyDescent="0.25"/>
    <row r="2683" s="14" customFormat="1" ht="15" customHeight="1" x14ac:dyDescent="0.25"/>
    <row r="2684" s="14" customFormat="1" ht="15" customHeight="1" x14ac:dyDescent="0.25"/>
    <row r="2685" s="14" customFormat="1" ht="15" customHeight="1" x14ac:dyDescent="0.25"/>
    <row r="2686" s="14" customFormat="1" ht="15" customHeight="1" x14ac:dyDescent="0.25"/>
    <row r="2687" s="14" customFormat="1" ht="15" customHeight="1" x14ac:dyDescent="0.25"/>
    <row r="2688" s="14" customFormat="1" ht="15" customHeight="1" x14ac:dyDescent="0.25"/>
    <row r="2689" s="14" customFormat="1" ht="15" customHeight="1" x14ac:dyDescent="0.25"/>
    <row r="2690" s="14" customFormat="1" ht="15" customHeight="1" x14ac:dyDescent="0.25"/>
    <row r="2691" s="14" customFormat="1" ht="15" customHeight="1" x14ac:dyDescent="0.25"/>
    <row r="2692" s="14" customFormat="1" ht="15" customHeight="1" x14ac:dyDescent="0.25"/>
    <row r="2693" s="14" customFormat="1" ht="15" customHeight="1" x14ac:dyDescent="0.25"/>
    <row r="2694" s="14" customFormat="1" ht="15" customHeight="1" x14ac:dyDescent="0.25"/>
    <row r="2695" s="14" customFormat="1" ht="15" customHeight="1" x14ac:dyDescent="0.25"/>
    <row r="2696" s="14" customFormat="1" ht="15" customHeight="1" x14ac:dyDescent="0.25"/>
    <row r="2697" s="14" customFormat="1" ht="15" customHeight="1" x14ac:dyDescent="0.25"/>
    <row r="2698" s="14" customFormat="1" ht="15" customHeight="1" x14ac:dyDescent="0.25"/>
    <row r="2699" s="14" customFormat="1" ht="15" customHeight="1" x14ac:dyDescent="0.25"/>
    <row r="2700" s="14" customFormat="1" ht="15" customHeight="1" x14ac:dyDescent="0.25"/>
    <row r="2701" s="14" customFormat="1" ht="15" customHeight="1" x14ac:dyDescent="0.25"/>
    <row r="2702" s="14" customFormat="1" ht="15" customHeight="1" x14ac:dyDescent="0.25"/>
    <row r="2703" s="14" customFormat="1" ht="15" customHeight="1" x14ac:dyDescent="0.25"/>
    <row r="2704" s="14" customFormat="1" ht="15" customHeight="1" x14ac:dyDescent="0.25"/>
    <row r="2705" s="14" customFormat="1" ht="15" customHeight="1" x14ac:dyDescent="0.25"/>
    <row r="2706" s="14" customFormat="1" ht="15" customHeight="1" x14ac:dyDescent="0.25"/>
    <row r="2707" s="14" customFormat="1" ht="15" customHeight="1" x14ac:dyDescent="0.25"/>
    <row r="2708" s="14" customFormat="1" ht="15" customHeight="1" x14ac:dyDescent="0.25"/>
    <row r="2709" s="14" customFormat="1" ht="15" customHeight="1" x14ac:dyDescent="0.25"/>
    <row r="2710" s="14" customFormat="1" ht="15" customHeight="1" x14ac:dyDescent="0.25"/>
    <row r="2711" s="14" customFormat="1" ht="15" customHeight="1" x14ac:dyDescent="0.25"/>
    <row r="2712" s="14" customFormat="1" ht="15" customHeight="1" x14ac:dyDescent="0.25"/>
    <row r="2713" s="14" customFormat="1" ht="15" customHeight="1" x14ac:dyDescent="0.25"/>
    <row r="2714" s="14" customFormat="1" ht="15" customHeight="1" x14ac:dyDescent="0.25"/>
    <row r="2715" s="14" customFormat="1" ht="15" customHeight="1" x14ac:dyDescent="0.25"/>
    <row r="2716" s="14" customFormat="1" ht="15" customHeight="1" x14ac:dyDescent="0.25"/>
    <row r="2717" s="14" customFormat="1" ht="15" customHeight="1" x14ac:dyDescent="0.25"/>
    <row r="2718" s="14" customFormat="1" ht="15" customHeight="1" x14ac:dyDescent="0.25"/>
    <row r="2719" s="14" customFormat="1" ht="15" customHeight="1" x14ac:dyDescent="0.25"/>
    <row r="2720" s="14" customFormat="1" ht="15" customHeight="1" x14ac:dyDescent="0.25"/>
    <row r="2721" s="14" customFormat="1" ht="15" customHeight="1" x14ac:dyDescent="0.25"/>
    <row r="2722" s="14" customFormat="1" ht="15" customHeight="1" x14ac:dyDescent="0.25"/>
    <row r="2723" s="14" customFormat="1" ht="15" customHeight="1" x14ac:dyDescent="0.25"/>
    <row r="2724" s="14" customFormat="1" ht="15" customHeight="1" x14ac:dyDescent="0.25"/>
    <row r="2725" s="14" customFormat="1" ht="15" customHeight="1" x14ac:dyDescent="0.25"/>
    <row r="2726" s="14" customFormat="1" ht="15" customHeight="1" x14ac:dyDescent="0.25"/>
    <row r="2727" s="14" customFormat="1" ht="15" customHeight="1" x14ac:dyDescent="0.25"/>
    <row r="2728" s="14" customFormat="1" ht="15" customHeight="1" x14ac:dyDescent="0.25"/>
    <row r="2729" s="14" customFormat="1" ht="15" customHeight="1" x14ac:dyDescent="0.25"/>
    <row r="2730" s="14" customFormat="1" ht="15" customHeight="1" x14ac:dyDescent="0.25"/>
    <row r="2731" s="14" customFormat="1" ht="15" customHeight="1" x14ac:dyDescent="0.25"/>
    <row r="2732" s="14" customFormat="1" ht="15" customHeight="1" x14ac:dyDescent="0.25"/>
    <row r="2733" s="14" customFormat="1" ht="15" customHeight="1" x14ac:dyDescent="0.25"/>
    <row r="2734" s="14" customFormat="1" ht="15" customHeight="1" x14ac:dyDescent="0.25"/>
    <row r="2735" s="14" customFormat="1" ht="15" customHeight="1" x14ac:dyDescent="0.25"/>
    <row r="2736" s="14" customFormat="1" ht="15" customHeight="1" x14ac:dyDescent="0.25"/>
    <row r="2737" s="14" customFormat="1" ht="15" customHeight="1" x14ac:dyDescent="0.25"/>
    <row r="2738" s="14" customFormat="1" ht="15" customHeight="1" x14ac:dyDescent="0.25"/>
    <row r="2739" s="14" customFormat="1" ht="15" customHeight="1" x14ac:dyDescent="0.25"/>
    <row r="2740" s="14" customFormat="1" ht="15" customHeight="1" x14ac:dyDescent="0.25"/>
    <row r="2741" s="14" customFormat="1" ht="15" customHeight="1" x14ac:dyDescent="0.25"/>
    <row r="2742" s="14" customFormat="1" ht="15" customHeight="1" x14ac:dyDescent="0.25"/>
    <row r="2743" s="14" customFormat="1" ht="15" customHeight="1" x14ac:dyDescent="0.25"/>
    <row r="2744" s="14" customFormat="1" ht="15" customHeight="1" x14ac:dyDescent="0.25"/>
    <row r="2745" s="14" customFormat="1" ht="15" customHeight="1" x14ac:dyDescent="0.25"/>
    <row r="2746" s="14" customFormat="1" ht="15" customHeight="1" x14ac:dyDescent="0.25"/>
    <row r="2747" s="14" customFormat="1" ht="15" customHeight="1" x14ac:dyDescent="0.25"/>
    <row r="2748" s="14" customFormat="1" ht="15" customHeight="1" x14ac:dyDescent="0.25"/>
    <row r="2749" s="14" customFormat="1" ht="15" customHeight="1" x14ac:dyDescent="0.25"/>
    <row r="2750" s="14" customFormat="1" ht="15" customHeight="1" x14ac:dyDescent="0.25"/>
    <row r="2751" s="14" customFormat="1" ht="15" customHeight="1" x14ac:dyDescent="0.25"/>
    <row r="2752" s="14" customFormat="1" ht="15" customHeight="1" x14ac:dyDescent="0.25"/>
    <row r="2753" s="14" customFormat="1" ht="15" customHeight="1" x14ac:dyDescent="0.25"/>
    <row r="2754" s="14" customFormat="1" ht="15" customHeight="1" x14ac:dyDescent="0.25"/>
    <row r="2755" s="14" customFormat="1" ht="15" customHeight="1" x14ac:dyDescent="0.25"/>
    <row r="2756" s="14" customFormat="1" ht="15" customHeight="1" x14ac:dyDescent="0.25"/>
    <row r="2757" s="14" customFormat="1" ht="15" customHeight="1" x14ac:dyDescent="0.25"/>
    <row r="2758" s="14" customFormat="1" ht="15" customHeight="1" x14ac:dyDescent="0.25"/>
    <row r="2759" s="14" customFormat="1" ht="15" customHeight="1" x14ac:dyDescent="0.25"/>
    <row r="2760" s="14" customFormat="1" ht="15" customHeight="1" x14ac:dyDescent="0.25"/>
    <row r="2761" s="14" customFormat="1" ht="15" customHeight="1" x14ac:dyDescent="0.25"/>
    <row r="2762" s="14" customFormat="1" ht="15" customHeight="1" x14ac:dyDescent="0.25"/>
    <row r="2763" s="14" customFormat="1" ht="15" customHeight="1" x14ac:dyDescent="0.25"/>
    <row r="2764" s="14" customFormat="1" ht="15" customHeight="1" x14ac:dyDescent="0.25"/>
    <row r="2765" s="14" customFormat="1" ht="15" customHeight="1" x14ac:dyDescent="0.25"/>
    <row r="2766" s="14" customFormat="1" ht="15" customHeight="1" x14ac:dyDescent="0.25"/>
    <row r="2767" s="14" customFormat="1" ht="15" customHeight="1" x14ac:dyDescent="0.25"/>
    <row r="2768" s="14" customFormat="1" ht="15" customHeight="1" x14ac:dyDescent="0.25"/>
    <row r="2769" s="14" customFormat="1" ht="15" customHeight="1" x14ac:dyDescent="0.25"/>
    <row r="2770" s="14" customFormat="1" ht="15" customHeight="1" x14ac:dyDescent="0.25"/>
    <row r="2771" s="14" customFormat="1" ht="15" customHeight="1" x14ac:dyDescent="0.25"/>
    <row r="2772" s="14" customFormat="1" ht="15" customHeight="1" x14ac:dyDescent="0.25"/>
    <row r="2773" s="14" customFormat="1" ht="15" customHeight="1" x14ac:dyDescent="0.25"/>
    <row r="2774" s="14" customFormat="1" ht="15" customHeight="1" x14ac:dyDescent="0.25"/>
    <row r="2775" s="14" customFormat="1" ht="15" customHeight="1" x14ac:dyDescent="0.25"/>
    <row r="2776" s="14" customFormat="1" ht="15" customHeight="1" x14ac:dyDescent="0.25"/>
    <row r="2777" s="14" customFormat="1" ht="15" customHeight="1" x14ac:dyDescent="0.25"/>
    <row r="2778" s="14" customFormat="1" ht="15" customHeight="1" x14ac:dyDescent="0.25"/>
    <row r="2779" s="14" customFormat="1" ht="15" customHeight="1" x14ac:dyDescent="0.25"/>
    <row r="2780" s="14" customFormat="1" ht="15" customHeight="1" x14ac:dyDescent="0.25"/>
    <row r="2781" s="14" customFormat="1" ht="15" customHeight="1" x14ac:dyDescent="0.25"/>
    <row r="2782" s="14" customFormat="1" ht="15" customHeight="1" x14ac:dyDescent="0.25"/>
    <row r="2783" s="14" customFormat="1" ht="15" customHeight="1" x14ac:dyDescent="0.25"/>
    <row r="2784" s="14" customFormat="1" ht="15" customHeight="1" x14ac:dyDescent="0.25"/>
    <row r="2785" s="14" customFormat="1" ht="15" customHeight="1" x14ac:dyDescent="0.25"/>
    <row r="2786" s="14" customFormat="1" ht="15" customHeight="1" x14ac:dyDescent="0.25"/>
    <row r="2787" s="14" customFormat="1" ht="15" customHeight="1" x14ac:dyDescent="0.25"/>
    <row r="2788" s="14" customFormat="1" ht="15" customHeight="1" x14ac:dyDescent="0.25"/>
    <row r="2789" s="14" customFormat="1" ht="15" customHeight="1" x14ac:dyDescent="0.25"/>
    <row r="2790" s="14" customFormat="1" ht="15" customHeight="1" x14ac:dyDescent="0.25"/>
    <row r="2791" s="14" customFormat="1" ht="15" customHeight="1" x14ac:dyDescent="0.25"/>
    <row r="2792" s="14" customFormat="1" ht="15" customHeight="1" x14ac:dyDescent="0.25"/>
    <row r="2793" s="14" customFormat="1" ht="15" customHeight="1" x14ac:dyDescent="0.25"/>
    <row r="2794" s="14" customFormat="1" ht="15" customHeight="1" x14ac:dyDescent="0.25"/>
    <row r="2795" s="14" customFormat="1" ht="15" customHeight="1" x14ac:dyDescent="0.25"/>
    <row r="2796" s="14" customFormat="1" ht="15" customHeight="1" x14ac:dyDescent="0.25"/>
    <row r="2797" s="14" customFormat="1" ht="15" customHeight="1" x14ac:dyDescent="0.25"/>
    <row r="2798" s="14" customFormat="1" ht="15" customHeight="1" x14ac:dyDescent="0.25"/>
    <row r="2799" s="14" customFormat="1" ht="15" customHeight="1" x14ac:dyDescent="0.25"/>
    <row r="2800" s="14" customFormat="1" ht="15" customHeight="1" x14ac:dyDescent="0.25"/>
    <row r="2801" s="14" customFormat="1" ht="15" customHeight="1" x14ac:dyDescent="0.25"/>
    <row r="2802" s="14" customFormat="1" ht="15" customHeight="1" x14ac:dyDescent="0.25"/>
    <row r="2803" s="14" customFormat="1" ht="15" customHeight="1" x14ac:dyDescent="0.25"/>
    <row r="2804" s="14" customFormat="1" ht="15" customHeight="1" x14ac:dyDescent="0.25"/>
    <row r="2805" s="14" customFormat="1" ht="15" customHeight="1" x14ac:dyDescent="0.25"/>
    <row r="2806" s="14" customFormat="1" ht="15" customHeight="1" x14ac:dyDescent="0.25"/>
    <row r="2807" s="14" customFormat="1" ht="15" customHeight="1" x14ac:dyDescent="0.25"/>
    <row r="2808" s="14" customFormat="1" ht="15" customHeight="1" x14ac:dyDescent="0.25"/>
    <row r="2809" s="14" customFormat="1" ht="15" customHeight="1" x14ac:dyDescent="0.25"/>
    <row r="2810" s="14" customFormat="1" ht="15" customHeight="1" x14ac:dyDescent="0.25"/>
    <row r="2811" s="14" customFormat="1" ht="15" customHeight="1" x14ac:dyDescent="0.25"/>
    <row r="2812" s="14" customFormat="1" ht="15" customHeight="1" x14ac:dyDescent="0.25"/>
    <row r="2813" s="14" customFormat="1" ht="15" customHeight="1" x14ac:dyDescent="0.25"/>
    <row r="2814" s="14" customFormat="1" ht="15" customHeight="1" x14ac:dyDescent="0.25"/>
    <row r="2815" s="14" customFormat="1" ht="15" customHeight="1" x14ac:dyDescent="0.25"/>
    <row r="2816" s="14" customFormat="1" ht="15" customHeight="1" x14ac:dyDescent="0.25"/>
    <row r="2817" s="14" customFormat="1" ht="15" customHeight="1" x14ac:dyDescent="0.25"/>
    <row r="2818" s="14" customFormat="1" ht="15" customHeight="1" x14ac:dyDescent="0.25"/>
    <row r="2819" s="14" customFormat="1" ht="15" customHeight="1" x14ac:dyDescent="0.25"/>
    <row r="2820" s="14" customFormat="1" ht="15" customHeight="1" x14ac:dyDescent="0.25"/>
    <row r="2821" s="14" customFormat="1" ht="15" customHeight="1" x14ac:dyDescent="0.25"/>
    <row r="2822" s="14" customFormat="1" ht="15" customHeight="1" x14ac:dyDescent="0.25"/>
    <row r="2823" s="14" customFormat="1" ht="15" customHeight="1" x14ac:dyDescent="0.25"/>
    <row r="2824" s="14" customFormat="1" ht="15" customHeight="1" x14ac:dyDescent="0.25"/>
    <row r="2825" s="14" customFormat="1" ht="15" customHeight="1" x14ac:dyDescent="0.25"/>
    <row r="2826" s="14" customFormat="1" ht="15" customHeight="1" x14ac:dyDescent="0.25"/>
    <row r="2827" s="14" customFormat="1" ht="15" customHeight="1" x14ac:dyDescent="0.25"/>
    <row r="2828" s="14" customFormat="1" ht="15" customHeight="1" x14ac:dyDescent="0.25"/>
    <row r="2829" s="14" customFormat="1" ht="15" customHeight="1" x14ac:dyDescent="0.25"/>
    <row r="2830" s="14" customFormat="1" ht="15" customHeight="1" x14ac:dyDescent="0.25"/>
    <row r="2831" s="14" customFormat="1" ht="15" customHeight="1" x14ac:dyDescent="0.25"/>
    <row r="2832" s="14" customFormat="1" ht="15" customHeight="1" x14ac:dyDescent="0.25"/>
    <row r="2833" s="14" customFormat="1" ht="15" customHeight="1" x14ac:dyDescent="0.25"/>
    <row r="2834" s="14" customFormat="1" ht="15" customHeight="1" x14ac:dyDescent="0.25"/>
    <row r="2835" s="14" customFormat="1" ht="15" customHeight="1" x14ac:dyDescent="0.25"/>
    <row r="2836" s="14" customFormat="1" ht="15" customHeight="1" x14ac:dyDescent="0.25"/>
    <row r="2837" s="14" customFormat="1" ht="15" customHeight="1" x14ac:dyDescent="0.25"/>
    <row r="2838" s="14" customFormat="1" ht="15" customHeight="1" x14ac:dyDescent="0.25"/>
    <row r="2839" s="14" customFormat="1" ht="15" customHeight="1" x14ac:dyDescent="0.25"/>
    <row r="2840" s="14" customFormat="1" ht="15" customHeight="1" x14ac:dyDescent="0.25"/>
    <row r="2841" s="14" customFormat="1" ht="15" customHeight="1" x14ac:dyDescent="0.25"/>
    <row r="2842" s="14" customFormat="1" ht="15" customHeight="1" x14ac:dyDescent="0.25"/>
    <row r="2843" s="14" customFormat="1" ht="15" customHeight="1" x14ac:dyDescent="0.25"/>
    <row r="2844" s="14" customFormat="1" ht="15" customHeight="1" x14ac:dyDescent="0.25"/>
    <row r="2845" s="14" customFormat="1" ht="15" customHeight="1" x14ac:dyDescent="0.25"/>
    <row r="2846" s="14" customFormat="1" ht="15" customHeight="1" x14ac:dyDescent="0.25"/>
    <row r="2847" s="14" customFormat="1" ht="15" customHeight="1" x14ac:dyDescent="0.25"/>
    <row r="2848" s="14" customFormat="1" ht="15" customHeight="1" x14ac:dyDescent="0.25"/>
    <row r="2849" s="14" customFormat="1" ht="15" customHeight="1" x14ac:dyDescent="0.25"/>
    <row r="2850" s="14" customFormat="1" ht="15" customHeight="1" x14ac:dyDescent="0.25"/>
    <row r="2851" s="14" customFormat="1" ht="15" customHeight="1" x14ac:dyDescent="0.25"/>
    <row r="2852" s="14" customFormat="1" ht="15" customHeight="1" x14ac:dyDescent="0.25"/>
    <row r="2853" s="14" customFormat="1" ht="15" customHeight="1" x14ac:dyDescent="0.25"/>
    <row r="2854" s="14" customFormat="1" ht="15" customHeight="1" x14ac:dyDescent="0.25"/>
    <row r="2855" s="14" customFormat="1" ht="15" customHeight="1" x14ac:dyDescent="0.25"/>
    <row r="2856" s="14" customFormat="1" ht="15" customHeight="1" x14ac:dyDescent="0.25"/>
    <row r="2857" s="14" customFormat="1" ht="15" customHeight="1" x14ac:dyDescent="0.25"/>
    <row r="2858" s="14" customFormat="1" ht="15" customHeight="1" x14ac:dyDescent="0.25"/>
    <row r="2859" s="14" customFormat="1" ht="15" customHeight="1" x14ac:dyDescent="0.25"/>
    <row r="2860" s="14" customFormat="1" ht="15" customHeight="1" x14ac:dyDescent="0.25"/>
    <row r="2861" s="14" customFormat="1" ht="15" customHeight="1" x14ac:dyDescent="0.25"/>
    <row r="2862" s="14" customFormat="1" ht="15" customHeight="1" x14ac:dyDescent="0.25"/>
    <row r="2863" s="14" customFormat="1" ht="15" customHeight="1" x14ac:dyDescent="0.25"/>
    <row r="2864" s="14" customFormat="1" ht="15" customHeight="1" x14ac:dyDescent="0.25"/>
    <row r="2865" s="14" customFormat="1" ht="15" customHeight="1" x14ac:dyDescent="0.25"/>
    <row r="2866" s="14" customFormat="1" ht="15" customHeight="1" x14ac:dyDescent="0.25"/>
    <row r="2867" s="14" customFormat="1" ht="15" customHeight="1" x14ac:dyDescent="0.25"/>
    <row r="2868" s="14" customFormat="1" ht="15" customHeight="1" x14ac:dyDescent="0.25"/>
    <row r="2869" s="14" customFormat="1" ht="15" customHeight="1" x14ac:dyDescent="0.25"/>
    <row r="2870" s="14" customFormat="1" ht="15" customHeight="1" x14ac:dyDescent="0.25"/>
    <row r="2871" s="14" customFormat="1" ht="15" customHeight="1" x14ac:dyDescent="0.25"/>
    <row r="2872" s="14" customFormat="1" ht="15" customHeight="1" x14ac:dyDescent="0.25"/>
    <row r="2873" s="14" customFormat="1" ht="15" customHeight="1" x14ac:dyDescent="0.25"/>
    <row r="2874" s="14" customFormat="1" ht="15" customHeight="1" x14ac:dyDescent="0.25"/>
    <row r="2875" s="14" customFormat="1" ht="15" customHeight="1" x14ac:dyDescent="0.25"/>
    <row r="2876" s="14" customFormat="1" ht="15" customHeight="1" x14ac:dyDescent="0.25"/>
    <row r="2877" s="14" customFormat="1" ht="15" customHeight="1" x14ac:dyDescent="0.25"/>
    <row r="2878" s="14" customFormat="1" ht="15" customHeight="1" x14ac:dyDescent="0.25"/>
    <row r="2879" s="14" customFormat="1" ht="15" customHeight="1" x14ac:dyDescent="0.25"/>
    <row r="2880" s="14" customFormat="1" ht="15" customHeight="1" x14ac:dyDescent="0.25"/>
    <row r="2881" s="14" customFormat="1" ht="15" customHeight="1" x14ac:dyDescent="0.25"/>
    <row r="2882" s="14" customFormat="1" ht="15" customHeight="1" x14ac:dyDescent="0.25"/>
    <row r="2883" s="14" customFormat="1" ht="15" customHeight="1" x14ac:dyDescent="0.25"/>
    <row r="2884" s="14" customFormat="1" ht="15" customHeight="1" x14ac:dyDescent="0.25"/>
    <row r="2885" s="14" customFormat="1" ht="15" customHeight="1" x14ac:dyDescent="0.25"/>
    <row r="2886" s="14" customFormat="1" ht="15" customHeight="1" x14ac:dyDescent="0.25"/>
    <row r="2887" s="14" customFormat="1" ht="15" customHeight="1" x14ac:dyDescent="0.25"/>
    <row r="2888" s="14" customFormat="1" ht="15" customHeight="1" x14ac:dyDescent="0.25"/>
    <row r="2889" s="14" customFormat="1" ht="15" customHeight="1" x14ac:dyDescent="0.25"/>
    <row r="2890" s="14" customFormat="1" ht="15" customHeight="1" x14ac:dyDescent="0.25"/>
    <row r="2891" s="14" customFormat="1" ht="15" customHeight="1" x14ac:dyDescent="0.25"/>
    <row r="2892" s="14" customFormat="1" ht="15" customHeight="1" x14ac:dyDescent="0.25"/>
    <row r="2893" s="14" customFormat="1" ht="15" customHeight="1" x14ac:dyDescent="0.25"/>
    <row r="2894" s="14" customFormat="1" ht="15" customHeight="1" x14ac:dyDescent="0.25"/>
    <row r="2895" s="14" customFormat="1" ht="15" customHeight="1" x14ac:dyDescent="0.25"/>
    <row r="2896" s="14" customFormat="1" ht="15" customHeight="1" x14ac:dyDescent="0.25"/>
    <row r="2897" s="14" customFormat="1" ht="15" customHeight="1" x14ac:dyDescent="0.25"/>
    <row r="2898" s="14" customFormat="1" ht="15" customHeight="1" x14ac:dyDescent="0.25"/>
    <row r="2899" s="14" customFormat="1" ht="15" customHeight="1" x14ac:dyDescent="0.25"/>
    <row r="2900" s="14" customFormat="1" ht="15" customHeight="1" x14ac:dyDescent="0.25"/>
    <row r="2901" s="14" customFormat="1" ht="15" customHeight="1" x14ac:dyDescent="0.25"/>
    <row r="2902" s="14" customFormat="1" ht="15" customHeight="1" x14ac:dyDescent="0.25"/>
    <row r="2903" s="14" customFormat="1" ht="15" customHeight="1" x14ac:dyDescent="0.25"/>
    <row r="2904" s="14" customFormat="1" ht="15" customHeight="1" x14ac:dyDescent="0.25"/>
    <row r="2905" s="14" customFormat="1" ht="15" customHeight="1" x14ac:dyDescent="0.25"/>
    <row r="2906" s="14" customFormat="1" ht="15" customHeight="1" x14ac:dyDescent="0.25"/>
    <row r="2907" s="14" customFormat="1" ht="15" customHeight="1" x14ac:dyDescent="0.25"/>
    <row r="2908" s="14" customFormat="1" ht="15" customHeight="1" x14ac:dyDescent="0.25"/>
    <row r="2909" s="14" customFormat="1" ht="15" customHeight="1" x14ac:dyDescent="0.25"/>
    <row r="2910" s="14" customFormat="1" ht="15" customHeight="1" x14ac:dyDescent="0.25"/>
    <row r="2911" s="14" customFormat="1" ht="15" customHeight="1" x14ac:dyDescent="0.25"/>
    <row r="2912" s="14" customFormat="1" ht="15" customHeight="1" x14ac:dyDescent="0.25"/>
    <row r="2913" s="14" customFormat="1" ht="15" customHeight="1" x14ac:dyDescent="0.25"/>
    <row r="2914" s="14" customFormat="1" ht="15" customHeight="1" x14ac:dyDescent="0.25"/>
    <row r="2915" s="14" customFormat="1" ht="15" customHeight="1" x14ac:dyDescent="0.25"/>
    <row r="2916" s="14" customFormat="1" ht="15" customHeight="1" x14ac:dyDescent="0.25"/>
    <row r="2917" s="14" customFormat="1" ht="15" customHeight="1" x14ac:dyDescent="0.25"/>
    <row r="2918" s="14" customFormat="1" ht="15" customHeight="1" x14ac:dyDescent="0.25"/>
    <row r="2919" s="14" customFormat="1" ht="15" customHeight="1" x14ac:dyDescent="0.25"/>
    <row r="2920" s="14" customFormat="1" ht="15" customHeight="1" x14ac:dyDescent="0.25"/>
    <row r="2921" s="14" customFormat="1" ht="15" customHeight="1" x14ac:dyDescent="0.25"/>
    <row r="2922" s="14" customFormat="1" ht="15" customHeight="1" x14ac:dyDescent="0.25"/>
    <row r="2923" s="14" customFormat="1" ht="15" customHeight="1" x14ac:dyDescent="0.25"/>
    <row r="2924" s="14" customFormat="1" ht="15" customHeight="1" x14ac:dyDescent="0.25"/>
    <row r="2925" s="14" customFormat="1" ht="15" customHeight="1" x14ac:dyDescent="0.25"/>
    <row r="2926" s="14" customFormat="1" ht="15" customHeight="1" x14ac:dyDescent="0.25"/>
    <row r="2927" s="14" customFormat="1" ht="15" customHeight="1" x14ac:dyDescent="0.25"/>
    <row r="2928" s="14" customFormat="1" ht="15" customHeight="1" x14ac:dyDescent="0.25"/>
    <row r="2929" s="14" customFormat="1" ht="15" customHeight="1" x14ac:dyDescent="0.25"/>
    <row r="2930" s="14" customFormat="1" ht="15" customHeight="1" x14ac:dyDescent="0.25"/>
    <row r="2931" s="14" customFormat="1" ht="15" customHeight="1" x14ac:dyDescent="0.25"/>
    <row r="2932" s="14" customFormat="1" ht="15" customHeight="1" x14ac:dyDescent="0.25"/>
    <row r="2933" s="14" customFormat="1" ht="15" customHeight="1" x14ac:dyDescent="0.25"/>
    <row r="2934" s="14" customFormat="1" ht="15" customHeight="1" x14ac:dyDescent="0.25"/>
    <row r="2935" s="14" customFormat="1" ht="15" customHeight="1" x14ac:dyDescent="0.25"/>
    <row r="2936" s="14" customFormat="1" ht="15" customHeight="1" x14ac:dyDescent="0.25"/>
    <row r="2937" s="14" customFormat="1" ht="15" customHeight="1" x14ac:dyDescent="0.25"/>
    <row r="2938" s="14" customFormat="1" ht="15" customHeight="1" x14ac:dyDescent="0.25"/>
    <row r="2939" s="14" customFormat="1" ht="15" customHeight="1" x14ac:dyDescent="0.25"/>
    <row r="2940" s="14" customFormat="1" ht="15" customHeight="1" x14ac:dyDescent="0.25"/>
    <row r="2941" s="14" customFormat="1" ht="15" customHeight="1" x14ac:dyDescent="0.25"/>
    <row r="2942" s="14" customFormat="1" ht="15" customHeight="1" x14ac:dyDescent="0.25"/>
    <row r="2943" s="14" customFormat="1" ht="15" customHeight="1" x14ac:dyDescent="0.25"/>
    <row r="2944" s="14" customFormat="1" ht="15" customHeight="1" x14ac:dyDescent="0.25"/>
    <row r="2945" s="14" customFormat="1" ht="15" customHeight="1" x14ac:dyDescent="0.25"/>
    <row r="2946" s="14" customFormat="1" ht="15" customHeight="1" x14ac:dyDescent="0.25"/>
    <row r="2947" s="14" customFormat="1" ht="15" customHeight="1" x14ac:dyDescent="0.25"/>
    <row r="2948" s="14" customFormat="1" ht="15" customHeight="1" x14ac:dyDescent="0.25"/>
    <row r="2949" s="14" customFormat="1" ht="15" customHeight="1" x14ac:dyDescent="0.25"/>
    <row r="2950" s="14" customFormat="1" ht="15" customHeight="1" x14ac:dyDescent="0.25"/>
    <row r="2951" s="14" customFormat="1" ht="15" customHeight="1" x14ac:dyDescent="0.25"/>
    <row r="2952" s="14" customFormat="1" ht="15" customHeight="1" x14ac:dyDescent="0.25"/>
    <row r="2953" s="14" customFormat="1" ht="15" customHeight="1" x14ac:dyDescent="0.25"/>
    <row r="2954" s="14" customFormat="1" ht="15" customHeight="1" x14ac:dyDescent="0.25"/>
    <row r="2955" s="14" customFormat="1" ht="15" customHeight="1" x14ac:dyDescent="0.25"/>
    <row r="2956" s="14" customFormat="1" ht="15" customHeight="1" x14ac:dyDescent="0.25"/>
    <row r="2957" s="14" customFormat="1" ht="15" customHeight="1" x14ac:dyDescent="0.25"/>
    <row r="2958" s="14" customFormat="1" ht="15" customHeight="1" x14ac:dyDescent="0.25"/>
    <row r="2959" s="14" customFormat="1" ht="15" customHeight="1" x14ac:dyDescent="0.25"/>
    <row r="2960" s="14" customFormat="1" ht="15" customHeight="1" x14ac:dyDescent="0.25"/>
    <row r="2961" s="14" customFormat="1" ht="15" customHeight="1" x14ac:dyDescent="0.25"/>
    <row r="2962" s="14" customFormat="1" ht="15" customHeight="1" x14ac:dyDescent="0.25"/>
    <row r="2963" s="14" customFormat="1" ht="15" customHeight="1" x14ac:dyDescent="0.25"/>
    <row r="2964" s="14" customFormat="1" ht="15" customHeight="1" x14ac:dyDescent="0.25"/>
    <row r="2965" s="14" customFormat="1" ht="15" customHeight="1" x14ac:dyDescent="0.25"/>
    <row r="2966" s="14" customFormat="1" ht="15" customHeight="1" x14ac:dyDescent="0.25"/>
    <row r="2967" s="14" customFormat="1" ht="15" customHeight="1" x14ac:dyDescent="0.25"/>
    <row r="2968" s="14" customFormat="1" ht="15" customHeight="1" x14ac:dyDescent="0.25"/>
    <row r="2969" s="14" customFormat="1" ht="15" customHeight="1" x14ac:dyDescent="0.25"/>
    <row r="2970" s="14" customFormat="1" ht="15" customHeight="1" x14ac:dyDescent="0.25"/>
    <row r="2971" s="14" customFormat="1" ht="15" customHeight="1" x14ac:dyDescent="0.25"/>
    <row r="2972" s="14" customFormat="1" ht="15" customHeight="1" x14ac:dyDescent="0.25"/>
    <row r="2973" s="14" customFormat="1" ht="15" customHeight="1" x14ac:dyDescent="0.25"/>
    <row r="2974" s="14" customFormat="1" ht="15" customHeight="1" x14ac:dyDescent="0.25"/>
    <row r="2975" s="14" customFormat="1" ht="15" customHeight="1" x14ac:dyDescent="0.25"/>
    <row r="2976" s="14" customFormat="1" ht="15" customHeight="1" x14ac:dyDescent="0.25"/>
    <row r="2977" s="14" customFormat="1" ht="15" customHeight="1" x14ac:dyDescent="0.25"/>
    <row r="2978" s="14" customFormat="1" ht="15" customHeight="1" x14ac:dyDescent="0.25"/>
    <row r="2979" s="14" customFormat="1" ht="15" customHeight="1" x14ac:dyDescent="0.25"/>
    <row r="2980" s="14" customFormat="1" ht="15" customHeight="1" x14ac:dyDescent="0.25"/>
    <row r="2981" s="14" customFormat="1" ht="15" customHeight="1" x14ac:dyDescent="0.25"/>
    <row r="2982" s="14" customFormat="1" ht="15" customHeight="1" x14ac:dyDescent="0.25"/>
    <row r="2983" s="14" customFormat="1" ht="15" customHeight="1" x14ac:dyDescent="0.25"/>
    <row r="2984" s="14" customFormat="1" ht="15" customHeight="1" x14ac:dyDescent="0.25"/>
    <row r="2985" s="14" customFormat="1" ht="15" customHeight="1" x14ac:dyDescent="0.25"/>
    <row r="2986" s="14" customFormat="1" ht="15" customHeight="1" x14ac:dyDescent="0.25"/>
    <row r="2987" s="14" customFormat="1" ht="15" customHeight="1" x14ac:dyDescent="0.25"/>
    <row r="2988" s="14" customFormat="1" ht="15" customHeight="1" x14ac:dyDescent="0.25"/>
    <row r="2989" s="14" customFormat="1" ht="15" customHeight="1" x14ac:dyDescent="0.25"/>
    <row r="2990" s="14" customFormat="1" ht="15" customHeight="1" x14ac:dyDescent="0.25"/>
    <row r="2991" s="14" customFormat="1" ht="15" customHeight="1" x14ac:dyDescent="0.25"/>
    <row r="2992" s="14" customFormat="1" ht="15" customHeight="1" x14ac:dyDescent="0.25"/>
    <row r="2993" s="14" customFormat="1" ht="15" customHeight="1" x14ac:dyDescent="0.25"/>
    <row r="2994" s="14" customFormat="1" ht="15" customHeight="1" x14ac:dyDescent="0.25"/>
    <row r="2995" s="14" customFormat="1" ht="15" customHeight="1" x14ac:dyDescent="0.25"/>
    <row r="2996" s="14" customFormat="1" ht="15" customHeight="1" x14ac:dyDescent="0.25"/>
    <row r="2997" s="14" customFormat="1" ht="15" customHeight="1" x14ac:dyDescent="0.25"/>
    <row r="2998" s="14" customFormat="1" ht="15" customHeight="1" x14ac:dyDescent="0.25"/>
    <row r="2999" s="14" customFormat="1" ht="15" customHeight="1" x14ac:dyDescent="0.25"/>
    <row r="3000" s="14" customFormat="1" ht="15" customHeight="1" x14ac:dyDescent="0.25"/>
    <row r="3001" s="14" customFormat="1" ht="15" customHeight="1" x14ac:dyDescent="0.25"/>
    <row r="3002" s="14" customFormat="1" ht="15" customHeight="1" x14ac:dyDescent="0.25"/>
    <row r="3003" s="14" customFormat="1" ht="15" customHeight="1" x14ac:dyDescent="0.25"/>
    <row r="3004" s="14" customFormat="1" ht="15" customHeight="1" x14ac:dyDescent="0.25"/>
    <row r="3005" s="14" customFormat="1" ht="15" customHeight="1" x14ac:dyDescent="0.25"/>
    <row r="3006" s="14" customFormat="1" ht="15" customHeight="1" x14ac:dyDescent="0.25"/>
    <row r="3007" s="14" customFormat="1" ht="15" customHeight="1" x14ac:dyDescent="0.25"/>
    <row r="3008" s="14" customFormat="1" ht="15" customHeight="1" x14ac:dyDescent="0.25"/>
    <row r="3009" s="14" customFormat="1" ht="15" customHeight="1" x14ac:dyDescent="0.25"/>
    <row r="3010" s="14" customFormat="1" ht="15" customHeight="1" x14ac:dyDescent="0.25"/>
    <row r="3011" s="14" customFormat="1" ht="15" customHeight="1" x14ac:dyDescent="0.25"/>
    <row r="3012" s="14" customFormat="1" ht="15" customHeight="1" x14ac:dyDescent="0.25"/>
    <row r="3013" s="14" customFormat="1" ht="15" customHeight="1" x14ac:dyDescent="0.25"/>
    <row r="3014" s="14" customFormat="1" ht="15" customHeight="1" x14ac:dyDescent="0.25"/>
    <row r="3015" s="14" customFormat="1" ht="15" customHeight="1" x14ac:dyDescent="0.25"/>
    <row r="3016" s="14" customFormat="1" ht="15" customHeight="1" x14ac:dyDescent="0.25"/>
    <row r="3017" s="14" customFormat="1" ht="15" customHeight="1" x14ac:dyDescent="0.25"/>
    <row r="3018" s="14" customFormat="1" ht="15" customHeight="1" x14ac:dyDescent="0.25"/>
    <row r="3019" s="14" customFormat="1" ht="15" customHeight="1" x14ac:dyDescent="0.25"/>
    <row r="3020" s="14" customFormat="1" ht="15" customHeight="1" x14ac:dyDescent="0.25"/>
    <row r="3021" s="14" customFormat="1" ht="15" customHeight="1" x14ac:dyDescent="0.25"/>
    <row r="3022" s="14" customFormat="1" ht="15" customHeight="1" x14ac:dyDescent="0.25"/>
    <row r="3023" s="14" customFormat="1" ht="15" customHeight="1" x14ac:dyDescent="0.25"/>
    <row r="3024" s="14" customFormat="1" ht="15" customHeight="1" x14ac:dyDescent="0.25"/>
    <row r="3025" s="14" customFormat="1" ht="15" customHeight="1" x14ac:dyDescent="0.25"/>
    <row r="3026" s="14" customFormat="1" ht="15" customHeight="1" x14ac:dyDescent="0.25"/>
    <row r="3027" s="14" customFormat="1" ht="15" customHeight="1" x14ac:dyDescent="0.25"/>
    <row r="3028" s="14" customFormat="1" ht="15" customHeight="1" x14ac:dyDescent="0.25"/>
    <row r="3029" s="14" customFormat="1" ht="15" customHeight="1" x14ac:dyDescent="0.25"/>
    <row r="3030" s="14" customFormat="1" ht="15" customHeight="1" x14ac:dyDescent="0.25"/>
    <row r="3031" s="14" customFormat="1" ht="15" customHeight="1" x14ac:dyDescent="0.25"/>
    <row r="3032" s="14" customFormat="1" ht="15" customHeight="1" x14ac:dyDescent="0.25"/>
    <row r="3033" s="14" customFormat="1" ht="15" customHeight="1" x14ac:dyDescent="0.25"/>
    <row r="3034" s="14" customFormat="1" ht="15" customHeight="1" x14ac:dyDescent="0.25"/>
    <row r="3035" s="14" customFormat="1" ht="15" customHeight="1" x14ac:dyDescent="0.25"/>
    <row r="3036" s="14" customFormat="1" ht="15" customHeight="1" x14ac:dyDescent="0.25"/>
    <row r="3037" s="14" customFormat="1" ht="15" customHeight="1" x14ac:dyDescent="0.25"/>
    <row r="3038" s="14" customFormat="1" ht="15" customHeight="1" x14ac:dyDescent="0.25"/>
    <row r="3039" s="14" customFormat="1" ht="15" customHeight="1" x14ac:dyDescent="0.25"/>
    <row r="3040" s="14" customFormat="1" ht="15" customHeight="1" x14ac:dyDescent="0.25"/>
    <row r="3041" s="14" customFormat="1" ht="15" customHeight="1" x14ac:dyDescent="0.25"/>
    <row r="3042" s="14" customFormat="1" ht="15" customHeight="1" x14ac:dyDescent="0.25"/>
    <row r="3043" s="14" customFormat="1" ht="15" customHeight="1" x14ac:dyDescent="0.25"/>
    <row r="3044" s="14" customFormat="1" ht="15" customHeight="1" x14ac:dyDescent="0.25"/>
    <row r="3045" s="14" customFormat="1" ht="15" customHeight="1" x14ac:dyDescent="0.25"/>
    <row r="3046" s="14" customFormat="1" ht="15" customHeight="1" x14ac:dyDescent="0.25"/>
    <row r="3047" s="14" customFormat="1" ht="15" customHeight="1" x14ac:dyDescent="0.25"/>
    <row r="3048" s="14" customFormat="1" ht="15" customHeight="1" x14ac:dyDescent="0.25"/>
    <row r="3049" s="14" customFormat="1" ht="15" customHeight="1" x14ac:dyDescent="0.25"/>
    <row r="3050" s="14" customFormat="1" ht="15" customHeight="1" x14ac:dyDescent="0.25"/>
    <row r="3051" s="14" customFormat="1" ht="15" customHeight="1" x14ac:dyDescent="0.25"/>
    <row r="3052" s="14" customFormat="1" ht="15" customHeight="1" x14ac:dyDescent="0.25"/>
    <row r="3053" s="14" customFormat="1" ht="15" customHeight="1" x14ac:dyDescent="0.25"/>
    <row r="3054" s="14" customFormat="1" ht="15" customHeight="1" x14ac:dyDescent="0.25"/>
    <row r="3055" s="14" customFormat="1" ht="15" customHeight="1" x14ac:dyDescent="0.25"/>
    <row r="3056" s="14" customFormat="1" ht="15" customHeight="1" x14ac:dyDescent="0.25"/>
    <row r="3057" s="14" customFormat="1" ht="15" customHeight="1" x14ac:dyDescent="0.25"/>
    <row r="3058" s="14" customFormat="1" ht="15" customHeight="1" x14ac:dyDescent="0.25"/>
    <row r="3059" s="14" customFormat="1" ht="15" customHeight="1" x14ac:dyDescent="0.25"/>
    <row r="3060" s="14" customFormat="1" ht="15" customHeight="1" x14ac:dyDescent="0.25"/>
    <row r="3061" s="14" customFormat="1" ht="15" customHeight="1" x14ac:dyDescent="0.25"/>
    <row r="3062" s="14" customFormat="1" ht="15" customHeight="1" x14ac:dyDescent="0.25"/>
    <row r="3063" s="14" customFormat="1" ht="15" customHeight="1" x14ac:dyDescent="0.25"/>
    <row r="3064" s="14" customFormat="1" ht="15" customHeight="1" x14ac:dyDescent="0.25"/>
    <row r="3065" s="14" customFormat="1" ht="15" customHeight="1" x14ac:dyDescent="0.25"/>
    <row r="3066" s="14" customFormat="1" ht="15" customHeight="1" x14ac:dyDescent="0.25"/>
    <row r="3067" s="14" customFormat="1" ht="15" customHeight="1" x14ac:dyDescent="0.25"/>
    <row r="3068" s="14" customFormat="1" ht="15" customHeight="1" x14ac:dyDescent="0.25"/>
    <row r="3069" s="14" customFormat="1" ht="15" customHeight="1" x14ac:dyDescent="0.25"/>
    <row r="3070" s="14" customFormat="1" ht="15" customHeight="1" x14ac:dyDescent="0.25"/>
    <row r="3071" s="14" customFormat="1" ht="15" customHeight="1" x14ac:dyDescent="0.25"/>
    <row r="3072" s="14" customFormat="1" ht="15" customHeight="1" x14ac:dyDescent="0.25"/>
    <row r="3073" s="14" customFormat="1" ht="15" customHeight="1" x14ac:dyDescent="0.25"/>
    <row r="3074" s="14" customFormat="1" ht="15" customHeight="1" x14ac:dyDescent="0.25"/>
    <row r="3075" s="14" customFormat="1" ht="15" customHeight="1" x14ac:dyDescent="0.25"/>
    <row r="3076" s="14" customFormat="1" ht="15" customHeight="1" x14ac:dyDescent="0.25"/>
    <row r="3077" s="14" customFormat="1" ht="15" customHeight="1" x14ac:dyDescent="0.25"/>
    <row r="3078" s="14" customFormat="1" ht="15" customHeight="1" x14ac:dyDescent="0.25"/>
    <row r="3079" s="14" customFormat="1" ht="15" customHeight="1" x14ac:dyDescent="0.25"/>
    <row r="3080" s="14" customFormat="1" ht="15" customHeight="1" x14ac:dyDescent="0.25"/>
    <row r="3081" s="14" customFormat="1" ht="15" customHeight="1" x14ac:dyDescent="0.25"/>
    <row r="3082" s="14" customFormat="1" ht="15" customHeight="1" x14ac:dyDescent="0.25"/>
    <row r="3083" s="14" customFormat="1" ht="15" customHeight="1" x14ac:dyDescent="0.25"/>
    <row r="3084" s="14" customFormat="1" ht="15" customHeight="1" x14ac:dyDescent="0.25"/>
    <row r="3085" s="14" customFormat="1" ht="15" customHeight="1" x14ac:dyDescent="0.25"/>
    <row r="3086" s="14" customFormat="1" ht="15" customHeight="1" x14ac:dyDescent="0.25"/>
    <row r="3087" s="14" customFormat="1" ht="15" customHeight="1" x14ac:dyDescent="0.25"/>
    <row r="3088" s="14" customFormat="1" ht="15" customHeight="1" x14ac:dyDescent="0.25"/>
    <row r="3089" s="14" customFormat="1" ht="15" customHeight="1" x14ac:dyDescent="0.25"/>
    <row r="3090" s="14" customFormat="1" ht="15" customHeight="1" x14ac:dyDescent="0.25"/>
    <row r="3091" s="14" customFormat="1" ht="15" customHeight="1" x14ac:dyDescent="0.25"/>
    <row r="3092" s="14" customFormat="1" ht="15" customHeight="1" x14ac:dyDescent="0.25"/>
    <row r="3093" s="14" customFormat="1" ht="15" customHeight="1" x14ac:dyDescent="0.25"/>
    <row r="3094" s="14" customFormat="1" ht="15" customHeight="1" x14ac:dyDescent="0.25"/>
    <row r="3095" s="14" customFormat="1" ht="15" customHeight="1" x14ac:dyDescent="0.25"/>
    <row r="3096" s="14" customFormat="1" ht="15" customHeight="1" x14ac:dyDescent="0.25"/>
    <row r="3097" s="14" customFormat="1" ht="15" customHeight="1" x14ac:dyDescent="0.25"/>
    <row r="3098" s="14" customFormat="1" ht="15" customHeight="1" x14ac:dyDescent="0.25"/>
    <row r="3099" s="14" customFormat="1" ht="15" customHeight="1" x14ac:dyDescent="0.25"/>
    <row r="3100" s="14" customFormat="1" ht="15" customHeight="1" x14ac:dyDescent="0.25"/>
    <row r="3101" s="14" customFormat="1" ht="15" customHeight="1" x14ac:dyDescent="0.25"/>
    <row r="3102" s="14" customFormat="1" ht="15" customHeight="1" x14ac:dyDescent="0.25"/>
    <row r="3103" s="14" customFormat="1" ht="15" customHeight="1" x14ac:dyDescent="0.25"/>
    <row r="3104" s="14" customFormat="1" ht="15" customHeight="1" x14ac:dyDescent="0.25"/>
    <row r="3105" s="14" customFormat="1" ht="15" customHeight="1" x14ac:dyDescent="0.25"/>
    <row r="3106" s="14" customFormat="1" ht="15" customHeight="1" x14ac:dyDescent="0.25"/>
    <row r="3107" s="14" customFormat="1" ht="15" customHeight="1" x14ac:dyDescent="0.25"/>
    <row r="3108" s="14" customFormat="1" ht="15" customHeight="1" x14ac:dyDescent="0.25"/>
    <row r="3109" s="14" customFormat="1" ht="15" customHeight="1" x14ac:dyDescent="0.25"/>
    <row r="3110" s="14" customFormat="1" ht="15" customHeight="1" x14ac:dyDescent="0.25"/>
    <row r="3111" s="14" customFormat="1" ht="15" customHeight="1" x14ac:dyDescent="0.25"/>
    <row r="3112" s="14" customFormat="1" ht="15" customHeight="1" x14ac:dyDescent="0.25"/>
    <row r="3113" s="14" customFormat="1" ht="15" customHeight="1" x14ac:dyDescent="0.25"/>
    <row r="3114" s="14" customFormat="1" ht="15" customHeight="1" x14ac:dyDescent="0.25"/>
    <row r="3115" s="14" customFormat="1" ht="15" customHeight="1" x14ac:dyDescent="0.25"/>
    <row r="3116" s="14" customFormat="1" ht="15" customHeight="1" x14ac:dyDescent="0.25"/>
    <row r="3117" s="14" customFormat="1" ht="15" customHeight="1" x14ac:dyDescent="0.25"/>
    <row r="3118" s="14" customFormat="1" ht="15" customHeight="1" x14ac:dyDescent="0.25"/>
    <row r="3119" s="14" customFormat="1" ht="15" customHeight="1" x14ac:dyDescent="0.25"/>
    <row r="3120" s="14" customFormat="1" ht="15" customHeight="1" x14ac:dyDescent="0.25"/>
    <row r="3121" s="14" customFormat="1" ht="15" customHeight="1" x14ac:dyDescent="0.25"/>
    <row r="3122" s="14" customFormat="1" ht="15" customHeight="1" x14ac:dyDescent="0.25"/>
    <row r="3123" s="14" customFormat="1" ht="15" customHeight="1" x14ac:dyDescent="0.25"/>
    <row r="3124" s="14" customFormat="1" ht="15" customHeight="1" x14ac:dyDescent="0.25"/>
    <row r="3125" s="14" customFormat="1" ht="15" customHeight="1" x14ac:dyDescent="0.25"/>
    <row r="3126" s="14" customFormat="1" ht="15" customHeight="1" x14ac:dyDescent="0.25"/>
    <row r="3127" s="14" customFormat="1" ht="15" customHeight="1" x14ac:dyDescent="0.25"/>
    <row r="3128" s="14" customFormat="1" ht="15" customHeight="1" x14ac:dyDescent="0.25"/>
    <row r="3129" s="14" customFormat="1" ht="15" customHeight="1" x14ac:dyDescent="0.25"/>
    <row r="3130" s="14" customFormat="1" ht="15" customHeight="1" x14ac:dyDescent="0.25"/>
    <row r="3131" s="14" customFormat="1" ht="15" customHeight="1" x14ac:dyDescent="0.25"/>
    <row r="3132" s="14" customFormat="1" ht="15" customHeight="1" x14ac:dyDescent="0.25"/>
    <row r="3133" s="14" customFormat="1" ht="15" customHeight="1" x14ac:dyDescent="0.25"/>
    <row r="3134" s="14" customFormat="1" ht="15" customHeight="1" x14ac:dyDescent="0.25"/>
    <row r="3135" s="14" customFormat="1" ht="15" customHeight="1" x14ac:dyDescent="0.25"/>
    <row r="3136" s="14" customFormat="1" ht="15" customHeight="1" x14ac:dyDescent="0.25"/>
    <row r="3137" s="14" customFormat="1" ht="15" customHeight="1" x14ac:dyDescent="0.25"/>
    <row r="3138" s="14" customFormat="1" ht="15" customHeight="1" x14ac:dyDescent="0.25"/>
    <row r="3139" s="14" customFormat="1" ht="15" customHeight="1" x14ac:dyDescent="0.25"/>
    <row r="3140" s="14" customFormat="1" ht="15" customHeight="1" x14ac:dyDescent="0.25"/>
    <row r="3141" s="14" customFormat="1" ht="15" customHeight="1" x14ac:dyDescent="0.25"/>
    <row r="3142" s="14" customFormat="1" ht="15" customHeight="1" x14ac:dyDescent="0.25"/>
    <row r="3143" s="14" customFormat="1" ht="15" customHeight="1" x14ac:dyDescent="0.25"/>
    <row r="3144" s="14" customFormat="1" ht="15" customHeight="1" x14ac:dyDescent="0.25"/>
    <row r="3145" s="14" customFormat="1" ht="15" customHeight="1" x14ac:dyDescent="0.25"/>
    <row r="3146" s="14" customFormat="1" ht="15" customHeight="1" x14ac:dyDescent="0.25"/>
    <row r="3147" s="14" customFormat="1" ht="15" customHeight="1" x14ac:dyDescent="0.25"/>
    <row r="3148" s="14" customFormat="1" ht="15" customHeight="1" x14ac:dyDescent="0.25"/>
    <row r="3149" s="14" customFormat="1" ht="15" customHeight="1" x14ac:dyDescent="0.25"/>
    <row r="3150" s="14" customFormat="1" ht="15" customHeight="1" x14ac:dyDescent="0.25"/>
    <row r="3151" s="14" customFormat="1" ht="15" customHeight="1" x14ac:dyDescent="0.25"/>
    <row r="3152" s="14" customFormat="1" ht="15" customHeight="1" x14ac:dyDescent="0.25"/>
    <row r="3153" s="14" customFormat="1" ht="15" customHeight="1" x14ac:dyDescent="0.25"/>
    <row r="3154" s="14" customFormat="1" ht="15" customHeight="1" x14ac:dyDescent="0.25"/>
    <row r="3155" s="14" customFormat="1" ht="15" customHeight="1" x14ac:dyDescent="0.25"/>
    <row r="3156" s="14" customFormat="1" ht="15" customHeight="1" x14ac:dyDescent="0.25"/>
    <row r="3157" s="14" customFormat="1" ht="15" customHeight="1" x14ac:dyDescent="0.25"/>
    <row r="3158" s="14" customFormat="1" ht="15" customHeight="1" x14ac:dyDescent="0.25"/>
    <row r="3159" s="14" customFormat="1" ht="15" customHeight="1" x14ac:dyDescent="0.25"/>
    <row r="3160" s="14" customFormat="1" ht="15" customHeight="1" x14ac:dyDescent="0.25"/>
    <row r="3161" s="14" customFormat="1" ht="15" customHeight="1" x14ac:dyDescent="0.25"/>
    <row r="3162" s="14" customFormat="1" ht="15" customHeight="1" x14ac:dyDescent="0.25"/>
    <row r="3163" s="14" customFormat="1" ht="15" customHeight="1" x14ac:dyDescent="0.25"/>
    <row r="3164" s="14" customFormat="1" ht="15" customHeight="1" x14ac:dyDescent="0.25"/>
    <row r="3165" s="14" customFormat="1" ht="15" customHeight="1" x14ac:dyDescent="0.25"/>
    <row r="3166" s="14" customFormat="1" ht="15" customHeight="1" x14ac:dyDescent="0.25"/>
    <row r="3167" s="14" customFormat="1" ht="15" customHeight="1" x14ac:dyDescent="0.25"/>
    <row r="3168" s="14" customFormat="1" ht="15" customHeight="1" x14ac:dyDescent="0.25"/>
    <row r="3169" s="14" customFormat="1" ht="15" customHeight="1" x14ac:dyDescent="0.25"/>
    <row r="3170" s="14" customFormat="1" ht="15" customHeight="1" x14ac:dyDescent="0.25"/>
    <row r="3171" s="14" customFormat="1" ht="15" customHeight="1" x14ac:dyDescent="0.25"/>
    <row r="3172" s="14" customFormat="1" ht="15" customHeight="1" x14ac:dyDescent="0.25"/>
    <row r="3173" s="14" customFormat="1" ht="15" customHeight="1" x14ac:dyDescent="0.25"/>
    <row r="3174" s="14" customFormat="1" ht="15" customHeight="1" x14ac:dyDescent="0.25"/>
    <row r="3175" s="14" customFormat="1" ht="15" customHeight="1" x14ac:dyDescent="0.25"/>
    <row r="3176" s="14" customFormat="1" ht="15" customHeight="1" x14ac:dyDescent="0.25"/>
    <row r="3177" s="14" customFormat="1" ht="15" customHeight="1" x14ac:dyDescent="0.25"/>
    <row r="3178" s="14" customFormat="1" ht="15" customHeight="1" x14ac:dyDescent="0.25"/>
    <row r="3179" s="14" customFormat="1" ht="15" customHeight="1" x14ac:dyDescent="0.25"/>
    <row r="3180" s="14" customFormat="1" ht="15" customHeight="1" x14ac:dyDescent="0.25"/>
    <row r="3181" s="14" customFormat="1" ht="15" customHeight="1" x14ac:dyDescent="0.25"/>
    <row r="3182" s="14" customFormat="1" ht="15" customHeight="1" x14ac:dyDescent="0.25"/>
    <row r="3183" s="14" customFormat="1" ht="15" customHeight="1" x14ac:dyDescent="0.25"/>
    <row r="3184" s="14" customFormat="1" ht="15" customHeight="1" x14ac:dyDescent="0.25"/>
    <row r="3185" s="14" customFormat="1" ht="15" customHeight="1" x14ac:dyDescent="0.25"/>
    <row r="3186" s="14" customFormat="1" ht="15" customHeight="1" x14ac:dyDescent="0.25"/>
    <row r="3187" s="14" customFormat="1" ht="15" customHeight="1" x14ac:dyDescent="0.25"/>
    <row r="3188" s="14" customFormat="1" ht="15" customHeight="1" x14ac:dyDescent="0.25"/>
    <row r="3189" s="14" customFormat="1" ht="15" customHeight="1" x14ac:dyDescent="0.25"/>
    <row r="3190" s="14" customFormat="1" ht="15" customHeight="1" x14ac:dyDescent="0.25"/>
    <row r="3191" s="14" customFormat="1" ht="15" customHeight="1" x14ac:dyDescent="0.25"/>
    <row r="3192" s="14" customFormat="1" ht="15" customHeight="1" x14ac:dyDescent="0.25"/>
    <row r="3193" s="14" customFormat="1" ht="15" customHeight="1" x14ac:dyDescent="0.25"/>
    <row r="3194" s="14" customFormat="1" ht="15" customHeight="1" x14ac:dyDescent="0.25"/>
    <row r="3195" s="14" customFormat="1" ht="15" customHeight="1" x14ac:dyDescent="0.25"/>
    <row r="3196" s="14" customFormat="1" ht="15" customHeight="1" x14ac:dyDescent="0.25"/>
    <row r="3197" s="14" customFormat="1" ht="15" customHeight="1" x14ac:dyDescent="0.25"/>
    <row r="3198" s="14" customFormat="1" ht="15" customHeight="1" x14ac:dyDescent="0.25"/>
    <row r="3199" s="14" customFormat="1" ht="15" customHeight="1" x14ac:dyDescent="0.25"/>
    <row r="3200" s="14" customFormat="1" ht="15" customHeight="1" x14ac:dyDescent="0.25"/>
    <row r="3201" s="14" customFormat="1" ht="15" customHeight="1" x14ac:dyDescent="0.25"/>
    <row r="3202" s="14" customFormat="1" ht="15" customHeight="1" x14ac:dyDescent="0.25"/>
    <row r="3203" s="14" customFormat="1" ht="15" customHeight="1" x14ac:dyDescent="0.25"/>
    <row r="3204" s="14" customFormat="1" ht="15" customHeight="1" x14ac:dyDescent="0.25"/>
    <row r="3205" s="14" customFormat="1" ht="15" customHeight="1" x14ac:dyDescent="0.25"/>
    <row r="3206" s="14" customFormat="1" ht="15" customHeight="1" x14ac:dyDescent="0.25"/>
    <row r="3207" s="14" customFormat="1" ht="15" customHeight="1" x14ac:dyDescent="0.25"/>
    <row r="3208" s="14" customFormat="1" ht="15" customHeight="1" x14ac:dyDescent="0.25"/>
    <row r="3209" s="14" customFormat="1" ht="15" customHeight="1" x14ac:dyDescent="0.25"/>
    <row r="3210" s="14" customFormat="1" ht="15" customHeight="1" x14ac:dyDescent="0.25"/>
    <row r="3211" s="14" customFormat="1" ht="15" customHeight="1" x14ac:dyDescent="0.25"/>
    <row r="3212" s="14" customFormat="1" ht="15" customHeight="1" x14ac:dyDescent="0.25"/>
    <row r="3213" s="14" customFormat="1" ht="15" customHeight="1" x14ac:dyDescent="0.25"/>
    <row r="3214" s="14" customFormat="1" ht="15" customHeight="1" x14ac:dyDescent="0.25"/>
    <row r="3215" s="14" customFormat="1" ht="15" customHeight="1" x14ac:dyDescent="0.25"/>
    <row r="3216" s="14" customFormat="1" ht="15" customHeight="1" x14ac:dyDescent="0.25"/>
    <row r="3217" s="14" customFormat="1" ht="15" customHeight="1" x14ac:dyDescent="0.25"/>
    <row r="3218" s="14" customFormat="1" ht="15" customHeight="1" x14ac:dyDescent="0.25"/>
    <row r="3219" s="14" customFormat="1" ht="15" customHeight="1" x14ac:dyDescent="0.25"/>
    <row r="3220" s="14" customFormat="1" ht="15" customHeight="1" x14ac:dyDescent="0.25"/>
    <row r="3221" s="14" customFormat="1" ht="15" customHeight="1" x14ac:dyDescent="0.25"/>
    <row r="3222" s="14" customFormat="1" ht="15" customHeight="1" x14ac:dyDescent="0.25"/>
    <row r="3223" s="14" customFormat="1" ht="15" customHeight="1" x14ac:dyDescent="0.25"/>
    <row r="3224" s="14" customFormat="1" ht="15" customHeight="1" x14ac:dyDescent="0.25"/>
    <row r="3225" s="14" customFormat="1" ht="15" customHeight="1" x14ac:dyDescent="0.25"/>
    <row r="3226" s="14" customFormat="1" ht="15" customHeight="1" x14ac:dyDescent="0.25"/>
    <row r="3227" s="14" customFormat="1" ht="15" customHeight="1" x14ac:dyDescent="0.25"/>
    <row r="3228" s="14" customFormat="1" ht="15" customHeight="1" x14ac:dyDescent="0.25"/>
    <row r="3229" s="14" customFormat="1" ht="15" customHeight="1" x14ac:dyDescent="0.25"/>
    <row r="3230" s="14" customFormat="1" ht="15" customHeight="1" x14ac:dyDescent="0.25"/>
    <row r="3231" s="14" customFormat="1" ht="15" customHeight="1" x14ac:dyDescent="0.25"/>
    <row r="3232" s="14" customFormat="1" ht="15" customHeight="1" x14ac:dyDescent="0.25"/>
    <row r="3233" s="14" customFormat="1" ht="15" customHeight="1" x14ac:dyDescent="0.25"/>
    <row r="3234" s="14" customFormat="1" ht="15" customHeight="1" x14ac:dyDescent="0.25"/>
    <row r="3235" s="14" customFormat="1" ht="15" customHeight="1" x14ac:dyDescent="0.25"/>
    <row r="3236" s="14" customFormat="1" ht="15" customHeight="1" x14ac:dyDescent="0.25"/>
    <row r="3237" s="14" customFormat="1" ht="15" customHeight="1" x14ac:dyDescent="0.25"/>
    <row r="3238" s="14" customFormat="1" ht="15" customHeight="1" x14ac:dyDescent="0.25"/>
    <row r="3239" s="14" customFormat="1" ht="15" customHeight="1" x14ac:dyDescent="0.25"/>
    <row r="3240" s="14" customFormat="1" ht="15" customHeight="1" x14ac:dyDescent="0.25"/>
    <row r="3241" s="14" customFormat="1" ht="15" customHeight="1" x14ac:dyDescent="0.25"/>
    <row r="3242" s="14" customFormat="1" ht="15" customHeight="1" x14ac:dyDescent="0.25"/>
    <row r="3243" s="14" customFormat="1" ht="15" customHeight="1" x14ac:dyDescent="0.25"/>
    <row r="3244" s="14" customFormat="1" ht="15" customHeight="1" x14ac:dyDescent="0.25"/>
    <row r="3245" s="14" customFormat="1" ht="15" customHeight="1" x14ac:dyDescent="0.25"/>
    <row r="3246" s="14" customFormat="1" ht="15" customHeight="1" x14ac:dyDescent="0.25"/>
    <row r="3247" s="14" customFormat="1" ht="15" customHeight="1" x14ac:dyDescent="0.25"/>
    <row r="3248" s="14" customFormat="1" ht="15" customHeight="1" x14ac:dyDescent="0.25"/>
    <row r="3249" s="14" customFormat="1" ht="15" customHeight="1" x14ac:dyDescent="0.25"/>
    <row r="3250" s="14" customFormat="1" ht="15" customHeight="1" x14ac:dyDescent="0.25"/>
    <row r="3251" s="14" customFormat="1" ht="15" customHeight="1" x14ac:dyDescent="0.25"/>
    <row r="3252" s="14" customFormat="1" ht="15" customHeight="1" x14ac:dyDescent="0.25"/>
    <row r="3253" s="14" customFormat="1" ht="15" customHeight="1" x14ac:dyDescent="0.25"/>
    <row r="3254" s="14" customFormat="1" ht="15" customHeight="1" x14ac:dyDescent="0.25"/>
    <row r="3255" s="14" customFormat="1" ht="15" customHeight="1" x14ac:dyDescent="0.25"/>
    <row r="3256" s="14" customFormat="1" ht="15" customHeight="1" x14ac:dyDescent="0.25"/>
    <row r="3257" s="14" customFormat="1" ht="15" customHeight="1" x14ac:dyDescent="0.25"/>
    <row r="3258" s="14" customFormat="1" ht="15" customHeight="1" x14ac:dyDescent="0.25"/>
    <row r="3259" s="14" customFormat="1" ht="15" customHeight="1" x14ac:dyDescent="0.25"/>
    <row r="3260" s="14" customFormat="1" ht="15" customHeight="1" x14ac:dyDescent="0.25"/>
    <row r="3261" s="14" customFormat="1" ht="15" customHeight="1" x14ac:dyDescent="0.25"/>
    <row r="3262" s="14" customFormat="1" ht="15" customHeight="1" x14ac:dyDescent="0.25"/>
    <row r="3263" s="14" customFormat="1" ht="15" customHeight="1" x14ac:dyDescent="0.25"/>
    <row r="3264" s="14" customFormat="1" ht="15" customHeight="1" x14ac:dyDescent="0.25"/>
    <row r="3265" s="14" customFormat="1" ht="15" customHeight="1" x14ac:dyDescent="0.25"/>
    <row r="3266" s="14" customFormat="1" ht="15" customHeight="1" x14ac:dyDescent="0.25"/>
    <row r="3267" s="14" customFormat="1" ht="15" customHeight="1" x14ac:dyDescent="0.25"/>
    <row r="3268" s="14" customFormat="1" ht="15" customHeight="1" x14ac:dyDescent="0.25"/>
    <row r="3269" s="14" customFormat="1" ht="15" customHeight="1" x14ac:dyDescent="0.25"/>
    <row r="3270" s="14" customFormat="1" ht="15" customHeight="1" x14ac:dyDescent="0.25"/>
    <row r="3271" s="14" customFormat="1" ht="15" customHeight="1" x14ac:dyDescent="0.25"/>
    <row r="3272" s="14" customFormat="1" ht="15" customHeight="1" x14ac:dyDescent="0.25"/>
    <row r="3273" s="14" customFormat="1" ht="15" customHeight="1" x14ac:dyDescent="0.25"/>
    <row r="3274" s="14" customFormat="1" ht="15" customHeight="1" x14ac:dyDescent="0.25"/>
    <row r="3275" s="14" customFormat="1" ht="15" customHeight="1" x14ac:dyDescent="0.25"/>
    <row r="3276" s="14" customFormat="1" ht="15" customHeight="1" x14ac:dyDescent="0.25"/>
    <row r="3277" s="14" customFormat="1" ht="15" customHeight="1" x14ac:dyDescent="0.25"/>
    <row r="3278" s="14" customFormat="1" ht="15" customHeight="1" x14ac:dyDescent="0.25"/>
    <row r="3279" s="14" customFormat="1" ht="15" customHeight="1" x14ac:dyDescent="0.25"/>
    <row r="3280" s="14" customFormat="1" ht="15" customHeight="1" x14ac:dyDescent="0.25"/>
    <row r="3281" s="14" customFormat="1" ht="15" customHeight="1" x14ac:dyDescent="0.25"/>
    <row r="3282" s="14" customFormat="1" ht="15" customHeight="1" x14ac:dyDescent="0.25"/>
    <row r="3283" s="14" customFormat="1" ht="15" customHeight="1" x14ac:dyDescent="0.25"/>
    <row r="3284" s="14" customFormat="1" ht="15" customHeight="1" x14ac:dyDescent="0.25"/>
    <row r="3285" s="14" customFormat="1" ht="15" customHeight="1" x14ac:dyDescent="0.25"/>
    <row r="3286" s="14" customFormat="1" ht="15" customHeight="1" x14ac:dyDescent="0.25"/>
    <row r="3287" s="14" customFormat="1" ht="15" customHeight="1" x14ac:dyDescent="0.25"/>
    <row r="3288" s="14" customFormat="1" ht="15" customHeight="1" x14ac:dyDescent="0.25"/>
    <row r="3289" s="14" customFormat="1" ht="15" customHeight="1" x14ac:dyDescent="0.25"/>
    <row r="3290" s="14" customFormat="1" ht="15" customHeight="1" x14ac:dyDescent="0.25"/>
    <row r="3291" s="14" customFormat="1" ht="15" customHeight="1" x14ac:dyDescent="0.25"/>
    <row r="3292" s="14" customFormat="1" ht="15" customHeight="1" x14ac:dyDescent="0.25"/>
    <row r="3293" s="14" customFormat="1" ht="15" customHeight="1" x14ac:dyDescent="0.25"/>
    <row r="3294" s="14" customFormat="1" ht="15" customHeight="1" x14ac:dyDescent="0.25"/>
    <row r="3295" s="14" customFormat="1" ht="15" customHeight="1" x14ac:dyDescent="0.25"/>
    <row r="3296" s="14" customFormat="1" ht="15" customHeight="1" x14ac:dyDescent="0.25"/>
    <row r="3297" s="14" customFormat="1" ht="15" customHeight="1" x14ac:dyDescent="0.25"/>
    <row r="3298" s="14" customFormat="1" ht="15" customHeight="1" x14ac:dyDescent="0.25"/>
    <row r="3299" s="14" customFormat="1" ht="15" customHeight="1" x14ac:dyDescent="0.25"/>
    <row r="3300" s="14" customFormat="1" ht="15" customHeight="1" x14ac:dyDescent="0.25"/>
    <row r="3301" s="14" customFormat="1" ht="15" customHeight="1" x14ac:dyDescent="0.25"/>
    <row r="3302" s="14" customFormat="1" ht="15" customHeight="1" x14ac:dyDescent="0.25"/>
    <row r="3303" s="14" customFormat="1" ht="15" customHeight="1" x14ac:dyDescent="0.25"/>
    <row r="3304" s="14" customFormat="1" ht="15" customHeight="1" x14ac:dyDescent="0.25"/>
    <row r="3305" s="14" customFormat="1" ht="15" customHeight="1" x14ac:dyDescent="0.25"/>
    <row r="3306" s="14" customFormat="1" ht="15" customHeight="1" x14ac:dyDescent="0.25"/>
    <row r="3307" s="14" customFormat="1" ht="15" customHeight="1" x14ac:dyDescent="0.25"/>
    <row r="3308" s="14" customFormat="1" ht="15" customHeight="1" x14ac:dyDescent="0.25"/>
    <row r="3309" s="14" customFormat="1" ht="15" customHeight="1" x14ac:dyDescent="0.25"/>
    <row r="3310" s="14" customFormat="1" ht="15" customHeight="1" x14ac:dyDescent="0.25"/>
    <row r="3311" s="14" customFormat="1" ht="15" customHeight="1" x14ac:dyDescent="0.25"/>
    <row r="3312" s="14" customFormat="1" ht="15" customHeight="1" x14ac:dyDescent="0.25"/>
    <row r="3313" s="14" customFormat="1" ht="15" customHeight="1" x14ac:dyDescent="0.25"/>
    <row r="3314" s="14" customFormat="1" ht="15" customHeight="1" x14ac:dyDescent="0.25"/>
    <row r="3315" s="14" customFormat="1" ht="15" customHeight="1" x14ac:dyDescent="0.25"/>
    <row r="3316" s="14" customFormat="1" ht="15" customHeight="1" x14ac:dyDescent="0.25"/>
    <row r="3317" s="14" customFormat="1" ht="15" customHeight="1" x14ac:dyDescent="0.25"/>
    <row r="3318" s="14" customFormat="1" ht="15" customHeight="1" x14ac:dyDescent="0.25"/>
    <row r="3319" s="14" customFormat="1" ht="15" customHeight="1" x14ac:dyDescent="0.25"/>
    <row r="3320" s="14" customFormat="1" ht="15" customHeight="1" x14ac:dyDescent="0.25"/>
    <row r="3321" s="14" customFormat="1" ht="15" customHeight="1" x14ac:dyDescent="0.25"/>
    <row r="3322" s="14" customFormat="1" ht="15" customHeight="1" x14ac:dyDescent="0.25"/>
    <row r="3323" s="14" customFormat="1" ht="15" customHeight="1" x14ac:dyDescent="0.25"/>
    <row r="3324" s="14" customFormat="1" ht="15" customHeight="1" x14ac:dyDescent="0.25"/>
    <row r="3325" s="14" customFormat="1" ht="15" customHeight="1" x14ac:dyDescent="0.25"/>
    <row r="3326" s="14" customFormat="1" ht="15" customHeight="1" x14ac:dyDescent="0.25"/>
    <row r="3327" s="14" customFormat="1" ht="15" customHeight="1" x14ac:dyDescent="0.25"/>
    <row r="3328" s="14" customFormat="1" ht="15" customHeight="1" x14ac:dyDescent="0.25"/>
    <row r="3329" s="14" customFormat="1" ht="15" customHeight="1" x14ac:dyDescent="0.25"/>
    <row r="3330" s="14" customFormat="1" ht="15" customHeight="1" x14ac:dyDescent="0.25"/>
    <row r="3331" s="14" customFormat="1" ht="15" customHeight="1" x14ac:dyDescent="0.25"/>
    <row r="3332" s="14" customFormat="1" ht="15" customHeight="1" x14ac:dyDescent="0.25"/>
    <row r="3333" s="14" customFormat="1" ht="15" customHeight="1" x14ac:dyDescent="0.25"/>
    <row r="3334" s="14" customFormat="1" ht="15" customHeight="1" x14ac:dyDescent="0.25"/>
    <row r="3335" s="14" customFormat="1" ht="15" customHeight="1" x14ac:dyDescent="0.25"/>
    <row r="3336" s="14" customFormat="1" ht="15" customHeight="1" x14ac:dyDescent="0.25"/>
    <row r="3337" s="14" customFormat="1" ht="15" customHeight="1" x14ac:dyDescent="0.25"/>
    <row r="3338" s="14" customFormat="1" ht="15" customHeight="1" x14ac:dyDescent="0.25"/>
    <row r="3339" s="14" customFormat="1" ht="15" customHeight="1" x14ac:dyDescent="0.25"/>
    <row r="3340" s="14" customFormat="1" ht="15" customHeight="1" x14ac:dyDescent="0.25"/>
    <row r="3341" s="14" customFormat="1" ht="15" customHeight="1" x14ac:dyDescent="0.25"/>
    <row r="3342" s="14" customFormat="1" ht="15" customHeight="1" x14ac:dyDescent="0.25"/>
    <row r="3343" s="14" customFormat="1" ht="15" customHeight="1" x14ac:dyDescent="0.25"/>
    <row r="3344" s="14" customFormat="1" ht="15" customHeight="1" x14ac:dyDescent="0.25"/>
    <row r="3345" s="14" customFormat="1" ht="15" customHeight="1" x14ac:dyDescent="0.25"/>
    <row r="3346" s="14" customFormat="1" ht="15" customHeight="1" x14ac:dyDescent="0.25"/>
    <row r="3347" s="14" customFormat="1" ht="15" customHeight="1" x14ac:dyDescent="0.25"/>
    <row r="3348" s="14" customFormat="1" ht="15" customHeight="1" x14ac:dyDescent="0.25"/>
    <row r="3349" s="14" customFormat="1" ht="15" customHeight="1" x14ac:dyDescent="0.25"/>
    <row r="3350" s="14" customFormat="1" ht="15" customHeight="1" x14ac:dyDescent="0.25"/>
    <row r="3351" s="14" customFormat="1" ht="15" customHeight="1" x14ac:dyDescent="0.25"/>
    <row r="3352" s="14" customFormat="1" ht="15" customHeight="1" x14ac:dyDescent="0.25"/>
    <row r="3353" s="14" customFormat="1" ht="15" customHeight="1" x14ac:dyDescent="0.25"/>
    <row r="3354" s="14" customFormat="1" ht="15" customHeight="1" x14ac:dyDescent="0.25"/>
    <row r="3355" s="14" customFormat="1" ht="15" customHeight="1" x14ac:dyDescent="0.25"/>
    <row r="3356" s="14" customFormat="1" ht="15" customHeight="1" x14ac:dyDescent="0.25"/>
    <row r="3357" s="14" customFormat="1" ht="15" customHeight="1" x14ac:dyDescent="0.25"/>
    <row r="3358" s="14" customFormat="1" ht="15" customHeight="1" x14ac:dyDescent="0.25"/>
    <row r="3359" s="14" customFormat="1" ht="15" customHeight="1" x14ac:dyDescent="0.25"/>
    <row r="3360" s="14" customFormat="1" ht="15" customHeight="1" x14ac:dyDescent="0.25"/>
    <row r="3361" s="14" customFormat="1" ht="15" customHeight="1" x14ac:dyDescent="0.25"/>
    <row r="3362" s="14" customFormat="1" ht="15" customHeight="1" x14ac:dyDescent="0.25"/>
    <row r="3363" s="14" customFormat="1" ht="15" customHeight="1" x14ac:dyDescent="0.25"/>
    <row r="3364" s="14" customFormat="1" ht="15" customHeight="1" x14ac:dyDescent="0.25"/>
    <row r="3365" s="14" customFormat="1" ht="15" customHeight="1" x14ac:dyDescent="0.25"/>
    <row r="3366" s="14" customFormat="1" ht="15" customHeight="1" x14ac:dyDescent="0.25"/>
    <row r="3367" s="14" customFormat="1" ht="15" customHeight="1" x14ac:dyDescent="0.25"/>
    <row r="3368" s="14" customFormat="1" ht="15" customHeight="1" x14ac:dyDescent="0.25"/>
    <row r="3369" s="14" customFormat="1" ht="15" customHeight="1" x14ac:dyDescent="0.25"/>
    <row r="3370" s="14" customFormat="1" ht="15" customHeight="1" x14ac:dyDescent="0.25"/>
    <row r="3371" s="14" customFormat="1" ht="15" customHeight="1" x14ac:dyDescent="0.25"/>
    <row r="3372" s="14" customFormat="1" ht="15" customHeight="1" x14ac:dyDescent="0.25"/>
    <row r="3373" s="14" customFormat="1" ht="15" customHeight="1" x14ac:dyDescent="0.25"/>
    <row r="3374" s="14" customFormat="1" ht="15" customHeight="1" x14ac:dyDescent="0.25"/>
    <row r="3375" s="14" customFormat="1" ht="15" customHeight="1" x14ac:dyDescent="0.25"/>
    <row r="3376" s="14" customFormat="1" ht="15" customHeight="1" x14ac:dyDescent="0.25"/>
    <row r="3377" s="14" customFormat="1" ht="15" customHeight="1" x14ac:dyDescent="0.25"/>
    <row r="3378" s="14" customFormat="1" ht="15" customHeight="1" x14ac:dyDescent="0.25"/>
    <row r="3379" s="14" customFormat="1" ht="15" customHeight="1" x14ac:dyDescent="0.25"/>
    <row r="3380" s="14" customFormat="1" ht="15" customHeight="1" x14ac:dyDescent="0.25"/>
    <row r="3381" s="14" customFormat="1" ht="15" customHeight="1" x14ac:dyDescent="0.25"/>
    <row r="3382" s="14" customFormat="1" ht="15" customHeight="1" x14ac:dyDescent="0.25"/>
    <row r="3383" s="14" customFormat="1" ht="15" customHeight="1" x14ac:dyDescent="0.25"/>
    <row r="3384" s="14" customFormat="1" ht="15" customHeight="1" x14ac:dyDescent="0.25"/>
    <row r="3385" s="14" customFormat="1" ht="15" customHeight="1" x14ac:dyDescent="0.25"/>
    <row r="3386" s="14" customFormat="1" ht="15" customHeight="1" x14ac:dyDescent="0.25"/>
    <row r="3387" s="14" customFormat="1" ht="15" customHeight="1" x14ac:dyDescent="0.25"/>
    <row r="3388" s="14" customFormat="1" ht="15" customHeight="1" x14ac:dyDescent="0.25"/>
    <row r="3389" s="14" customFormat="1" ht="15" customHeight="1" x14ac:dyDescent="0.25"/>
    <row r="3390" s="14" customFormat="1" ht="15" customHeight="1" x14ac:dyDescent="0.25"/>
    <row r="3391" s="14" customFormat="1" ht="15" customHeight="1" x14ac:dyDescent="0.25"/>
    <row r="3392" s="14" customFormat="1" ht="15" customHeight="1" x14ac:dyDescent="0.25"/>
    <row r="3393" s="14" customFormat="1" ht="15" customHeight="1" x14ac:dyDescent="0.25"/>
    <row r="3394" s="14" customFormat="1" ht="15" customHeight="1" x14ac:dyDescent="0.25"/>
    <row r="3395" s="14" customFormat="1" ht="15" customHeight="1" x14ac:dyDescent="0.25"/>
    <row r="3396" s="14" customFormat="1" ht="15" customHeight="1" x14ac:dyDescent="0.25"/>
    <row r="3397" s="14" customFormat="1" ht="15" customHeight="1" x14ac:dyDescent="0.25"/>
    <row r="3398" s="14" customFormat="1" ht="15" customHeight="1" x14ac:dyDescent="0.25"/>
    <row r="3399" s="14" customFormat="1" ht="15" customHeight="1" x14ac:dyDescent="0.25"/>
    <row r="3400" s="14" customFormat="1" ht="15" customHeight="1" x14ac:dyDescent="0.25"/>
    <row r="3401" s="14" customFormat="1" ht="15" customHeight="1" x14ac:dyDescent="0.25"/>
    <row r="3402" s="14" customFormat="1" ht="15" customHeight="1" x14ac:dyDescent="0.25"/>
    <row r="3403" s="14" customFormat="1" ht="15" customHeight="1" x14ac:dyDescent="0.25"/>
    <row r="3404" s="14" customFormat="1" ht="15" customHeight="1" x14ac:dyDescent="0.25"/>
    <row r="3405" s="14" customFormat="1" ht="15" customHeight="1" x14ac:dyDescent="0.25"/>
    <row r="3406" s="14" customFormat="1" ht="15" customHeight="1" x14ac:dyDescent="0.25"/>
    <row r="3407" s="14" customFormat="1" ht="15" customHeight="1" x14ac:dyDescent="0.25"/>
    <row r="3408" s="14" customFormat="1" ht="15" customHeight="1" x14ac:dyDescent="0.25"/>
    <row r="3409" s="14" customFormat="1" ht="15" customHeight="1" x14ac:dyDescent="0.25"/>
    <row r="3410" s="14" customFormat="1" ht="15" customHeight="1" x14ac:dyDescent="0.25"/>
    <row r="3411" s="14" customFormat="1" ht="15" customHeight="1" x14ac:dyDescent="0.25"/>
    <row r="3412" s="14" customFormat="1" ht="15" customHeight="1" x14ac:dyDescent="0.25"/>
    <row r="3413" s="14" customFormat="1" ht="15" customHeight="1" x14ac:dyDescent="0.25"/>
    <row r="3414" s="14" customFormat="1" ht="15" customHeight="1" x14ac:dyDescent="0.25"/>
    <row r="3415" s="14" customFormat="1" ht="15" customHeight="1" x14ac:dyDescent="0.25"/>
    <row r="3416" s="14" customFormat="1" ht="15" customHeight="1" x14ac:dyDescent="0.25"/>
    <row r="3417" s="14" customFormat="1" ht="15" customHeight="1" x14ac:dyDescent="0.25"/>
    <row r="3418" s="14" customFormat="1" ht="15" customHeight="1" x14ac:dyDescent="0.25"/>
    <row r="3419" s="14" customFormat="1" ht="15" customHeight="1" x14ac:dyDescent="0.25"/>
    <row r="3420" s="14" customFormat="1" ht="15" customHeight="1" x14ac:dyDescent="0.25"/>
    <row r="3421" s="14" customFormat="1" ht="15" customHeight="1" x14ac:dyDescent="0.25"/>
    <row r="3422" s="14" customFormat="1" ht="15" customHeight="1" x14ac:dyDescent="0.25"/>
    <row r="3423" s="14" customFormat="1" ht="15" customHeight="1" x14ac:dyDescent="0.25"/>
    <row r="3424" s="14" customFormat="1" ht="15" customHeight="1" x14ac:dyDescent="0.25"/>
    <row r="3425" s="14" customFormat="1" ht="15" customHeight="1" x14ac:dyDescent="0.25"/>
    <row r="3426" s="14" customFormat="1" ht="15" customHeight="1" x14ac:dyDescent="0.25"/>
    <row r="3427" s="14" customFormat="1" ht="15" customHeight="1" x14ac:dyDescent="0.25"/>
    <row r="3428" s="14" customFormat="1" ht="15" customHeight="1" x14ac:dyDescent="0.25"/>
    <row r="3429" s="14" customFormat="1" ht="15" customHeight="1" x14ac:dyDescent="0.25"/>
    <row r="3430" s="14" customFormat="1" ht="15" customHeight="1" x14ac:dyDescent="0.25"/>
    <row r="3431" s="14" customFormat="1" ht="15" customHeight="1" x14ac:dyDescent="0.25"/>
    <row r="3432" s="14" customFormat="1" ht="15" customHeight="1" x14ac:dyDescent="0.25"/>
    <row r="3433" s="14" customFormat="1" ht="15" customHeight="1" x14ac:dyDescent="0.25"/>
    <row r="3434" s="14" customFormat="1" ht="15" customHeight="1" x14ac:dyDescent="0.25"/>
    <row r="3435" s="14" customFormat="1" ht="15" customHeight="1" x14ac:dyDescent="0.25"/>
    <row r="3436" s="14" customFormat="1" ht="15" customHeight="1" x14ac:dyDescent="0.25"/>
    <row r="3437" s="14" customFormat="1" ht="15" customHeight="1" x14ac:dyDescent="0.25"/>
    <row r="3438" s="14" customFormat="1" ht="15" customHeight="1" x14ac:dyDescent="0.25"/>
    <row r="3439" s="14" customFormat="1" ht="15" customHeight="1" x14ac:dyDescent="0.25"/>
    <row r="3440" s="14" customFormat="1" ht="15" customHeight="1" x14ac:dyDescent="0.25"/>
    <row r="3441" s="14" customFormat="1" ht="15" customHeight="1" x14ac:dyDescent="0.25"/>
    <row r="3442" s="14" customFormat="1" ht="15" customHeight="1" x14ac:dyDescent="0.25"/>
    <row r="3443" s="14" customFormat="1" ht="15" customHeight="1" x14ac:dyDescent="0.25"/>
    <row r="3444" s="14" customFormat="1" ht="15" customHeight="1" x14ac:dyDescent="0.25"/>
    <row r="3445" s="14" customFormat="1" ht="15" customHeight="1" x14ac:dyDescent="0.25"/>
    <row r="3446" s="14" customFormat="1" ht="15" customHeight="1" x14ac:dyDescent="0.25"/>
    <row r="3447" s="14" customFormat="1" ht="15" customHeight="1" x14ac:dyDescent="0.25"/>
    <row r="3448" s="14" customFormat="1" ht="15" customHeight="1" x14ac:dyDescent="0.25"/>
    <row r="3449" s="14" customFormat="1" ht="15" customHeight="1" x14ac:dyDescent="0.25"/>
    <row r="3450" s="14" customFormat="1" ht="15" customHeight="1" x14ac:dyDescent="0.25"/>
    <row r="3451" s="14" customFormat="1" ht="15" customHeight="1" x14ac:dyDescent="0.25"/>
    <row r="3452" s="14" customFormat="1" ht="15" customHeight="1" x14ac:dyDescent="0.25"/>
    <row r="3453" s="14" customFormat="1" ht="15" customHeight="1" x14ac:dyDescent="0.25"/>
    <row r="3454" s="14" customFormat="1" ht="15" customHeight="1" x14ac:dyDescent="0.25"/>
    <row r="3455" s="14" customFormat="1" ht="15" customHeight="1" x14ac:dyDescent="0.25"/>
    <row r="3456" s="14" customFormat="1" ht="15" customHeight="1" x14ac:dyDescent="0.25"/>
    <row r="3457" s="14" customFormat="1" ht="15" customHeight="1" x14ac:dyDescent="0.25"/>
    <row r="3458" s="14" customFormat="1" ht="15" customHeight="1" x14ac:dyDescent="0.25"/>
    <row r="3459" s="14" customFormat="1" ht="15" customHeight="1" x14ac:dyDescent="0.25"/>
    <row r="3460" s="14" customFormat="1" ht="15" customHeight="1" x14ac:dyDescent="0.25"/>
    <row r="3461" s="14" customFormat="1" ht="15" customHeight="1" x14ac:dyDescent="0.25"/>
    <row r="3462" s="14" customFormat="1" ht="15" customHeight="1" x14ac:dyDescent="0.25"/>
    <row r="3463" s="14" customFormat="1" ht="15" customHeight="1" x14ac:dyDescent="0.25"/>
    <row r="3464" s="14" customFormat="1" ht="15" customHeight="1" x14ac:dyDescent="0.25"/>
    <row r="3465" s="14" customFormat="1" ht="15" customHeight="1" x14ac:dyDescent="0.25"/>
    <row r="3466" s="14" customFormat="1" ht="15" customHeight="1" x14ac:dyDescent="0.25"/>
    <row r="3467" s="14" customFormat="1" ht="15" customHeight="1" x14ac:dyDescent="0.25"/>
    <row r="3468" s="14" customFormat="1" ht="15" customHeight="1" x14ac:dyDescent="0.25"/>
    <row r="3469" s="14" customFormat="1" ht="15" customHeight="1" x14ac:dyDescent="0.25"/>
    <row r="3470" s="14" customFormat="1" ht="15" customHeight="1" x14ac:dyDescent="0.25"/>
    <row r="3471" s="14" customFormat="1" ht="15" customHeight="1" x14ac:dyDescent="0.25"/>
    <row r="3472" s="14" customFormat="1" ht="15" customHeight="1" x14ac:dyDescent="0.25"/>
    <row r="3473" s="14" customFormat="1" ht="15" customHeight="1" x14ac:dyDescent="0.25"/>
    <row r="3474" s="14" customFormat="1" ht="15" customHeight="1" x14ac:dyDescent="0.25"/>
    <row r="3475" s="14" customFormat="1" ht="15" customHeight="1" x14ac:dyDescent="0.25"/>
    <row r="3476" s="14" customFormat="1" ht="15" customHeight="1" x14ac:dyDescent="0.25"/>
    <row r="3477" s="14" customFormat="1" ht="15" customHeight="1" x14ac:dyDescent="0.25"/>
    <row r="3478" s="14" customFormat="1" ht="15" customHeight="1" x14ac:dyDescent="0.25"/>
    <row r="3479" s="14" customFormat="1" ht="15" customHeight="1" x14ac:dyDescent="0.25"/>
    <row r="3480" s="14" customFormat="1" ht="15" customHeight="1" x14ac:dyDescent="0.25"/>
    <row r="3481" s="14" customFormat="1" ht="15" customHeight="1" x14ac:dyDescent="0.25"/>
    <row r="3482" s="14" customFormat="1" ht="15" customHeight="1" x14ac:dyDescent="0.25"/>
    <row r="3483" s="14" customFormat="1" ht="15" customHeight="1" x14ac:dyDescent="0.25"/>
    <row r="3484" s="14" customFormat="1" ht="15" customHeight="1" x14ac:dyDescent="0.25"/>
    <row r="3485" s="14" customFormat="1" ht="15" customHeight="1" x14ac:dyDescent="0.25"/>
    <row r="3486" s="14" customFormat="1" ht="15" customHeight="1" x14ac:dyDescent="0.25"/>
    <row r="3487" s="14" customFormat="1" ht="15" customHeight="1" x14ac:dyDescent="0.25"/>
    <row r="3488" s="14" customFormat="1" ht="15" customHeight="1" x14ac:dyDescent="0.25"/>
    <row r="3489" s="14" customFormat="1" ht="15" customHeight="1" x14ac:dyDescent="0.25"/>
    <row r="3490" s="14" customFormat="1" ht="15" customHeight="1" x14ac:dyDescent="0.25"/>
    <row r="3491" s="14" customFormat="1" ht="15" customHeight="1" x14ac:dyDescent="0.25"/>
    <row r="3492" s="14" customFormat="1" ht="15" customHeight="1" x14ac:dyDescent="0.25"/>
    <row r="3493" s="14" customFormat="1" ht="15" customHeight="1" x14ac:dyDescent="0.25"/>
    <row r="3494" s="14" customFormat="1" ht="15" customHeight="1" x14ac:dyDescent="0.25"/>
    <row r="3495" s="14" customFormat="1" ht="15" customHeight="1" x14ac:dyDescent="0.25"/>
    <row r="3496" s="14" customFormat="1" ht="15" customHeight="1" x14ac:dyDescent="0.25"/>
    <row r="3497" s="14" customFormat="1" ht="15" customHeight="1" x14ac:dyDescent="0.25"/>
    <row r="3498" s="14" customFormat="1" ht="15" customHeight="1" x14ac:dyDescent="0.25"/>
    <row r="3499" s="14" customFormat="1" ht="15" customHeight="1" x14ac:dyDescent="0.25"/>
    <row r="3500" s="14" customFormat="1" ht="15" customHeight="1" x14ac:dyDescent="0.25"/>
  </sheetData>
  <mergeCells count="1">
    <mergeCell ref="A1:E3"/>
  </mergeCells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9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6" sqref="B16"/>
    </sheetView>
  </sheetViews>
  <sheetFormatPr baseColWidth="10" defaultColWidth="12.625" defaultRowHeight="15" customHeight="1" x14ac:dyDescent="0.2"/>
  <cols>
    <col min="1" max="3" width="21.75" style="17" customWidth="1"/>
    <col min="4" max="4" width="9.375" style="17" customWidth="1"/>
  </cols>
  <sheetData>
    <row r="1" spans="1:4" ht="15" customHeight="1" x14ac:dyDescent="0.2">
      <c r="A1" s="30"/>
      <c r="B1" s="31"/>
      <c r="C1" s="31"/>
      <c r="D1" s="31"/>
    </row>
    <row r="2" spans="1:4" ht="15" customHeight="1" x14ac:dyDescent="0.2">
      <c r="A2" s="31"/>
      <c r="B2" s="31"/>
      <c r="C2" s="31"/>
      <c r="D2" s="31"/>
    </row>
    <row r="3" spans="1:4" ht="15" customHeight="1" x14ac:dyDescent="0.2">
      <c r="A3" s="31"/>
      <c r="B3" s="31"/>
      <c r="C3" s="31"/>
      <c r="D3" s="31"/>
    </row>
    <row r="4" spans="1:4" x14ac:dyDescent="0.25">
      <c r="A4" s="3"/>
      <c r="B4" s="3"/>
      <c r="C4" s="3"/>
      <c r="D4" s="3"/>
    </row>
    <row r="5" spans="1:4" x14ac:dyDescent="0.25">
      <c r="A5" s="9" t="s">
        <v>0</v>
      </c>
      <c r="B5" s="9" t="s">
        <v>96</v>
      </c>
      <c r="C5" s="9" t="s">
        <v>97</v>
      </c>
      <c r="D5" s="9" t="s">
        <v>17</v>
      </c>
    </row>
    <row r="6" spans="1:4" x14ac:dyDescent="0.25">
      <c r="A6" s="18">
        <v>44562</v>
      </c>
      <c r="B6" t="s">
        <v>12</v>
      </c>
      <c r="C6" t="s">
        <v>19</v>
      </c>
      <c r="D6" s="14">
        <v>100000</v>
      </c>
    </row>
    <row r="7" spans="1:4" x14ac:dyDescent="0.25">
      <c r="A7" s="18">
        <v>44563</v>
      </c>
      <c r="B7" t="s">
        <v>19</v>
      </c>
      <c r="C7" t="s">
        <v>12</v>
      </c>
      <c r="D7" s="14">
        <v>100000</v>
      </c>
    </row>
    <row r="8" spans="1:4" x14ac:dyDescent="0.25">
      <c r="A8" s="18">
        <v>44564</v>
      </c>
      <c r="B8" t="s">
        <v>98</v>
      </c>
      <c r="C8" t="s">
        <v>19</v>
      </c>
      <c r="D8" s="14">
        <v>260000</v>
      </c>
    </row>
    <row r="9" spans="1:4" x14ac:dyDescent="0.25">
      <c r="A9" s="18">
        <v>44565</v>
      </c>
      <c r="B9" t="s">
        <v>89</v>
      </c>
      <c r="C9" t="s">
        <v>98</v>
      </c>
      <c r="D9" s="14">
        <v>260000</v>
      </c>
    </row>
    <row r="10" spans="1:4" x14ac:dyDescent="0.25">
      <c r="A10" s="18">
        <v>44572</v>
      </c>
      <c r="B10" t="s">
        <v>12</v>
      </c>
      <c r="C10" t="s">
        <v>98</v>
      </c>
      <c r="D10" s="14">
        <v>100000</v>
      </c>
    </row>
    <row r="11" spans="1:4" x14ac:dyDescent="0.25">
      <c r="A11" s="18">
        <v>44573</v>
      </c>
      <c r="B11" t="s">
        <v>19</v>
      </c>
      <c r="C11" t="s">
        <v>89</v>
      </c>
      <c r="D11" s="14">
        <v>100000</v>
      </c>
    </row>
    <row r="12" spans="1:4" x14ac:dyDescent="0.25">
      <c r="A12" s="18">
        <v>44574</v>
      </c>
      <c r="B12" t="s">
        <v>98</v>
      </c>
      <c r="C12" t="s">
        <v>12</v>
      </c>
      <c r="D12" s="14">
        <v>90000</v>
      </c>
    </row>
    <row r="13" spans="1:4" x14ac:dyDescent="0.25">
      <c r="A13" s="18">
        <v>44575</v>
      </c>
      <c r="B13" t="s">
        <v>12</v>
      </c>
      <c r="C13" t="s">
        <v>19</v>
      </c>
      <c r="D13" s="14">
        <v>90000</v>
      </c>
    </row>
    <row r="14" spans="1:4" x14ac:dyDescent="0.25">
      <c r="A14" s="18">
        <v>44576</v>
      </c>
      <c r="B14" t="s">
        <v>19</v>
      </c>
      <c r="C14" t="s">
        <v>12</v>
      </c>
      <c r="D14" s="14">
        <f>1862+7776+980+1000+1695+2850+1800+2927+1594+670+1865</f>
        <v>25019</v>
      </c>
    </row>
    <row r="15" spans="1:4" x14ac:dyDescent="0.25">
      <c r="A15" s="18">
        <v>44577</v>
      </c>
      <c r="B15" t="s">
        <v>98</v>
      </c>
      <c r="C15" t="s">
        <v>19</v>
      </c>
      <c r="D15" s="14">
        <f>2000+5000+5000</f>
        <v>12000</v>
      </c>
    </row>
    <row r="16" spans="1:4" x14ac:dyDescent="0.25">
      <c r="A16" s="18">
        <v>44578</v>
      </c>
      <c r="B16" t="s">
        <v>89</v>
      </c>
      <c r="C16" t="s">
        <v>98</v>
      </c>
      <c r="D16" s="14">
        <v>69500</v>
      </c>
    </row>
    <row r="17" spans="1:4" ht="15.75" customHeight="1" x14ac:dyDescent="0.25">
      <c r="A17" s="18">
        <v>44579</v>
      </c>
      <c r="B17" t="s">
        <v>12</v>
      </c>
      <c r="C17" t="s">
        <v>98</v>
      </c>
      <c r="D17" s="14">
        <v>69500</v>
      </c>
    </row>
    <row r="18" spans="1:4" ht="15.75" customHeight="1" x14ac:dyDescent="0.25">
      <c r="A18" s="18">
        <v>44580</v>
      </c>
      <c r="B18" t="s">
        <v>19</v>
      </c>
      <c r="C18" t="s">
        <v>89</v>
      </c>
      <c r="D18" s="14">
        <f>700+600+3500+1200+340+5100+900+550+290+698+3853+2350+1314+1250+950+7776</f>
        <v>31371</v>
      </c>
    </row>
    <row r="19" spans="1:4" ht="15.75" customHeight="1" x14ac:dyDescent="0.25">
      <c r="A19" s="18">
        <v>44581</v>
      </c>
      <c r="B19" t="s">
        <v>98</v>
      </c>
      <c r="C19" t="s">
        <v>12</v>
      </c>
      <c r="D19" s="14">
        <v>150000</v>
      </c>
    </row>
    <row r="20" spans="1:4" ht="15.75" customHeight="1" x14ac:dyDescent="0.25">
      <c r="A20" s="18">
        <v>44600</v>
      </c>
      <c r="B20" t="s">
        <v>12</v>
      </c>
      <c r="C20" t="s">
        <v>19</v>
      </c>
      <c r="D20" s="14">
        <v>150000</v>
      </c>
    </row>
    <row r="21" spans="1:4" ht="15.75" customHeight="1" x14ac:dyDescent="0.25">
      <c r="A21" s="18">
        <v>44601</v>
      </c>
      <c r="B21" t="s">
        <v>19</v>
      </c>
      <c r="C21" t="s">
        <v>12</v>
      </c>
      <c r="D21" s="14">
        <v>70000</v>
      </c>
    </row>
    <row r="22" spans="1:4" ht="15.75" customHeight="1" x14ac:dyDescent="0.25">
      <c r="A22" s="18">
        <v>44605</v>
      </c>
      <c r="B22" t="s">
        <v>98</v>
      </c>
      <c r="C22" t="s">
        <v>19</v>
      </c>
      <c r="D22" s="14">
        <v>70000</v>
      </c>
    </row>
    <row r="23" spans="1:4" ht="15.75" customHeight="1" x14ac:dyDescent="0.25">
      <c r="A23" s="18">
        <v>44606</v>
      </c>
      <c r="B23" t="s">
        <v>89</v>
      </c>
      <c r="C23" t="s">
        <v>98</v>
      </c>
      <c r="D23" s="14">
        <f>1216+4000+500+11000+9000+5000+450+1200+280+1020+569</f>
        <v>34235</v>
      </c>
    </row>
    <row r="24" spans="1:4" ht="15.75" customHeight="1" x14ac:dyDescent="0.25">
      <c r="A24" s="18">
        <v>44607</v>
      </c>
      <c r="B24" t="s">
        <v>12</v>
      </c>
      <c r="C24" t="s">
        <v>98</v>
      </c>
      <c r="D24" s="14">
        <v>27000</v>
      </c>
    </row>
    <row r="25" spans="1:4" ht="15.75" customHeight="1" x14ac:dyDescent="0.25">
      <c r="A25" s="18">
        <v>44608</v>
      </c>
      <c r="B25" t="s">
        <v>19</v>
      </c>
      <c r="C25" t="s">
        <v>89</v>
      </c>
      <c r="D25" s="14">
        <f>1930+1161+2425+500+6900+1200+6000+3600+400+43154</f>
        <v>67270</v>
      </c>
    </row>
    <row r="26" spans="1:4" ht="15.75" customHeight="1" x14ac:dyDescent="0.25">
      <c r="A26" s="18">
        <v>44609</v>
      </c>
      <c r="B26" t="s">
        <v>98</v>
      </c>
      <c r="C26" t="s">
        <v>12</v>
      </c>
      <c r="D26" s="14">
        <v>30000</v>
      </c>
    </row>
    <row r="27" spans="1:4" ht="15.75" customHeight="1" x14ac:dyDescent="0.25">
      <c r="A27" s="18">
        <v>44610</v>
      </c>
      <c r="B27" t="s">
        <v>12</v>
      </c>
      <c r="C27" t="s">
        <v>19</v>
      </c>
      <c r="D27" s="14">
        <v>60000</v>
      </c>
    </row>
    <row r="28" spans="1:4" ht="15.75" customHeight="1" x14ac:dyDescent="0.25">
      <c r="A28" s="18">
        <v>44614</v>
      </c>
      <c r="B28" t="s">
        <v>19</v>
      </c>
      <c r="C28" t="s">
        <v>12</v>
      </c>
      <c r="D28" s="14">
        <v>50000</v>
      </c>
    </row>
    <row r="29" spans="1:4" ht="15.75" customHeight="1" x14ac:dyDescent="0.25">
      <c r="A29" s="18">
        <v>44615</v>
      </c>
      <c r="B29" t="s">
        <v>98</v>
      </c>
      <c r="C29" t="s">
        <v>19</v>
      </c>
      <c r="D29" s="14">
        <v>30000</v>
      </c>
    </row>
    <row r="30" spans="1:4" ht="15.75" customHeight="1" x14ac:dyDescent="0.25">
      <c r="A30" s="18">
        <v>44616</v>
      </c>
      <c r="B30" t="s">
        <v>89</v>
      </c>
      <c r="C30" t="s">
        <v>98</v>
      </c>
      <c r="D30" s="14">
        <v>120000</v>
      </c>
    </row>
    <row r="31" spans="1:4" ht="15.75" customHeight="1" x14ac:dyDescent="0.25">
      <c r="A31" s="18">
        <v>44631</v>
      </c>
      <c r="B31" t="s">
        <v>12</v>
      </c>
      <c r="C31" t="s">
        <v>98</v>
      </c>
      <c r="D31" s="14">
        <v>100000</v>
      </c>
    </row>
    <row r="32" spans="1:4" ht="15.75" customHeight="1" x14ac:dyDescent="0.25">
      <c r="A32" s="18">
        <v>44632</v>
      </c>
      <c r="B32" t="s">
        <v>19</v>
      </c>
      <c r="C32" t="s">
        <v>89</v>
      </c>
      <c r="D32" s="14">
        <v>55000</v>
      </c>
    </row>
    <row r="33" spans="1:4" ht="15.75" customHeight="1" x14ac:dyDescent="0.25">
      <c r="A33" s="18">
        <v>44633</v>
      </c>
      <c r="B33" t="s">
        <v>98</v>
      </c>
      <c r="C33" t="s">
        <v>12</v>
      </c>
      <c r="D33" s="14">
        <v>55000</v>
      </c>
    </row>
    <row r="34" spans="1:4" ht="15.75" customHeight="1" x14ac:dyDescent="0.25">
      <c r="A34" s="18">
        <v>44642</v>
      </c>
      <c r="B34" t="s">
        <v>12</v>
      </c>
      <c r="C34" t="s">
        <v>19</v>
      </c>
      <c r="D34" s="14">
        <v>100000</v>
      </c>
    </row>
    <row r="35" spans="1:4" ht="15.75" customHeight="1" x14ac:dyDescent="0.25">
      <c r="A35" s="18">
        <v>44643</v>
      </c>
      <c r="B35" t="s">
        <v>19</v>
      </c>
      <c r="C35" t="s">
        <v>12</v>
      </c>
      <c r="D35" s="14">
        <v>100000</v>
      </c>
    </row>
    <row r="36" spans="1:4" ht="15.75" customHeight="1" x14ac:dyDescent="0.25">
      <c r="A36" s="18">
        <v>44644</v>
      </c>
      <c r="B36" t="s">
        <v>98</v>
      </c>
      <c r="C36" t="s">
        <v>19</v>
      </c>
      <c r="D36" s="14">
        <v>260000</v>
      </c>
    </row>
    <row r="37" spans="1:4" ht="15.75" customHeight="1" x14ac:dyDescent="0.25">
      <c r="A37" s="18">
        <v>44645</v>
      </c>
      <c r="B37" t="s">
        <v>89</v>
      </c>
      <c r="C37" s="19" t="s">
        <v>99</v>
      </c>
      <c r="D37" s="14">
        <v>260000</v>
      </c>
    </row>
    <row r="38" spans="1:4" ht="15.75" customHeight="1" x14ac:dyDescent="0.25">
      <c r="A38" s="18">
        <v>44646</v>
      </c>
      <c r="B38" t="s">
        <v>12</v>
      </c>
      <c r="C38" t="s">
        <v>98</v>
      </c>
      <c r="D38" s="14">
        <v>100000</v>
      </c>
    </row>
    <row r="39" spans="1:4" ht="15.75" customHeight="1" x14ac:dyDescent="0.25">
      <c r="A39" s="18">
        <v>44647</v>
      </c>
      <c r="B39" s="19" t="s">
        <v>99</v>
      </c>
      <c r="C39" t="s">
        <v>89</v>
      </c>
      <c r="D39" s="14">
        <v>100000</v>
      </c>
    </row>
    <row r="40" spans="1:4" ht="15.75" customHeight="1" x14ac:dyDescent="0.25">
      <c r="A40" s="18">
        <v>44648</v>
      </c>
      <c r="B40" t="s">
        <v>98</v>
      </c>
      <c r="C40" t="s">
        <v>12</v>
      </c>
      <c r="D40" s="14">
        <v>90000</v>
      </c>
    </row>
    <row r="41" spans="1:4" ht="15.75" customHeight="1" x14ac:dyDescent="0.25">
      <c r="A41" s="18">
        <v>44653</v>
      </c>
      <c r="B41" t="s">
        <v>12</v>
      </c>
      <c r="C41" t="s">
        <v>19</v>
      </c>
      <c r="D41" s="14">
        <v>90000</v>
      </c>
    </row>
    <row r="42" spans="1:4" ht="15.75" customHeight="1" x14ac:dyDescent="0.25">
      <c r="A42" s="18">
        <v>44654</v>
      </c>
      <c r="B42" t="s">
        <v>19</v>
      </c>
      <c r="C42" t="s">
        <v>12</v>
      </c>
      <c r="D42" s="14">
        <f>1862+7776+980+1000+1695+2850+1800+2927+1594+670+1865</f>
        <v>25019</v>
      </c>
    </row>
    <row r="43" spans="1:4" ht="15.75" customHeight="1" x14ac:dyDescent="0.25">
      <c r="A43" s="18">
        <v>44655</v>
      </c>
      <c r="B43" t="s">
        <v>98</v>
      </c>
      <c r="C43" t="s">
        <v>19</v>
      </c>
      <c r="D43" s="14">
        <f>2000+5000+5000</f>
        <v>12000</v>
      </c>
    </row>
    <row r="44" spans="1:4" ht="15.75" customHeight="1" x14ac:dyDescent="0.25">
      <c r="A44" s="18">
        <v>44656</v>
      </c>
      <c r="B44" t="s">
        <v>89</v>
      </c>
      <c r="C44" t="s">
        <v>98</v>
      </c>
      <c r="D44" s="14">
        <v>69500</v>
      </c>
    </row>
    <row r="45" spans="1:4" ht="15.75" customHeight="1" x14ac:dyDescent="0.25">
      <c r="A45" s="18">
        <v>44657</v>
      </c>
      <c r="B45" t="s">
        <v>12</v>
      </c>
      <c r="C45" s="19" t="s">
        <v>99</v>
      </c>
      <c r="D45" s="14">
        <v>69500</v>
      </c>
    </row>
    <row r="46" spans="1:4" ht="15.75" customHeight="1" x14ac:dyDescent="0.25">
      <c r="A46" s="18">
        <v>44658</v>
      </c>
      <c r="B46" t="s">
        <v>19</v>
      </c>
      <c r="C46" t="s">
        <v>89</v>
      </c>
      <c r="D46" s="14">
        <f>700+600+3500+1200+340+5100+900+550+290+698+3853+2350+1314+1250+950+7776</f>
        <v>31371</v>
      </c>
    </row>
    <row r="47" spans="1:4" ht="15.75" customHeight="1" x14ac:dyDescent="0.25">
      <c r="A47" s="18">
        <v>44659</v>
      </c>
      <c r="B47" t="s">
        <v>98</v>
      </c>
      <c r="C47" t="s">
        <v>12</v>
      </c>
      <c r="D47" s="14">
        <v>150000</v>
      </c>
    </row>
    <row r="48" spans="1:4" ht="15.75" customHeight="1" x14ac:dyDescent="0.25">
      <c r="A48" s="18">
        <v>44660</v>
      </c>
      <c r="B48" t="s">
        <v>12</v>
      </c>
      <c r="C48" s="19" t="s">
        <v>99</v>
      </c>
      <c r="D48" s="14">
        <v>150000</v>
      </c>
    </row>
    <row r="49" spans="1:4" ht="15.75" customHeight="1" x14ac:dyDescent="0.25">
      <c r="A49" s="18">
        <v>44661</v>
      </c>
      <c r="B49" s="19" t="s">
        <v>99</v>
      </c>
      <c r="C49" t="s">
        <v>98</v>
      </c>
      <c r="D49" s="14">
        <v>70000</v>
      </c>
    </row>
    <row r="50" spans="1:4" ht="15.75" customHeight="1" x14ac:dyDescent="0.25">
      <c r="A50" s="18">
        <v>44670</v>
      </c>
      <c r="B50" t="s">
        <v>98</v>
      </c>
      <c r="C50" t="s">
        <v>19</v>
      </c>
      <c r="D50" s="14">
        <v>70000</v>
      </c>
    </row>
    <row r="51" spans="1:4" ht="15.75" customHeight="1" x14ac:dyDescent="0.25">
      <c r="A51" s="18">
        <v>44671</v>
      </c>
      <c r="B51" t="s">
        <v>89</v>
      </c>
      <c r="C51" t="s">
        <v>98</v>
      </c>
      <c r="D51" s="14">
        <f>1216+4000+500+11000+9000+5000+450+1200+280+1020+569</f>
        <v>34235</v>
      </c>
    </row>
    <row r="52" spans="1:4" ht="15.75" customHeight="1" x14ac:dyDescent="0.25">
      <c r="A52" s="18">
        <v>44672</v>
      </c>
      <c r="B52" t="s">
        <v>12</v>
      </c>
      <c r="C52" t="s">
        <v>98</v>
      </c>
      <c r="D52" s="14">
        <v>27000</v>
      </c>
    </row>
    <row r="53" spans="1:4" ht="15.75" customHeight="1" x14ac:dyDescent="0.25">
      <c r="A53" s="18">
        <v>44678</v>
      </c>
      <c r="B53" t="s">
        <v>19</v>
      </c>
      <c r="C53" t="s">
        <v>89</v>
      </c>
      <c r="D53" s="14">
        <f>1930+1161+2425+500+6900+1200+6000+3600+400+43154</f>
        <v>67270</v>
      </c>
    </row>
    <row r="54" spans="1:4" ht="15.75" customHeight="1" x14ac:dyDescent="0.25">
      <c r="A54" s="18">
        <v>44679</v>
      </c>
      <c r="B54" t="s">
        <v>12</v>
      </c>
      <c r="C54" t="s">
        <v>19</v>
      </c>
      <c r="D54" s="14">
        <v>30000</v>
      </c>
    </row>
    <row r="55" spans="1:4" ht="15.75" customHeight="1" x14ac:dyDescent="0.25">
      <c r="A55" s="18">
        <v>44680</v>
      </c>
      <c r="B55" t="s">
        <v>19</v>
      </c>
      <c r="C55" t="s">
        <v>12</v>
      </c>
      <c r="D55" s="14">
        <v>60000</v>
      </c>
    </row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hidden="1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6.5" customHeight="1" x14ac:dyDescent="0.2"/>
    <row r="74" ht="16.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1">
    <mergeCell ref="A1:D3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Z968"/>
  <sheetViews>
    <sheetView workbookViewId="0">
      <selection activeCell="A6" sqref="A6:E10"/>
    </sheetView>
  </sheetViews>
  <sheetFormatPr baseColWidth="10" defaultColWidth="12.625" defaultRowHeight="15" customHeight="1" x14ac:dyDescent="0.2"/>
  <cols>
    <col min="1" max="1" width="10.5" style="17" customWidth="1"/>
    <col min="2" max="2" width="12.5" style="17" customWidth="1"/>
    <col min="3" max="3" width="13.5" style="17" customWidth="1"/>
    <col min="4" max="4" width="12.5" style="17" customWidth="1"/>
    <col min="5" max="5" width="11.625" style="17" customWidth="1"/>
    <col min="6" max="26" width="9.375" style="17" customWidth="1"/>
  </cols>
  <sheetData>
    <row r="3" spans="1:26" x14ac:dyDescent="0.25">
      <c r="H3" s="13"/>
    </row>
    <row r="4" spans="1:26" x14ac:dyDescent="0.25">
      <c r="A4" s="12" t="s">
        <v>100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">
      <c r="A6" s="29" t="s">
        <v>101</v>
      </c>
      <c r="B6" s="29" t="s">
        <v>102</v>
      </c>
      <c r="C6" s="29" t="s">
        <v>103</v>
      </c>
      <c r="D6" s="29" t="s">
        <v>104</v>
      </c>
      <c r="E6" s="29" t="s">
        <v>105</v>
      </c>
    </row>
    <row r="7" spans="1:26" x14ac:dyDescent="0.25">
      <c r="A7" s="9">
        <v>202201</v>
      </c>
      <c r="B7" s="9">
        <v>1630</v>
      </c>
      <c r="C7" s="9">
        <v>0</v>
      </c>
      <c r="D7" s="9">
        <v>0</v>
      </c>
      <c r="E7" s="9">
        <v>24754</v>
      </c>
    </row>
    <row r="8" spans="1:26" x14ac:dyDescent="0.25">
      <c r="A8" s="9">
        <f>+A7+1</f>
        <v>202202</v>
      </c>
      <c r="B8" s="9">
        <v>635</v>
      </c>
      <c r="C8" s="9">
        <v>0</v>
      </c>
      <c r="D8" s="8">
        <v>0</v>
      </c>
      <c r="E8" s="12">
        <f>17555+47129</f>
        <v>64684</v>
      </c>
    </row>
    <row r="9" spans="1:26" x14ac:dyDescent="0.25">
      <c r="A9" s="12">
        <f>+A8+1</f>
        <v>202203</v>
      </c>
      <c r="B9" s="9">
        <v>18800</v>
      </c>
      <c r="C9" s="9">
        <v>90000</v>
      </c>
      <c r="D9" s="9"/>
      <c r="E9" s="9">
        <f>36036+29996</f>
        <v>66032</v>
      </c>
    </row>
    <row r="10" spans="1:26" ht="15.75" customHeight="1" x14ac:dyDescent="0.25">
      <c r="A10" s="12">
        <f>+A9+1</f>
        <v>202204</v>
      </c>
      <c r="B10" s="9">
        <v>18800</v>
      </c>
      <c r="C10" s="9">
        <v>90000</v>
      </c>
      <c r="D10" s="9"/>
      <c r="E10" s="9">
        <f>36036+29996</f>
        <v>66032</v>
      </c>
    </row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B5" sqref="B5"/>
    </sheetView>
  </sheetViews>
  <sheetFormatPr baseColWidth="10" defaultRowHeight="14.25" x14ac:dyDescent="0.2"/>
  <sheetData>
    <row r="1" spans="1:5" ht="30" customHeight="1" x14ac:dyDescent="0.2">
      <c r="A1" s="29" t="s">
        <v>101</v>
      </c>
      <c r="B1" s="29" t="s">
        <v>102</v>
      </c>
      <c r="C1" s="29" t="s">
        <v>103</v>
      </c>
      <c r="D1" s="29" t="s">
        <v>104</v>
      </c>
      <c r="E1" s="29" t="s">
        <v>105</v>
      </c>
    </row>
    <row r="2" spans="1:5" ht="15" customHeight="1" x14ac:dyDescent="0.25">
      <c r="A2" s="9">
        <v>202201</v>
      </c>
      <c r="B2" s="9">
        <v>1630</v>
      </c>
      <c r="C2" s="9">
        <v>0</v>
      </c>
      <c r="D2" s="9">
        <v>0</v>
      </c>
      <c r="E2" s="9">
        <v>24754</v>
      </c>
    </row>
    <row r="3" spans="1:5" ht="15" customHeight="1" x14ac:dyDescent="0.25">
      <c r="A3" s="9">
        <v>202202</v>
      </c>
      <c r="B3" s="9">
        <v>635</v>
      </c>
      <c r="C3" s="9">
        <v>0</v>
      </c>
      <c r="D3" s="8">
        <v>0</v>
      </c>
      <c r="E3" s="12">
        <f>17555+47129</f>
        <v>64684</v>
      </c>
    </row>
    <row r="4" spans="1:5" ht="15" customHeight="1" x14ac:dyDescent="0.25">
      <c r="A4" s="12">
        <v>202203</v>
      </c>
      <c r="B4" s="9">
        <v>18800</v>
      </c>
      <c r="C4" s="9">
        <v>90000</v>
      </c>
      <c r="D4" s="9"/>
      <c r="E4" s="9">
        <f>36036+29996</f>
        <v>66032</v>
      </c>
    </row>
    <row r="5" spans="1:5" ht="15" customHeight="1" x14ac:dyDescent="0.25">
      <c r="A5" s="12">
        <v>202204</v>
      </c>
      <c r="B5" s="9"/>
      <c r="C5" s="9"/>
      <c r="D5" s="9"/>
      <c r="E5" s="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25" defaultRowHeight="15" customHeight="1" x14ac:dyDescent="0.2"/>
  <cols>
    <col min="1" max="1" width="15.875" style="17" customWidth="1"/>
    <col min="2" max="2" width="13.75" style="17" customWidth="1"/>
    <col min="3" max="3" width="13.25" style="17" customWidth="1"/>
    <col min="4" max="26" width="9.375" style="17" customWidth="1"/>
  </cols>
  <sheetData>
    <row r="1" spans="1:4" x14ac:dyDescent="0.25">
      <c r="B1" s="10" t="s">
        <v>106</v>
      </c>
      <c r="C1" s="10" t="s">
        <v>107</v>
      </c>
      <c r="D1" s="10" t="s">
        <v>108</v>
      </c>
    </row>
    <row r="2" spans="1:4" x14ac:dyDescent="0.25">
      <c r="A2" s="10" t="s">
        <v>109</v>
      </c>
      <c r="B2" s="9">
        <v>0</v>
      </c>
      <c r="C2" s="9">
        <v>2</v>
      </c>
      <c r="D2" s="9">
        <v>0.9</v>
      </c>
    </row>
    <row r="3" spans="1:4" x14ac:dyDescent="0.25">
      <c r="A3" s="10" t="s">
        <v>110</v>
      </c>
      <c r="B3" s="9">
        <v>2.25</v>
      </c>
      <c r="C3" s="9">
        <v>2.25</v>
      </c>
      <c r="D3" s="9">
        <v>2.25</v>
      </c>
    </row>
    <row r="4" spans="1:4" x14ac:dyDescent="0.25">
      <c r="A4" s="10" t="s">
        <v>111</v>
      </c>
      <c r="B4" s="9">
        <v>0</v>
      </c>
      <c r="C4" s="9">
        <v>1.2</v>
      </c>
      <c r="D4" s="9">
        <v>1.2</v>
      </c>
    </row>
    <row r="5" spans="1:4" x14ac:dyDescent="0.25">
      <c r="C5" s="9">
        <f>SUM(C2:C4)</f>
        <v>5.45</v>
      </c>
    </row>
    <row r="6" spans="1:4" x14ac:dyDescent="0.25">
      <c r="C6" s="9">
        <f>100-C5</f>
        <v>94.55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INGRESOS</vt:lpstr>
      <vt:lpstr>FERIADOS</vt:lpstr>
      <vt:lpstr>GASTOS</vt:lpstr>
      <vt:lpstr>TRANSFERENCIAS</vt:lpstr>
      <vt:lpstr>EXISTENCIAS_INICIALES</vt:lpstr>
      <vt:lpstr>EXISTENCIAS</vt:lpstr>
      <vt:lpstr>IMPUESTOS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Van Dam</cp:lastModifiedBy>
  <dcterms:created xsi:type="dcterms:W3CDTF">2017-12-08T22:56:29Z</dcterms:created>
  <dcterms:modified xsi:type="dcterms:W3CDTF">2022-04-27T21:11:07Z</dcterms:modified>
</cp:coreProperties>
</file>