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afa\Documents\GitHub\Minisat_est_Analisis_RJ\Calculos\"/>
    </mc:Choice>
  </mc:AlternateContent>
  <xr:revisionPtr revIDLastSave="0" documentId="13_ncr:1_{3B49C0B7-95ED-4172-9604-5BA3A0CF915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oS Estatico X" sheetId="1" r:id="rId1"/>
    <sheet name="MoS Estatico Y" sheetId="2" r:id="rId2"/>
    <sheet name="MoS Estatico Z" sheetId="3" r:id="rId3"/>
    <sheet name="Seno x" sheetId="4" r:id="rId4"/>
    <sheet name="Seno z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4" i="5" l="1"/>
  <c r="W38" i="5"/>
  <c r="U22" i="5"/>
  <c r="L17" i="5"/>
  <c r="M6" i="5"/>
  <c r="N17" i="6"/>
  <c r="M17" i="6"/>
  <c r="N16" i="6"/>
  <c r="M16" i="6"/>
  <c r="N15" i="6"/>
  <c r="M15" i="6"/>
  <c r="AA65" i="5"/>
  <c r="AC65" i="5" s="1"/>
  <c r="Z65" i="5"/>
  <c r="AA64" i="5"/>
  <c r="Z64" i="5"/>
  <c r="AA63" i="5"/>
  <c r="AC63" i="5" s="1"/>
  <c r="Z63" i="5"/>
  <c r="AA62" i="5"/>
  <c r="AC62" i="5" s="1"/>
  <c r="Z62" i="5"/>
  <c r="AA61" i="5"/>
  <c r="AC61" i="5" s="1"/>
  <c r="Z61" i="5"/>
  <c r="AA60" i="5"/>
  <c r="AC60" i="5" s="1"/>
  <c r="Z60" i="5"/>
  <c r="AA59" i="5"/>
  <c r="AC59" i="5" s="1"/>
  <c r="Z59" i="5"/>
  <c r="AA58" i="5"/>
  <c r="AC58" i="5" s="1"/>
  <c r="Z58" i="5"/>
  <c r="AA57" i="5"/>
  <c r="AC57" i="5" s="1"/>
  <c r="Z57" i="5"/>
  <c r="AA56" i="5"/>
  <c r="AC56" i="5" s="1"/>
  <c r="Z56" i="5"/>
  <c r="AA55" i="5"/>
  <c r="AC55" i="5" s="1"/>
  <c r="Z55" i="5"/>
  <c r="AA54" i="5"/>
  <c r="AC54" i="5" s="1"/>
  <c r="Z54" i="5"/>
  <c r="V49" i="5"/>
  <c r="U49" i="5"/>
  <c r="W48" i="5"/>
  <c r="V48" i="5"/>
  <c r="U48" i="5"/>
  <c r="V47" i="5"/>
  <c r="W47" i="5" s="1"/>
  <c r="U47" i="5"/>
  <c r="V46" i="5"/>
  <c r="U46" i="5"/>
  <c r="V45" i="5"/>
  <c r="U45" i="5"/>
  <c r="V44" i="5"/>
  <c r="U44" i="5"/>
  <c r="W44" i="5" s="1"/>
  <c r="V43" i="5"/>
  <c r="U43" i="5"/>
  <c r="V42" i="5"/>
  <c r="U42" i="5"/>
  <c r="V41" i="5"/>
  <c r="U41" i="5"/>
  <c r="W41" i="5" s="1"/>
  <c r="W40" i="5"/>
  <c r="V40" i="5"/>
  <c r="U40" i="5"/>
  <c r="V39" i="5"/>
  <c r="W39" i="5" s="1"/>
  <c r="U39" i="5"/>
  <c r="V38" i="5"/>
  <c r="U38" i="5"/>
  <c r="T33" i="5"/>
  <c r="U33" i="5" s="1"/>
  <c r="T32" i="5"/>
  <c r="U32" i="5" s="1"/>
  <c r="T31" i="5"/>
  <c r="U31" i="5" s="1"/>
  <c r="T30" i="5"/>
  <c r="U30" i="5" s="1"/>
  <c r="T29" i="5"/>
  <c r="U29" i="5" s="1"/>
  <c r="T28" i="5"/>
  <c r="U28" i="5" s="1"/>
  <c r="T27" i="5"/>
  <c r="U27" i="5" s="1"/>
  <c r="T26" i="5"/>
  <c r="U26" i="5" s="1"/>
  <c r="T25" i="5"/>
  <c r="U25" i="5" s="1"/>
  <c r="T24" i="5"/>
  <c r="U24" i="5" s="1"/>
  <c r="T23" i="5"/>
  <c r="U23" i="5" s="1"/>
  <c r="T22" i="5"/>
  <c r="X17" i="5"/>
  <c r="Z17" i="5" s="1"/>
  <c r="M17" i="5"/>
  <c r="X16" i="5"/>
  <c r="Z16" i="5" s="1"/>
  <c r="X15" i="5"/>
  <c r="Z15" i="5" s="1"/>
  <c r="Z14" i="5"/>
  <c r="X14" i="5"/>
  <c r="Y14" i="5" s="1"/>
  <c r="X13" i="5"/>
  <c r="Y13" i="5" s="1"/>
  <c r="M13" i="5"/>
  <c r="L13" i="5"/>
  <c r="X12" i="5"/>
  <c r="Y12" i="5" s="1"/>
  <c r="X11" i="5"/>
  <c r="Z11" i="5" s="1"/>
  <c r="X10" i="5"/>
  <c r="Z10" i="5" s="1"/>
  <c r="X9" i="5"/>
  <c r="Z9" i="5" s="1"/>
  <c r="X8" i="5"/>
  <c r="Y8" i="5" s="1"/>
  <c r="Z7" i="5"/>
  <c r="X7" i="5"/>
  <c r="Y7" i="5" s="1"/>
  <c r="X6" i="5"/>
  <c r="Z6" i="5" s="1"/>
  <c r="L6" i="5"/>
  <c r="M13" i="4"/>
  <c r="M13" i="3"/>
  <c r="U41" i="4"/>
  <c r="M6" i="4"/>
  <c r="M6" i="3"/>
  <c r="AA65" i="4"/>
  <c r="Z65" i="4"/>
  <c r="AA64" i="4"/>
  <c r="Z64" i="4"/>
  <c r="AA63" i="4"/>
  <c r="Z63" i="4"/>
  <c r="AA62" i="4"/>
  <c r="Z62" i="4"/>
  <c r="AA61" i="4"/>
  <c r="Z61" i="4"/>
  <c r="AA60" i="4"/>
  <c r="Z60" i="4"/>
  <c r="AA59" i="4"/>
  <c r="Z59" i="4"/>
  <c r="AA58" i="4"/>
  <c r="Z58" i="4"/>
  <c r="AA57" i="4"/>
  <c r="Z57" i="4"/>
  <c r="AA56" i="4"/>
  <c r="Z56" i="4"/>
  <c r="AA55" i="4"/>
  <c r="Z55" i="4"/>
  <c r="AA54" i="4"/>
  <c r="Z54" i="4"/>
  <c r="V49" i="4"/>
  <c r="U49" i="4"/>
  <c r="V48" i="4"/>
  <c r="U48" i="4"/>
  <c r="V47" i="4"/>
  <c r="U47" i="4"/>
  <c r="V46" i="4"/>
  <c r="U46" i="4"/>
  <c r="V45" i="4"/>
  <c r="U45" i="4"/>
  <c r="V44" i="4"/>
  <c r="U44" i="4"/>
  <c r="W44" i="4" s="1"/>
  <c r="V43" i="4"/>
  <c r="U43" i="4"/>
  <c r="V42" i="4"/>
  <c r="U42" i="4"/>
  <c r="W42" i="4" s="1"/>
  <c r="V41" i="4"/>
  <c r="W41" i="4" s="1"/>
  <c r="V40" i="4"/>
  <c r="U40" i="4"/>
  <c r="W40" i="4" s="1"/>
  <c r="V39" i="4"/>
  <c r="U39" i="4"/>
  <c r="V38" i="4"/>
  <c r="U38" i="4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X17" i="4"/>
  <c r="Z17" i="4" s="1"/>
  <c r="M17" i="4"/>
  <c r="L17" i="4"/>
  <c r="X16" i="4"/>
  <c r="Z16" i="4" s="1"/>
  <c r="X15" i="4"/>
  <c r="Z15" i="4" s="1"/>
  <c r="X14" i="4"/>
  <c r="Y14" i="4" s="1"/>
  <c r="X13" i="4"/>
  <c r="Z13" i="4" s="1"/>
  <c r="L13" i="4"/>
  <c r="X12" i="4"/>
  <c r="Y12" i="4" s="1"/>
  <c r="X11" i="4"/>
  <c r="Z11" i="4" s="1"/>
  <c r="X10" i="4"/>
  <c r="Z10" i="4" s="1"/>
  <c r="X9" i="4"/>
  <c r="Z9" i="4" s="1"/>
  <c r="X8" i="4"/>
  <c r="Y8" i="4" s="1"/>
  <c r="X7" i="4"/>
  <c r="Z7" i="4" s="1"/>
  <c r="X6" i="4"/>
  <c r="Z6" i="4" s="1"/>
  <c r="L6" i="4"/>
  <c r="AA65" i="3"/>
  <c r="AC65" i="3" s="1"/>
  <c r="Z65" i="3"/>
  <c r="AA64" i="3"/>
  <c r="AC64" i="3" s="1"/>
  <c r="Z64" i="3"/>
  <c r="AA63" i="3"/>
  <c r="Z63" i="3"/>
  <c r="AA62" i="3"/>
  <c r="Z62" i="3"/>
  <c r="AC61" i="3"/>
  <c r="AB61" i="3"/>
  <c r="AA61" i="3"/>
  <c r="Z61" i="3"/>
  <c r="AA60" i="3"/>
  <c r="AB60" i="3" s="1"/>
  <c r="Z60" i="3"/>
  <c r="AA59" i="3"/>
  <c r="AC59" i="3" s="1"/>
  <c r="Z59" i="3"/>
  <c r="AA58" i="3"/>
  <c r="AC58" i="3" s="1"/>
  <c r="Z58" i="3"/>
  <c r="AA57" i="3"/>
  <c r="AC57" i="3" s="1"/>
  <c r="Z57" i="3"/>
  <c r="AA56" i="3"/>
  <c r="AC56" i="3" s="1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W46" i="3" s="1"/>
  <c r="U46" i="3"/>
  <c r="V45" i="3"/>
  <c r="U45" i="3"/>
  <c r="V44" i="3"/>
  <c r="U44" i="3"/>
  <c r="W44" i="3" s="1"/>
  <c r="V43" i="3"/>
  <c r="U43" i="3"/>
  <c r="W43" i="3" s="1"/>
  <c r="V42" i="3"/>
  <c r="W42" i="3" s="1"/>
  <c r="U42" i="3"/>
  <c r="V41" i="3"/>
  <c r="U41" i="3"/>
  <c r="V40" i="3"/>
  <c r="U40" i="3"/>
  <c r="V39" i="3"/>
  <c r="U39" i="3"/>
  <c r="W39" i="3" s="1"/>
  <c r="V38" i="3"/>
  <c r="U38" i="3"/>
  <c r="T33" i="3"/>
  <c r="U33" i="3" s="1"/>
  <c r="T32" i="3"/>
  <c r="U32" i="3" s="1"/>
  <c r="T31" i="3"/>
  <c r="U31" i="3" s="1"/>
  <c r="U30" i="3"/>
  <c r="T30" i="3"/>
  <c r="T29" i="3"/>
  <c r="U29" i="3" s="1"/>
  <c r="U28" i="3"/>
  <c r="T28" i="3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M17" i="3"/>
  <c r="L17" i="3"/>
  <c r="X16" i="3"/>
  <c r="Z16" i="3" s="1"/>
  <c r="X15" i="3"/>
  <c r="Z15" i="3" s="1"/>
  <c r="X14" i="3"/>
  <c r="Z14" i="3" s="1"/>
  <c r="X13" i="3"/>
  <c r="Z13" i="3" s="1"/>
  <c r="L13" i="3"/>
  <c r="X12" i="3"/>
  <c r="Y12" i="3" s="1"/>
  <c r="Z11" i="3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L6" i="3"/>
  <c r="AA65" i="2"/>
  <c r="Z65" i="2"/>
  <c r="AA64" i="2"/>
  <c r="AB64" i="2" s="1"/>
  <c r="Z64" i="2"/>
  <c r="AA63" i="2"/>
  <c r="AC63" i="2" s="1"/>
  <c r="Z63" i="2"/>
  <c r="AA62" i="2"/>
  <c r="AB62" i="2" s="1"/>
  <c r="Z62" i="2"/>
  <c r="AA61" i="2"/>
  <c r="AB61" i="2" s="1"/>
  <c r="Z61" i="2"/>
  <c r="AA60" i="2"/>
  <c r="Z60" i="2"/>
  <c r="AA59" i="2"/>
  <c r="Z59" i="2"/>
  <c r="AC58" i="2"/>
  <c r="AA58" i="2"/>
  <c r="AB58" i="2" s="1"/>
  <c r="Z58" i="2"/>
  <c r="AA57" i="2"/>
  <c r="AC57" i="2" s="1"/>
  <c r="Z57" i="2"/>
  <c r="AA56" i="2"/>
  <c r="Z56" i="2"/>
  <c r="AA55" i="2"/>
  <c r="AC55" i="2" s="1"/>
  <c r="Z55" i="2"/>
  <c r="AA54" i="2"/>
  <c r="Z54" i="2"/>
  <c r="V49" i="2"/>
  <c r="U49" i="2"/>
  <c r="V48" i="2"/>
  <c r="U48" i="2"/>
  <c r="V47" i="2"/>
  <c r="U47" i="2"/>
  <c r="W47" i="2" s="1"/>
  <c r="V46" i="2"/>
  <c r="W46" i="2" s="1"/>
  <c r="U46" i="2"/>
  <c r="V45" i="2"/>
  <c r="U45" i="2"/>
  <c r="W45" i="2" s="1"/>
  <c r="V44" i="2"/>
  <c r="U44" i="2"/>
  <c r="V43" i="2"/>
  <c r="U43" i="2"/>
  <c r="V42" i="2"/>
  <c r="U42" i="2"/>
  <c r="V41" i="2"/>
  <c r="U41" i="2"/>
  <c r="W41" i="2" s="1"/>
  <c r="V40" i="2"/>
  <c r="W40" i="2" s="1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U28" i="2"/>
  <c r="T28" i="2"/>
  <c r="T27" i="2"/>
  <c r="U27" i="2" s="1"/>
  <c r="T26" i="2"/>
  <c r="U26" i="2" s="1"/>
  <c r="U25" i="2"/>
  <c r="T25" i="2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A56" i="1"/>
  <c r="AA57" i="1"/>
  <c r="AA58" i="1"/>
  <c r="AA59" i="1"/>
  <c r="AA60" i="1"/>
  <c r="AA61" i="1"/>
  <c r="AC61" i="1" s="1"/>
  <c r="AA62" i="1"/>
  <c r="AA63" i="1"/>
  <c r="AA64" i="1"/>
  <c r="AA65" i="1"/>
  <c r="AA54" i="1"/>
  <c r="V39" i="1"/>
  <c r="V40" i="1"/>
  <c r="V41" i="1"/>
  <c r="V42" i="1"/>
  <c r="V43" i="1"/>
  <c r="V44" i="1"/>
  <c r="V45" i="1"/>
  <c r="V46" i="1"/>
  <c r="V47" i="1"/>
  <c r="V48" i="1"/>
  <c r="V49" i="1"/>
  <c r="V38" i="1"/>
  <c r="Z55" i="1"/>
  <c r="Z56" i="1"/>
  <c r="Z57" i="1"/>
  <c r="Z58" i="1"/>
  <c r="AB58" i="1" s="1"/>
  <c r="Z59" i="1"/>
  <c r="AB59" i="1" s="1"/>
  <c r="Z60" i="1"/>
  <c r="Z61" i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W41" i="1" s="1"/>
  <c r="U42" i="1"/>
  <c r="U43" i="1"/>
  <c r="U44" i="1"/>
  <c r="U45" i="1"/>
  <c r="W45" i="1" s="1"/>
  <c r="U46" i="1"/>
  <c r="U47" i="1"/>
  <c r="U48" i="1"/>
  <c r="U49" i="1"/>
  <c r="U38" i="1"/>
  <c r="W39" i="1"/>
  <c r="W43" i="1"/>
  <c r="W44" i="1"/>
  <c r="T23" i="1"/>
  <c r="T24" i="1"/>
  <c r="U24" i="1" s="1"/>
  <c r="T25" i="1"/>
  <c r="U25" i="1" s="1"/>
  <c r="T26" i="1"/>
  <c r="U26" i="1" s="1"/>
  <c r="T27" i="1"/>
  <c r="T28" i="1"/>
  <c r="T29" i="1"/>
  <c r="T30" i="1"/>
  <c r="U30" i="1" s="1"/>
  <c r="T31" i="1"/>
  <c r="U31" i="1" s="1"/>
  <c r="T32" i="1"/>
  <c r="U32" i="1" s="1"/>
  <c r="T33" i="1"/>
  <c r="U33" i="1" s="1"/>
  <c r="T22" i="1"/>
  <c r="U22" i="1" s="1"/>
  <c r="U27" i="1"/>
  <c r="X7" i="1"/>
  <c r="Z7" i="1" s="1"/>
  <c r="X8" i="1"/>
  <c r="Z8" i="1" s="1"/>
  <c r="X9" i="1"/>
  <c r="Y9" i="1" s="1"/>
  <c r="X10" i="1"/>
  <c r="Z10" i="1" s="1"/>
  <c r="X11" i="1"/>
  <c r="Y11" i="1" s="1"/>
  <c r="X12" i="1"/>
  <c r="Y12" i="1" s="1"/>
  <c r="X13" i="1"/>
  <c r="Z13" i="1" s="1"/>
  <c r="X14" i="1"/>
  <c r="Z14" i="1" s="1"/>
  <c r="X15" i="1"/>
  <c r="X16" i="1"/>
  <c r="Z16" i="1" s="1"/>
  <c r="X17" i="1"/>
  <c r="Y17" i="1" s="1"/>
  <c r="X6" i="1"/>
  <c r="Y6" i="1" s="1"/>
  <c r="AC60" i="1"/>
  <c r="AB60" i="1"/>
  <c r="AC59" i="1"/>
  <c r="AB55" i="1"/>
  <c r="U29" i="1"/>
  <c r="U28" i="1"/>
  <c r="U23" i="1"/>
  <c r="Z15" i="1"/>
  <c r="Y15" i="1"/>
  <c r="Z12" i="1"/>
  <c r="M6" i="1"/>
  <c r="L6" i="1"/>
  <c r="M17" i="1"/>
  <c r="L17" i="1"/>
  <c r="M13" i="1"/>
  <c r="L13" i="1"/>
  <c r="Y13" i="4" l="1"/>
  <c r="W49" i="4"/>
  <c r="Z8" i="5"/>
  <c r="Y11" i="5"/>
  <c r="Z13" i="5"/>
  <c r="W43" i="5"/>
  <c r="W45" i="5"/>
  <c r="AC64" i="5"/>
  <c r="Z12" i="5"/>
  <c r="W42" i="5"/>
  <c r="W49" i="5"/>
  <c r="W46" i="5"/>
  <c r="Y15" i="5"/>
  <c r="AB56" i="5"/>
  <c r="Y6" i="5"/>
  <c r="Y10" i="5"/>
  <c r="Y16" i="5"/>
  <c r="Y9" i="5"/>
  <c r="Y17" i="5"/>
  <c r="AB55" i="5"/>
  <c r="AB57" i="5"/>
  <c r="AB58" i="5"/>
  <c r="AB59" i="5"/>
  <c r="AB60" i="5"/>
  <c r="AB61" i="5"/>
  <c r="AB62" i="5"/>
  <c r="AB63" i="5"/>
  <c r="AB64" i="5"/>
  <c r="AB65" i="5"/>
  <c r="Y7" i="4"/>
  <c r="W39" i="4"/>
  <c r="W47" i="4"/>
  <c r="Z12" i="4"/>
  <c r="W48" i="4"/>
  <c r="Z8" i="4"/>
  <c r="Y11" i="4"/>
  <c r="W38" i="4"/>
  <c r="W43" i="4"/>
  <c r="W45" i="4"/>
  <c r="AC54" i="4"/>
  <c r="AC56" i="4"/>
  <c r="AC58" i="4"/>
  <c r="AC60" i="4"/>
  <c r="AC62" i="4"/>
  <c r="AC64" i="4"/>
  <c r="Z14" i="4"/>
  <c r="W46" i="4"/>
  <c r="AC55" i="4"/>
  <c r="AC57" i="4"/>
  <c r="AC59" i="4"/>
  <c r="AC61" i="4"/>
  <c r="AC63" i="4"/>
  <c r="AC65" i="4"/>
  <c r="Y6" i="4"/>
  <c r="Y10" i="4"/>
  <c r="Y16" i="4"/>
  <c r="Y9" i="4"/>
  <c r="Y15" i="4"/>
  <c r="Y17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57" i="1"/>
  <c r="AC65" i="1"/>
  <c r="AC62" i="1"/>
  <c r="AC57" i="1"/>
  <c r="AB61" i="1"/>
  <c r="W48" i="1"/>
  <c r="AB56" i="1"/>
  <c r="W46" i="1"/>
  <c r="W47" i="1"/>
  <c r="AC55" i="1"/>
  <c r="AC58" i="1"/>
  <c r="W48" i="3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Y8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<sst xmlns="http://schemas.openxmlformats.org/spreadsheetml/2006/main" count="481" uniqueCount="54">
  <si>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</si>
  <si>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</si>
  <si>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</si>
  <si>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</si>
  <si>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</si>
  <si>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</si>
  <si>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</si>
  <si>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</si>
  <si>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</si>
  <si>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</si>
  <si>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</si>
  <si>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</si>
  <si>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</si>
  <si>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</si>
  <si>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</si>
  <si>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</si>
  <si>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</si>
  <si>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</si>
  <si>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</si>
  <si>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</si>
  <si>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</si>
  <si>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</si>
  <si>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</si>
  <si>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</si>
  <si>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</si>
  <si>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</si>
  <si>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</si>
  <si>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</si>
  <si>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</si>
  <si>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</si>
  <si>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</si>
  <si>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</si>
  <si>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</si>
  <si>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</si>
  <si>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</si>
  <si>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</si>
  <si>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</si>
  <si>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</si>
  <si>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</si>
  <si>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</si>
  <si>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</si>
  <si>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</si>
  <si>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</si>
  <si>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</si>
  <si>
    <t>INPUT F06</t>
  </si>
  <si>
    <t>F_X</t>
  </si>
  <si>
    <t>F_Y</t>
  </si>
  <si>
    <t>F_Z</t>
  </si>
  <si>
    <t>M_X</t>
  </si>
  <si>
    <t>M_Y</t>
  </si>
  <si>
    <t>M_Z</t>
  </si>
  <si>
    <t>ANALISIS SENO X</t>
  </si>
  <si>
    <t>ANALISIS SENO Z</t>
  </si>
  <si>
    <t>Beam 1D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</si>
</sst>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opLeftCell="L7" workbookViewId="0">
      <selection activeCell="X19" sqref="X19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40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138.7587</v>
      </c>
      <c r="Y6" s="2">
        <f>((Q6*U6)/(R6+S6*X6*T6))-1</f>
        <v>0.58208172869453723</v>
      </c>
      <c r="Z6" s="2">
        <f>((Q6*W6)/(R6+S6*X6*V6))-1</f>
        <v>0.83170832088155122</v>
      </c>
      <c r="AC6">
        <v>0</v>
      </c>
      <c r="AD6">
        <v>1</v>
      </c>
      <c r="AE6" s="2">
        <v>138.7587</v>
      </c>
      <c r="AF6" s="2">
        <v>-47.677790000000002</v>
      </c>
      <c r="AG6" s="2">
        <v>-218.77119999999999</v>
      </c>
      <c r="AH6" s="2">
        <v>3.6460069999999999E-4</v>
      </c>
      <c r="AI6" s="2">
        <v>4.9347859999999999</v>
      </c>
      <c r="AJ6" s="2">
        <v>4.3022919999999996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684.92539999999997</v>
      </c>
      <c r="Y7" s="2">
        <f t="shared" ref="Y7:Y17" si="1">((Q7*U7)/(R7+S7*X7*T7))-1</f>
        <v>0.58058909919406698</v>
      </c>
      <c r="Z7" s="2">
        <f t="shared" ref="Z7:Z17" si="2">((Q7*W7)/(R7+S7*X7*V7))-1</f>
        <v>0.82929006655416249</v>
      </c>
      <c r="AC7">
        <v>0</v>
      </c>
      <c r="AD7">
        <v>2</v>
      </c>
      <c r="AE7" s="2">
        <v>684.92539999999997</v>
      </c>
      <c r="AF7" s="2">
        <v>-84.546120000000002</v>
      </c>
      <c r="AG7" s="2">
        <v>-11.634040000000001</v>
      </c>
      <c r="AH7" s="2">
        <v>1.6075949999999999E-4</v>
      </c>
      <c r="AI7" s="2">
        <v>18.72015</v>
      </c>
      <c r="AJ7" s="2">
        <v>-0.13990069999999999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684.91399999999999</v>
      </c>
      <c r="Y8" s="2">
        <f t="shared" si="1"/>
        <v>0.58058913031995374</v>
      </c>
      <c r="Z8" s="2">
        <f t="shared" si="2"/>
        <v>0.82929011696313859</v>
      </c>
      <c r="AC8">
        <v>0</v>
      </c>
      <c r="AD8">
        <v>3</v>
      </c>
      <c r="AE8" s="2">
        <v>684.91399999999999</v>
      </c>
      <c r="AF8" s="2">
        <v>84.546660000000003</v>
      </c>
      <c r="AG8" s="2">
        <v>-11.633039999999999</v>
      </c>
      <c r="AH8" s="2">
        <v>-1.624195E-4</v>
      </c>
      <c r="AI8" s="2">
        <v>18.71998</v>
      </c>
      <c r="AJ8" s="2">
        <v>0.14002220000000001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138.76179999999999</v>
      </c>
      <c r="Y9" s="2">
        <f t="shared" si="1"/>
        <v>0.58208172021448679</v>
      </c>
      <c r="Z9" s="2">
        <f t="shared" si="2"/>
        <v>0.8317083071375817</v>
      </c>
      <c r="AC9">
        <v>0</v>
      </c>
      <c r="AD9">
        <v>4</v>
      </c>
      <c r="AE9" s="2">
        <v>138.76179999999999</v>
      </c>
      <c r="AF9" s="2">
        <v>47.680399999999999</v>
      </c>
      <c r="AG9" s="2">
        <v>-218.76900000000001</v>
      </c>
      <c r="AH9" s="2">
        <v>-3.6457870000000003E-4</v>
      </c>
      <c r="AI9" s="2">
        <v>4.9348130000000001</v>
      </c>
      <c r="AJ9" s="2">
        <v>-4.302346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273.14999999999998</v>
      </c>
      <c r="Y10" s="2">
        <f t="shared" si="1"/>
        <v>0.58171418668477148</v>
      </c>
      <c r="Z10" s="2">
        <f t="shared" si="2"/>
        <v>0.83111268561129936</v>
      </c>
      <c r="AC10">
        <v>0</v>
      </c>
      <c r="AD10">
        <v>5</v>
      </c>
      <c r="AE10" s="2">
        <v>273.14999999999998</v>
      </c>
      <c r="AF10" s="2">
        <v>-61.094479999999997</v>
      </c>
      <c r="AG10" s="2">
        <v>-496.096</v>
      </c>
      <c r="AH10" s="2">
        <v>2.0123710000000002E-3</v>
      </c>
      <c r="AI10" s="2">
        <v>2.902854</v>
      </c>
      <c r="AJ10" s="2">
        <v>8.1392220000000002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273.15339999999998</v>
      </c>
      <c r="Y11" s="2">
        <f t="shared" si="1"/>
        <v>0.58171417738839226</v>
      </c>
      <c r="Z11" s="2">
        <f t="shared" si="2"/>
        <v>0.83111267054706994</v>
      </c>
      <c r="AC11">
        <v>0</v>
      </c>
      <c r="AD11">
        <v>6</v>
      </c>
      <c r="AE11" s="2">
        <v>273.15339999999998</v>
      </c>
      <c r="AF11" s="2">
        <v>61.09205</v>
      </c>
      <c r="AG11" s="2">
        <v>-496.09879999999998</v>
      </c>
      <c r="AH11" s="2">
        <v>-2.011559E-3</v>
      </c>
      <c r="AI11" s="2">
        <v>2.9029029999999998</v>
      </c>
      <c r="AJ11" s="2">
        <v>-8.1392930000000003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-273.14510000000001</v>
      </c>
      <c r="Y12" s="2">
        <f t="shared" si="1"/>
        <v>0.58320929463829074</v>
      </c>
      <c r="Z12" s="2">
        <f t="shared" si="2"/>
        <v>0.83353633480486056</v>
      </c>
      <c r="AC12">
        <v>0</v>
      </c>
      <c r="AD12">
        <v>7</v>
      </c>
      <c r="AE12" s="2">
        <v>-273.14510000000001</v>
      </c>
      <c r="AF12" s="2">
        <v>61.091270000000002</v>
      </c>
      <c r="AG12" s="2">
        <v>-496.09379999999999</v>
      </c>
      <c r="AH12" s="2">
        <v>2.011601E-3</v>
      </c>
      <c r="AI12" s="2">
        <v>2.9029310000000002</v>
      </c>
      <c r="AJ12" s="2">
        <v>-8.1390670000000007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-138.76140000000001</v>
      </c>
      <c r="Y13" s="2">
        <f t="shared" si="1"/>
        <v>0.58284124941058657</v>
      </c>
      <c r="Z13" s="2">
        <f t="shared" si="2"/>
        <v>0.83293954400741255</v>
      </c>
      <c r="AC13">
        <v>0</v>
      </c>
      <c r="AD13">
        <v>8</v>
      </c>
      <c r="AE13" s="2">
        <v>-138.76140000000001</v>
      </c>
      <c r="AF13" s="2">
        <v>47.676110000000001</v>
      </c>
      <c r="AG13" s="2">
        <v>-218.76939999999999</v>
      </c>
      <c r="AH13" s="2">
        <v>3.6444100000000002E-4</v>
      </c>
      <c r="AI13" s="2">
        <v>4.9348190000000001</v>
      </c>
      <c r="AJ13" s="2">
        <v>-4.3022980000000004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-138.75810000000001</v>
      </c>
      <c r="Y14" s="2">
        <f t="shared" si="1"/>
        <v>0.5828412403747667</v>
      </c>
      <c r="Z14" s="2">
        <f t="shared" si="2"/>
        <v>0.83293952935705984</v>
      </c>
      <c r="AC14">
        <v>0</v>
      </c>
      <c r="AD14">
        <v>9</v>
      </c>
      <c r="AE14" s="2">
        <v>-138.75810000000001</v>
      </c>
      <c r="AF14" s="2">
        <v>-47.673650000000002</v>
      </c>
      <c r="AG14" s="2">
        <v>-218.7722</v>
      </c>
      <c r="AH14" s="2">
        <v>-3.6456439999999998E-4</v>
      </c>
      <c r="AI14" s="2">
        <v>4.9347859999999999</v>
      </c>
      <c r="AJ14" s="2">
        <v>4.3022419999999997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-273.14210000000003</v>
      </c>
      <c r="Y15" s="2">
        <f t="shared" si="1"/>
        <v>0.58320928642008862</v>
      </c>
      <c r="Z15" s="2">
        <f t="shared" si="2"/>
        <v>0.83353632147768386</v>
      </c>
      <c r="AC15">
        <v>0</v>
      </c>
      <c r="AD15">
        <v>10</v>
      </c>
      <c r="AE15" s="2">
        <v>-273.14210000000003</v>
      </c>
      <c r="AF15" s="2">
        <v>-61.09355</v>
      </c>
      <c r="AG15" s="2">
        <v>-496.0924</v>
      </c>
      <c r="AH15" s="2">
        <v>-2.012308E-3</v>
      </c>
      <c r="AI15" s="2">
        <v>2.9028779999999998</v>
      </c>
      <c r="AJ15" s="2">
        <v>8.1390030000000007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-684.92280000000005</v>
      </c>
      <c r="Y16" s="2">
        <f t="shared" si="1"/>
        <v>0.58433812305281485</v>
      </c>
      <c r="Z16" s="2">
        <f t="shared" si="2"/>
        <v>0.83536743972177674</v>
      </c>
      <c r="AC16">
        <v>0</v>
      </c>
      <c r="AD16">
        <v>11</v>
      </c>
      <c r="AE16" s="2">
        <v>-684.92280000000005</v>
      </c>
      <c r="AF16" s="2">
        <v>84.53134</v>
      </c>
      <c r="AG16" s="2">
        <v>-11.63542</v>
      </c>
      <c r="AH16" s="2">
        <v>1.6226789999999999E-4</v>
      </c>
      <c r="AI16" s="2">
        <v>18.720199999999998</v>
      </c>
      <c r="AJ16" s="2">
        <v>0.1401384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-684.93380000000002</v>
      </c>
      <c r="Y17" s="2">
        <f t="shared" si="1"/>
        <v>0.5843381532292089</v>
      </c>
      <c r="Z17" s="2">
        <f t="shared" si="2"/>
        <v>0.83536748868574451</v>
      </c>
      <c r="AC17">
        <v>0</v>
      </c>
      <c r="AD17">
        <v>12</v>
      </c>
      <c r="AE17" s="2">
        <v>-684.93380000000002</v>
      </c>
      <c r="AF17" s="2">
        <v>-84.532240000000002</v>
      </c>
      <c r="AG17" s="2">
        <v>-11.63654</v>
      </c>
      <c r="AH17" s="2">
        <v>-1.6071560000000001E-4</v>
      </c>
      <c r="AI17" s="2">
        <v>18.72035</v>
      </c>
      <c r="AJ17" s="2">
        <v>-0.14001459999999999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138.7587</v>
      </c>
      <c r="U22" s="4">
        <f>(Q22/((1-R22)*T22*S22))-1</f>
        <v>98.197016579494203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684.92539999999997</v>
      </c>
      <c r="U23" s="4">
        <f t="shared" ref="U23:U33" si="4">(Q23/((1-R23)*T23*S23))-1</f>
        <v>19.096274812481862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684.91399999999999</v>
      </c>
      <c r="U24" s="4">
        <f t="shared" si="4"/>
        <v>19.096609303429432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138.76179999999999</v>
      </c>
      <c r="U25" s="4">
        <f t="shared" si="4"/>
        <v>98.194800474259239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273.14999999999998</v>
      </c>
      <c r="U26" s="4">
        <f t="shared" si="4"/>
        <v>49.391539683137715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273.15339999999998</v>
      </c>
      <c r="U27" s="4">
        <f t="shared" si="4"/>
        <v>49.390912448642652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273.14510000000001</v>
      </c>
      <c r="U28" s="4">
        <f t="shared" si="4"/>
        <v>49.392443666201821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138.76140000000001</v>
      </c>
      <c r="U29" s="4">
        <f t="shared" si="4"/>
        <v>98.19508641775785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138.75810000000001</v>
      </c>
      <c r="U30" s="4">
        <f t="shared" si="4"/>
        <v>98.19744551452537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273.14210000000003</v>
      </c>
      <c r="U31" s="4">
        <f t="shared" si="4"/>
        <v>49.392997141228179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684.92280000000005</v>
      </c>
      <c r="U32" s="4">
        <f t="shared" si="4"/>
        <v>19.096351098910805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684.93380000000002</v>
      </c>
      <c r="U33" s="4">
        <f t="shared" si="4"/>
        <v>19.096028352592711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138.7587</v>
      </c>
      <c r="V38" s="5">
        <f>SQRT(AF6^2 + AG6^2)</f>
        <v>223.90625183036784</v>
      </c>
      <c r="W38" s="4">
        <f>(((Q38-(1-R38)*U38)*S38)/(T38*V38))-1</f>
        <v>7.3631392433514691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684.92539999999997</v>
      </c>
      <c r="V39" s="5">
        <f t="shared" ref="V39:V49" si="6">SQRT(AF7^2 + AG7^2)</f>
        <v>85.342822157320299</v>
      </c>
      <c r="W39" s="4">
        <f t="shared" ref="W39:W49" si="7">(((Q39-(1-R39)*U39)*S39)/(T39*V39))-1</f>
        <v>20.062114032952071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684.91399999999999</v>
      </c>
      <c r="V40" s="5">
        <f t="shared" si="6"/>
        <v>85.343220801638367</v>
      </c>
      <c r="W40" s="4">
        <f t="shared" si="7"/>
        <v>20.062034007774823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138.76179999999999</v>
      </c>
      <c r="V41" s="5">
        <f t="shared" si="6"/>
        <v>223.90465806936666</v>
      </c>
      <c r="W41" s="4">
        <f t="shared" si="7"/>
        <v>7.363196869739026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273.14999999999998</v>
      </c>
      <c r="V42" s="5">
        <f t="shared" si="6"/>
        <v>499.84375228912324</v>
      </c>
      <c r="W42" s="4">
        <f t="shared" si="7"/>
        <v>2.7093390657614966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273.15339999999998</v>
      </c>
      <c r="V43" s="5">
        <f t="shared" si="6"/>
        <v>499.84623429074912</v>
      </c>
      <c r="W43" s="4">
        <f t="shared" si="7"/>
        <v>2.709319712124175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273.14510000000001</v>
      </c>
      <c r="V44" s="5">
        <f t="shared" si="6"/>
        <v>499.84117644373083</v>
      </c>
      <c r="W44" s="4">
        <f t="shared" si="7"/>
        <v>2.7093595284292866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138.76140000000001</v>
      </c>
      <c r="V45" s="5">
        <f t="shared" si="6"/>
        <v>223.90413538184617</v>
      </c>
      <c r="W45" s="4">
        <f t="shared" si="7"/>
        <v>7.3632166385121955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138.75810000000001</v>
      </c>
      <c r="V46" s="5">
        <f t="shared" si="6"/>
        <v>223.906347380244</v>
      </c>
      <c r="W46" s="4">
        <f t="shared" si="7"/>
        <v>7.3631360427285983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273.14210000000003</v>
      </c>
      <c r="V47" s="5">
        <f t="shared" si="6"/>
        <v>499.84006561035352</v>
      </c>
      <c r="W47" s="4">
        <f t="shared" si="7"/>
        <v>2.709368596862169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684.92280000000005</v>
      </c>
      <c r="V48" s="5">
        <f t="shared" si="6"/>
        <v>85.328368323623764</v>
      </c>
      <c r="W48" s="4">
        <f t="shared" si="7"/>
        <v>20.065685947120869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684.93380000000002</v>
      </c>
      <c r="V49" s="5">
        <f t="shared" si="6"/>
        <v>85.329412646456205</v>
      </c>
      <c r="W49" s="4">
        <f t="shared" si="7"/>
        <v>20.065410413862498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138.7587</v>
      </c>
      <c r="AA54" s="5">
        <f>SQRT(AF6^2 + AG6^2)</f>
        <v>223.90625183036784</v>
      </c>
      <c r="AB54" s="2">
        <f>(1/(SQRT(((AA54*T54)/(V54*Q54))^2 + ( (R54+S54*Z54*T54)/(Q54*U54))^2)))-1</f>
        <v>0.58183503144276227</v>
      </c>
      <c r="AC54" s="2">
        <f>(1/(SQRT(((AA54*W54)/(V54*Q54))^2 + ( (R54+S54*Z54*W54)/(Q54*X54))^2)))-1</f>
        <v>0.83095818949570033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684.92539999999997</v>
      </c>
      <c r="AA55" s="5">
        <f t="shared" ref="AA55:AA65" si="9">SQRT(AF7^2 + AG7^2)</f>
        <v>85.342822157320299</v>
      </c>
      <c r="AB55" s="2">
        <f t="shared" ref="AB55:AB65" si="10">(1/(SQRT(((AA55*T55)/(V55*Q55))^2 + ( (R55+S55*Z55*T55)/(Q55*U55))^2)))-1</f>
        <v>0.58055335356605964</v>
      </c>
      <c r="AC55" s="2">
        <f t="shared" ref="AC55:AC65" si="11">(1/(SQRT(((AA55*W55)/(V55*Q55))^2 + ( (R55+S55*Z55*W55)/(Q55*X55))^2)))-1</f>
        <v>0.82918146254955771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684.91399999999999</v>
      </c>
      <c r="AA56" s="5">
        <f t="shared" si="9"/>
        <v>85.343220801638367</v>
      </c>
      <c r="AB56" s="2">
        <f t="shared" si="10"/>
        <v>0.58055338435590276</v>
      </c>
      <c r="AC56" s="2">
        <f t="shared" si="11"/>
        <v>0.82918151193504519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138.76179999999999</v>
      </c>
      <c r="AA57" s="5">
        <f t="shared" si="9"/>
        <v>223.90465806936666</v>
      </c>
      <c r="AB57" s="2">
        <f t="shared" si="10"/>
        <v>0.58183502647781804</v>
      </c>
      <c r="AC57" s="2">
        <f t="shared" si="11"/>
        <v>0.83095818644085795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273.14999999999998</v>
      </c>
      <c r="AA58" s="5">
        <f t="shared" si="9"/>
        <v>499.84375228912324</v>
      </c>
      <c r="AB58" s="2">
        <f t="shared" si="10"/>
        <v>0.58048676573863012</v>
      </c>
      <c r="AC58" s="2">
        <f t="shared" si="11"/>
        <v>0.82738714284241643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273.15339999999998</v>
      </c>
      <c r="AA59" s="5">
        <f t="shared" si="9"/>
        <v>499.84623429074912</v>
      </c>
      <c r="AB59" s="2">
        <f t="shared" si="10"/>
        <v>0.58048674428837921</v>
      </c>
      <c r="AC59" s="2">
        <f t="shared" si="11"/>
        <v>0.82738709098392271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273.14510000000001</v>
      </c>
      <c r="AA60" s="5">
        <f t="shared" si="9"/>
        <v>499.84117644373083</v>
      </c>
      <c r="AB60" s="2">
        <f t="shared" si="10"/>
        <v>0.58048679174097395</v>
      </c>
      <c r="AC60" s="2">
        <f t="shared" si="11"/>
        <v>0.8273872027008724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138.76140000000001</v>
      </c>
      <c r="AA61" s="5">
        <f t="shared" si="9"/>
        <v>223.90413538184617</v>
      </c>
      <c r="AB61" s="2">
        <f t="shared" si="10"/>
        <v>0.58183502872300896</v>
      </c>
      <c r="AC61" s="2">
        <f t="shared" si="11"/>
        <v>0.83095819171213336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138.75810000000001</v>
      </c>
      <c r="AA62" s="5">
        <f t="shared" si="9"/>
        <v>223.906347380244</v>
      </c>
      <c r="AB62" s="2">
        <f t="shared" si="10"/>
        <v>0.58183503287279237</v>
      </c>
      <c r="AC62" s="2">
        <f t="shared" si="11"/>
        <v>0.83095819151272665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273.14210000000003</v>
      </c>
      <c r="AA63" s="5">
        <f t="shared" si="9"/>
        <v>499.84006561035352</v>
      </c>
      <c r="AB63" s="2">
        <f t="shared" si="10"/>
        <v>0.58048680537374375</v>
      </c>
      <c r="AC63" s="2">
        <f t="shared" si="11"/>
        <v>0.82738723242027601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684.92280000000005</v>
      </c>
      <c r="AA64" s="5">
        <f t="shared" si="9"/>
        <v>85.328368323623764</v>
      </c>
      <c r="AB64" s="2">
        <f t="shared" si="10"/>
        <v>0.58055337277093266</v>
      </c>
      <c r="AC64" s="2">
        <f t="shared" si="11"/>
        <v>0.82918151082469471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684.93380000000002</v>
      </c>
      <c r="AA65" s="5">
        <f t="shared" si="9"/>
        <v>85.329412646456205</v>
      </c>
      <c r="AB65" s="2">
        <f t="shared" si="10"/>
        <v>0.58055334186456875</v>
      </c>
      <c r="AC65" s="2">
        <f t="shared" si="11"/>
        <v>0.82918145953585642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64" priority="10" operator="lessThan">
      <formula>0</formula>
    </cfRule>
    <cfRule type="cellIs" dxfId="63" priority="11" operator="greaterThan">
      <formula>0</formula>
    </cfRule>
  </conditionalFormatting>
  <conditionalFormatting sqref="L17:M19">
    <cfRule type="cellIs" dxfId="62" priority="8" operator="lessThan">
      <formula>0</formula>
    </cfRule>
    <cfRule type="cellIs" dxfId="61" priority="9" operator="greaterThan">
      <formula>0</formula>
    </cfRule>
  </conditionalFormatting>
  <conditionalFormatting sqref="L23:M24">
    <cfRule type="cellIs" dxfId="60" priority="6" operator="lessThan">
      <formula>0</formula>
    </cfRule>
    <cfRule type="cellIs" dxfId="59" priority="7" operator="greaterThan">
      <formula>0</formula>
    </cfRule>
  </conditionalFormatting>
  <conditionalFormatting sqref="L27:M28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Y6:Z17">
    <cfRule type="cellIs" dxfId="56" priority="3" operator="greaterThan">
      <formula>0</formula>
    </cfRule>
  </conditionalFormatting>
  <conditionalFormatting sqref="Y6:Z17 U22:U33 AB54:AC65 W38:W50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topLeftCell="K1" workbookViewId="0">
      <selection activeCell="AG7" sqref="AG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41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138.7619</v>
      </c>
      <c r="Y6" s="2">
        <f>((Q6*U6)/(R6+S6*X6*T6))-1</f>
        <v>0.58208171994093694</v>
      </c>
      <c r="Z6" s="2">
        <f>((Q6*W6)/(R6+S6*X6*V6))-1</f>
        <v>0.83170830669422813</v>
      </c>
      <c r="AC6">
        <v>0</v>
      </c>
      <c r="AD6">
        <v>1</v>
      </c>
      <c r="AE6" s="2">
        <v>138.7619</v>
      </c>
      <c r="AF6" s="2">
        <v>218.7687</v>
      </c>
      <c r="AG6" s="2">
        <v>47.680340000000001</v>
      </c>
      <c r="AH6" s="2">
        <v>-3.6462069999999998E-4</v>
      </c>
      <c r="AI6" s="2">
        <v>4.3023470000000001</v>
      </c>
      <c r="AJ6" s="2">
        <v>4.9348169999999998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273.15320000000003</v>
      </c>
      <c r="Y7" s="2">
        <f t="shared" ref="Y7:Y17" si="1">((Q7*U7)/(R7+S7*X7*T7))-1</f>
        <v>0.58171417793523816</v>
      </c>
      <c r="Z7" s="2">
        <f t="shared" ref="Z7:Z17" si="2">((Q7*W7)/(R7+S7*X7*V7))-1</f>
        <v>0.83111267143320111</v>
      </c>
      <c r="AC7">
        <v>0</v>
      </c>
      <c r="AD7">
        <v>2</v>
      </c>
      <c r="AE7" s="2">
        <v>273.15320000000003</v>
      </c>
      <c r="AF7" s="2">
        <v>496.09800000000001</v>
      </c>
      <c r="AG7" s="2">
        <v>61.092129999999997</v>
      </c>
      <c r="AH7" s="2">
        <v>-2.0116719999999999E-3</v>
      </c>
      <c r="AI7" s="2">
        <v>8.1392889999999998</v>
      </c>
      <c r="AJ7" s="2">
        <v>2.9029050000000001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-273.14190000000002</v>
      </c>
      <c r="Y8" s="2">
        <f t="shared" si="1"/>
        <v>0.58320928587220844</v>
      </c>
      <c r="Z8" s="2">
        <f t="shared" si="2"/>
        <v>0.83353632058920546</v>
      </c>
      <c r="AC8">
        <v>0</v>
      </c>
      <c r="AD8">
        <v>3</v>
      </c>
      <c r="AE8" s="2">
        <v>-273.14190000000002</v>
      </c>
      <c r="AF8" s="2">
        <v>496.0917</v>
      </c>
      <c r="AG8" s="2">
        <v>-61.093609999999998</v>
      </c>
      <c r="AH8" s="2">
        <v>-2.0123070000000001E-3</v>
      </c>
      <c r="AI8" s="2">
        <v>-8.1389990000000001</v>
      </c>
      <c r="AJ8" s="2">
        <v>2.9028800000000001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-138.75819999999999</v>
      </c>
      <c r="Y9" s="2">
        <f t="shared" si="1"/>
        <v>0.58284124064857945</v>
      </c>
      <c r="Z9" s="2">
        <f t="shared" si="2"/>
        <v>0.83293952980100983</v>
      </c>
      <c r="AC9">
        <v>0</v>
      </c>
      <c r="AD9">
        <v>4</v>
      </c>
      <c r="AE9" s="2">
        <v>-138.75819999999999</v>
      </c>
      <c r="AF9" s="2">
        <v>218.77189999999999</v>
      </c>
      <c r="AG9" s="2">
        <v>-47.673580000000001</v>
      </c>
      <c r="AH9" s="2">
        <v>-3.6458820000000001E-4</v>
      </c>
      <c r="AI9" s="2">
        <v>-4.3022419999999997</v>
      </c>
      <c r="AJ9" s="2">
        <v>4.9347890000000003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684.91420000000005</v>
      </c>
      <c r="Y10" s="2">
        <f t="shared" si="1"/>
        <v>0.58058912977388522</v>
      </c>
      <c r="Z10" s="2">
        <f t="shared" si="2"/>
        <v>0.82929011607877046</v>
      </c>
      <c r="AC10">
        <v>0</v>
      </c>
      <c r="AD10">
        <v>5</v>
      </c>
      <c r="AE10" s="2">
        <v>684.91420000000005</v>
      </c>
      <c r="AF10" s="2">
        <v>11.63297</v>
      </c>
      <c r="AG10" s="2">
        <v>84.545929999999998</v>
      </c>
      <c r="AH10" s="2">
        <v>-1.6234760000000001E-4</v>
      </c>
      <c r="AI10" s="2">
        <v>-0.1400235</v>
      </c>
      <c r="AJ10" s="2">
        <v>18.719989999999999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-684.93399999999997</v>
      </c>
      <c r="Y11" s="2">
        <f t="shared" si="1"/>
        <v>0.58433815377787068</v>
      </c>
      <c r="Z11" s="2">
        <f t="shared" si="2"/>
        <v>0.8353674895759986</v>
      </c>
      <c r="AC11">
        <v>0</v>
      </c>
      <c r="AD11">
        <v>6</v>
      </c>
      <c r="AE11" s="2">
        <v>-684.93399999999997</v>
      </c>
      <c r="AF11" s="2">
        <v>11.63649</v>
      </c>
      <c r="AG11" s="2">
        <v>-84.531540000000007</v>
      </c>
      <c r="AH11" s="2">
        <v>-1.6093720000000001E-4</v>
      </c>
      <c r="AI11" s="2">
        <v>0.14001549999999999</v>
      </c>
      <c r="AJ11" s="2">
        <v>18.720359999999999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684.92520000000002</v>
      </c>
      <c r="Y12" s="2">
        <f t="shared" si="1"/>
        <v>0.58058909974013506</v>
      </c>
      <c r="Z12" s="2">
        <f t="shared" si="2"/>
        <v>0.8292900674385304</v>
      </c>
      <c r="AC12">
        <v>0</v>
      </c>
      <c r="AD12">
        <v>7</v>
      </c>
      <c r="AE12" s="2">
        <v>684.92520000000002</v>
      </c>
      <c r="AF12" s="2">
        <v>11.6341</v>
      </c>
      <c r="AG12" s="2">
        <v>-84.546800000000005</v>
      </c>
      <c r="AH12" s="2">
        <v>1.6081339999999999E-4</v>
      </c>
      <c r="AI12" s="2">
        <v>0.13989960000000001</v>
      </c>
      <c r="AJ12" s="2">
        <v>18.720140000000001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138.7586</v>
      </c>
      <c r="Y13" s="2">
        <f t="shared" si="1"/>
        <v>0.5820817289680873</v>
      </c>
      <c r="Z13" s="2">
        <f t="shared" si="2"/>
        <v>0.83170832132490524</v>
      </c>
      <c r="AC13">
        <v>0</v>
      </c>
      <c r="AD13">
        <v>8</v>
      </c>
      <c r="AE13" s="2">
        <v>138.7586</v>
      </c>
      <c r="AF13" s="2">
        <v>218.7715</v>
      </c>
      <c r="AG13" s="2">
        <v>-47.677860000000003</v>
      </c>
      <c r="AH13" s="2">
        <v>3.6472749999999997E-4</v>
      </c>
      <c r="AI13" s="2">
        <v>-4.3022910000000003</v>
      </c>
      <c r="AJ13" s="2">
        <v>4.9347830000000004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-138.76140000000001</v>
      </c>
      <c r="Y14" s="2">
        <f t="shared" si="1"/>
        <v>0.58284124941058657</v>
      </c>
      <c r="Z14" s="2">
        <f t="shared" si="2"/>
        <v>0.83293954400741255</v>
      </c>
      <c r="AC14">
        <v>0</v>
      </c>
      <c r="AD14">
        <v>9</v>
      </c>
      <c r="AE14" s="2">
        <v>-138.76140000000001</v>
      </c>
      <c r="AF14" s="2">
        <v>218.7697</v>
      </c>
      <c r="AG14" s="2">
        <v>47.676169999999999</v>
      </c>
      <c r="AH14" s="2">
        <v>3.6459390000000001E-4</v>
      </c>
      <c r="AI14" s="2">
        <v>4.3022970000000003</v>
      </c>
      <c r="AJ14" s="2">
        <v>4.9348159999999996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-684.92259999999999</v>
      </c>
      <c r="Y15" s="2">
        <f t="shared" si="1"/>
        <v>0.58433812250415285</v>
      </c>
      <c r="Z15" s="2">
        <f t="shared" si="2"/>
        <v>0.83536743883152287</v>
      </c>
      <c r="AC15">
        <v>0</v>
      </c>
      <c r="AD15">
        <v>10</v>
      </c>
      <c r="AE15" s="2">
        <v>-684.92259999999999</v>
      </c>
      <c r="AF15" s="2">
        <v>11.635479999999999</v>
      </c>
      <c r="AG15" s="2">
        <v>84.532030000000006</v>
      </c>
      <c r="AH15" s="2">
        <v>1.6231899999999999E-4</v>
      </c>
      <c r="AI15" s="2">
        <v>-0.14013729999999999</v>
      </c>
      <c r="AJ15" s="2">
        <v>18.720199999999998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273.15019999999998</v>
      </c>
      <c r="Y16" s="2">
        <f t="shared" si="1"/>
        <v>0.58171418613792558</v>
      </c>
      <c r="Z16" s="2">
        <f t="shared" si="2"/>
        <v>0.83111268472516819</v>
      </c>
      <c r="AC16">
        <v>0</v>
      </c>
      <c r="AD16">
        <v>11</v>
      </c>
      <c r="AE16" s="2">
        <v>273.15019999999998</v>
      </c>
      <c r="AF16" s="2">
        <v>496.0967</v>
      </c>
      <c r="AG16" s="2">
        <v>-61.094410000000003</v>
      </c>
      <c r="AH16" s="2">
        <v>2.0123799999999998E-3</v>
      </c>
      <c r="AI16" s="2">
        <v>-8.1392260000000007</v>
      </c>
      <c r="AJ16" s="2">
        <v>2.9028520000000002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-273.14530000000002</v>
      </c>
      <c r="Y17" s="2">
        <f t="shared" si="1"/>
        <v>0.58320929518617071</v>
      </c>
      <c r="Z17" s="2">
        <f t="shared" si="2"/>
        <v>0.83353633569333874</v>
      </c>
      <c r="AC17">
        <v>0</v>
      </c>
      <c r="AD17">
        <v>12</v>
      </c>
      <c r="AE17" s="2">
        <v>-273.14530000000002</v>
      </c>
      <c r="AF17" s="2">
        <v>496.09449999999998</v>
      </c>
      <c r="AG17" s="2">
        <v>61.091209999999997</v>
      </c>
      <c r="AH17" s="2">
        <v>2.0116000000000001E-3</v>
      </c>
      <c r="AI17" s="2">
        <v>8.1390709999999995</v>
      </c>
      <c r="AJ17" s="2">
        <v>2.9029289999999999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138.7619</v>
      </c>
      <c r="U22" s="4">
        <f>(Q22/((1-R22)*T22*S22))-1</f>
        <v>98.194728988642154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273.15320000000003</v>
      </c>
      <c r="U23" s="4">
        <f t="shared" ref="U23:U33" si="4">(Q23/((1-R23)*T23*S23))-1</f>
        <v>49.390949344357175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273.14190000000002</v>
      </c>
      <c r="U24" s="4">
        <f t="shared" si="4"/>
        <v>49.393034039995555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138.75819999999999</v>
      </c>
      <c r="U25" s="4">
        <f t="shared" si="4"/>
        <v>98.197374025095939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684.91420000000005</v>
      </c>
      <c r="U26" s="4">
        <f t="shared" si="4"/>
        <v>19.096603435071231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684.93399999999997</v>
      </c>
      <c r="U27" s="4">
        <f t="shared" si="4"/>
        <v>19.09602248457379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684.92520000000002</v>
      </c>
      <c r="U28" s="4">
        <f t="shared" si="4"/>
        <v>19.096280680648142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138.7586</v>
      </c>
      <c r="U29" s="4">
        <f t="shared" si="4"/>
        <v>98.19708806840849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138.76140000000001</v>
      </c>
      <c r="U30" s="4">
        <f t="shared" si="4"/>
        <v>98.19508641775785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684.92259999999999</v>
      </c>
      <c r="U31" s="4">
        <f t="shared" si="4"/>
        <v>19.096356967121636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273.15019999999998</v>
      </c>
      <c r="U32" s="4">
        <f t="shared" si="4"/>
        <v>49.391502786558696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273.14530000000002</v>
      </c>
      <c r="U33" s="4">
        <f t="shared" si="4"/>
        <v>49.392406768299004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138.7619</v>
      </c>
      <c r="V38" s="5">
        <f>SQRT(AF6^2 + AG6^2)</f>
        <v>223.90435217343497</v>
      </c>
      <c r="W38" s="4">
        <f>(((Q38-(1-R38)*U38)*S38)/(T38*V38))-1</f>
        <v>7.3632082340783818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273.15320000000003</v>
      </c>
      <c r="V39" s="5">
        <f t="shared" ref="V39:V49" si="6">SQRT(AF7^2 + AG7^2)</f>
        <v>499.8454500662549</v>
      </c>
      <c r="W39" s="4">
        <f t="shared" ref="W39:W49" si="7">(((Q39-(1-R39)*U39)*S39)/(T39*V39))-1</f>
        <v>2.7093255867902131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273.14190000000002</v>
      </c>
      <c r="V40" s="5">
        <f t="shared" si="6"/>
        <v>499.839378192357</v>
      </c>
      <c r="W40" s="4">
        <f t="shared" si="7"/>
        <v>2.7093737532635176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138.75819999999999</v>
      </c>
      <c r="V41" s="5">
        <f t="shared" si="6"/>
        <v>223.90603935496335</v>
      </c>
      <c r="W41" s="4">
        <f t="shared" si="7"/>
        <v>7.3631474864327373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684.91420000000005</v>
      </c>
      <c r="V42" s="5">
        <f t="shared" si="6"/>
        <v>85.342488073560403</v>
      </c>
      <c r="W42" s="4">
        <f t="shared" si="7"/>
        <v>20.062214518776205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684.93399999999997</v>
      </c>
      <c r="V43" s="5">
        <f t="shared" si="6"/>
        <v>85.328712367477465</v>
      </c>
      <c r="W43" s="4">
        <f t="shared" si="7"/>
        <v>20.065582972172223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684.92520000000002</v>
      </c>
      <c r="V44" s="5">
        <f t="shared" si="6"/>
        <v>85.343503988587202</v>
      </c>
      <c r="W44" s="4">
        <f t="shared" si="7"/>
        <v>20.061946084350119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138.7586</v>
      </c>
      <c r="V45" s="5">
        <f t="shared" si="6"/>
        <v>223.90655985573446</v>
      </c>
      <c r="W45" s="4">
        <f t="shared" si="7"/>
        <v>7.3631277996663176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138.76140000000001</v>
      </c>
      <c r="V46" s="5">
        <f t="shared" si="6"/>
        <v>223.90444127787839</v>
      </c>
      <c r="W46" s="4">
        <f t="shared" si="7"/>
        <v>7.363205212768376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684.92259999999999</v>
      </c>
      <c r="V47" s="5">
        <f t="shared" si="6"/>
        <v>85.329060060165318</v>
      </c>
      <c r="W47" s="4">
        <f t="shared" si="7"/>
        <v>20.06551549617464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273.15019999999998</v>
      </c>
      <c r="V48" s="5">
        <f t="shared" si="6"/>
        <v>499.84443848475308</v>
      </c>
      <c r="W48" s="4">
        <f t="shared" si="7"/>
        <v>2.7093339185241305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273.14530000000002</v>
      </c>
      <c r="V49" s="5">
        <f t="shared" si="6"/>
        <v>499.84186386247609</v>
      </c>
      <c r="W49" s="4">
        <f t="shared" si="7"/>
        <v>2.7093543720604965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138.7619</v>
      </c>
      <c r="AA54" s="5">
        <f>SQRT(AF6^2 + AG6^2)</f>
        <v>223.90435217343497</v>
      </c>
      <c r="AB54" s="2">
        <f>(1/(SQRT(((AA54*T54)/(V54*Q54))^2 + ( (R54+S54*Z54*T54)/(Q54*U54))^2)))-1</f>
        <v>0.58183502687829836</v>
      </c>
      <c r="AC54" s="2">
        <f>(1/(SQRT(((AA54*W54)/(V54*Q54))^2 + ( (R54+S54*Z54*W54)/(Q54*X54))^2)))-1</f>
        <v>0.83095818804640031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273.15320000000003</v>
      </c>
      <c r="AA55" s="5">
        <f t="shared" ref="AA55:AA65" si="9">SQRT(AF7^2 + AG7^2)</f>
        <v>499.8454500662549</v>
      </c>
      <c r="AB55" s="2">
        <f t="shared" ref="AB55:AB65" si="10">(1/(SQRT(((AA55*T55)/(V55*Q55))^2 + ( (R55+S55*Z55*T55)/(Q55*U55))^2)))-1</f>
        <v>0.58048674868098504</v>
      </c>
      <c r="AC55" s="2">
        <f t="shared" ref="AC55:AC65" si="11">(1/(SQRT(((AA55*W55)/(V55*Q55))^2 + ( (R55+S55*Z55*W55)/(Q55*X55))^2)))-1</f>
        <v>0.82738710351935185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273.14190000000002</v>
      </c>
      <c r="AA56" s="5">
        <f t="shared" si="9"/>
        <v>499.839378192357</v>
      </c>
      <c r="AB56" s="2">
        <f t="shared" si="10"/>
        <v>0.58048680929142193</v>
      </c>
      <c r="AC56" s="2">
        <f t="shared" si="11"/>
        <v>0.82738724351689941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138.75819999999999</v>
      </c>
      <c r="AA57" s="5">
        <f t="shared" si="9"/>
        <v>223.90603935496335</v>
      </c>
      <c r="AB57" s="2">
        <f t="shared" si="10"/>
        <v>0.58183503327796826</v>
      </c>
      <c r="AC57" s="2">
        <f t="shared" si="11"/>
        <v>0.8309581931325436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684.91420000000005</v>
      </c>
      <c r="AA58" s="5">
        <f t="shared" si="9"/>
        <v>85.342488073560403</v>
      </c>
      <c r="AB58" s="2">
        <f t="shared" si="10"/>
        <v>0.58055338442365345</v>
      </c>
      <c r="AC58" s="2">
        <f t="shared" si="11"/>
        <v>0.82918151291555264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684.93399999999997</v>
      </c>
      <c r="AA59" s="5">
        <f t="shared" si="9"/>
        <v>85.328712367477465</v>
      </c>
      <c r="AB59" s="2">
        <f t="shared" si="10"/>
        <v>0.58055334190504371</v>
      </c>
      <c r="AC59" s="2">
        <f t="shared" si="11"/>
        <v>0.82918146043349639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684.92520000000002</v>
      </c>
      <c r="AA60" s="5">
        <f t="shared" si="9"/>
        <v>85.343503988587202</v>
      </c>
      <c r="AB60" s="2">
        <f t="shared" si="10"/>
        <v>0.58055335354094106</v>
      </c>
      <c r="AC60" s="2">
        <f t="shared" si="11"/>
        <v>0.8291814616985711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138.7586</v>
      </c>
      <c r="AA61" s="5">
        <f t="shared" si="9"/>
        <v>223.90655985573446</v>
      </c>
      <c r="AB61" s="2">
        <f t="shared" si="10"/>
        <v>0.58183503103758505</v>
      </c>
      <c r="AC61" s="2">
        <f t="shared" si="11"/>
        <v>0.83095818787588072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138.76140000000001</v>
      </c>
      <c r="AA62" s="5">
        <f t="shared" si="9"/>
        <v>223.90444127787839</v>
      </c>
      <c r="AB62" s="2">
        <f t="shared" si="10"/>
        <v>0.58183502804910736</v>
      </c>
      <c r="AC62" s="2">
        <f t="shared" si="11"/>
        <v>0.83095818966378276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684.92259999999999</v>
      </c>
      <c r="AA63" s="5">
        <f t="shared" si="9"/>
        <v>85.329060060165318</v>
      </c>
      <c r="AB63" s="2">
        <f t="shared" si="10"/>
        <v>0.58055337273761554</v>
      </c>
      <c r="AC63" s="2">
        <f t="shared" si="11"/>
        <v>0.82918150994879802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273.15019999999998</v>
      </c>
      <c r="AA64" s="5">
        <f t="shared" si="9"/>
        <v>499.84443848475308</v>
      </c>
      <c r="AB64" s="2">
        <f t="shared" si="10"/>
        <v>0.58048676182691938</v>
      </c>
      <c r="AC64" s="2">
        <f t="shared" si="11"/>
        <v>0.82738713176387169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273.14530000000002</v>
      </c>
      <c r="AA65" s="5">
        <f t="shared" si="9"/>
        <v>499.84186386247609</v>
      </c>
      <c r="AB65" s="2">
        <f t="shared" si="10"/>
        <v>0.58048678782328023</v>
      </c>
      <c r="AC65" s="2">
        <f t="shared" si="11"/>
        <v>0.82738719160420193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53" priority="10" operator="lessThan">
      <formula>0</formula>
    </cfRule>
    <cfRule type="cellIs" dxfId="52" priority="11" operator="greaterThan">
      <formula>0</formula>
    </cfRule>
  </conditionalFormatting>
  <conditionalFormatting sqref="L17:M19">
    <cfRule type="cellIs" dxfId="51" priority="8" operator="lessThan">
      <formula>0</formula>
    </cfRule>
    <cfRule type="cellIs" dxfId="50" priority="9" operator="greaterThan">
      <formula>0</formula>
    </cfRule>
  </conditionalFormatting>
  <conditionalFormatting sqref="L23:M24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L27:M28">
    <cfRule type="cellIs" dxfId="47" priority="4" operator="lessThan">
      <formula>0</formula>
    </cfRule>
    <cfRule type="cellIs" dxfId="46" priority="5" operator="greaterThan">
      <formula>0</formula>
    </cfRule>
  </conditionalFormatting>
  <conditionalFormatting sqref="Y6:Z17">
    <cfRule type="cellIs" dxfId="45" priority="3" operator="greaterThan">
      <formula>0</formula>
    </cfRule>
  </conditionalFormatting>
  <conditionalFormatting sqref="Y6:Z17 U22:U33 AB54:AC65 W38:W50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workbookViewId="0">
      <selection activeCell="M13" sqref="M1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250.38579999999999</v>
      </c>
      <c r="Y6" s="2">
        <f>((Q6*U6)/(R6+S6*X6*T6))-1</f>
        <v>0.58177643167580162</v>
      </c>
      <c r="Z6" s="2">
        <f>((Q6*W6)/(R6+S6*X6*V6))-1</f>
        <v>0.83121355149997678</v>
      </c>
      <c r="AC6">
        <v>0</v>
      </c>
      <c r="AD6">
        <v>1</v>
      </c>
      <c r="AE6" s="2">
        <v>250.38579999999999</v>
      </c>
      <c r="AF6" s="2">
        <v>-48.847000000000001</v>
      </c>
      <c r="AG6" s="2">
        <v>48.846879999999999</v>
      </c>
      <c r="AH6" s="2">
        <v>-3.1663769999999998E-8</v>
      </c>
      <c r="AI6" s="2">
        <v>2.110808</v>
      </c>
      <c r="AJ6" s="2">
        <v>2.1107909999999999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661.85220000000004</v>
      </c>
      <c r="Y7" s="2">
        <f t="shared" ref="Y7:Y17" si="1">((Q7*U7)/(R7+S7*X7*T7))-1</f>
        <v>0.58065209940614637</v>
      </c>
      <c r="Z7" s="2">
        <f t="shared" ref="Z7:Z17" si="2">((Q7*W7)/(R7+S7*X7*V7))-1</f>
        <v>0.82939209824114224</v>
      </c>
      <c r="AC7">
        <v>0</v>
      </c>
      <c r="AD7">
        <v>2</v>
      </c>
      <c r="AE7" s="2">
        <v>661.85220000000004</v>
      </c>
      <c r="AF7" s="2">
        <v>7.9061859999999999</v>
      </c>
      <c r="AG7" s="2">
        <v>138.74539999999999</v>
      </c>
      <c r="AH7" s="2">
        <v>-2.1803569999999999E-4</v>
      </c>
      <c r="AI7" s="2">
        <v>14.659599999999999</v>
      </c>
      <c r="AJ7" s="2">
        <v>-1.683254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661.8424</v>
      </c>
      <c r="Y8" s="2">
        <f t="shared" si="1"/>
        <v>0.58065212616562079</v>
      </c>
      <c r="Z8" s="2">
        <f t="shared" si="2"/>
        <v>0.82939214158000829</v>
      </c>
      <c r="AC8">
        <v>0</v>
      </c>
      <c r="AD8">
        <v>3</v>
      </c>
      <c r="AE8" s="2">
        <v>661.8424</v>
      </c>
      <c r="AF8" s="2">
        <v>-7.9059189999999999</v>
      </c>
      <c r="AG8" s="2">
        <v>138.7439</v>
      </c>
      <c r="AH8" s="2">
        <v>2.1912839999999999E-4</v>
      </c>
      <c r="AI8" s="2">
        <v>14.65944</v>
      </c>
      <c r="AJ8" s="2">
        <v>1.6834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250.38570000000001</v>
      </c>
      <c r="Y9" s="2">
        <f t="shared" si="1"/>
        <v>0.58177643194924622</v>
      </c>
      <c r="Z9" s="2">
        <f t="shared" si="2"/>
        <v>0.83121355194309143</v>
      </c>
      <c r="AC9">
        <v>0</v>
      </c>
      <c r="AD9">
        <v>4</v>
      </c>
      <c r="AE9" s="2">
        <v>250.38570000000001</v>
      </c>
      <c r="AF9" s="2">
        <v>48.846589999999999</v>
      </c>
      <c r="AG9" s="2">
        <v>48.845619999999997</v>
      </c>
      <c r="AH9" s="2">
        <v>1.281211E-8</v>
      </c>
      <c r="AI9" s="2">
        <v>2.1107819999999999</v>
      </c>
      <c r="AJ9" s="2">
        <v>-2.110814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661.84339999999997</v>
      </c>
      <c r="Y10" s="2">
        <f t="shared" si="1"/>
        <v>0.5806521234350619</v>
      </c>
      <c r="Z10" s="2">
        <f t="shared" si="2"/>
        <v>0.82939213715767512</v>
      </c>
      <c r="AC10">
        <v>0</v>
      </c>
      <c r="AD10">
        <v>5</v>
      </c>
      <c r="AE10" s="2">
        <v>661.84339999999997</v>
      </c>
      <c r="AF10" s="2">
        <v>-138.7441</v>
      </c>
      <c r="AG10" s="2">
        <v>-7.9068250000000004</v>
      </c>
      <c r="AH10" s="2">
        <v>2.1918379999999999E-4</v>
      </c>
      <c r="AI10" s="2">
        <v>-1.683395</v>
      </c>
      <c r="AJ10" s="2">
        <v>14.659470000000001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661.85619999999994</v>
      </c>
      <c r="Y11" s="2">
        <f t="shared" si="1"/>
        <v>0.58065208848391237</v>
      </c>
      <c r="Z11" s="2">
        <f t="shared" si="2"/>
        <v>0.82939208055180957</v>
      </c>
      <c r="AC11">
        <v>0</v>
      </c>
      <c r="AD11">
        <v>6</v>
      </c>
      <c r="AE11" s="2">
        <v>661.85619999999994</v>
      </c>
      <c r="AF11" s="2">
        <v>138.7449</v>
      </c>
      <c r="AG11" s="2">
        <v>-7.9104749999999999</v>
      </c>
      <c r="AH11" s="2">
        <v>-2.178231E-4</v>
      </c>
      <c r="AI11" s="2">
        <v>-1.683298</v>
      </c>
      <c r="AJ11" s="2">
        <v>-14.65968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661.85140000000001</v>
      </c>
      <c r="Y12" s="2">
        <f t="shared" si="1"/>
        <v>0.58065210159059344</v>
      </c>
      <c r="Z12" s="2">
        <f t="shared" si="2"/>
        <v>0.82939210177900868</v>
      </c>
      <c r="AC12">
        <v>0</v>
      </c>
      <c r="AD12">
        <v>7</v>
      </c>
      <c r="AE12" s="2">
        <v>661.85140000000001</v>
      </c>
      <c r="AF12" s="2">
        <v>-138.74510000000001</v>
      </c>
      <c r="AG12" s="2">
        <v>7.9055499999999999</v>
      </c>
      <c r="AH12" s="2">
        <v>-2.1798790000000001E-4</v>
      </c>
      <c r="AI12" s="2">
        <v>1.68326</v>
      </c>
      <c r="AJ12" s="2">
        <v>14.65958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250.38570000000001</v>
      </c>
      <c r="Y13" s="2">
        <f t="shared" si="1"/>
        <v>0.58177643194924622</v>
      </c>
      <c r="Z13" s="2">
        <f t="shared" si="2"/>
        <v>0.83121355194309143</v>
      </c>
      <c r="AC13">
        <v>0</v>
      </c>
      <c r="AD13">
        <v>8</v>
      </c>
      <c r="AE13" s="2">
        <v>250.38570000000001</v>
      </c>
      <c r="AF13" s="2">
        <v>-48.84554</v>
      </c>
      <c r="AG13" s="2">
        <v>-48.846679999999999</v>
      </c>
      <c r="AH13" s="2">
        <v>1.2443089999999999E-7</v>
      </c>
      <c r="AI13" s="2">
        <v>-2.1107969999999998</v>
      </c>
      <c r="AJ13" s="2">
        <v>2.1107990000000001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250.38570000000001</v>
      </c>
      <c r="Y14" s="2">
        <f t="shared" si="1"/>
        <v>0.58177643194924622</v>
      </c>
      <c r="Z14" s="2">
        <f t="shared" si="2"/>
        <v>0.83121355194309143</v>
      </c>
      <c r="AC14">
        <v>0</v>
      </c>
      <c r="AD14">
        <v>9</v>
      </c>
      <c r="AE14" s="2">
        <v>250.38570000000001</v>
      </c>
      <c r="AF14" s="2">
        <v>48.845320000000001</v>
      </c>
      <c r="AG14" s="2">
        <v>-48.845179999999999</v>
      </c>
      <c r="AH14" s="2">
        <v>-2.9450370000000001E-8</v>
      </c>
      <c r="AI14" s="2">
        <v>-2.1108039999999999</v>
      </c>
      <c r="AJ14" s="2">
        <v>-2.1107870000000002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661.84630000000004</v>
      </c>
      <c r="Y15" s="2">
        <f t="shared" si="1"/>
        <v>0.58065211551644214</v>
      </c>
      <c r="Z15" s="2">
        <f t="shared" si="2"/>
        <v>0.82939212433290832</v>
      </c>
      <c r="AC15">
        <v>0</v>
      </c>
      <c r="AD15">
        <v>10</v>
      </c>
      <c r="AE15" s="2">
        <v>661.84630000000004</v>
      </c>
      <c r="AF15" s="2">
        <v>138.74350000000001</v>
      </c>
      <c r="AG15" s="2">
        <v>7.9103149999999998</v>
      </c>
      <c r="AH15" s="2">
        <v>2.191537E-4</v>
      </c>
      <c r="AI15" s="2">
        <v>1.6834439999999999</v>
      </c>
      <c r="AJ15" s="2">
        <v>-14.65953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661.84720000000004</v>
      </c>
      <c r="Y16" s="2">
        <f t="shared" si="1"/>
        <v>0.58065211305893949</v>
      </c>
      <c r="Z16" s="2">
        <f t="shared" si="2"/>
        <v>0.82939212035280829</v>
      </c>
      <c r="AC16">
        <v>0</v>
      </c>
      <c r="AD16">
        <v>11</v>
      </c>
      <c r="AE16" s="2">
        <v>661.84720000000004</v>
      </c>
      <c r="AF16" s="2">
        <v>7.9108539999999996</v>
      </c>
      <c r="AG16" s="2">
        <v>-138.74379999999999</v>
      </c>
      <c r="AH16" s="2">
        <v>2.1919880000000001E-4</v>
      </c>
      <c r="AI16" s="2">
        <v>-14.659549999999999</v>
      </c>
      <c r="AJ16" s="2">
        <v>-1.683438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661.85519999999997</v>
      </c>
      <c r="Y17" s="2">
        <f t="shared" si="1"/>
        <v>0.58065209121447103</v>
      </c>
      <c r="Z17" s="2">
        <f t="shared" si="2"/>
        <v>0.82939208497414274</v>
      </c>
      <c r="AC17">
        <v>0</v>
      </c>
      <c r="AD17">
        <v>12</v>
      </c>
      <c r="AE17" s="2">
        <v>661.85519999999997</v>
      </c>
      <c r="AF17" s="2">
        <v>-7.9096789999999997</v>
      </c>
      <c r="AG17" s="2">
        <v>-138.74469999999999</v>
      </c>
      <c r="AH17" s="2">
        <v>-2.1800960000000001E-4</v>
      </c>
      <c r="AI17" s="2">
        <v>-14.659660000000001</v>
      </c>
      <c r="AJ17" s="2">
        <v>1.6833020000000001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250.38579999999999</v>
      </c>
      <c r="U22" s="4">
        <f>(Q22/((1-R22)*T22*S22))-1</f>
        <v>53.972961982864305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661.85220000000004</v>
      </c>
      <c r="U23" s="4">
        <f t="shared" ref="U23:U33" si="4">(Q23/((1-R23)*T23*S23))-1</f>
        <v>19.796862297124743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661.8424</v>
      </c>
      <c r="U24" s="4">
        <f t="shared" si="4"/>
        <v>19.797170239393946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250.38570000000001</v>
      </c>
      <c r="U25" s="4">
        <f t="shared" si="4"/>
        <v>53.972983938176434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661.84339999999997</v>
      </c>
      <c r="U26" s="4">
        <f t="shared" si="4"/>
        <v>19.797138816295615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661.85619999999994</v>
      </c>
      <c r="U27" s="4">
        <f t="shared" si="4"/>
        <v>19.796736609023327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661.85140000000001</v>
      </c>
      <c r="U28" s="4">
        <f t="shared" si="4"/>
        <v>19.796887434927335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250.38570000000001</v>
      </c>
      <c r="U29" s="4">
        <f t="shared" si="4"/>
        <v>53.972983938176434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250.38570000000001</v>
      </c>
      <c r="U30" s="4">
        <f t="shared" si="4"/>
        <v>53.972983938176434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661.84630000000004</v>
      </c>
      <c r="U31" s="4">
        <f t="shared" si="4"/>
        <v>19.797047689847421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661.84720000000004</v>
      </c>
      <c r="U32" s="4">
        <f t="shared" si="4"/>
        <v>19.797019409387946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661.85519999999997</v>
      </c>
      <c r="U33" s="4">
        <f t="shared" si="4"/>
        <v>19.796768030906254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250.38579999999999</v>
      </c>
      <c r="V38" s="5">
        <f>SQRT(AF6^2 + AG6^2)</f>
        <v>69.080005028476947</v>
      </c>
      <c r="W38" s="4">
        <f>(((Q38-(1-R38)*U38)*S38)/(T38*V38))-1</f>
        <v>25.885035805410958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661.85220000000004</v>
      </c>
      <c r="V39" s="5">
        <f t="shared" ref="V39:V49" si="6">SQRT(AF7^2 + AG7^2)</f>
        <v>138.970478153551</v>
      </c>
      <c r="W39" s="4">
        <f t="shared" ref="W39:W49" si="7">(((Q39-(1-R39)*U39)*S39)/(T39*V39))-1</f>
        <v>11.957220792578122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661.8424</v>
      </c>
      <c r="V40" s="5">
        <f t="shared" si="6"/>
        <v>138.96896539315733</v>
      </c>
      <c r="W40" s="4">
        <f t="shared" si="7"/>
        <v>11.957371531056801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250.38570000000001</v>
      </c>
      <c r="V41" s="5">
        <f t="shared" si="6"/>
        <v>69.078824163505416</v>
      </c>
      <c r="W41" s="4">
        <f t="shared" si="7"/>
        <v>25.885495589437145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661.84339999999997</v>
      </c>
      <c r="V42" s="5">
        <f t="shared" si="6"/>
        <v>138.9692166142942</v>
      </c>
      <c r="W42" s="4">
        <f t="shared" si="7"/>
        <v>11.957347118497955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661.85619999999994</v>
      </c>
      <c r="V43" s="5">
        <f t="shared" si="6"/>
        <v>138.97022303621603</v>
      </c>
      <c r="W43" s="4">
        <f t="shared" si="7"/>
        <v>11.95724062342599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661.85140000000001</v>
      </c>
      <c r="V44" s="5">
        <f t="shared" si="6"/>
        <v>138.97014245805644</v>
      </c>
      <c r="W44" s="4">
        <f t="shared" si="7"/>
        <v>11.957252883093537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250.38570000000001</v>
      </c>
      <c r="V45" s="5">
        <f t="shared" si="6"/>
        <v>69.078831235871391</v>
      </c>
      <c r="W45" s="4">
        <f t="shared" si="7"/>
        <v>25.885492836870824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250.38570000000001</v>
      </c>
      <c r="V46" s="5">
        <f t="shared" si="6"/>
        <v>69.077615007575346</v>
      </c>
      <c r="W46" s="4">
        <f t="shared" si="7"/>
        <v>25.885966201464225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661.84630000000004</v>
      </c>
      <c r="V47" s="5">
        <f t="shared" si="6"/>
        <v>138.96881619863223</v>
      </c>
      <c r="W47" s="4">
        <f t="shared" si="7"/>
        <v>11.957381585092676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661.84720000000004</v>
      </c>
      <c r="V48" s="5">
        <f t="shared" si="6"/>
        <v>138.96914639390036</v>
      </c>
      <c r="W48" s="4">
        <f t="shared" si="7"/>
        <v>11.957349907904499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661.85519999999997</v>
      </c>
      <c r="V49" s="5">
        <f t="shared" si="6"/>
        <v>138.96997805271843</v>
      </c>
      <c r="W49" s="4">
        <f t="shared" si="7"/>
        <v>11.957264454031314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250.38579999999999</v>
      </c>
      <c r="AA54" s="5">
        <f>SQRT(AF6^2 + AG6^2)</f>
        <v>69.080005028476947</v>
      </c>
      <c r="AB54" s="2">
        <f>(1/(SQRT(((AA54*T54)/(V54*Q54))^2 + ( (R54+S54*Z54*T54)/(Q54*U54))^2)))-1</f>
        <v>0.58175295821788131</v>
      </c>
      <c r="AC54" s="2">
        <f>(1/(SQRT(((AA54*W54)/(V54*Q54))^2 + ( (R54+S54*Z54*W54)/(Q54*X54))^2)))-1</f>
        <v>0.83114216779339367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661.85220000000004</v>
      </c>
      <c r="AA55" s="5">
        <f t="shared" ref="AA55:AA65" si="9">SQRT(AF7^2 + AG7^2)</f>
        <v>138.970478153551</v>
      </c>
      <c r="AB55" s="2">
        <f t="shared" ref="AB55:AB65" si="10">(1/(SQRT(((AA55*T55)/(V55*Q55))^2 + ( (R55+S55*Z55*T55)/(Q55*U55))^2)))-1</f>
        <v>0.58055730960109408</v>
      </c>
      <c r="AC55" s="2">
        <f t="shared" ref="AC55:AC65" si="11">(1/(SQRT(((AA55*W55)/(V55*Q55))^2 + ( (R55+S55*Z55*W55)/(Q55*X55))^2)))-1</f>
        <v>0.82910411598549572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661.8424</v>
      </c>
      <c r="AA56" s="5">
        <f t="shared" si="9"/>
        <v>138.96896539315733</v>
      </c>
      <c r="AB56" s="2">
        <f t="shared" si="10"/>
        <v>0.58055733841922263</v>
      </c>
      <c r="AC56" s="2">
        <f t="shared" si="11"/>
        <v>0.82910416557203392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250.38570000000001</v>
      </c>
      <c r="AA57" s="5">
        <f t="shared" si="9"/>
        <v>69.078824163505416</v>
      </c>
      <c r="AB57" s="2">
        <f t="shared" si="10"/>
        <v>0.58175295929380688</v>
      </c>
      <c r="AC57" s="2">
        <f t="shared" si="11"/>
        <v>0.83114217067678231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661.84339999999997</v>
      </c>
      <c r="AA58" s="5">
        <f t="shared" si="9"/>
        <v>138.9692166142942</v>
      </c>
      <c r="AB58" s="2">
        <f t="shared" si="10"/>
        <v>0.58055733534648057</v>
      </c>
      <c r="AC58" s="2">
        <f t="shared" si="11"/>
        <v>0.82910416011085641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661.85619999999994</v>
      </c>
      <c r="AA59" s="5">
        <f t="shared" si="9"/>
        <v>138.97022303621603</v>
      </c>
      <c r="AB59" s="2">
        <f t="shared" si="10"/>
        <v>0.58055729902881725</v>
      </c>
      <c r="AC59" s="2">
        <f t="shared" si="11"/>
        <v>0.82910409936160101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661.85140000000001</v>
      </c>
      <c r="AA60" s="5">
        <f t="shared" si="9"/>
        <v>138.97014245805644</v>
      </c>
      <c r="AB60" s="2">
        <f t="shared" si="10"/>
        <v>0.58055731224305274</v>
      </c>
      <c r="AC60" s="2">
        <f t="shared" si="11"/>
        <v>0.8291041209126544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250.38570000000001</v>
      </c>
      <c r="AA61" s="5">
        <f t="shared" si="9"/>
        <v>69.078831235871391</v>
      </c>
      <c r="AB61" s="2">
        <f t="shared" si="10"/>
        <v>0.5817529592890005</v>
      </c>
      <c r="AC61" s="2">
        <f t="shared" si="11"/>
        <v>0.83114217066216733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250.38570000000001</v>
      </c>
      <c r="AA62" s="5">
        <f t="shared" si="9"/>
        <v>69.077615007575346</v>
      </c>
      <c r="AB62" s="2">
        <f t="shared" si="10"/>
        <v>0.58175296011551225</v>
      </c>
      <c r="AC62" s="2">
        <f t="shared" si="11"/>
        <v>0.83114217317553063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661.84630000000004</v>
      </c>
      <c r="AA63" s="5">
        <f t="shared" si="9"/>
        <v>138.96881619863223</v>
      </c>
      <c r="AB63" s="2">
        <f t="shared" si="10"/>
        <v>0.58055732797546633</v>
      </c>
      <c r="AC63" s="2">
        <f t="shared" si="11"/>
        <v>0.82910414895126228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661.84720000000004</v>
      </c>
      <c r="AA64" s="5">
        <f t="shared" si="9"/>
        <v>138.96914639390036</v>
      </c>
      <c r="AB64" s="2">
        <f t="shared" si="10"/>
        <v>0.58055732506800783</v>
      </c>
      <c r="AC64" s="2">
        <f t="shared" si="11"/>
        <v>0.82910414360488227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661.85519999999997</v>
      </c>
      <c r="AA65" s="5">
        <f t="shared" si="9"/>
        <v>138.96997805271843</v>
      </c>
      <c r="AB65" s="2">
        <f t="shared" si="10"/>
        <v>0.58055730209305323</v>
      </c>
      <c r="AC65" s="2">
        <f t="shared" si="11"/>
        <v>0.8291041047969403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42" priority="10" operator="lessThan">
      <formula>0</formula>
    </cfRule>
    <cfRule type="cellIs" dxfId="41" priority="11" operator="greaterThan">
      <formula>0</formula>
    </cfRule>
  </conditionalFormatting>
  <conditionalFormatting sqref="L17:M19">
    <cfRule type="cellIs" dxfId="40" priority="8" operator="lessThan">
      <formula>0</formula>
    </cfRule>
    <cfRule type="cellIs" dxfId="39" priority="9" operator="greaterThan">
      <formula>0</formula>
    </cfRule>
  </conditionalFormatting>
  <conditionalFormatting sqref="L23:M24">
    <cfRule type="cellIs" dxfId="38" priority="6" operator="lessThan">
      <formula>0</formula>
    </cfRule>
    <cfRule type="cellIs" dxfId="37" priority="7" operator="greaterThan">
      <formula>0</formula>
    </cfRule>
  </conditionalFormatting>
  <conditionalFormatting sqref="L27:M28">
    <cfRule type="cellIs" dxfId="36" priority="4" operator="lessThan">
      <formula>0</formula>
    </cfRule>
    <cfRule type="cellIs" dxfId="35" priority="5" operator="greaterThan">
      <formula>0</formula>
    </cfRule>
  </conditionalFormatting>
  <conditionalFormatting sqref="Y6:Z17">
    <cfRule type="cellIs" dxfId="34" priority="3" operator="greaterThan">
      <formula>0</formula>
    </cfRule>
  </conditionalFormatting>
  <conditionalFormatting sqref="Y6:Z17 U22:U33 AB54:AC65 W38:W50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C30C-B3DA-491B-B9AB-D717A9293A94}">
  <dimension ref="B1:AK65"/>
  <sheetViews>
    <sheetView topLeftCell="A3" workbookViewId="0">
      <selection activeCell="E20" sqref="E20"/>
    </sheetView>
  </sheetViews>
  <sheetFormatPr baseColWidth="10" defaultRowHeight="15" x14ac:dyDescent="0.25"/>
  <sheetData>
    <row r="1" spans="2:37" x14ac:dyDescent="0.25">
      <c r="B1" s="14" t="s">
        <v>51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144000000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0.88698277541252701</v>
      </c>
      <c r="M6" s="3">
        <f>(K6/(E6*F6*G6*I6*D6))-1</f>
        <v>0.95133149678604201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792.65679999999998</v>
      </c>
      <c r="Y6" s="2">
        <f>((Q6*U6)/(R6+S6*X6*T6))-1</f>
        <v>0.58029501047827292</v>
      </c>
      <c r="Z6" s="2">
        <f>((Q6*W6)/(R6+S6*X6*V6))-1</f>
        <v>0.82881381957241418</v>
      </c>
      <c r="AC6" s="11">
        <v>0</v>
      </c>
      <c r="AD6" s="11">
        <v>1</v>
      </c>
      <c r="AE6" s="12">
        <v>792.65679999999998</v>
      </c>
      <c r="AF6" s="12">
        <v>780.7962</v>
      </c>
      <c r="AG6" s="12">
        <v>1320.194</v>
      </c>
      <c r="AH6" s="12">
        <v>6.4331809999999996E-3</v>
      </c>
      <c r="AI6" s="12">
        <v>64.084919999999997</v>
      </c>
      <c r="AJ6" s="12">
        <v>60.218069999999997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6871.9610000000002</v>
      </c>
      <c r="Y7" s="2">
        <f t="shared" ref="Y7:Y17" si="1">((Q7*U7)/(R7+S7*X7*T7))-1</f>
        <v>0.56387501655911798</v>
      </c>
      <c r="Z7" s="2">
        <f t="shared" ref="Z7:Z17" si="2">((Q7*W7)/(R7+S7*X7*V7))-1</f>
        <v>0.80233511247361977</v>
      </c>
      <c r="AC7" s="11">
        <v>0</v>
      </c>
      <c r="AD7" s="11">
        <v>2</v>
      </c>
      <c r="AE7" s="12">
        <v>6871.9610000000002</v>
      </c>
      <c r="AF7" s="12">
        <v>1028.9829999999999</v>
      </c>
      <c r="AG7" s="12">
        <v>843.62490000000003</v>
      </c>
      <c r="AH7" s="12">
        <v>5.749115E-3</v>
      </c>
      <c r="AI7" s="12">
        <v>211.2208</v>
      </c>
      <c r="AJ7" s="12">
        <v>5.8300140000000003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6871.8339999999998</v>
      </c>
      <c r="Y8" s="2">
        <f t="shared" si="1"/>
        <v>0.56387535601770922</v>
      </c>
      <c r="Z8" s="2">
        <f t="shared" si="2"/>
        <v>0.8023356576195837</v>
      </c>
      <c r="AC8" s="11">
        <v>0</v>
      </c>
      <c r="AD8" s="11">
        <v>3</v>
      </c>
      <c r="AE8" s="12">
        <v>6871.8339999999998</v>
      </c>
      <c r="AF8" s="12">
        <v>1028.991</v>
      </c>
      <c r="AG8" s="12">
        <v>843.60379999999998</v>
      </c>
      <c r="AH8" s="12">
        <v>5.7551900000000003E-3</v>
      </c>
      <c r="AI8" s="12">
        <v>211.21870000000001</v>
      </c>
      <c r="AJ8" s="12">
        <v>5.8282740000000004</v>
      </c>
    </row>
    <row r="9" spans="2:37" x14ac:dyDescent="0.25">
      <c r="N9" s="1"/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792.69470000000001</v>
      </c>
      <c r="Y9" s="2">
        <f t="shared" si="1"/>
        <v>0.58029490703686437</v>
      </c>
      <c r="Z9" s="2">
        <f t="shared" si="2"/>
        <v>0.82881365207194757</v>
      </c>
      <c r="AC9" s="11">
        <v>0</v>
      </c>
      <c r="AD9" s="11">
        <v>4</v>
      </c>
      <c r="AE9" s="12">
        <v>792.69470000000001</v>
      </c>
      <c r="AF9" s="12">
        <v>780.82489999999996</v>
      </c>
      <c r="AG9" s="12">
        <v>1320.1659999999999</v>
      </c>
      <c r="AH9" s="12">
        <v>6.4332199999999999E-3</v>
      </c>
      <c r="AI9" s="12">
        <v>64.085359999999994</v>
      </c>
      <c r="AJ9" s="12">
        <v>60.218829999999997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2721.346</v>
      </c>
      <c r="Y10" s="2">
        <f t="shared" si="1"/>
        <v>0.57504846736697646</v>
      </c>
      <c r="Z10" s="2">
        <f t="shared" si="2"/>
        <v>0.8203294495581297</v>
      </c>
      <c r="AC10" s="11">
        <v>0</v>
      </c>
      <c r="AD10" s="11">
        <v>5</v>
      </c>
      <c r="AE10" s="12">
        <v>2721.346</v>
      </c>
      <c r="AF10" s="12">
        <v>727.79679999999996</v>
      </c>
      <c r="AG10" s="12">
        <v>4229.0510000000004</v>
      </c>
      <c r="AH10" s="12">
        <v>2.0909489999999999E-2</v>
      </c>
      <c r="AI10" s="12">
        <v>30.726610000000001</v>
      </c>
      <c r="AJ10" s="12">
        <v>95.117649999999998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2721.3870000000002</v>
      </c>
      <c r="Y11" s="2">
        <f t="shared" si="1"/>
        <v>0.57504835620645456</v>
      </c>
      <c r="Z11" s="2">
        <f t="shared" si="2"/>
        <v>0.82032927003448131</v>
      </c>
      <c r="AC11" s="11">
        <v>0</v>
      </c>
      <c r="AD11" s="11">
        <v>6</v>
      </c>
      <c r="AE11" s="12">
        <v>2721.3870000000002</v>
      </c>
      <c r="AF11" s="12">
        <v>727.7704</v>
      </c>
      <c r="AG11" s="12">
        <v>4229.0780000000004</v>
      </c>
      <c r="AH11" s="12">
        <v>2.0904369999999999E-2</v>
      </c>
      <c r="AI11" s="12">
        <v>30.727209999999999</v>
      </c>
      <c r="AJ11" s="12">
        <v>95.118539999999996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2721.4349999999999</v>
      </c>
      <c r="Y12" s="2">
        <f t="shared" si="1"/>
        <v>0.57504822606732708</v>
      </c>
      <c r="Z12" s="2">
        <f t="shared" si="2"/>
        <v>0.82032905986049864</v>
      </c>
      <c r="AC12" s="11">
        <v>0</v>
      </c>
      <c r="AD12" s="11">
        <v>7</v>
      </c>
      <c r="AE12" s="12">
        <v>2721.4349999999999</v>
      </c>
      <c r="AF12" s="12">
        <v>727.79629999999997</v>
      </c>
      <c r="AG12" s="12">
        <v>4229.0290000000005</v>
      </c>
      <c r="AH12" s="12">
        <v>2.0904470000000001E-2</v>
      </c>
      <c r="AI12" s="12">
        <v>30.727609999999999</v>
      </c>
      <c r="AJ12" s="12">
        <v>95.120660000000001</v>
      </c>
    </row>
    <row r="13" spans="2:37" x14ac:dyDescent="0.25">
      <c r="C13" t="s">
        <v>12</v>
      </c>
      <c r="D13" s="2">
        <v>269000000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1.0132043343508812E-2</v>
      </c>
      <c r="M13" s="3">
        <f>(K13/(D13*E13*F13*G13*I13))-1</f>
        <v>4.4578942517435216E-2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792.69799999999998</v>
      </c>
      <c r="Y13" s="2">
        <f t="shared" si="1"/>
        <v>0.58029489803009349</v>
      </c>
      <c r="Z13" s="2">
        <f t="shared" si="2"/>
        <v>0.8288136374874755</v>
      </c>
      <c r="AC13" s="11">
        <v>0</v>
      </c>
      <c r="AD13" s="11">
        <v>8</v>
      </c>
      <c r="AE13" s="12">
        <v>792.69799999999998</v>
      </c>
      <c r="AF13" s="12">
        <v>780.79219999999998</v>
      </c>
      <c r="AG13" s="12">
        <v>1320.153</v>
      </c>
      <c r="AH13" s="12">
        <v>6.4325759999999997E-3</v>
      </c>
      <c r="AI13" s="12">
        <v>64.087050000000005</v>
      </c>
      <c r="AJ13" s="12">
        <v>60.219909999999999</v>
      </c>
    </row>
    <row r="14" spans="2:37" x14ac:dyDescent="0.25"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792.65930000000003</v>
      </c>
      <c r="Y14" s="2">
        <f t="shared" si="1"/>
        <v>0.58029500365496056</v>
      </c>
      <c r="Z14" s="2">
        <f t="shared" si="2"/>
        <v>0.82881380852356967</v>
      </c>
      <c r="AC14" s="11">
        <v>0</v>
      </c>
      <c r="AD14" s="11">
        <v>9</v>
      </c>
      <c r="AE14" s="12">
        <v>792.65930000000003</v>
      </c>
      <c r="AF14" s="12">
        <v>780.76639999999998</v>
      </c>
      <c r="AG14" s="12">
        <v>1320.1869999999999</v>
      </c>
      <c r="AH14" s="12">
        <v>6.4327259999999997E-3</v>
      </c>
      <c r="AI14" s="12">
        <v>64.086579999999998</v>
      </c>
      <c r="AJ14" s="12">
        <v>60.219180000000001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2721.4070000000002</v>
      </c>
      <c r="Y15" s="2">
        <f t="shared" si="1"/>
        <v>0.57504830198181534</v>
      </c>
      <c r="Z15" s="2">
        <f t="shared" si="2"/>
        <v>0.82032918246198272</v>
      </c>
      <c r="AC15" s="11">
        <v>0</v>
      </c>
      <c r="AD15" s="11">
        <v>10</v>
      </c>
      <c r="AE15" s="12">
        <v>2721.4070000000002</v>
      </c>
      <c r="AF15" s="12">
        <v>727.8211</v>
      </c>
      <c r="AG15" s="12">
        <v>4229.0140000000001</v>
      </c>
      <c r="AH15" s="12">
        <v>2.0908960000000001E-2</v>
      </c>
      <c r="AI15" s="12">
        <v>30.72701</v>
      </c>
      <c r="AJ15" s="12">
        <v>95.120009999999994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6872.0730000000003</v>
      </c>
      <c r="Y16" s="2">
        <f t="shared" si="1"/>
        <v>0.56387471719418336</v>
      </c>
      <c r="Z16" s="2">
        <f t="shared" si="2"/>
        <v>0.80233463171524777</v>
      </c>
      <c r="AC16" s="11">
        <v>0</v>
      </c>
      <c r="AD16" s="11">
        <v>11</v>
      </c>
      <c r="AE16" s="12">
        <v>6872.0730000000003</v>
      </c>
      <c r="AF16" s="12">
        <v>1028.836</v>
      </c>
      <c r="AG16" s="12">
        <v>843.62009999999998</v>
      </c>
      <c r="AH16" s="12">
        <v>5.7542100000000001E-3</v>
      </c>
      <c r="AI16" s="12">
        <v>211.22550000000001</v>
      </c>
      <c r="AJ16" s="12">
        <v>5.8268649999999997</v>
      </c>
    </row>
    <row r="17" spans="3:36" x14ac:dyDescent="0.25">
      <c r="C17" t="s">
        <v>12</v>
      </c>
      <c r="D17" s="2">
        <v>12800000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20.228556223390935</v>
      </c>
      <c r="M17" s="3">
        <f>(K17/(PRODUCT(D17:G17)*I17))-1</f>
        <v>20.952479338842974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6872.1959999999999</v>
      </c>
      <c r="Y17" s="2">
        <f t="shared" si="1"/>
        <v>0.56387438842746773</v>
      </c>
      <c r="Z17" s="2">
        <f t="shared" si="2"/>
        <v>0.80233410373983149</v>
      </c>
      <c r="AC17" s="11">
        <v>0</v>
      </c>
      <c r="AD17" s="11">
        <v>12</v>
      </c>
      <c r="AE17" s="12">
        <v>6872.1959999999999</v>
      </c>
      <c r="AF17" s="12">
        <v>1028.846</v>
      </c>
      <c r="AG17" s="12">
        <v>843.64099999999996</v>
      </c>
      <c r="AH17" s="12">
        <v>5.7485100000000001E-3</v>
      </c>
      <c r="AI17" s="12">
        <v>211.22749999999999</v>
      </c>
      <c r="AJ17" s="12">
        <v>5.8286559999999996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C21" s="2"/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792.65679999999998</v>
      </c>
      <c r="U22" s="4">
        <f>(Q22/((1-R22)*T22*S22))-1</f>
        <v>16.364954245581526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6871.9610000000002</v>
      </c>
      <c r="U23" s="4">
        <f t="shared" ref="U23:U33" si="4">(Q23/((1-R23)*T23*S23))-1</f>
        <v>1.0029870752248251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6871.8339999999998</v>
      </c>
      <c r="U24" s="4">
        <f t="shared" si="4"/>
        <v>1.0030240929057754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792.69470000000001</v>
      </c>
      <c r="U25" s="4">
        <f t="shared" si="4"/>
        <v>16.364123999377142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2721.346</v>
      </c>
      <c r="U26" s="4">
        <f t="shared" si="4"/>
        <v>4.0579562703342624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2721.3870000000002</v>
      </c>
      <c r="U27" s="4">
        <f t="shared" si="4"/>
        <v>4.0578800679392764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2721.4349999999999</v>
      </c>
      <c r="U28" s="4">
        <f t="shared" si="4"/>
        <v>4.0577908582968414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792.69799999999998</v>
      </c>
      <c r="U29" s="4">
        <f t="shared" si="4"/>
        <v>16.364051712567793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792.65930000000003</v>
      </c>
      <c r="U30" s="4">
        <f t="shared" si="4"/>
        <v>16.364899477554939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2721.4070000000002</v>
      </c>
      <c r="U31" s="4">
        <f t="shared" si="4"/>
        <v>4.0578428968724864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6872.0730000000003</v>
      </c>
      <c r="U32" s="4">
        <f t="shared" si="4"/>
        <v>1.0029544308462763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6872.1959999999999</v>
      </c>
      <c r="U33" s="4">
        <f t="shared" si="4"/>
        <v>1.0029185815493422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792.65679999999998</v>
      </c>
      <c r="V38" s="5">
        <f>SQRT(AF6^2 + AG6^2)</f>
        <v>1533.8040629658144</v>
      </c>
      <c r="W38" s="4">
        <f>(((Q38-(1-R38)*U38)*S38)/(T38*V38))-1</f>
        <v>0.16227028133199162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6871.9610000000002</v>
      </c>
      <c r="V39" s="5">
        <f t="shared" ref="V39:V49" si="6">SQRT(AF7^2 + AG7^2)</f>
        <v>1330.6047445387417</v>
      </c>
      <c r="W39" s="4">
        <f t="shared" ref="W39:W49" si="7">(((Q39-(1-R39)*U39)*S39)/(T39*V39))-1</f>
        <v>-0.28812459735060325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6871.8339999999998</v>
      </c>
      <c r="V40" s="5">
        <f t="shared" si="6"/>
        <v>1330.5975535282785</v>
      </c>
      <c r="W40" s="4">
        <f t="shared" si="7"/>
        <v>-0.28810763314382226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>ABS(AE9)</f>
        <v>792.69470000000001</v>
      </c>
      <c r="V41" s="5">
        <f t="shared" si="6"/>
        <v>1533.7945729516746</v>
      </c>
      <c r="W41" s="4">
        <f t="shared" si="7"/>
        <v>0.16227407676760564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2721.346</v>
      </c>
      <c r="V42" s="5">
        <f t="shared" si="6"/>
        <v>4291.2190042796983</v>
      </c>
      <c r="W42" s="4">
        <f t="shared" si="7"/>
        <v>-0.64633874971840144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2721.3870000000002</v>
      </c>
      <c r="V43" s="5">
        <f t="shared" si="6"/>
        <v>4291.2411357555011</v>
      </c>
      <c r="W43" s="4">
        <f t="shared" si="7"/>
        <v>-0.64634188671686077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2721.4349999999999</v>
      </c>
      <c r="V44" s="5">
        <f t="shared" si="6"/>
        <v>4291.1972381999285</v>
      </c>
      <c r="W44" s="4">
        <f t="shared" si="7"/>
        <v>-0.6463398061424297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792.69799999999998</v>
      </c>
      <c r="V45" s="5">
        <f t="shared" si="6"/>
        <v>1533.7667368246841</v>
      </c>
      <c r="W45" s="4">
        <f t="shared" si="7"/>
        <v>0.16229487503747753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792.65930000000003</v>
      </c>
      <c r="V46" s="5">
        <f t="shared" si="6"/>
        <v>1533.7828680546538</v>
      </c>
      <c r="W46" s="4">
        <f t="shared" si="7"/>
        <v>0.16228611841325957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2721.4070000000002</v>
      </c>
      <c r="V47" s="5">
        <f t="shared" si="6"/>
        <v>4291.1866617290389</v>
      </c>
      <c r="W47" s="4">
        <f t="shared" si="7"/>
        <v>-0.64633803775588683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6872.0730000000003</v>
      </c>
      <c r="V48" s="5">
        <f t="shared" si="6"/>
        <v>1330.4880262595414</v>
      </c>
      <c r="W48" s="4">
        <f t="shared" si="7"/>
        <v>-0.28807371611705135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6872.1959999999999</v>
      </c>
      <c r="V49" s="5">
        <f t="shared" si="6"/>
        <v>1330.5090110919955</v>
      </c>
      <c r="W49" s="4">
        <f t="shared" si="7"/>
        <v>-0.28809764933945503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792.65679999999998</v>
      </c>
      <c r="AA54" s="5">
        <f>SQRT(AF6^2 + AG6^2)</f>
        <v>1533.8040629658144</v>
      </c>
      <c r="AB54" s="2">
        <f>(1/(SQRT(((AA54*T54)/(V54*Q54))^2 + ( (R54+S54*Z54*T54)/(Q54*U54))^2)))-1</f>
        <v>0.56888002183799102</v>
      </c>
      <c r="AC54" s="2">
        <f>(1/(SQRT(((AA54*W54)/(V54*Q54))^2 + ( (R54+S54*Z54*W54)/(Q54*X54))^2)))-1</f>
        <v>0.79473549240890939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6871.9610000000002</v>
      </c>
      <c r="AA55" s="5">
        <f t="shared" ref="AA55:AA65" si="9">SQRT(AF7^2 + AG7^2)</f>
        <v>1330.6047445387417</v>
      </c>
      <c r="AB55" s="2">
        <f t="shared" ref="AB55:AB65" si="10">(1/(SQRT(((AA55*T55)/(V55*Q55))^2 + ( (R55+S55*Z55*T55)/(Q55*U55))^2)))-1</f>
        <v>0.55552548606165364</v>
      </c>
      <c r="AC55" s="2">
        <f t="shared" ref="AC55:AC65" si="11">(1/(SQRT(((AA55*W55)/(V55*Q55))^2 + ( (R55+S55*Z55*W55)/(Q55*X55))^2)))-1</f>
        <v>0.777601057443434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6871.8339999999998</v>
      </c>
      <c r="AA56" s="5">
        <f t="shared" si="9"/>
        <v>1330.5975535282785</v>
      </c>
      <c r="AB56" s="2">
        <f t="shared" si="10"/>
        <v>0.55552590963750492</v>
      </c>
      <c r="AC56" s="2">
        <f t="shared" si="11"/>
        <v>0.77760184231521978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792.69470000000001</v>
      </c>
      <c r="AA57" s="5">
        <f t="shared" si="9"/>
        <v>1533.7945729516746</v>
      </c>
      <c r="AB57" s="2">
        <f t="shared" si="10"/>
        <v>0.56888006034930871</v>
      </c>
      <c r="AC57" s="2">
        <f t="shared" si="11"/>
        <v>0.79473574408522563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2721.346</v>
      </c>
      <c r="AA58" s="5">
        <f t="shared" si="9"/>
        <v>4291.2190042796983</v>
      </c>
      <c r="AB58" s="2">
        <f t="shared" si="10"/>
        <v>0.49257816539216526</v>
      </c>
      <c r="AC58" s="2">
        <f t="shared" si="11"/>
        <v>0.59819539553960888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2721.3870000000002</v>
      </c>
      <c r="AA59" s="5">
        <f t="shared" si="9"/>
        <v>4291.2411357555011</v>
      </c>
      <c r="AB59" s="2">
        <f t="shared" si="10"/>
        <v>0.49257728577639748</v>
      </c>
      <c r="AC59" s="2">
        <f t="shared" si="11"/>
        <v>0.59819338512314291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2721.4349999999999</v>
      </c>
      <c r="AA60" s="5">
        <f t="shared" si="9"/>
        <v>4291.1972381999285</v>
      </c>
      <c r="AB60" s="2">
        <f t="shared" si="10"/>
        <v>0.49257873210062009</v>
      </c>
      <c r="AC60" s="2">
        <f t="shared" si="11"/>
        <v>0.59819698953545664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792.69799999999998</v>
      </c>
      <c r="AA61" s="5">
        <f t="shared" si="9"/>
        <v>1533.7667368246841</v>
      </c>
      <c r="AB61" s="2">
        <f t="shared" si="10"/>
        <v>0.56888046137991743</v>
      </c>
      <c r="AC61" s="2">
        <f t="shared" si="11"/>
        <v>0.79473693286111202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792.65930000000003</v>
      </c>
      <c r="AA62" s="5">
        <f t="shared" si="9"/>
        <v>1533.7828680546538</v>
      </c>
      <c r="AB62" s="2">
        <f t="shared" si="10"/>
        <v>0.56888032722608317</v>
      </c>
      <c r="AC62" s="2">
        <f t="shared" si="11"/>
        <v>0.79473639762355042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2721.4070000000002</v>
      </c>
      <c r="AA63" s="5">
        <f t="shared" si="9"/>
        <v>4291.1866617290389</v>
      </c>
      <c r="AB63" s="2">
        <f t="shared" si="10"/>
        <v>0.49257917185605615</v>
      </c>
      <c r="AC63" s="2">
        <f t="shared" si="11"/>
        <v>0.59819797520728102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6872.0730000000003</v>
      </c>
      <c r="AA64" s="5">
        <f t="shared" si="9"/>
        <v>1330.4880262595414</v>
      </c>
      <c r="AB64" s="2">
        <f t="shared" si="10"/>
        <v>0.55552664450539946</v>
      </c>
      <c r="AC64" s="2">
        <f t="shared" si="11"/>
        <v>0.77760484637258331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6872.1959999999999</v>
      </c>
      <c r="AA65" s="5">
        <f t="shared" si="9"/>
        <v>1330.5090110919955</v>
      </c>
      <c r="AB65" s="2">
        <f t="shared" si="10"/>
        <v>0.55552605974223135</v>
      </c>
      <c r="AC65" s="2">
        <f t="shared" si="11"/>
        <v>0.77760357572012162</v>
      </c>
    </row>
  </sheetData>
  <mergeCells count="7">
    <mergeCell ref="Q52:R52"/>
    <mergeCell ref="B1:L2"/>
    <mergeCell ref="Q1:V2"/>
    <mergeCell ref="AD1:AK2"/>
    <mergeCell ref="Q4:R4"/>
    <mergeCell ref="Q20:R20"/>
    <mergeCell ref="Q36:R36"/>
  </mergeCells>
  <conditionalFormatting sqref="L6:M7 L13:M13">
    <cfRule type="cellIs" dxfId="31" priority="12" operator="lessThan">
      <formula>0</formula>
    </cfRule>
    <cfRule type="cellIs" dxfId="30" priority="13" operator="greaterThan">
      <formula>0</formula>
    </cfRule>
  </conditionalFormatting>
  <conditionalFormatting sqref="L17:M19">
    <cfRule type="cellIs" dxfId="29" priority="10" operator="lessThan">
      <formula>0</formula>
    </cfRule>
    <cfRule type="cellIs" dxfId="28" priority="11" operator="greaterThan">
      <formula>0</formula>
    </cfRule>
  </conditionalFormatting>
  <conditionalFormatting sqref="L23:M24">
    <cfRule type="cellIs" dxfId="27" priority="8" operator="lessThan">
      <formula>0</formula>
    </cfRule>
    <cfRule type="cellIs" dxfId="26" priority="9" operator="greaterThan">
      <formula>0</formula>
    </cfRule>
  </conditionalFormatting>
  <conditionalFormatting sqref="L27:M28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Y6:Z17">
    <cfRule type="cellIs" dxfId="23" priority="5" operator="greaterThan">
      <formula>0</formula>
    </cfRule>
  </conditionalFormatting>
  <conditionalFormatting sqref="Y6:Z17 U22:U33 AB54:AC65 W38:W50">
    <cfRule type="cellIs" dxfId="22" priority="3" operator="lessThan">
      <formula>0</formula>
    </cfRule>
    <cfRule type="cellIs" dxfId="21" priority="4" operator="greaterThan">
      <formula>0</formula>
    </cfRule>
  </conditionalFormatting>
  <conditionalFormatting sqref="L14:M14">
    <cfRule type="cellIs" dxfId="20" priority="1" operator="lessThan">
      <formula>0</formula>
    </cfRule>
    <cfRule type="cellIs" dxfId="19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D526-36BE-496F-BEF2-8ECDAC7E47B0}">
  <dimension ref="A1:AT70"/>
  <sheetViews>
    <sheetView tabSelected="1" topLeftCell="X45" workbookViewId="0">
      <selection activeCell="AB54" sqref="AB54"/>
    </sheetView>
  </sheetViews>
  <sheetFormatPr baseColWidth="10" defaultRowHeight="15" x14ac:dyDescent="0.25"/>
  <sheetData>
    <row r="1" spans="1:46" x14ac:dyDescent="0.25">
      <c r="A1" s="7"/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7"/>
      <c r="N1" s="7"/>
      <c r="O1" s="7"/>
      <c r="P1" s="7"/>
      <c r="Q1" s="13" t="s">
        <v>22</v>
      </c>
      <c r="R1" s="13"/>
      <c r="S1" s="13"/>
      <c r="T1" s="13"/>
      <c r="U1" s="13"/>
      <c r="V1" s="13"/>
      <c r="W1" s="7"/>
      <c r="X1" s="7"/>
      <c r="Y1" s="7"/>
      <c r="Z1" s="7"/>
      <c r="AA1" s="7"/>
      <c r="AB1" s="7"/>
      <c r="AC1" s="7"/>
      <c r="AD1" s="13" t="s">
        <v>44</v>
      </c>
      <c r="AE1" s="13"/>
      <c r="AF1" s="13"/>
      <c r="AG1" s="13"/>
      <c r="AH1" s="13"/>
      <c r="AI1" s="13"/>
      <c r="AJ1" s="13"/>
      <c r="AK1" s="13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25">
      <c r="A2" s="7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7"/>
      <c r="N2" s="7"/>
      <c r="O2" s="7"/>
      <c r="P2" s="7"/>
      <c r="Q2" s="13"/>
      <c r="R2" s="13"/>
      <c r="S2" s="13"/>
      <c r="T2" s="13"/>
      <c r="U2" s="13"/>
      <c r="V2" s="13"/>
      <c r="W2" s="7"/>
      <c r="X2" s="7"/>
      <c r="Y2" s="7"/>
      <c r="Z2" s="7"/>
      <c r="AA2" s="7"/>
      <c r="AB2" s="7"/>
      <c r="AC2" s="7"/>
      <c r="AD2" s="13"/>
      <c r="AE2" s="13"/>
      <c r="AF2" s="13"/>
      <c r="AG2" s="13"/>
      <c r="AH2" s="13"/>
      <c r="AI2" s="13"/>
      <c r="AJ2" s="13"/>
      <c r="AK2" s="13"/>
      <c r="AL2" s="7"/>
      <c r="AM2" s="7"/>
      <c r="AN2" s="7"/>
      <c r="AO2" s="7"/>
      <c r="AP2" s="7"/>
      <c r="AQ2" s="7"/>
      <c r="AR2" s="7"/>
      <c r="AS2" s="7"/>
      <c r="AT2" s="7"/>
    </row>
    <row r="3" spans="1:4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7"/>
      <c r="B4" s="7"/>
      <c r="C4" s="7"/>
      <c r="D4" s="7" t="s">
        <v>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3" t="s">
        <v>21</v>
      </c>
      <c r="R4" s="1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x14ac:dyDescent="0.25">
      <c r="A5" s="7"/>
      <c r="B5" s="7"/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1" t="s">
        <v>8</v>
      </c>
      <c r="K5" s="7" t="s">
        <v>9</v>
      </c>
      <c r="L5" s="7" t="s">
        <v>10</v>
      </c>
      <c r="M5" s="7" t="s">
        <v>11</v>
      </c>
      <c r="N5" s="7"/>
      <c r="O5" s="7"/>
      <c r="P5" s="7" t="s">
        <v>42</v>
      </c>
      <c r="Q5" s="7" t="s">
        <v>16</v>
      </c>
      <c r="R5" s="7" t="s">
        <v>18</v>
      </c>
      <c r="S5" s="7" t="s">
        <v>17</v>
      </c>
      <c r="T5" s="7" t="s">
        <v>19</v>
      </c>
      <c r="U5" s="1" t="s">
        <v>8</v>
      </c>
      <c r="V5" s="1" t="s">
        <v>20</v>
      </c>
      <c r="W5" s="7" t="s">
        <v>9</v>
      </c>
      <c r="X5" s="7" t="s">
        <v>23</v>
      </c>
      <c r="Y5" s="7" t="s">
        <v>28</v>
      </c>
      <c r="Z5" s="7" t="s">
        <v>29</v>
      </c>
      <c r="AA5" s="7"/>
      <c r="AB5" s="7"/>
      <c r="AC5" s="7"/>
      <c r="AD5" s="7"/>
      <c r="AE5" s="7" t="s">
        <v>45</v>
      </c>
      <c r="AF5" s="7" t="s">
        <v>46</v>
      </c>
      <c r="AG5" s="7" t="s">
        <v>47</v>
      </c>
      <c r="AH5" s="7" t="s">
        <v>48</v>
      </c>
      <c r="AI5" s="7" t="s">
        <v>49</v>
      </c>
      <c r="AJ5" s="7" t="s">
        <v>50</v>
      </c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5">
      <c r="A6" s="7"/>
      <c r="B6" s="7"/>
      <c r="C6" s="7" t="s">
        <v>12</v>
      </c>
      <c r="D6" s="8">
        <v>150000000</v>
      </c>
      <c r="E6" s="7">
        <v>1.1000000000000001</v>
      </c>
      <c r="F6" s="7">
        <v>1.2</v>
      </c>
      <c r="G6" s="7">
        <v>1.1000000000000001</v>
      </c>
      <c r="H6" s="7">
        <v>1.1000000000000001</v>
      </c>
      <c r="I6" s="7">
        <v>1.25</v>
      </c>
      <c r="J6" s="8">
        <v>434000000</v>
      </c>
      <c r="K6" s="8">
        <v>510000000</v>
      </c>
      <c r="L6" s="3">
        <f>(J6/PRODUCT(D6:H6))-1</f>
        <v>0.81150346439602594</v>
      </c>
      <c r="M6" s="3">
        <f>(K6/(E6*F6*G6*I6*D6))-1</f>
        <v>0.8732782369146006</v>
      </c>
      <c r="N6" s="7"/>
      <c r="O6" s="7"/>
      <c r="P6" s="7">
        <v>1</v>
      </c>
      <c r="Q6" s="8">
        <v>3.6600000000000002E-5</v>
      </c>
      <c r="R6" s="7">
        <v>21972.1</v>
      </c>
      <c r="S6" s="7">
        <v>3.7999999999999999E-2</v>
      </c>
      <c r="T6" s="7">
        <v>1</v>
      </c>
      <c r="U6" s="8">
        <v>950000000</v>
      </c>
      <c r="V6" s="7">
        <v>1.4</v>
      </c>
      <c r="W6" s="8">
        <v>1100000000</v>
      </c>
      <c r="X6" s="5">
        <f>AE6</f>
        <v>125.31829999999999</v>
      </c>
      <c r="Y6" s="8">
        <f>((Q6*U6)/(R6+S6*X6*T6))-1</f>
        <v>0.58211849576458619</v>
      </c>
      <c r="Z6" s="8">
        <f>((Q6*W6)/(R6+S6*X6*V6))-1</f>
        <v>0.83176791135292794</v>
      </c>
      <c r="AA6" s="7"/>
      <c r="AB6" s="7"/>
      <c r="AC6" s="9">
        <v>0</v>
      </c>
      <c r="AD6" s="9">
        <v>1</v>
      </c>
      <c r="AE6" s="10">
        <v>125.31829999999999</v>
      </c>
      <c r="AF6" s="10">
        <v>226.49719999999999</v>
      </c>
      <c r="AG6" s="10">
        <v>226.46420000000001</v>
      </c>
      <c r="AH6" s="10">
        <v>1.875613E-7</v>
      </c>
      <c r="AI6" s="10">
        <v>34.742280000000001</v>
      </c>
      <c r="AJ6" s="10">
        <v>34.742179999999998</v>
      </c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x14ac:dyDescent="0.25">
      <c r="A7" s="7"/>
      <c r="B7" s="7"/>
      <c r="C7" s="7"/>
      <c r="D7" s="8"/>
      <c r="E7" s="7"/>
      <c r="F7" s="7"/>
      <c r="G7" s="7"/>
      <c r="H7" s="7"/>
      <c r="I7" s="7"/>
      <c r="J7" s="8"/>
      <c r="K7" s="8"/>
      <c r="L7" s="3"/>
      <c r="M7" s="3"/>
      <c r="N7" s="7"/>
      <c r="O7" s="7"/>
      <c r="P7" s="7">
        <v>2</v>
      </c>
      <c r="Q7" s="8">
        <v>3.6600000000000002E-5</v>
      </c>
      <c r="R7" s="7">
        <v>21972.1</v>
      </c>
      <c r="S7" s="7">
        <v>3.7999999999999999E-2</v>
      </c>
      <c r="T7" s="7">
        <v>1</v>
      </c>
      <c r="U7" s="8">
        <v>950000000</v>
      </c>
      <c r="V7" s="7">
        <v>1.4</v>
      </c>
      <c r="W7" s="8">
        <v>1100000000</v>
      </c>
      <c r="X7" s="5">
        <f t="shared" ref="X7:X17" si="0">AE7</f>
        <v>2850.2809999999999</v>
      </c>
      <c r="Y7" s="8">
        <f t="shared" ref="Y7:Y17" si="1">((Q7*U7)/(R7+S7*X7*T7))-1</f>
        <v>0.57469897218186161</v>
      </c>
      <c r="Z7" s="8">
        <f t="shared" ref="Z7:Z17" si="2">((Q7*W7)/(R7+S7*X7*V7))-1</f>
        <v>0.81976506645211877</v>
      </c>
      <c r="AA7" s="7"/>
      <c r="AB7" s="7"/>
      <c r="AC7" s="9">
        <v>0</v>
      </c>
      <c r="AD7" s="9">
        <v>2</v>
      </c>
      <c r="AE7" s="10">
        <v>2850.2809999999999</v>
      </c>
      <c r="AF7" s="10">
        <v>39.198300000000003</v>
      </c>
      <c r="AG7" s="10">
        <v>665.21929999999998</v>
      </c>
      <c r="AH7" s="10">
        <v>7.7746019999999996E-4</v>
      </c>
      <c r="AI7" s="10">
        <v>95.404669999999996</v>
      </c>
      <c r="AJ7" s="10">
        <v>2.117445</v>
      </c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3</v>
      </c>
      <c r="Q8" s="8">
        <v>3.6600000000000002E-5</v>
      </c>
      <c r="R8" s="7">
        <v>21972.1</v>
      </c>
      <c r="S8" s="7">
        <v>3.7999999999999999E-2</v>
      </c>
      <c r="T8" s="7">
        <v>1</v>
      </c>
      <c r="U8" s="8">
        <v>950000000</v>
      </c>
      <c r="V8" s="7">
        <v>1.4</v>
      </c>
      <c r="W8" s="8">
        <v>1100000000</v>
      </c>
      <c r="X8" s="5">
        <f t="shared" si="0"/>
        <v>2850.0279999999998</v>
      </c>
      <c r="Y8" s="8">
        <f t="shared" si="1"/>
        <v>0.5746996578195851</v>
      </c>
      <c r="Z8" s="8">
        <f t="shared" si="2"/>
        <v>0.8197661735583488</v>
      </c>
      <c r="AA8" s="7"/>
      <c r="AB8" s="7"/>
      <c r="AC8" s="9">
        <v>0</v>
      </c>
      <c r="AD8" s="9">
        <v>3</v>
      </c>
      <c r="AE8" s="10">
        <v>2850.0279999999998</v>
      </c>
      <c r="AF8" s="10">
        <v>38.9041</v>
      </c>
      <c r="AG8" s="10">
        <v>665.14639999999997</v>
      </c>
      <c r="AH8" s="10">
        <v>7.6891039999999996E-4</v>
      </c>
      <c r="AI8" s="10">
        <v>95.396839999999997</v>
      </c>
      <c r="AJ8" s="10">
        <v>2.114096</v>
      </c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7"/>
      <c r="P9" s="7">
        <v>4</v>
      </c>
      <c r="Q9" s="8">
        <v>3.6600000000000002E-5</v>
      </c>
      <c r="R9" s="7">
        <v>21972.1</v>
      </c>
      <c r="S9" s="7">
        <v>3.7999999999999999E-2</v>
      </c>
      <c r="T9" s="7">
        <v>1</v>
      </c>
      <c r="U9" s="8">
        <v>950000000</v>
      </c>
      <c r="V9" s="7">
        <v>1.4</v>
      </c>
      <c r="W9" s="8">
        <v>1100000000</v>
      </c>
      <c r="X9" s="5">
        <f t="shared" si="0"/>
        <v>125.2933</v>
      </c>
      <c r="Y9" s="8">
        <f t="shared" si="1"/>
        <v>0.58211856415527063</v>
      </c>
      <c r="Z9" s="8">
        <f t="shared" si="2"/>
        <v>0.83176802219861301</v>
      </c>
      <c r="AA9" s="7"/>
      <c r="AB9" s="7"/>
      <c r="AC9" s="9">
        <v>0</v>
      </c>
      <c r="AD9" s="9">
        <v>4</v>
      </c>
      <c r="AE9" s="10">
        <v>125.2933</v>
      </c>
      <c r="AF9" s="10">
        <v>226.58330000000001</v>
      </c>
      <c r="AG9" s="10">
        <v>226.40430000000001</v>
      </c>
      <c r="AH9" s="10">
        <v>7.269829E-7</v>
      </c>
      <c r="AI9" s="10">
        <v>34.737789999999997</v>
      </c>
      <c r="AJ9" s="10">
        <v>34.737699999999997</v>
      </c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5</v>
      </c>
      <c r="Q10" s="8">
        <v>3.6600000000000002E-5</v>
      </c>
      <c r="R10" s="7">
        <v>21972.1</v>
      </c>
      <c r="S10" s="7">
        <v>3.7999999999999999E-2</v>
      </c>
      <c r="T10" s="7">
        <v>1</v>
      </c>
      <c r="U10" s="8">
        <v>950000000</v>
      </c>
      <c r="V10" s="7">
        <v>1.4</v>
      </c>
      <c r="W10" s="8">
        <v>1100000000</v>
      </c>
      <c r="X10" s="5">
        <f t="shared" si="0"/>
        <v>2850.1770000000001</v>
      </c>
      <c r="Y10" s="8">
        <f t="shared" si="1"/>
        <v>0.57469925402496425</v>
      </c>
      <c r="Z10" s="8">
        <f t="shared" si="2"/>
        <v>0.81976552154700677</v>
      </c>
      <c r="AA10" s="7"/>
      <c r="AB10" s="7"/>
      <c r="AC10" s="9">
        <v>0</v>
      </c>
      <c r="AD10" s="9">
        <v>5</v>
      </c>
      <c r="AE10" s="10">
        <v>2850.1770000000001</v>
      </c>
      <c r="AF10" s="10">
        <v>665.19759999999997</v>
      </c>
      <c r="AG10" s="10">
        <v>39.279760000000003</v>
      </c>
      <c r="AH10" s="10">
        <v>7.70808E-4</v>
      </c>
      <c r="AI10" s="10">
        <v>2.116959</v>
      </c>
      <c r="AJ10" s="10">
        <v>95.4024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x14ac:dyDescent="0.25">
      <c r="A11" s="7"/>
      <c r="B11" s="7"/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6</v>
      </c>
      <c r="Q11" s="8">
        <v>3.6600000000000002E-5</v>
      </c>
      <c r="R11" s="7">
        <v>21972.1</v>
      </c>
      <c r="S11" s="7">
        <v>3.7999999999999999E-2</v>
      </c>
      <c r="T11" s="7">
        <v>1</v>
      </c>
      <c r="U11" s="8">
        <v>950000000</v>
      </c>
      <c r="V11" s="7">
        <v>1.4</v>
      </c>
      <c r="W11" s="8">
        <v>1100000000</v>
      </c>
      <c r="X11" s="5">
        <f t="shared" si="0"/>
        <v>2849.8009999999999</v>
      </c>
      <c r="Y11" s="8">
        <f t="shared" si="1"/>
        <v>0.57470027299702298</v>
      </c>
      <c r="Z11" s="8">
        <f t="shared" si="2"/>
        <v>0.81976716689196238</v>
      </c>
      <c r="AA11" s="7"/>
      <c r="AB11" s="7"/>
      <c r="AC11" s="9">
        <v>0</v>
      </c>
      <c r="AD11" s="9">
        <v>6</v>
      </c>
      <c r="AE11" s="10">
        <v>2849.8009999999999</v>
      </c>
      <c r="AF11" s="10">
        <v>665.16020000000003</v>
      </c>
      <c r="AG11" s="10">
        <v>39.376100000000001</v>
      </c>
      <c r="AH11" s="10">
        <v>7.7759050000000005E-4</v>
      </c>
      <c r="AI11" s="10">
        <v>2.1167739999999999</v>
      </c>
      <c r="AJ11" s="10">
        <v>95.389359999999996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 x14ac:dyDescent="0.25">
      <c r="A12" s="7"/>
      <c r="B12" s="7"/>
      <c r="C12" s="7" t="s">
        <v>1</v>
      </c>
      <c r="D12" s="7" t="s">
        <v>14</v>
      </c>
      <c r="E12" s="7" t="s">
        <v>3</v>
      </c>
      <c r="F12" s="7" t="s">
        <v>4</v>
      </c>
      <c r="G12" s="7" t="s">
        <v>5</v>
      </c>
      <c r="H12" s="7" t="s">
        <v>6</v>
      </c>
      <c r="I12" s="7" t="s">
        <v>7</v>
      </c>
      <c r="J12" s="1" t="s">
        <v>8</v>
      </c>
      <c r="K12" s="7" t="s">
        <v>9</v>
      </c>
      <c r="L12" s="7" t="s">
        <v>10</v>
      </c>
      <c r="M12" s="7" t="s">
        <v>11</v>
      </c>
      <c r="N12" s="7"/>
      <c r="O12" s="7"/>
      <c r="P12" s="7">
        <v>7</v>
      </c>
      <c r="Q12" s="8">
        <v>3.6600000000000002E-5</v>
      </c>
      <c r="R12" s="7">
        <v>21972.1</v>
      </c>
      <c r="S12" s="7">
        <v>3.7999999999999999E-2</v>
      </c>
      <c r="T12" s="7">
        <v>1</v>
      </c>
      <c r="U12" s="8">
        <v>950000000</v>
      </c>
      <c r="V12" s="7">
        <v>1.4</v>
      </c>
      <c r="W12" s="8">
        <v>1100000000</v>
      </c>
      <c r="X12" s="5">
        <f t="shared" si="0"/>
        <v>2849.9679999999998</v>
      </c>
      <c r="Y12" s="8">
        <f t="shared" si="1"/>
        <v>0.57469982042150436</v>
      </c>
      <c r="Z12" s="8">
        <f t="shared" si="2"/>
        <v>0.81976643611338362</v>
      </c>
      <c r="AA12" s="7"/>
      <c r="AB12" s="7"/>
      <c r="AC12" s="9">
        <v>0</v>
      </c>
      <c r="AD12" s="9">
        <v>7</v>
      </c>
      <c r="AE12" s="10">
        <v>2849.9679999999998</v>
      </c>
      <c r="AF12" s="10">
        <v>665.14710000000002</v>
      </c>
      <c r="AG12" s="10">
        <v>38.850619999999999</v>
      </c>
      <c r="AH12" s="10">
        <v>7.7573249999999996E-4</v>
      </c>
      <c r="AI12" s="10">
        <v>2.114401</v>
      </c>
      <c r="AJ12" s="10">
        <v>95.393969999999996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x14ac:dyDescent="0.25">
      <c r="A13" s="7"/>
      <c r="B13" s="7"/>
      <c r="C13" s="7" t="s">
        <v>12</v>
      </c>
      <c r="D13" s="8">
        <v>259000000</v>
      </c>
      <c r="E13" s="7">
        <v>1.1000000000000001</v>
      </c>
      <c r="F13" s="7">
        <v>1.2</v>
      </c>
      <c r="G13" s="7">
        <v>1.1000000000000001</v>
      </c>
      <c r="H13" s="7">
        <v>1.1000000000000001</v>
      </c>
      <c r="I13" s="7">
        <v>1.25</v>
      </c>
      <c r="J13" s="8">
        <v>434000000</v>
      </c>
      <c r="K13" s="8">
        <v>510000000</v>
      </c>
      <c r="L13" s="3">
        <f>(J13/PRODUCT(D13:H13))-1</f>
        <v>4.9133280538238955E-2</v>
      </c>
      <c r="M13" s="3">
        <f>(K13/(D13*E13*F13*G13*I13))-1</f>
        <v>8.491017581926652E-2</v>
      </c>
      <c r="N13" s="7"/>
      <c r="O13" s="7"/>
      <c r="P13" s="7">
        <v>8</v>
      </c>
      <c r="Q13" s="8">
        <v>3.6600000000000002E-5</v>
      </c>
      <c r="R13" s="7">
        <v>21972.1</v>
      </c>
      <c r="S13" s="7">
        <v>3.7999999999999999E-2</v>
      </c>
      <c r="T13" s="7">
        <v>1</v>
      </c>
      <c r="U13" s="8">
        <v>950000000</v>
      </c>
      <c r="V13" s="7">
        <v>1.4</v>
      </c>
      <c r="W13" s="8">
        <v>1100000000</v>
      </c>
      <c r="X13" s="5">
        <f t="shared" si="0"/>
        <v>125.28489999999999</v>
      </c>
      <c r="Y13" s="8">
        <f t="shared" si="1"/>
        <v>0.58211858713454179</v>
      </c>
      <c r="Z13" s="8">
        <f t="shared" si="2"/>
        <v>0.83176805944276588</v>
      </c>
      <c r="AA13" s="7"/>
      <c r="AB13" s="7"/>
      <c r="AC13" s="9">
        <v>0</v>
      </c>
      <c r="AD13" s="9">
        <v>8</v>
      </c>
      <c r="AE13" s="10">
        <v>125.28489999999999</v>
      </c>
      <c r="AF13" s="10">
        <v>226.4042</v>
      </c>
      <c r="AG13" s="10">
        <v>226.59700000000001</v>
      </c>
      <c r="AH13" s="10">
        <v>7.1923039999999998E-7</v>
      </c>
      <c r="AI13" s="10">
        <v>34.736080000000001</v>
      </c>
      <c r="AJ13" s="10">
        <v>34.7363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x14ac:dyDescent="0.25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3"/>
      <c r="M14" s="3"/>
      <c r="N14" s="7"/>
      <c r="O14" s="7"/>
      <c r="P14" s="7">
        <v>9</v>
      </c>
      <c r="Q14" s="8">
        <v>3.6600000000000002E-5</v>
      </c>
      <c r="R14" s="7">
        <v>21972.1</v>
      </c>
      <c r="S14" s="7">
        <v>3.7999999999999999E-2</v>
      </c>
      <c r="T14" s="7">
        <v>1</v>
      </c>
      <c r="U14" s="8">
        <v>950000000</v>
      </c>
      <c r="V14" s="7">
        <v>1.4</v>
      </c>
      <c r="W14" s="8">
        <v>1100000000</v>
      </c>
      <c r="X14" s="5">
        <f t="shared" si="0"/>
        <v>125.26</v>
      </c>
      <c r="Y14" s="8">
        <f t="shared" si="1"/>
        <v>0.58211865525167106</v>
      </c>
      <c r="Z14" s="8">
        <f t="shared" si="2"/>
        <v>0.83176816984508584</v>
      </c>
      <c r="AA14" s="7"/>
      <c r="AB14" s="7"/>
      <c r="AC14" s="9">
        <v>0</v>
      </c>
      <c r="AD14" s="9">
        <v>9</v>
      </c>
      <c r="AE14" s="10">
        <v>125.26</v>
      </c>
      <c r="AF14" s="10">
        <v>226.5043</v>
      </c>
      <c r="AG14" s="10">
        <v>226.52269999999999</v>
      </c>
      <c r="AH14" s="10">
        <v>4.2243999999999998E-8</v>
      </c>
      <c r="AI14" s="10">
        <v>34.731720000000003</v>
      </c>
      <c r="AJ14" s="10">
        <v>34.73171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10</v>
      </c>
      <c r="Q15" s="8">
        <v>3.6600000000000002E-5</v>
      </c>
      <c r="R15" s="7">
        <v>21972.1</v>
      </c>
      <c r="S15" s="7">
        <v>3.7999999999999999E-2</v>
      </c>
      <c r="T15" s="7">
        <v>1</v>
      </c>
      <c r="U15" s="8">
        <v>950000000</v>
      </c>
      <c r="V15" s="7">
        <v>1.4</v>
      </c>
      <c r="W15" s="8">
        <v>1100000000</v>
      </c>
      <c r="X15" s="5">
        <f t="shared" si="0"/>
        <v>2849.4830000000002</v>
      </c>
      <c r="Y15" s="8">
        <f t="shared" si="1"/>
        <v>0.57470113478825113</v>
      </c>
      <c r="Z15" s="8">
        <f t="shared" si="2"/>
        <v>0.8197685584360288</v>
      </c>
      <c r="AA15" s="7"/>
      <c r="AB15" s="7"/>
      <c r="AC15" s="9">
        <v>0</v>
      </c>
      <c r="AD15" s="9">
        <v>10</v>
      </c>
      <c r="AE15" s="10">
        <v>2849.4830000000002</v>
      </c>
      <c r="AF15" s="10">
        <v>665.06979999999999</v>
      </c>
      <c r="AG15" s="10">
        <v>38.97833</v>
      </c>
      <c r="AH15" s="10">
        <v>7.6920220000000004E-4</v>
      </c>
      <c r="AI15" s="10">
        <v>2.1125579999999999</v>
      </c>
      <c r="AJ15" s="10">
        <v>95.379199999999997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x14ac:dyDescent="0.25">
      <c r="A16" s="7"/>
      <c r="B16" s="7"/>
      <c r="C16" s="7" t="s">
        <v>1</v>
      </c>
      <c r="D16" s="7" t="s">
        <v>15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1" t="s">
        <v>8</v>
      </c>
      <c r="K16" s="7" t="s">
        <v>9</v>
      </c>
      <c r="L16" s="7" t="s">
        <v>10</v>
      </c>
      <c r="M16" s="7" t="s">
        <v>11</v>
      </c>
      <c r="N16" s="7"/>
      <c r="O16" s="7"/>
      <c r="P16" s="7">
        <v>11</v>
      </c>
      <c r="Q16" s="8">
        <v>3.6600000000000002E-5</v>
      </c>
      <c r="R16" s="7">
        <v>21972.1</v>
      </c>
      <c r="S16" s="7">
        <v>3.7999999999999999E-2</v>
      </c>
      <c r="T16" s="7">
        <v>1</v>
      </c>
      <c r="U16" s="8">
        <v>950000000</v>
      </c>
      <c r="V16" s="7">
        <v>1.4</v>
      </c>
      <c r="W16" s="8">
        <v>1100000000</v>
      </c>
      <c r="X16" s="5">
        <f t="shared" si="0"/>
        <v>2849.6289999999999</v>
      </c>
      <c r="Y16" s="8">
        <f t="shared" si="1"/>
        <v>0.57470073912297881</v>
      </c>
      <c r="Z16" s="8">
        <f t="shared" si="2"/>
        <v>0.81976791955075301</v>
      </c>
      <c r="AA16" s="7"/>
      <c r="AB16" s="7"/>
      <c r="AC16" s="9">
        <v>0</v>
      </c>
      <c r="AD16" s="9">
        <v>11</v>
      </c>
      <c r="AE16" s="10">
        <v>2849.6289999999999</v>
      </c>
      <c r="AF16" s="10">
        <v>39.350720000000003</v>
      </c>
      <c r="AG16" s="10">
        <v>665.12139999999999</v>
      </c>
      <c r="AH16" s="10">
        <v>7.7105459999999995E-4</v>
      </c>
      <c r="AI16" s="10">
        <v>95.384709999999998</v>
      </c>
      <c r="AJ16" s="10">
        <v>2.115437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A17" s="7"/>
      <c r="B17" s="7"/>
      <c r="C17" s="7" t="s">
        <v>12</v>
      </c>
      <c r="D17" s="8">
        <v>11700000</v>
      </c>
      <c r="E17" s="7">
        <v>1.1000000000000001</v>
      </c>
      <c r="F17" s="7">
        <v>1.2</v>
      </c>
      <c r="G17" s="7">
        <v>1.1000000000000001</v>
      </c>
      <c r="H17" s="7">
        <v>1.1000000000000001</v>
      </c>
      <c r="I17" s="7">
        <v>1.25</v>
      </c>
      <c r="J17" s="8">
        <v>434000000</v>
      </c>
      <c r="K17" s="8">
        <v>510000000</v>
      </c>
      <c r="L17" s="3">
        <f>(J17/PRODUCT(D17:H17))-1</f>
        <v>22.224403389692636</v>
      </c>
      <c r="M17" s="3">
        <f>(K17/(PRODUCT(D17:G17)*I17))-1</f>
        <v>23.016387652751284</v>
      </c>
      <c r="N17" s="7"/>
      <c r="O17" s="7"/>
      <c r="P17" s="7">
        <v>12</v>
      </c>
      <c r="Q17" s="8">
        <v>3.6600000000000002E-5</v>
      </c>
      <c r="R17" s="7">
        <v>21972.1</v>
      </c>
      <c r="S17" s="7">
        <v>3.7999999999999999E-2</v>
      </c>
      <c r="T17" s="7">
        <v>1</v>
      </c>
      <c r="U17" s="8">
        <v>950000000</v>
      </c>
      <c r="V17" s="7">
        <v>1.4</v>
      </c>
      <c r="W17" s="8">
        <v>1100000000</v>
      </c>
      <c r="X17" s="5">
        <f t="shared" si="0"/>
        <v>2849.4870000000001</v>
      </c>
      <c r="Y17" s="8">
        <f t="shared" si="1"/>
        <v>0.57470112394810391</v>
      </c>
      <c r="Z17" s="8">
        <f t="shared" si="2"/>
        <v>0.81976854093231677</v>
      </c>
      <c r="AA17" s="7"/>
      <c r="AB17" s="7"/>
      <c r="AC17" s="9">
        <v>0</v>
      </c>
      <c r="AD17" s="9">
        <v>12</v>
      </c>
      <c r="AE17" s="10">
        <v>2849.4870000000001</v>
      </c>
      <c r="AF17" s="10">
        <v>39.026029999999999</v>
      </c>
      <c r="AG17" s="10">
        <v>665.08860000000004</v>
      </c>
      <c r="AH17" s="10">
        <v>7.7649100000000003E-4</v>
      </c>
      <c r="AI17" s="10">
        <v>95.378619999999998</v>
      </c>
      <c r="AJ17" s="10">
        <v>2.113747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x14ac:dyDescent="0.25">
      <c r="A18" s="7"/>
      <c r="B18" s="7"/>
      <c r="C18" s="7"/>
      <c r="D18" s="8"/>
      <c r="E18" s="7"/>
      <c r="F18" s="7"/>
      <c r="G18" s="7"/>
      <c r="H18" s="7"/>
      <c r="I18" s="7"/>
      <c r="J18" s="8"/>
      <c r="K18" s="8"/>
      <c r="L18" s="3"/>
      <c r="M18" s="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x14ac:dyDescent="0.25">
      <c r="A19" s="7"/>
      <c r="B19" s="7"/>
      <c r="C19" s="7"/>
      <c r="D19" s="8"/>
      <c r="E19" s="7"/>
      <c r="F19" s="7"/>
      <c r="G19" s="7"/>
      <c r="H19" s="7"/>
      <c r="I19" s="7"/>
      <c r="J19" s="8"/>
      <c r="K19" s="8"/>
      <c r="L19" s="3"/>
      <c r="M19" s="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 t="s">
        <v>24</v>
      </c>
      <c r="R20" s="1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 x14ac:dyDescent="0.25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 t="s">
        <v>42</v>
      </c>
      <c r="Q21" s="7" t="s">
        <v>25</v>
      </c>
      <c r="R21" s="7" t="s">
        <v>17</v>
      </c>
      <c r="S21" s="7" t="s">
        <v>26</v>
      </c>
      <c r="T21" s="7" t="s">
        <v>23</v>
      </c>
      <c r="U21" s="7" t="s">
        <v>27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x14ac:dyDescent="0.25">
      <c r="A22" s="7"/>
      <c r="B22" s="7"/>
      <c r="C22" s="7"/>
      <c r="D22" s="7"/>
      <c r="E22" s="7"/>
      <c r="F22" s="7"/>
      <c r="G22" s="7"/>
      <c r="H22" s="7"/>
      <c r="I22" s="7"/>
      <c r="J22" s="1"/>
      <c r="K22" s="7"/>
      <c r="L22" s="7"/>
      <c r="M22" s="7"/>
      <c r="N22" s="7"/>
      <c r="O22" s="7"/>
      <c r="P22" s="7">
        <v>1</v>
      </c>
      <c r="Q22" s="7">
        <v>13241.4</v>
      </c>
      <c r="R22" s="7">
        <v>3.7999999999999999E-2</v>
      </c>
      <c r="S22" s="7">
        <v>1</v>
      </c>
      <c r="T22" s="5">
        <f>ABS(AE6)</f>
        <v>125.31829999999999</v>
      </c>
      <c r="U22" s="12">
        <f>(Q22/((1-R22)*T22*S22))-1</f>
        <v>108.83590636362818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3"/>
      <c r="M23" s="3"/>
      <c r="N23" s="7"/>
      <c r="O23" s="7"/>
      <c r="P23" s="7">
        <v>2</v>
      </c>
      <c r="Q23" s="7">
        <v>13241.4</v>
      </c>
      <c r="R23" s="7">
        <v>3.7999999999999999E-2</v>
      </c>
      <c r="S23" s="7">
        <v>1</v>
      </c>
      <c r="T23" s="5">
        <f t="shared" ref="T23:T33" si="3">ABS(AE7)</f>
        <v>2850.2809999999999</v>
      </c>
      <c r="U23" s="4">
        <f t="shared" ref="U23:U33" si="4">(Q23/((1-R23)*T23*S23))-1</f>
        <v>3.829155112934151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x14ac:dyDescent="0.25">
      <c r="A24" s="7"/>
      <c r="B24" s="7"/>
      <c r="C24" s="7"/>
      <c r="D24" s="8"/>
      <c r="E24" s="7"/>
      <c r="F24" s="7"/>
      <c r="G24" s="7"/>
      <c r="H24" s="7"/>
      <c r="I24" s="7"/>
      <c r="J24" s="8"/>
      <c r="K24" s="8"/>
      <c r="L24" s="3"/>
      <c r="M24" s="3"/>
      <c r="N24" s="7"/>
      <c r="O24" s="7"/>
      <c r="P24" s="7">
        <v>3</v>
      </c>
      <c r="Q24" s="7">
        <v>13241.4</v>
      </c>
      <c r="R24" s="7">
        <v>3.7999999999999999E-2</v>
      </c>
      <c r="S24" s="7">
        <v>1</v>
      </c>
      <c r="T24" s="5">
        <f t="shared" si="3"/>
        <v>2850.0279999999998</v>
      </c>
      <c r="U24" s="4">
        <f t="shared" si="4"/>
        <v>3.8295838021412649</v>
      </c>
      <c r="V24" s="7"/>
      <c r="W24" s="7"/>
      <c r="X24" s="7"/>
      <c r="Y24" s="7"/>
      <c r="Z24" s="7"/>
      <c r="AA24" s="7"/>
      <c r="AB24" s="7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4</v>
      </c>
      <c r="Q25" s="7">
        <v>13241.4</v>
      </c>
      <c r="R25" s="7">
        <v>3.7999999999999999E-2</v>
      </c>
      <c r="S25" s="7">
        <v>1</v>
      </c>
      <c r="T25" s="5">
        <f t="shared" si="3"/>
        <v>125.2933</v>
      </c>
      <c r="U25" s="4">
        <f t="shared" si="4"/>
        <v>108.85782212176601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  <c r="K26" s="7"/>
      <c r="L26" s="7"/>
      <c r="M26" s="7"/>
      <c r="N26" s="7"/>
      <c r="O26" s="7"/>
      <c r="P26" s="7">
        <v>5</v>
      </c>
      <c r="Q26" s="7">
        <v>13241.4</v>
      </c>
      <c r="R26" s="7">
        <v>3.7999999999999999E-2</v>
      </c>
      <c r="S26" s="7">
        <v>1</v>
      </c>
      <c r="T26" s="5">
        <f t="shared" si="3"/>
        <v>2850.1770000000001</v>
      </c>
      <c r="U26" s="4">
        <f t="shared" si="4"/>
        <v>3.8293313237911413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  <c r="K27" s="8"/>
      <c r="L27" s="3"/>
      <c r="M27" s="3"/>
      <c r="N27" s="7"/>
      <c r="O27" s="7"/>
      <c r="P27" s="7">
        <v>6</v>
      </c>
      <c r="Q27" s="7">
        <v>13241.4</v>
      </c>
      <c r="R27" s="7">
        <v>3.7999999999999999E-2</v>
      </c>
      <c r="S27" s="7">
        <v>1</v>
      </c>
      <c r="T27" s="5">
        <f t="shared" si="3"/>
        <v>2849.8009999999999</v>
      </c>
      <c r="U27" s="4">
        <f t="shared" si="4"/>
        <v>3.8299685011160651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25">
      <c r="A28" s="7"/>
      <c r="B28" s="7"/>
      <c r="C28" s="7"/>
      <c r="D28" s="8"/>
      <c r="E28" s="7"/>
      <c r="F28" s="7"/>
      <c r="G28" s="7"/>
      <c r="H28" s="7"/>
      <c r="I28" s="7"/>
      <c r="J28" s="8"/>
      <c r="K28" s="8"/>
      <c r="L28" s="3"/>
      <c r="M28" s="3"/>
      <c r="N28" s="7"/>
      <c r="O28" s="7"/>
      <c r="P28" s="7">
        <v>7</v>
      </c>
      <c r="Q28" s="7">
        <v>13241.4</v>
      </c>
      <c r="R28" s="7">
        <v>3.7999999999999999E-2</v>
      </c>
      <c r="S28" s="7">
        <v>1</v>
      </c>
      <c r="T28" s="5">
        <f t="shared" si="3"/>
        <v>2849.9679999999998</v>
      </c>
      <c r="U28" s="4">
        <f t="shared" si="4"/>
        <v>3.8296854787313634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8</v>
      </c>
      <c r="Q29" s="7">
        <v>13241.4</v>
      </c>
      <c r="R29" s="7">
        <v>3.7999999999999999E-2</v>
      </c>
      <c r="S29" s="7">
        <v>1</v>
      </c>
      <c r="T29" s="5">
        <f t="shared" si="3"/>
        <v>125.28489999999999</v>
      </c>
      <c r="U29" s="4">
        <f t="shared" si="4"/>
        <v>108.86518777960525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9</v>
      </c>
      <c r="Q30" s="7">
        <v>13241.4</v>
      </c>
      <c r="R30" s="7">
        <v>3.7999999999999999E-2</v>
      </c>
      <c r="S30" s="7">
        <v>1</v>
      </c>
      <c r="T30" s="5">
        <f t="shared" si="3"/>
        <v>125.26</v>
      </c>
      <c r="U30" s="4">
        <f t="shared" si="4"/>
        <v>108.88702749839585</v>
      </c>
      <c r="V30" s="7"/>
      <c r="W30" s="8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10</v>
      </c>
      <c r="Q31" s="7">
        <v>13241.4</v>
      </c>
      <c r="R31" s="7">
        <v>3.7999999999999999E-2</v>
      </c>
      <c r="S31" s="7">
        <v>1</v>
      </c>
      <c r="T31" s="5">
        <f t="shared" si="3"/>
        <v>2849.4830000000002</v>
      </c>
      <c r="U31" s="4">
        <f t="shared" si="4"/>
        <v>3.8305075216974673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11</v>
      </c>
      <c r="Q32" s="7">
        <v>13241.4</v>
      </c>
      <c r="R32" s="7">
        <v>3.7999999999999999E-2</v>
      </c>
      <c r="S32" s="7">
        <v>1</v>
      </c>
      <c r="T32" s="5">
        <f t="shared" si="3"/>
        <v>2849.6289999999999</v>
      </c>
      <c r="U32" s="4">
        <f t="shared" si="4"/>
        <v>3.8302600319020703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12</v>
      </c>
      <c r="Q33" s="7">
        <v>13241.4</v>
      </c>
      <c r="R33" s="7">
        <v>3.7999999999999999E-2</v>
      </c>
      <c r="S33" s="7">
        <v>1</v>
      </c>
      <c r="T33" s="5">
        <f t="shared" si="3"/>
        <v>2849.4870000000001</v>
      </c>
      <c r="U33" s="4">
        <f t="shared" si="4"/>
        <v>3.8305007408172296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3" t="s">
        <v>30</v>
      </c>
      <c r="R36" s="1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 t="s">
        <v>42</v>
      </c>
      <c r="Q37" s="7" t="s">
        <v>25</v>
      </c>
      <c r="R37" s="7" t="s">
        <v>17</v>
      </c>
      <c r="S37" s="7" t="s">
        <v>31</v>
      </c>
      <c r="T37" s="1" t="s">
        <v>20</v>
      </c>
      <c r="U37" s="7" t="s">
        <v>23</v>
      </c>
      <c r="V37" s="7" t="s">
        <v>32</v>
      </c>
      <c r="W37" s="7" t="s">
        <v>34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>
        <v>13241.4</v>
      </c>
      <c r="R38" s="7">
        <v>3.7999999999999999E-2</v>
      </c>
      <c r="S38" s="7">
        <v>0.2</v>
      </c>
      <c r="T38" s="7">
        <v>1.4</v>
      </c>
      <c r="U38" s="5">
        <f>ABS(AE6)</f>
        <v>125.31829999999999</v>
      </c>
      <c r="V38" s="5">
        <f>SQRT(AF6^2 + AG6^2)</f>
        <v>320.29207840575765</v>
      </c>
      <c r="W38" s="12">
        <f>(((Q38-(1-R38)*U38)*S38)/(T38*V38))-1</f>
        <v>4.8521780051992067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2</v>
      </c>
      <c r="Q39" s="7">
        <v>13241.4</v>
      </c>
      <c r="R39" s="7">
        <v>3.7999999999999999E-2</v>
      </c>
      <c r="S39" s="7">
        <v>0.2</v>
      </c>
      <c r="T39" s="7">
        <v>1.4</v>
      </c>
      <c r="U39" s="5">
        <f t="shared" ref="U39:U49" si="5">ABS(AE7)</f>
        <v>2850.2809999999999</v>
      </c>
      <c r="V39" s="5">
        <f t="shared" ref="V39:V49" si="6">SQRT(AF7^2 + AG7^2)</f>
        <v>666.37318659695484</v>
      </c>
      <c r="W39" s="4">
        <f t="shared" ref="W39:W49" si="7">(((Q39-(1-R39)*U39)*S39)/(T39*V39))-1</f>
        <v>1.2508686657822765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3</v>
      </c>
      <c r="Q40" s="7">
        <v>13241.4</v>
      </c>
      <c r="R40" s="7">
        <v>3.7999999999999999E-2</v>
      </c>
      <c r="S40" s="7">
        <v>0.2</v>
      </c>
      <c r="T40" s="7">
        <v>1.4</v>
      </c>
      <c r="U40" s="5">
        <f t="shared" si="5"/>
        <v>2850.0279999999998</v>
      </c>
      <c r="V40" s="5">
        <f t="shared" si="6"/>
        <v>666.28316985330639</v>
      </c>
      <c r="W40" s="4">
        <f t="shared" si="7"/>
        <v>1.2512249486766764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v>4</v>
      </c>
      <c r="Q41" s="7">
        <v>13241.4</v>
      </c>
      <c r="R41" s="7">
        <v>3.7999999999999999E-2</v>
      </c>
      <c r="S41" s="7">
        <v>0.2</v>
      </c>
      <c r="T41" s="7">
        <v>1.4</v>
      </c>
      <c r="U41" s="5">
        <f>ABS(AE9)</f>
        <v>125.2933</v>
      </c>
      <c r="V41" s="5">
        <f t="shared" si="6"/>
        <v>320.31062876117619</v>
      </c>
      <c r="W41" s="4">
        <f t="shared" si="7"/>
        <v>4.8518498104462253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>
        <v>5</v>
      </c>
      <c r="Q42" s="7">
        <v>13241.4</v>
      </c>
      <c r="R42" s="7">
        <v>3.7999999999999999E-2</v>
      </c>
      <c r="S42" s="7">
        <v>0.2</v>
      </c>
      <c r="T42" s="7">
        <v>1.4</v>
      </c>
      <c r="U42" s="5">
        <f t="shared" si="5"/>
        <v>2850.1770000000001</v>
      </c>
      <c r="V42" s="5">
        <f t="shared" si="6"/>
        <v>666.35632104109106</v>
      </c>
      <c r="W42" s="4">
        <f t="shared" si="7"/>
        <v>1.2509470843715556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>
        <v>6</v>
      </c>
      <c r="Q43" s="7">
        <v>13241.4</v>
      </c>
      <c r="R43" s="7">
        <v>3.7999999999999999E-2</v>
      </c>
      <c r="S43" s="7">
        <v>0.2</v>
      </c>
      <c r="T43" s="7">
        <v>1.4</v>
      </c>
      <c r="U43" s="5">
        <f t="shared" si="5"/>
        <v>2849.8009999999999</v>
      </c>
      <c r="V43" s="5">
        <f t="shared" si="6"/>
        <v>666.32467229966062</v>
      </c>
      <c r="W43" s="4">
        <f t="shared" si="7"/>
        <v>1.2511315481775855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>
        <v>7</v>
      </c>
      <c r="Q44" s="7">
        <v>13241.4</v>
      </c>
      <c r="R44" s="7">
        <v>3.7999999999999999E-2</v>
      </c>
      <c r="S44" s="7">
        <v>0.2</v>
      </c>
      <c r="T44" s="7">
        <v>1.4</v>
      </c>
      <c r="U44" s="5">
        <f t="shared" si="5"/>
        <v>2849.9679999999998</v>
      </c>
      <c r="V44" s="5">
        <f t="shared" si="6"/>
        <v>666.2807481180846</v>
      </c>
      <c r="W44" s="4">
        <f t="shared" si="7"/>
        <v>1.2512455069549624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>
        <v>8</v>
      </c>
      <c r="Q45" s="7">
        <v>13241.4</v>
      </c>
      <c r="R45" s="7">
        <v>3.7999999999999999E-2</v>
      </c>
      <c r="S45" s="7">
        <v>0.2</v>
      </c>
      <c r="T45" s="7">
        <v>1.4</v>
      </c>
      <c r="U45" s="5">
        <f t="shared" si="5"/>
        <v>125.28489999999999</v>
      </c>
      <c r="V45" s="5">
        <f t="shared" si="6"/>
        <v>320.32024941711069</v>
      </c>
      <c r="W45" s="4">
        <f t="shared" si="7"/>
        <v>4.8516776570038287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>
        <v>9</v>
      </c>
      <c r="Q46" s="7">
        <v>13241.4</v>
      </c>
      <c r="R46" s="7">
        <v>3.7999999999999999E-2</v>
      </c>
      <c r="S46" s="7">
        <v>0.2</v>
      </c>
      <c r="T46" s="7">
        <v>1.4</v>
      </c>
      <c r="U46" s="5">
        <f t="shared" si="5"/>
        <v>125.26</v>
      </c>
      <c r="V46" s="5">
        <f t="shared" si="6"/>
        <v>320.33846402481862</v>
      </c>
      <c r="W46" s="4">
        <f t="shared" si="7"/>
        <v>4.8513556100031936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>
        <v>10</v>
      </c>
      <c r="Q47" s="7">
        <v>13241.4</v>
      </c>
      <c r="R47" s="7">
        <v>3.7999999999999999E-2</v>
      </c>
      <c r="S47" s="7">
        <v>0.2</v>
      </c>
      <c r="T47" s="7">
        <v>1.4</v>
      </c>
      <c r="U47" s="5">
        <f t="shared" si="5"/>
        <v>2849.4830000000002</v>
      </c>
      <c r="V47" s="5">
        <f t="shared" si="6"/>
        <v>666.21103944743277</v>
      </c>
      <c r="W47" s="4">
        <f t="shared" si="7"/>
        <v>1.2515811126046805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>
        <v>11</v>
      </c>
      <c r="Q48" s="7">
        <v>13241.4</v>
      </c>
      <c r="R48" s="7">
        <v>3.7999999999999999E-2</v>
      </c>
      <c r="S48" s="7">
        <v>0.2</v>
      </c>
      <c r="T48" s="7">
        <v>1.4</v>
      </c>
      <c r="U48" s="5">
        <f t="shared" si="5"/>
        <v>2849.6289999999999</v>
      </c>
      <c r="V48" s="5">
        <f t="shared" si="6"/>
        <v>666.28444068766794</v>
      </c>
      <c r="W48" s="4">
        <f t="shared" si="7"/>
        <v>1.2513029529985635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>
        <v>12</v>
      </c>
      <c r="Q49" s="7">
        <v>13241.4</v>
      </c>
      <c r="R49" s="7">
        <v>3.7999999999999999E-2</v>
      </c>
      <c r="S49" s="7">
        <v>0.2</v>
      </c>
      <c r="T49" s="7">
        <v>1.4</v>
      </c>
      <c r="U49" s="5">
        <f t="shared" si="5"/>
        <v>2849.4870000000001</v>
      </c>
      <c r="V49" s="5">
        <f t="shared" si="6"/>
        <v>666.2325996733581</v>
      </c>
      <c r="W49" s="4">
        <f t="shared" si="7"/>
        <v>1.2515074231578018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5"/>
      <c r="V50" s="5"/>
      <c r="W50" s="4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 t="s">
        <v>33</v>
      </c>
      <c r="R52" s="13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 t="s">
        <v>42</v>
      </c>
      <c r="Q53" s="7" t="s">
        <v>16</v>
      </c>
      <c r="R53" s="7" t="s">
        <v>18</v>
      </c>
      <c r="S53" s="7" t="s">
        <v>17</v>
      </c>
      <c r="T53" s="7" t="s">
        <v>19</v>
      </c>
      <c r="U53" s="1" t="s">
        <v>8</v>
      </c>
      <c r="V53" s="1" t="s">
        <v>36</v>
      </c>
      <c r="W53" s="1" t="s">
        <v>20</v>
      </c>
      <c r="X53" s="7" t="s">
        <v>9</v>
      </c>
      <c r="Y53" s="1" t="s">
        <v>37</v>
      </c>
      <c r="Z53" s="7" t="s">
        <v>23</v>
      </c>
      <c r="AA53" s="7" t="s">
        <v>32</v>
      </c>
      <c r="AB53" s="7" t="s">
        <v>38</v>
      </c>
      <c r="AC53" s="7" t="s">
        <v>39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>
        <v>1</v>
      </c>
      <c r="Q54" s="8">
        <v>3.6600000000000002E-5</v>
      </c>
      <c r="R54" s="7">
        <v>21972.1</v>
      </c>
      <c r="S54" s="7">
        <v>3.7999999999999999E-2</v>
      </c>
      <c r="T54" s="7">
        <v>1</v>
      </c>
      <c r="U54" s="8">
        <v>950000000</v>
      </c>
      <c r="V54" s="8">
        <v>548000000</v>
      </c>
      <c r="W54" s="7">
        <v>1.4</v>
      </c>
      <c r="X54" s="8">
        <v>1100000000</v>
      </c>
      <c r="Y54" s="8">
        <v>655000000</v>
      </c>
      <c r="Z54" s="5">
        <f>ABS(AE6)</f>
        <v>125.31829999999999</v>
      </c>
      <c r="AA54" s="5">
        <f>SQRT(AF6^2 + AG6^2)</f>
        <v>320.29207840575765</v>
      </c>
      <c r="AB54" s="8">
        <f>(1/(SQRT(((AA54*T54)/(V54*Q54))^2 + ( (R54+S54*Z54*T54)/(Q54*U54))^2)))-1</f>
        <v>0.58161377836426675</v>
      </c>
      <c r="AC54" s="8">
        <f>(1/(SQRT(((AA54*W54)/(V54*Q54))^2 + ( (R54+S54*Z54*W54)/(Q54*X54))^2)))-1</f>
        <v>0.83023378663344571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>
        <v>2</v>
      </c>
      <c r="Q55" s="8">
        <v>3.6600000000000002E-5</v>
      </c>
      <c r="R55" s="7">
        <v>21972.1</v>
      </c>
      <c r="S55" s="7">
        <v>3.7999999999999999E-2</v>
      </c>
      <c r="T55" s="7">
        <v>1</v>
      </c>
      <c r="U55" s="8">
        <v>950000000</v>
      </c>
      <c r="V55" s="8">
        <v>548000000</v>
      </c>
      <c r="W55" s="7">
        <v>1.4</v>
      </c>
      <c r="X55" s="8">
        <v>1100000000</v>
      </c>
      <c r="Y55" s="8">
        <v>655000000</v>
      </c>
      <c r="Z55" s="5">
        <f t="shared" ref="Z55:Z65" si="8">ABS(AE7)</f>
        <v>2850.2809999999999</v>
      </c>
      <c r="AA55" s="5">
        <f t="shared" ref="AA55:AA65" si="9">SQRT(AF7^2 + AG7^2)</f>
        <v>666.37318659695484</v>
      </c>
      <c r="AB55" s="8">
        <f t="shared" ref="AB55:AB65" si="10">(1/(SQRT(((AA55*T55)/(V55*Q55))^2 + ( (R55+S55*Z55*T55)/(Q55*U55))^2)))-1</f>
        <v>0.57254825190893155</v>
      </c>
      <c r="AC55" s="8">
        <f t="shared" ref="AC55:AC65" si="11">(1/(SQRT(((AA55*W55)/(V55*Q55))^2 + ( (R55+S55*Z55*W55)/(Q55*X55))^2)))-1</f>
        <v>0.81328084676342938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>
        <v>3</v>
      </c>
      <c r="Q56" s="8">
        <v>3.6600000000000002E-5</v>
      </c>
      <c r="R56" s="7">
        <v>21972.1</v>
      </c>
      <c r="S56" s="7">
        <v>3.7999999999999999E-2</v>
      </c>
      <c r="T56" s="7">
        <v>1</v>
      </c>
      <c r="U56" s="8">
        <v>950000000</v>
      </c>
      <c r="V56" s="8">
        <v>548000000</v>
      </c>
      <c r="W56" s="7">
        <v>1.4</v>
      </c>
      <c r="X56" s="8">
        <v>1100000000</v>
      </c>
      <c r="Y56" s="8">
        <v>655000000</v>
      </c>
      <c r="Z56" s="5">
        <f t="shared" si="8"/>
        <v>2850.0279999999998</v>
      </c>
      <c r="AA56" s="5">
        <f t="shared" si="9"/>
        <v>666.28316985330639</v>
      </c>
      <c r="AB56" s="8">
        <f t="shared" si="10"/>
        <v>0.57254951457150183</v>
      </c>
      <c r="AC56" s="8">
        <f t="shared" si="11"/>
        <v>0.8132836844492437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>
        <v>4</v>
      </c>
      <c r="Q57" s="8">
        <v>3.6600000000000002E-5</v>
      </c>
      <c r="R57" s="7">
        <v>21972.1</v>
      </c>
      <c r="S57" s="7">
        <v>3.7999999999999999E-2</v>
      </c>
      <c r="T57" s="7">
        <v>1</v>
      </c>
      <c r="U57" s="8">
        <v>950000000</v>
      </c>
      <c r="V57" s="8">
        <v>548000000</v>
      </c>
      <c r="W57" s="7">
        <v>1.4</v>
      </c>
      <c r="X57" s="8">
        <v>1100000000</v>
      </c>
      <c r="Y57" s="8">
        <v>655000000</v>
      </c>
      <c r="Z57" s="5">
        <f t="shared" si="8"/>
        <v>125.2933</v>
      </c>
      <c r="AA57" s="5">
        <f t="shared" si="9"/>
        <v>320.31062876117619</v>
      </c>
      <c r="AB57" s="8">
        <f t="shared" si="10"/>
        <v>0.58161378825236265</v>
      </c>
      <c r="AC57" s="8">
        <f t="shared" si="11"/>
        <v>0.83023371971510107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>
        <v>5</v>
      </c>
      <c r="Q58" s="8">
        <v>3.6600000000000002E-5</v>
      </c>
      <c r="R58" s="7">
        <v>21972.1</v>
      </c>
      <c r="S58" s="7">
        <v>3.7999999999999999E-2</v>
      </c>
      <c r="T58" s="7">
        <v>1</v>
      </c>
      <c r="U58" s="8">
        <v>950000000</v>
      </c>
      <c r="V58" s="8">
        <v>548000000</v>
      </c>
      <c r="W58" s="7">
        <v>1.4</v>
      </c>
      <c r="X58" s="8">
        <v>1100000000</v>
      </c>
      <c r="Y58" s="8">
        <v>655000000</v>
      </c>
      <c r="Z58" s="5">
        <f t="shared" si="8"/>
        <v>2850.1770000000001</v>
      </c>
      <c r="AA58" s="5">
        <f t="shared" si="9"/>
        <v>666.35632104109106</v>
      </c>
      <c r="AB58" s="8">
        <f t="shared" si="10"/>
        <v>0.57254864124175309</v>
      </c>
      <c r="AC58" s="8">
        <f t="shared" si="11"/>
        <v>0.81328162347920352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>
        <v>6</v>
      </c>
      <c r="Q59" s="8">
        <v>3.6600000000000002E-5</v>
      </c>
      <c r="R59" s="7">
        <v>21972.1</v>
      </c>
      <c r="S59" s="7">
        <v>3.7999999999999999E-2</v>
      </c>
      <c r="T59" s="7">
        <v>1</v>
      </c>
      <c r="U59" s="8">
        <v>950000000</v>
      </c>
      <c r="V59" s="8">
        <v>548000000</v>
      </c>
      <c r="W59" s="7">
        <v>1.4</v>
      </c>
      <c r="X59" s="8">
        <v>1100000000</v>
      </c>
      <c r="Y59" s="8">
        <v>655000000</v>
      </c>
      <c r="Z59" s="5">
        <f t="shared" si="8"/>
        <v>2849.8009999999999</v>
      </c>
      <c r="AA59" s="5">
        <f t="shared" si="9"/>
        <v>666.32467229966062</v>
      </c>
      <c r="AB59" s="8">
        <f t="shared" si="10"/>
        <v>0.57254985990953289</v>
      </c>
      <c r="AC59" s="8">
        <f t="shared" si="11"/>
        <v>0.81328386390736029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>
        <v>7</v>
      </c>
      <c r="Q60" s="8">
        <v>3.6600000000000002E-5</v>
      </c>
      <c r="R60" s="7">
        <v>21972.1</v>
      </c>
      <c r="S60" s="7">
        <v>3.7999999999999999E-2</v>
      </c>
      <c r="T60" s="7">
        <v>1</v>
      </c>
      <c r="U60" s="8">
        <v>950000000</v>
      </c>
      <c r="V60" s="8">
        <v>548000000</v>
      </c>
      <c r="W60" s="7">
        <v>1.4</v>
      </c>
      <c r="X60" s="8">
        <v>1100000000</v>
      </c>
      <c r="Y60" s="8">
        <v>655000000</v>
      </c>
      <c r="Z60" s="5">
        <f t="shared" si="8"/>
        <v>2849.9679999999998</v>
      </c>
      <c r="AA60" s="5">
        <f t="shared" si="9"/>
        <v>666.2807481180846</v>
      </c>
      <c r="AB60" s="8">
        <f t="shared" si="10"/>
        <v>0.57254969210646767</v>
      </c>
      <c r="AC60" s="8">
        <f t="shared" si="11"/>
        <v>0.81328399108054872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>
        <v>8</v>
      </c>
      <c r="Q61" s="8">
        <v>3.6600000000000002E-5</v>
      </c>
      <c r="R61" s="7">
        <v>21972.1</v>
      </c>
      <c r="S61" s="7">
        <v>3.7999999999999999E-2</v>
      </c>
      <c r="T61" s="7">
        <v>1</v>
      </c>
      <c r="U61" s="8">
        <v>950000000</v>
      </c>
      <c r="V61" s="8">
        <v>548000000</v>
      </c>
      <c r="W61" s="7">
        <v>1.4</v>
      </c>
      <c r="X61" s="8">
        <v>1100000000</v>
      </c>
      <c r="Y61" s="8">
        <v>655000000</v>
      </c>
      <c r="Z61" s="5">
        <f t="shared" si="8"/>
        <v>125.28489999999999</v>
      </c>
      <c r="AA61" s="5">
        <f t="shared" si="9"/>
        <v>320.32024941711069</v>
      </c>
      <c r="AB61" s="8">
        <f t="shared" si="10"/>
        <v>0.58161378090141458</v>
      </c>
      <c r="AC61" s="8">
        <f t="shared" si="11"/>
        <v>0.83023366481337146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>
        <v>9</v>
      </c>
      <c r="Q62" s="8">
        <v>3.6600000000000002E-5</v>
      </c>
      <c r="R62" s="7">
        <v>21972.1</v>
      </c>
      <c r="S62" s="7">
        <v>3.7999999999999999E-2</v>
      </c>
      <c r="T62" s="7">
        <v>1</v>
      </c>
      <c r="U62" s="8">
        <v>950000000</v>
      </c>
      <c r="V62" s="8">
        <v>548000000</v>
      </c>
      <c r="W62" s="7">
        <v>1.4</v>
      </c>
      <c r="X62" s="8">
        <v>1100000000</v>
      </c>
      <c r="Y62" s="8">
        <v>655000000</v>
      </c>
      <c r="Z62" s="5">
        <f t="shared" si="8"/>
        <v>125.26</v>
      </c>
      <c r="AA62" s="5">
        <f t="shared" si="9"/>
        <v>320.33846402481862</v>
      </c>
      <c r="AB62" s="8">
        <f t="shared" si="10"/>
        <v>0.58161379156885862</v>
      </c>
      <c r="AC62" s="8">
        <f t="shared" si="11"/>
        <v>0.83023360064988538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>
        <v>10</v>
      </c>
      <c r="Q63" s="8">
        <v>3.6600000000000002E-5</v>
      </c>
      <c r="R63" s="7">
        <v>21972.1</v>
      </c>
      <c r="S63" s="7">
        <v>3.7999999999999999E-2</v>
      </c>
      <c r="T63" s="7">
        <v>1</v>
      </c>
      <c r="U63" s="8">
        <v>950000000</v>
      </c>
      <c r="V63" s="8">
        <v>548000000</v>
      </c>
      <c r="W63" s="7">
        <v>1.4</v>
      </c>
      <c r="X63" s="8">
        <v>1100000000</v>
      </c>
      <c r="Y63" s="8">
        <v>655000000</v>
      </c>
      <c r="Z63" s="5">
        <f t="shared" si="8"/>
        <v>2849.4830000000002</v>
      </c>
      <c r="AA63" s="5">
        <f t="shared" si="9"/>
        <v>666.21103944743277</v>
      </c>
      <c r="AB63" s="8">
        <f t="shared" si="10"/>
        <v>0.5725514500615414</v>
      </c>
      <c r="AC63" s="8">
        <f t="shared" si="11"/>
        <v>0.81328743993259334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>
        <v>11</v>
      </c>
      <c r="Q64" s="8">
        <v>3.6600000000000002E-5</v>
      </c>
      <c r="R64" s="7">
        <v>21972.1</v>
      </c>
      <c r="S64" s="7">
        <v>3.7999999999999999E-2</v>
      </c>
      <c r="T64" s="7">
        <v>1</v>
      </c>
      <c r="U64" s="8">
        <v>950000000</v>
      </c>
      <c r="V64" s="8">
        <v>548000000</v>
      </c>
      <c r="W64" s="7">
        <v>1.4</v>
      </c>
      <c r="X64" s="8">
        <v>1100000000</v>
      </c>
      <c r="Y64" s="8">
        <v>655000000</v>
      </c>
      <c r="Z64" s="5">
        <f t="shared" si="8"/>
        <v>2849.6289999999999</v>
      </c>
      <c r="AA64" s="5">
        <f t="shared" si="9"/>
        <v>666.28444068766794</v>
      </c>
      <c r="AB64" s="8">
        <f t="shared" si="10"/>
        <v>0.5725505832662241</v>
      </c>
      <c r="AC64" s="8">
        <f t="shared" si="11"/>
        <v>0.81328538725210819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>
        <v>12</v>
      </c>
      <c r="Q65" s="8">
        <v>3.6600000000000002E-5</v>
      </c>
      <c r="R65" s="7">
        <v>21972.1</v>
      </c>
      <c r="S65" s="7">
        <v>3.7999999999999999E-2</v>
      </c>
      <c r="T65" s="7">
        <v>1</v>
      </c>
      <c r="U65" s="8">
        <v>950000000</v>
      </c>
      <c r="V65" s="8">
        <v>548000000</v>
      </c>
      <c r="W65" s="7">
        <v>1.4</v>
      </c>
      <c r="X65" s="8">
        <v>1100000000</v>
      </c>
      <c r="Y65" s="8">
        <v>655000000</v>
      </c>
      <c r="Z65" s="5">
        <f t="shared" si="8"/>
        <v>2849.4870000000001</v>
      </c>
      <c r="AA65" s="5">
        <f t="shared" si="9"/>
        <v>666.2325996733581</v>
      </c>
      <c r="AB65" s="8">
        <f t="shared" si="10"/>
        <v>0.57255130041012992</v>
      </c>
      <c r="AC65" s="8">
        <f t="shared" si="11"/>
        <v>0.8132870053571688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</sheetData>
  <mergeCells count="7">
    <mergeCell ref="Q52:R52"/>
    <mergeCell ref="B1:L2"/>
    <mergeCell ref="Q1:V2"/>
    <mergeCell ref="AD1:AK2"/>
    <mergeCell ref="Q4:R4"/>
    <mergeCell ref="Q20:R20"/>
    <mergeCell ref="Q36:R36"/>
  </mergeCells>
  <conditionalFormatting sqref="L6:M7 L13:M13">
    <cfRule type="cellIs" dxfId="18" priority="12" operator="lessThan">
      <formula>0</formula>
    </cfRule>
    <cfRule type="cellIs" dxfId="17" priority="13" operator="greaterThan">
      <formula>0</formula>
    </cfRule>
  </conditionalFormatting>
  <conditionalFormatting sqref="L17:M19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L23:M24">
    <cfRule type="cellIs" dxfId="14" priority="8" operator="lessThan">
      <formula>0</formula>
    </cfRule>
    <cfRule type="cellIs" dxfId="13" priority="9" operator="greaterThan">
      <formula>0</formula>
    </cfRule>
  </conditionalFormatting>
  <conditionalFormatting sqref="L27:M2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Y6:Z17">
    <cfRule type="cellIs" dxfId="10" priority="5" operator="greaterThan">
      <formula>0</formula>
    </cfRule>
  </conditionalFormatting>
  <conditionalFormatting sqref="Y6:Z17 U22:U33 AB54:AC65 W38:W50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L14:M1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AD89-1F2F-444D-8C1E-96F43F91E42D}">
  <dimension ref="C7:N18"/>
  <sheetViews>
    <sheetView workbookViewId="0">
      <selection activeCell="C14" sqref="C14:N17"/>
    </sheetView>
  </sheetViews>
  <sheetFormatPr baseColWidth="10" defaultRowHeight="15" x14ac:dyDescent="0.25"/>
  <sheetData>
    <row r="7" spans="3:14" x14ac:dyDescent="0.25">
      <c r="D7" s="11"/>
      <c r="F7" s="11"/>
      <c r="G7" s="11"/>
      <c r="H7" s="11"/>
      <c r="I7" s="11"/>
      <c r="J7" s="11"/>
      <c r="K7" s="11"/>
      <c r="L7" s="11"/>
      <c r="M7" s="11"/>
      <c r="N7" s="11"/>
    </row>
    <row r="8" spans="3:14" x14ac:dyDescent="0.25"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" t="s">
        <v>8</v>
      </c>
      <c r="L8" s="11" t="s">
        <v>9</v>
      </c>
      <c r="M8" s="11" t="s">
        <v>10</v>
      </c>
      <c r="N8" s="11" t="s">
        <v>11</v>
      </c>
    </row>
    <row r="10" spans="3:14" x14ac:dyDescent="0.25">
      <c r="D10" s="11"/>
      <c r="E10" s="12"/>
      <c r="F10" s="11"/>
      <c r="G10" s="11"/>
      <c r="H10" s="11"/>
      <c r="I10" s="11"/>
      <c r="J10" s="11"/>
      <c r="K10" s="12"/>
      <c r="L10" s="12"/>
      <c r="M10" s="3"/>
      <c r="N10" s="3"/>
    </row>
    <row r="11" spans="3:14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3:14" x14ac:dyDescent="0.25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3:14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3:14" x14ac:dyDescent="0.25">
      <c r="D14" s="11" t="s">
        <v>1</v>
      </c>
      <c r="E14" s="11" t="s">
        <v>15</v>
      </c>
      <c r="F14" s="11" t="s">
        <v>3</v>
      </c>
      <c r="G14" s="11" t="s">
        <v>4</v>
      </c>
      <c r="H14" s="11" t="s">
        <v>5</v>
      </c>
      <c r="I14" s="11" t="s">
        <v>6</v>
      </c>
      <c r="J14" s="11" t="s">
        <v>7</v>
      </c>
      <c r="K14" s="1" t="s">
        <v>8</v>
      </c>
      <c r="L14" s="11" t="s">
        <v>9</v>
      </c>
      <c r="M14" s="11" t="s">
        <v>10</v>
      </c>
      <c r="N14" s="11" t="s">
        <v>11</v>
      </c>
    </row>
    <row r="15" spans="3:14" x14ac:dyDescent="0.25">
      <c r="C15" s="11" t="s">
        <v>0</v>
      </c>
      <c r="D15" s="11" t="s">
        <v>12</v>
      </c>
      <c r="E15" s="12">
        <v>144000000</v>
      </c>
      <c r="F15" s="11">
        <v>1.1000000000000001</v>
      </c>
      <c r="G15" s="11">
        <v>1.2</v>
      </c>
      <c r="H15" s="11">
        <v>1.1000000000000001</v>
      </c>
      <c r="I15" s="11">
        <v>1.1000000000000001</v>
      </c>
      <c r="J15" s="11">
        <v>1.25</v>
      </c>
      <c r="K15" s="12">
        <v>434000000</v>
      </c>
      <c r="L15" s="12">
        <v>510000000</v>
      </c>
      <c r="M15" s="3">
        <f>(K15/PRODUCT(E15:I15))-1</f>
        <v>0.88698277541252701</v>
      </c>
      <c r="N15" s="3">
        <f>(L15/(F15*G15*H15*J15*E15))-1</f>
        <v>0.95133149678604201</v>
      </c>
    </row>
    <row r="16" spans="3:14" x14ac:dyDescent="0.25">
      <c r="C16" s="11" t="s">
        <v>13</v>
      </c>
      <c r="D16" s="11" t="s">
        <v>12</v>
      </c>
      <c r="E16" s="12">
        <v>269000000</v>
      </c>
      <c r="F16" s="11">
        <v>1.1000000000000001</v>
      </c>
      <c r="G16" s="11">
        <v>1.2</v>
      </c>
      <c r="H16" s="11">
        <v>1.1000000000000001</v>
      </c>
      <c r="I16" s="11">
        <v>1.1000000000000001</v>
      </c>
      <c r="J16" s="11">
        <v>1.25</v>
      </c>
      <c r="K16" s="12">
        <v>434000000</v>
      </c>
      <c r="L16" s="12">
        <v>510000000</v>
      </c>
      <c r="M16" s="3">
        <f>(K16/PRODUCT(E16:I16))-1</f>
        <v>1.0132043343508812E-2</v>
      </c>
      <c r="N16" s="3">
        <f>(L16/(E16*F16*G16*H16*J16))-1</f>
        <v>4.4578942517435216E-2</v>
      </c>
    </row>
    <row r="17" spans="3:14" x14ac:dyDescent="0.25">
      <c r="C17" t="s">
        <v>53</v>
      </c>
      <c r="D17" s="11" t="s">
        <v>12</v>
      </c>
      <c r="E17" s="12">
        <v>12800000</v>
      </c>
      <c r="F17" s="11">
        <v>1.1000000000000001</v>
      </c>
      <c r="G17" s="11">
        <v>1.2</v>
      </c>
      <c r="H17" s="11">
        <v>1.1000000000000001</v>
      </c>
      <c r="I17" s="11">
        <v>1.1000000000000001</v>
      </c>
      <c r="J17" s="11">
        <v>1.25</v>
      </c>
      <c r="K17" s="12">
        <v>434000000</v>
      </c>
      <c r="L17" s="12">
        <v>510000000</v>
      </c>
      <c r="M17" s="3">
        <f>(K17/PRODUCT(E17:I17))-1</f>
        <v>20.228556223390935</v>
      </c>
      <c r="N17" s="3">
        <f>(L17/(PRODUCT(E17:H17)*J17))-1</f>
        <v>20.952479338842974</v>
      </c>
    </row>
    <row r="18" spans="3:14" x14ac:dyDescent="0.2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</sheetData>
  <conditionalFormatting sqref="M10:N10 M15:N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7:N17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MoS Estatico X</vt:lpstr>
      <vt:lpstr>MoS Estatico Y</vt:lpstr>
      <vt:lpstr>MoS Estatico Z</vt:lpstr>
      <vt:lpstr>Seno x</vt:lpstr>
      <vt:lpstr>Seno 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Rafael luque lópez</cp:lastModifiedBy>
  <dcterms:created xsi:type="dcterms:W3CDTF">2015-06-05T18:17:20Z</dcterms:created>
  <dcterms:modified xsi:type="dcterms:W3CDTF">2021-06-06T21:44:04Z</dcterms:modified>
</cp:coreProperties>
</file>