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fa\Documents\GitHub\Minisat_est_Analisis_RJ\Calculos\"/>
    </mc:Choice>
  </mc:AlternateContent>
  <xr:revisionPtr revIDLastSave="0" documentId="8_{F387DA11-631B-41EF-8893-FA54E20291F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oS Estatico X" sheetId="1" r:id="rId1"/>
    <sheet name="MoS Estatico Y" sheetId="2" r:id="rId2"/>
    <sheet name="MoS Estatico Z" sheetId="3" r:id="rId3"/>
    <sheet name="Seno 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1" i="4" l="1"/>
  <c r="M13" i="4"/>
  <c r="M6" i="4"/>
  <c r="M6" i="3"/>
  <c r="Z6" i="4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V49" i="4"/>
  <c r="U49" i="4"/>
  <c r="W49" i="4" s="1"/>
  <c r="V48" i="4"/>
  <c r="W48" i="4" s="1"/>
  <c r="U48" i="4"/>
  <c r="V47" i="4"/>
  <c r="W47" i="4" s="1"/>
  <c r="U47" i="4"/>
  <c r="V46" i="4"/>
  <c r="U46" i="4"/>
  <c r="V45" i="4"/>
  <c r="U45" i="4"/>
  <c r="W44" i="4"/>
  <c r="V44" i="4"/>
  <c r="U44" i="4"/>
  <c r="V43" i="4"/>
  <c r="U43" i="4"/>
  <c r="V42" i="4"/>
  <c r="U42" i="4"/>
  <c r="W42" i="4" s="1"/>
  <c r="V41" i="4"/>
  <c r="W41" i="4"/>
  <c r="V40" i="4"/>
  <c r="U40" i="4"/>
  <c r="W40" i="4" s="1"/>
  <c r="V39" i="4"/>
  <c r="W39" i="4" s="1"/>
  <c r="U39" i="4"/>
  <c r="V38" i="4"/>
  <c r="U38" i="4"/>
  <c r="T33" i="4"/>
  <c r="U33" i="4" s="1"/>
  <c r="T32" i="4"/>
  <c r="U32" i="4" s="1"/>
  <c r="T31" i="4"/>
  <c r="U31" i="4" s="1"/>
  <c r="T30" i="4"/>
  <c r="U30" i="4" s="1"/>
  <c r="T29" i="4"/>
  <c r="U29" i="4" s="1"/>
  <c r="T28" i="4"/>
  <c r="U28" i="4" s="1"/>
  <c r="T27" i="4"/>
  <c r="U27" i="4" s="1"/>
  <c r="T26" i="4"/>
  <c r="U26" i="4" s="1"/>
  <c r="T25" i="4"/>
  <c r="U25" i="4" s="1"/>
  <c r="T24" i="4"/>
  <c r="U24" i="4" s="1"/>
  <c r="T23" i="4"/>
  <c r="U23" i="4" s="1"/>
  <c r="T22" i="4"/>
  <c r="U22" i="4" s="1"/>
  <c r="X17" i="4"/>
  <c r="Z17" i="4" s="1"/>
  <c r="M17" i="4"/>
  <c r="L17" i="4"/>
  <c r="X16" i="4"/>
  <c r="Z16" i="4" s="1"/>
  <c r="X15" i="4"/>
  <c r="Z15" i="4" s="1"/>
  <c r="X14" i="4"/>
  <c r="Y14" i="4" s="1"/>
  <c r="Z13" i="4"/>
  <c r="Y13" i="4"/>
  <c r="X13" i="4"/>
  <c r="L13" i="4"/>
  <c r="Z12" i="4"/>
  <c r="X12" i="4"/>
  <c r="Y12" i="4" s="1"/>
  <c r="X11" i="4"/>
  <c r="Z11" i="4" s="1"/>
  <c r="X10" i="4"/>
  <c r="Z10" i="4" s="1"/>
  <c r="X9" i="4"/>
  <c r="Z9" i="4" s="1"/>
  <c r="X8" i="4"/>
  <c r="Y8" i="4" s="1"/>
  <c r="Y7" i="4"/>
  <c r="X7" i="4"/>
  <c r="Z7" i="4" s="1"/>
  <c r="X6" i="4"/>
  <c r="L6" i="4"/>
  <c r="AA65" i="3"/>
  <c r="AC65" i="3" s="1"/>
  <c r="Z65" i="3"/>
  <c r="AA64" i="3"/>
  <c r="AC64" i="3" s="1"/>
  <c r="Z64" i="3"/>
  <c r="AA63" i="3"/>
  <c r="Z63" i="3"/>
  <c r="AA62" i="3"/>
  <c r="Z62" i="3"/>
  <c r="AC61" i="3"/>
  <c r="AB61" i="3"/>
  <c r="AA61" i="3"/>
  <c r="Z61" i="3"/>
  <c r="AA60" i="3"/>
  <c r="AB60" i="3" s="1"/>
  <c r="Z60" i="3"/>
  <c r="AA59" i="3"/>
  <c r="AC59" i="3" s="1"/>
  <c r="Z59" i="3"/>
  <c r="AA58" i="3"/>
  <c r="AC58" i="3" s="1"/>
  <c r="Z58" i="3"/>
  <c r="AA57" i="3"/>
  <c r="AC57" i="3" s="1"/>
  <c r="Z57" i="3"/>
  <c r="AA56" i="3"/>
  <c r="AC56" i="3" s="1"/>
  <c r="Z56" i="3"/>
  <c r="AA55" i="3"/>
  <c r="AC55" i="3" s="1"/>
  <c r="Z55" i="3"/>
  <c r="AA54" i="3"/>
  <c r="Z54" i="3"/>
  <c r="V49" i="3"/>
  <c r="U49" i="3"/>
  <c r="W49" i="3" s="1"/>
  <c r="V48" i="3"/>
  <c r="U48" i="3"/>
  <c r="V47" i="3"/>
  <c r="U47" i="3"/>
  <c r="V46" i="3"/>
  <c r="W46" i="3" s="1"/>
  <c r="U46" i="3"/>
  <c r="V45" i="3"/>
  <c r="U45" i="3"/>
  <c r="V44" i="3"/>
  <c r="U44" i="3"/>
  <c r="W44" i="3" s="1"/>
  <c r="V43" i="3"/>
  <c r="U43" i="3"/>
  <c r="W43" i="3" s="1"/>
  <c r="V42" i="3"/>
  <c r="W42" i="3" s="1"/>
  <c r="U42" i="3"/>
  <c r="V41" i="3"/>
  <c r="U41" i="3"/>
  <c r="V40" i="3"/>
  <c r="U40" i="3"/>
  <c r="V39" i="3"/>
  <c r="U39" i="3"/>
  <c r="W39" i="3" s="1"/>
  <c r="V38" i="3"/>
  <c r="U38" i="3"/>
  <c r="T33" i="3"/>
  <c r="U33" i="3" s="1"/>
  <c r="T32" i="3"/>
  <c r="U32" i="3" s="1"/>
  <c r="T31" i="3"/>
  <c r="U31" i="3" s="1"/>
  <c r="U30" i="3"/>
  <c r="T30" i="3"/>
  <c r="T29" i="3"/>
  <c r="U29" i="3" s="1"/>
  <c r="U28" i="3"/>
  <c r="T28" i="3"/>
  <c r="T27" i="3"/>
  <c r="U27" i="3" s="1"/>
  <c r="T26" i="3"/>
  <c r="U26" i="3" s="1"/>
  <c r="T25" i="3"/>
  <c r="U25" i="3" s="1"/>
  <c r="T24" i="3"/>
  <c r="U24" i="3" s="1"/>
  <c r="T23" i="3"/>
  <c r="U23" i="3" s="1"/>
  <c r="U22" i="3"/>
  <c r="T22" i="3"/>
  <c r="X17" i="3"/>
  <c r="Z17" i="3" s="1"/>
  <c r="M17" i="3"/>
  <c r="L17" i="3"/>
  <c r="X16" i="3"/>
  <c r="Z16" i="3" s="1"/>
  <c r="X15" i="3"/>
  <c r="Z15" i="3" s="1"/>
  <c r="X14" i="3"/>
  <c r="Z14" i="3" s="1"/>
  <c r="X13" i="3"/>
  <c r="Z13" i="3" s="1"/>
  <c r="M13" i="3"/>
  <c r="L13" i="3"/>
  <c r="X12" i="3"/>
  <c r="Y12" i="3" s="1"/>
  <c r="Z11" i="3"/>
  <c r="X11" i="3"/>
  <c r="Y11" i="3" s="1"/>
  <c r="X10" i="3"/>
  <c r="Z10" i="3" s="1"/>
  <c r="X9" i="3"/>
  <c r="Z9" i="3" s="1"/>
  <c r="X8" i="3"/>
  <c r="Z8" i="3" s="1"/>
  <c r="X7" i="3"/>
  <c r="Y7" i="3" s="1"/>
  <c r="X6" i="3"/>
  <c r="Y6" i="3" s="1"/>
  <c r="L6" i="3"/>
  <c r="AA65" i="2"/>
  <c r="Z65" i="2"/>
  <c r="AA64" i="2"/>
  <c r="AB64" i="2" s="1"/>
  <c r="Z64" i="2"/>
  <c r="AA63" i="2"/>
  <c r="AC63" i="2" s="1"/>
  <c r="Z63" i="2"/>
  <c r="AA62" i="2"/>
  <c r="AB62" i="2" s="1"/>
  <c r="Z62" i="2"/>
  <c r="AA61" i="2"/>
  <c r="AB61" i="2" s="1"/>
  <c r="Z61" i="2"/>
  <c r="AA60" i="2"/>
  <c r="Z60" i="2"/>
  <c r="AA59" i="2"/>
  <c r="Z59" i="2"/>
  <c r="AC58" i="2"/>
  <c r="AA58" i="2"/>
  <c r="AB58" i="2" s="1"/>
  <c r="Z58" i="2"/>
  <c r="AA57" i="2"/>
  <c r="AC57" i="2" s="1"/>
  <c r="Z57" i="2"/>
  <c r="AA56" i="2"/>
  <c r="Z56" i="2"/>
  <c r="AA55" i="2"/>
  <c r="AC55" i="2" s="1"/>
  <c r="Z55" i="2"/>
  <c r="AA54" i="2"/>
  <c r="Z54" i="2"/>
  <c r="V49" i="2"/>
  <c r="U49" i="2"/>
  <c r="V48" i="2"/>
  <c r="U48" i="2"/>
  <c r="V47" i="2"/>
  <c r="U47" i="2"/>
  <c r="W47" i="2" s="1"/>
  <c r="V46" i="2"/>
  <c r="W46" i="2" s="1"/>
  <c r="U46" i="2"/>
  <c r="V45" i="2"/>
  <c r="U45" i="2"/>
  <c r="W45" i="2" s="1"/>
  <c r="V44" i="2"/>
  <c r="U44" i="2"/>
  <c r="V43" i="2"/>
  <c r="U43" i="2"/>
  <c r="V42" i="2"/>
  <c r="U42" i="2"/>
  <c r="V41" i="2"/>
  <c r="U41" i="2"/>
  <c r="W41" i="2" s="1"/>
  <c r="V40" i="2"/>
  <c r="W40" i="2" s="1"/>
  <c r="U40" i="2"/>
  <c r="V39" i="2"/>
  <c r="U39" i="2"/>
  <c r="W39" i="2" s="1"/>
  <c r="V38" i="2"/>
  <c r="W38" i="2" s="1"/>
  <c r="U38" i="2"/>
  <c r="T33" i="2"/>
  <c r="U33" i="2" s="1"/>
  <c r="T32" i="2"/>
  <c r="U32" i="2" s="1"/>
  <c r="T31" i="2"/>
  <c r="U31" i="2" s="1"/>
  <c r="T30" i="2"/>
  <c r="U30" i="2" s="1"/>
  <c r="T29" i="2"/>
  <c r="U29" i="2" s="1"/>
  <c r="U28" i="2"/>
  <c r="T28" i="2"/>
  <c r="T27" i="2"/>
  <c r="U27" i="2" s="1"/>
  <c r="T26" i="2"/>
  <c r="U26" i="2" s="1"/>
  <c r="U25" i="2"/>
  <c r="T25" i="2"/>
  <c r="T24" i="2"/>
  <c r="U24" i="2" s="1"/>
  <c r="T23" i="2"/>
  <c r="U23" i="2" s="1"/>
  <c r="T22" i="2"/>
  <c r="U22" i="2" s="1"/>
  <c r="X17" i="2"/>
  <c r="Z17" i="2" s="1"/>
  <c r="M17" i="2"/>
  <c r="L17" i="2"/>
  <c r="X16" i="2"/>
  <c r="Z16" i="2" s="1"/>
  <c r="X15" i="2"/>
  <c r="Z15" i="2" s="1"/>
  <c r="X14" i="2"/>
  <c r="Z14" i="2" s="1"/>
  <c r="X13" i="2"/>
  <c r="Z13" i="2" s="1"/>
  <c r="M13" i="2"/>
  <c r="L13" i="2"/>
  <c r="X12" i="2"/>
  <c r="Z12" i="2" s="1"/>
  <c r="X11" i="2"/>
  <c r="Y11" i="2" s="1"/>
  <c r="X10" i="2"/>
  <c r="Z10" i="2" s="1"/>
  <c r="X9" i="2"/>
  <c r="Y9" i="2" s="1"/>
  <c r="X8" i="2"/>
  <c r="Z8" i="2" s="1"/>
  <c r="X7" i="2"/>
  <c r="Y7" i="2" s="1"/>
  <c r="X6" i="2"/>
  <c r="Z6" i="2" s="1"/>
  <c r="M6" i="2"/>
  <c r="L6" i="2"/>
  <c r="AA55" i="1"/>
  <c r="AA56" i="1"/>
  <c r="AA57" i="1"/>
  <c r="AA58" i="1"/>
  <c r="AA59" i="1"/>
  <c r="AA60" i="1"/>
  <c r="AA61" i="1"/>
  <c r="AC61" i="1" s="1"/>
  <c r="AA62" i="1"/>
  <c r="AA63" i="1"/>
  <c r="AA64" i="1"/>
  <c r="AA65" i="1"/>
  <c r="AA54" i="1"/>
  <c r="V39" i="1"/>
  <c r="V40" i="1"/>
  <c r="V41" i="1"/>
  <c r="V42" i="1"/>
  <c r="V43" i="1"/>
  <c r="V44" i="1"/>
  <c r="V45" i="1"/>
  <c r="V46" i="1"/>
  <c r="V47" i="1"/>
  <c r="V48" i="1"/>
  <c r="V49" i="1"/>
  <c r="V38" i="1"/>
  <c r="Z55" i="1"/>
  <c r="Z56" i="1"/>
  <c r="Z57" i="1"/>
  <c r="Z58" i="1"/>
  <c r="AB58" i="1" s="1"/>
  <c r="Z59" i="1"/>
  <c r="AB59" i="1" s="1"/>
  <c r="Z60" i="1"/>
  <c r="Z61" i="1"/>
  <c r="Z62" i="1"/>
  <c r="AB62" i="1" s="1"/>
  <c r="Z63" i="1"/>
  <c r="AC63" i="1" s="1"/>
  <c r="Z64" i="1"/>
  <c r="AC64" i="1" s="1"/>
  <c r="Z65" i="1"/>
  <c r="AB65" i="1" s="1"/>
  <c r="Z54" i="1"/>
  <c r="U39" i="1"/>
  <c r="U40" i="1"/>
  <c r="W40" i="1" s="1"/>
  <c r="U41" i="1"/>
  <c r="W41" i="1" s="1"/>
  <c r="U42" i="1"/>
  <c r="U43" i="1"/>
  <c r="U44" i="1"/>
  <c r="U45" i="1"/>
  <c r="W45" i="1" s="1"/>
  <c r="U46" i="1"/>
  <c r="U47" i="1"/>
  <c r="U48" i="1"/>
  <c r="U49" i="1"/>
  <c r="U38" i="1"/>
  <c r="W39" i="1"/>
  <c r="W43" i="1"/>
  <c r="W44" i="1"/>
  <c r="T23" i="1"/>
  <c r="T24" i="1"/>
  <c r="U24" i="1" s="1"/>
  <c r="T25" i="1"/>
  <c r="U25" i="1" s="1"/>
  <c r="T26" i="1"/>
  <c r="U26" i="1" s="1"/>
  <c r="T27" i="1"/>
  <c r="T28" i="1"/>
  <c r="T29" i="1"/>
  <c r="T30" i="1"/>
  <c r="U30" i="1" s="1"/>
  <c r="T31" i="1"/>
  <c r="U31" i="1" s="1"/>
  <c r="T32" i="1"/>
  <c r="U32" i="1" s="1"/>
  <c r="T33" i="1"/>
  <c r="U33" i="1" s="1"/>
  <c r="T22" i="1"/>
  <c r="U22" i="1" s="1"/>
  <c r="U27" i="1"/>
  <c r="X7" i="1"/>
  <c r="Z7" i="1" s="1"/>
  <c r="X8" i="1"/>
  <c r="Z8" i="1" s="1"/>
  <c r="X9" i="1"/>
  <c r="Y9" i="1" s="1"/>
  <c r="X10" i="1"/>
  <c r="Z10" i="1" s="1"/>
  <c r="X11" i="1"/>
  <c r="Y11" i="1" s="1"/>
  <c r="X12" i="1"/>
  <c r="Y12" i="1" s="1"/>
  <c r="X13" i="1"/>
  <c r="Z13" i="1" s="1"/>
  <c r="X14" i="1"/>
  <c r="Z14" i="1" s="1"/>
  <c r="X15" i="1"/>
  <c r="X16" i="1"/>
  <c r="Z16" i="1" s="1"/>
  <c r="X17" i="1"/>
  <c r="Y17" i="1" s="1"/>
  <c r="X6" i="1"/>
  <c r="Y6" i="1" s="1"/>
  <c r="AC60" i="1"/>
  <c r="AB60" i="1"/>
  <c r="AC59" i="1"/>
  <c r="AB55" i="1"/>
  <c r="U29" i="1"/>
  <c r="U28" i="1"/>
  <c r="U23" i="1"/>
  <c r="Z15" i="1"/>
  <c r="Y15" i="1"/>
  <c r="Z12" i="1"/>
  <c r="M6" i="1"/>
  <c r="L6" i="1"/>
  <c r="M17" i="1"/>
  <c r="L17" i="1"/>
  <c r="M13" i="1"/>
  <c r="L13" i="1"/>
  <c r="Z8" i="4" l="1"/>
  <c r="Y11" i="4"/>
  <c r="W38" i="4"/>
  <c r="W43" i="4"/>
  <c r="W45" i="4"/>
  <c r="AC54" i="4"/>
  <c r="AC56" i="4"/>
  <c r="AC58" i="4"/>
  <c r="AC60" i="4"/>
  <c r="AC62" i="4"/>
  <c r="AC64" i="4"/>
  <c r="Z14" i="4"/>
  <c r="W46" i="4"/>
  <c r="AC55" i="4"/>
  <c r="AC57" i="4"/>
  <c r="AC59" i="4"/>
  <c r="AC61" i="4"/>
  <c r="AC63" i="4"/>
  <c r="AC65" i="4"/>
  <c r="Y6" i="4"/>
  <c r="Y10" i="4"/>
  <c r="Y16" i="4"/>
  <c r="Y9" i="4"/>
  <c r="Y15" i="4"/>
  <c r="Y17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57" i="1"/>
  <c r="AC65" i="1"/>
  <c r="AC62" i="1"/>
  <c r="AC57" i="1"/>
  <c r="AB61" i="1"/>
  <c r="W48" i="1"/>
  <c r="AB56" i="1"/>
  <c r="W46" i="1"/>
  <c r="W47" i="1"/>
  <c r="AC55" i="1"/>
  <c r="AC58" i="1"/>
  <c r="W48" i="3"/>
  <c r="AB58" i="3"/>
  <c r="Z7" i="3"/>
  <c r="AB54" i="3"/>
  <c r="AB63" i="3"/>
  <c r="W45" i="3"/>
  <c r="Y9" i="3"/>
  <c r="Y16" i="3"/>
  <c r="W40" i="3"/>
  <c r="AB55" i="3"/>
  <c r="AB64" i="3"/>
  <c r="AC62" i="3"/>
  <c r="W41" i="3"/>
  <c r="W47" i="3"/>
  <c r="W38" i="3"/>
  <c r="Z9" i="2"/>
  <c r="AC56" i="2"/>
  <c r="AC61" i="2"/>
  <c r="Z11" i="2"/>
  <c r="W42" i="2"/>
  <c r="W48" i="2"/>
  <c r="W43" i="2"/>
  <c r="W49" i="2"/>
  <c r="W44" i="2"/>
  <c r="AC54" i="2"/>
  <c r="AC59" i="2"/>
  <c r="AC64" i="2"/>
  <c r="Z7" i="2"/>
  <c r="AB55" i="2"/>
  <c r="AB60" i="2"/>
  <c r="AC65" i="2"/>
  <c r="Y10" i="3"/>
  <c r="Z6" i="3"/>
  <c r="Y17" i="3"/>
  <c r="AB56" i="3"/>
  <c r="AB59" i="3"/>
  <c r="AB65" i="3"/>
  <c r="Y14" i="3"/>
  <c r="Y13" i="3"/>
  <c r="AB57" i="3"/>
  <c r="AC60" i="3"/>
  <c r="Y8" i="3"/>
  <c r="AC54" i="3"/>
  <c r="AC63" i="3"/>
  <c r="Z12" i="3"/>
  <c r="Y15" i="3"/>
  <c r="AB62" i="3"/>
  <c r="Y6" i="2"/>
  <c r="Y10" i="2"/>
  <c r="Y17" i="2"/>
  <c r="AB56" i="2"/>
  <c r="AB59" i="2"/>
  <c r="AB65" i="2"/>
  <c r="Y14" i="2"/>
  <c r="AC62" i="2"/>
  <c r="Y15" i="2"/>
  <c r="AB54" i="2"/>
  <c r="AB57" i="2"/>
  <c r="AB63" i="2"/>
  <c r="Y12" i="2"/>
  <c r="AC60" i="2"/>
  <c r="Y16" i="2"/>
  <c r="Y8" i="2"/>
  <c r="Y13" i="2"/>
  <c r="AC56" i="1"/>
  <c r="AC54" i="1"/>
  <c r="W49" i="1"/>
  <c r="W42" i="1"/>
  <c r="W38" i="1"/>
  <c r="AB63" i="1"/>
  <c r="AB64" i="1"/>
  <c r="AB54" i="1"/>
  <c r="Z9" i="1"/>
  <c r="Y13" i="1"/>
  <c r="Y7" i="1"/>
  <c r="Y16" i="1"/>
  <c r="Y8" i="1"/>
  <c r="Z6" i="1"/>
  <c r="Y10" i="1"/>
  <c r="Z17" i="1"/>
  <c r="Z11" i="1"/>
  <c r="Y14" i="1"/>
</calcChain>
</file>

<file path=xl/sharedStrings.xml><?xml version="1.0" encoding="utf-8"?>
<sst xmlns="http://schemas.openxmlformats.org/spreadsheetml/2006/main" count="363" uniqueCount="51">
  <si>
    <t>Shell 2D Elements</t>
  </si>
  <si>
    <t>Material</t>
  </si>
  <si>
    <t>Maximum Von Mises Stress</t>
  </si>
  <si>
    <t>KP</t>
  </si>
  <si>
    <t>KM</t>
  </si>
  <si>
    <t>KLD</t>
  </si>
  <si>
    <t>FOSY</t>
  </si>
  <si>
    <t>FOSU</t>
  </si>
  <si>
    <t>σy (Pa)</t>
  </si>
  <si>
    <t>σu (Pa)</t>
  </si>
  <si>
    <t>MOSy</t>
  </si>
  <si>
    <t>MOSu</t>
  </si>
  <si>
    <t>Aluminio Al7075 T6</t>
  </si>
  <si>
    <t>BAR 1D Elements</t>
  </si>
  <si>
    <t>Maximum Combined Stress</t>
  </si>
  <si>
    <t>Minimum Combined Stress</t>
  </si>
  <si>
    <t>As</t>
  </si>
  <si>
    <t>Phi_n</t>
  </si>
  <si>
    <t>F_v_max</t>
  </si>
  <si>
    <t>sf_Y</t>
  </si>
  <si>
    <t>sf_U</t>
  </si>
  <si>
    <t>Tensile Total</t>
  </si>
  <si>
    <t>ELEMENTOS CBUSH (TORNILLOS) Acero A286-M8</t>
  </si>
  <si>
    <t>F_A</t>
  </si>
  <si>
    <t>Gapping</t>
  </si>
  <si>
    <t>F_v_min</t>
  </si>
  <si>
    <t>sf_g</t>
  </si>
  <si>
    <t>MoSg</t>
  </si>
  <si>
    <t>MoS_tot_y</t>
  </si>
  <si>
    <t>MoS_tot_u</t>
  </si>
  <si>
    <t>Sliding</t>
  </si>
  <si>
    <t>mu_s</t>
  </si>
  <si>
    <t>F_Q</t>
  </si>
  <si>
    <t>Shear Combined</t>
  </si>
  <si>
    <t>MoS_slip</t>
  </si>
  <si>
    <t>τ</t>
  </si>
  <si>
    <t>τy (Pa)</t>
  </si>
  <si>
    <t>τu (Pa)</t>
  </si>
  <si>
    <t>MoS_comb_y</t>
  </si>
  <si>
    <t>MoS_comb_u</t>
  </si>
  <si>
    <t>ANALISIS ESTATICO X</t>
  </si>
  <si>
    <t>ANALISIS ESTATICO Y</t>
  </si>
  <si>
    <t>Tornillo</t>
  </si>
  <si>
    <t>ANALISIS ESTATICO Z</t>
  </si>
  <si>
    <t>INPUT F06</t>
  </si>
  <si>
    <t>F_X</t>
  </si>
  <si>
    <t>F_Y</t>
  </si>
  <si>
    <t>F_Z</t>
  </si>
  <si>
    <t>M_X</t>
  </si>
  <si>
    <t>M_Y</t>
  </si>
  <si>
    <t>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</si>
</sst>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0" fontId="0" fillId="0" borderId="0" xfId="0" applyNumberFormat="1"/>
    <xf numFmtId="11" fontId="0" fillId="2" borderId="0" xfId="0" applyNumberFormat="1" applyFill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65"/>
  <sheetViews>
    <sheetView topLeftCell="L7" workbookViewId="0">
      <selection activeCell="X19" sqref="X19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40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138.7587</v>
      </c>
      <c r="Y6" s="2">
        <f>((Q6*U6)/(R6+S6*X6*T6))-1</f>
        <v>0.58208172869453723</v>
      </c>
      <c r="Z6" s="2">
        <f>((Q6*W6)/(R6+S6*X6*V6))-1</f>
        <v>0.83170832088155122</v>
      </c>
      <c r="AC6">
        <v>0</v>
      </c>
      <c r="AD6">
        <v>1</v>
      </c>
      <c r="AE6" s="2">
        <v>138.7587</v>
      </c>
      <c r="AF6" s="2">
        <v>-47.677790000000002</v>
      </c>
      <c r="AG6" s="2">
        <v>-218.77119999999999</v>
      </c>
      <c r="AH6" s="2">
        <v>3.6460069999999999E-4</v>
      </c>
      <c r="AI6" s="2">
        <v>4.9347859999999999</v>
      </c>
      <c r="AJ6" s="2">
        <v>4.3022919999999996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684.92539999999997</v>
      </c>
      <c r="Y7" s="2">
        <f t="shared" ref="Y7:Y17" si="1">((Q7*U7)/(R7+S7*X7*T7))-1</f>
        <v>0.58058909919406698</v>
      </c>
      <c r="Z7" s="2">
        <f t="shared" ref="Z7:Z17" si="2">((Q7*W7)/(R7+S7*X7*V7))-1</f>
        <v>0.82929006655416249</v>
      </c>
      <c r="AC7">
        <v>0</v>
      </c>
      <c r="AD7">
        <v>2</v>
      </c>
      <c r="AE7" s="2">
        <v>684.92539999999997</v>
      </c>
      <c r="AF7" s="2">
        <v>-84.546120000000002</v>
      </c>
      <c r="AG7" s="2">
        <v>-11.634040000000001</v>
      </c>
      <c r="AH7" s="2">
        <v>1.6075949999999999E-4</v>
      </c>
      <c r="AI7" s="2">
        <v>18.72015</v>
      </c>
      <c r="AJ7" s="2">
        <v>-0.13990069999999999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684.91399999999999</v>
      </c>
      <c r="Y8" s="2">
        <f t="shared" si="1"/>
        <v>0.58058913031995374</v>
      </c>
      <c r="Z8" s="2">
        <f t="shared" si="2"/>
        <v>0.82929011696313859</v>
      </c>
      <c r="AC8">
        <v>0</v>
      </c>
      <c r="AD8">
        <v>3</v>
      </c>
      <c r="AE8" s="2">
        <v>684.91399999999999</v>
      </c>
      <c r="AF8" s="2">
        <v>84.546660000000003</v>
      </c>
      <c r="AG8" s="2">
        <v>-11.633039999999999</v>
      </c>
      <c r="AH8" s="2">
        <v>-1.624195E-4</v>
      </c>
      <c r="AI8" s="2">
        <v>18.71998</v>
      </c>
      <c r="AJ8" s="2">
        <v>0.14002220000000001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138.76179999999999</v>
      </c>
      <c r="Y9" s="2">
        <f t="shared" si="1"/>
        <v>0.58208172021448679</v>
      </c>
      <c r="Z9" s="2">
        <f t="shared" si="2"/>
        <v>0.8317083071375817</v>
      </c>
      <c r="AC9">
        <v>0</v>
      </c>
      <c r="AD9">
        <v>4</v>
      </c>
      <c r="AE9" s="2">
        <v>138.76179999999999</v>
      </c>
      <c r="AF9" s="2">
        <v>47.680399999999999</v>
      </c>
      <c r="AG9" s="2">
        <v>-218.76900000000001</v>
      </c>
      <c r="AH9" s="2">
        <v>-3.6457870000000003E-4</v>
      </c>
      <c r="AI9" s="2">
        <v>4.9348130000000001</v>
      </c>
      <c r="AJ9" s="2">
        <v>-4.302346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273.14999999999998</v>
      </c>
      <c r="Y10" s="2">
        <f t="shared" si="1"/>
        <v>0.58171418668477148</v>
      </c>
      <c r="Z10" s="2">
        <f t="shared" si="2"/>
        <v>0.83111268561129936</v>
      </c>
      <c r="AC10">
        <v>0</v>
      </c>
      <c r="AD10">
        <v>5</v>
      </c>
      <c r="AE10" s="2">
        <v>273.14999999999998</v>
      </c>
      <c r="AF10" s="2">
        <v>-61.094479999999997</v>
      </c>
      <c r="AG10" s="2">
        <v>-496.096</v>
      </c>
      <c r="AH10" s="2">
        <v>2.0123710000000002E-3</v>
      </c>
      <c r="AI10" s="2">
        <v>2.902854</v>
      </c>
      <c r="AJ10" s="2">
        <v>8.1392220000000002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273.15339999999998</v>
      </c>
      <c r="Y11" s="2">
        <f t="shared" si="1"/>
        <v>0.58171417738839226</v>
      </c>
      <c r="Z11" s="2">
        <f t="shared" si="2"/>
        <v>0.83111267054706994</v>
      </c>
      <c r="AC11">
        <v>0</v>
      </c>
      <c r="AD11">
        <v>6</v>
      </c>
      <c r="AE11" s="2">
        <v>273.15339999999998</v>
      </c>
      <c r="AF11" s="2">
        <v>61.09205</v>
      </c>
      <c r="AG11" s="2">
        <v>-496.09879999999998</v>
      </c>
      <c r="AH11" s="2">
        <v>-2.011559E-3</v>
      </c>
      <c r="AI11" s="2">
        <v>2.9029029999999998</v>
      </c>
      <c r="AJ11" s="2">
        <v>-8.1392930000000003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-273.14510000000001</v>
      </c>
      <c r="Y12" s="2">
        <f t="shared" si="1"/>
        <v>0.58320929463829074</v>
      </c>
      <c r="Z12" s="2">
        <f t="shared" si="2"/>
        <v>0.83353633480486056</v>
      </c>
      <c r="AC12">
        <v>0</v>
      </c>
      <c r="AD12">
        <v>7</v>
      </c>
      <c r="AE12" s="2">
        <v>-273.14510000000001</v>
      </c>
      <c r="AF12" s="2">
        <v>61.091270000000002</v>
      </c>
      <c r="AG12" s="2">
        <v>-496.09379999999999</v>
      </c>
      <c r="AH12" s="2">
        <v>2.011601E-3</v>
      </c>
      <c r="AI12" s="2">
        <v>2.9029310000000002</v>
      </c>
      <c r="AJ12" s="2">
        <v>-8.1390670000000007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-138.76140000000001</v>
      </c>
      <c r="Y13" s="2">
        <f t="shared" si="1"/>
        <v>0.58284124941058657</v>
      </c>
      <c r="Z13" s="2">
        <f t="shared" si="2"/>
        <v>0.83293954400741255</v>
      </c>
      <c r="AC13">
        <v>0</v>
      </c>
      <c r="AD13">
        <v>8</v>
      </c>
      <c r="AE13" s="2">
        <v>-138.76140000000001</v>
      </c>
      <c r="AF13" s="2">
        <v>47.676110000000001</v>
      </c>
      <c r="AG13" s="2">
        <v>-218.76939999999999</v>
      </c>
      <c r="AH13" s="2">
        <v>3.6444100000000002E-4</v>
      </c>
      <c r="AI13" s="2">
        <v>4.9348190000000001</v>
      </c>
      <c r="AJ13" s="2">
        <v>-4.3022980000000004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-138.75810000000001</v>
      </c>
      <c r="Y14" s="2">
        <f t="shared" si="1"/>
        <v>0.5828412403747667</v>
      </c>
      <c r="Z14" s="2">
        <f t="shared" si="2"/>
        <v>0.83293952935705984</v>
      </c>
      <c r="AC14">
        <v>0</v>
      </c>
      <c r="AD14">
        <v>9</v>
      </c>
      <c r="AE14" s="2">
        <v>-138.75810000000001</v>
      </c>
      <c r="AF14" s="2">
        <v>-47.673650000000002</v>
      </c>
      <c r="AG14" s="2">
        <v>-218.7722</v>
      </c>
      <c r="AH14" s="2">
        <v>-3.6456439999999998E-4</v>
      </c>
      <c r="AI14" s="2">
        <v>4.9347859999999999</v>
      </c>
      <c r="AJ14" s="2">
        <v>4.3022419999999997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-273.14210000000003</v>
      </c>
      <c r="Y15" s="2">
        <f t="shared" si="1"/>
        <v>0.58320928642008862</v>
      </c>
      <c r="Z15" s="2">
        <f t="shared" si="2"/>
        <v>0.83353632147768386</v>
      </c>
      <c r="AC15">
        <v>0</v>
      </c>
      <c r="AD15">
        <v>10</v>
      </c>
      <c r="AE15" s="2">
        <v>-273.14210000000003</v>
      </c>
      <c r="AF15" s="2">
        <v>-61.09355</v>
      </c>
      <c r="AG15" s="2">
        <v>-496.0924</v>
      </c>
      <c r="AH15" s="2">
        <v>-2.012308E-3</v>
      </c>
      <c r="AI15" s="2">
        <v>2.9028779999999998</v>
      </c>
      <c r="AJ15" s="2">
        <v>8.1390030000000007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-684.92280000000005</v>
      </c>
      <c r="Y16" s="2">
        <f t="shared" si="1"/>
        <v>0.58433812305281485</v>
      </c>
      <c r="Z16" s="2">
        <f t="shared" si="2"/>
        <v>0.83536743972177674</v>
      </c>
      <c r="AC16">
        <v>0</v>
      </c>
      <c r="AD16">
        <v>11</v>
      </c>
      <c r="AE16" s="2">
        <v>-684.92280000000005</v>
      </c>
      <c r="AF16" s="2">
        <v>84.53134</v>
      </c>
      <c r="AG16" s="2">
        <v>-11.63542</v>
      </c>
      <c r="AH16" s="2">
        <v>1.6226789999999999E-4</v>
      </c>
      <c r="AI16" s="2">
        <v>18.720199999999998</v>
      </c>
      <c r="AJ16" s="2">
        <v>0.1401384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-684.93380000000002</v>
      </c>
      <c r="Y17" s="2">
        <f t="shared" si="1"/>
        <v>0.5843381532292089</v>
      </c>
      <c r="Z17" s="2">
        <f t="shared" si="2"/>
        <v>0.83536748868574451</v>
      </c>
      <c r="AC17">
        <v>0</v>
      </c>
      <c r="AD17">
        <v>12</v>
      </c>
      <c r="AE17" s="2">
        <v>-684.93380000000002</v>
      </c>
      <c r="AF17" s="2">
        <v>-84.532240000000002</v>
      </c>
      <c r="AG17" s="2">
        <v>-11.63654</v>
      </c>
      <c r="AH17" s="2">
        <v>-1.6071560000000001E-4</v>
      </c>
      <c r="AI17" s="2">
        <v>18.72035</v>
      </c>
      <c r="AJ17" s="2">
        <v>-0.14001459999999999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138.7587</v>
      </c>
      <c r="U22" s="4">
        <f>(Q22/((1-R22)*T22*S22))-1</f>
        <v>98.197016579494203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684.92539999999997</v>
      </c>
      <c r="U23" s="4">
        <f t="shared" ref="U23:U33" si="4">(Q23/((1-R23)*T23*S23))-1</f>
        <v>19.096274812481862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684.91399999999999</v>
      </c>
      <c r="U24" s="4">
        <f t="shared" si="4"/>
        <v>19.096609303429432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138.76179999999999</v>
      </c>
      <c r="U25" s="4">
        <f t="shared" si="4"/>
        <v>98.194800474259239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273.14999999999998</v>
      </c>
      <c r="U26" s="4">
        <f t="shared" si="4"/>
        <v>49.391539683137715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273.15339999999998</v>
      </c>
      <c r="U27" s="4">
        <f t="shared" si="4"/>
        <v>49.390912448642652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273.14510000000001</v>
      </c>
      <c r="U28" s="4">
        <f t="shared" si="4"/>
        <v>49.392443666201821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138.76140000000001</v>
      </c>
      <c r="U29" s="4">
        <f t="shared" si="4"/>
        <v>98.19508641775785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138.75810000000001</v>
      </c>
      <c r="U30" s="4">
        <f t="shared" si="4"/>
        <v>98.19744551452537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273.14210000000003</v>
      </c>
      <c r="U31" s="4">
        <f t="shared" si="4"/>
        <v>49.392997141228179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684.92280000000005</v>
      </c>
      <c r="U32" s="4">
        <f t="shared" si="4"/>
        <v>19.096351098910805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684.93380000000002</v>
      </c>
      <c r="U33" s="4">
        <f t="shared" si="4"/>
        <v>19.096028352592711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138.7587</v>
      </c>
      <c r="V38" s="5">
        <f>SQRT(AF6^2 + AG6^2)</f>
        <v>223.90625183036784</v>
      </c>
      <c r="W38" s="4">
        <f>(((Q38-(1-R38)*U38)*S38)/(T38*V38))-1</f>
        <v>7.3631392433514691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684.92539999999997</v>
      </c>
      <c r="V39" s="5">
        <f t="shared" ref="V39:V49" si="6">SQRT(AF7^2 + AG7^2)</f>
        <v>85.342822157320299</v>
      </c>
      <c r="W39" s="4">
        <f t="shared" ref="W39:W49" si="7">(((Q39-(1-R39)*U39)*S39)/(T39*V39))-1</f>
        <v>20.062114032952071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684.91399999999999</v>
      </c>
      <c r="V40" s="5">
        <f t="shared" si="6"/>
        <v>85.343220801638367</v>
      </c>
      <c r="W40" s="4">
        <f t="shared" si="7"/>
        <v>20.062034007774823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138.76179999999999</v>
      </c>
      <c r="V41" s="5">
        <f t="shared" si="6"/>
        <v>223.90465806936666</v>
      </c>
      <c r="W41" s="4">
        <f t="shared" si="7"/>
        <v>7.363196869739026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273.14999999999998</v>
      </c>
      <c r="V42" s="5">
        <f t="shared" si="6"/>
        <v>499.84375228912324</v>
      </c>
      <c r="W42" s="4">
        <f t="shared" si="7"/>
        <v>2.7093390657614966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273.15339999999998</v>
      </c>
      <c r="V43" s="5">
        <f t="shared" si="6"/>
        <v>499.84623429074912</v>
      </c>
      <c r="W43" s="4">
        <f t="shared" si="7"/>
        <v>2.709319712124175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273.14510000000001</v>
      </c>
      <c r="V44" s="5">
        <f t="shared" si="6"/>
        <v>499.84117644373083</v>
      </c>
      <c r="W44" s="4">
        <f t="shared" si="7"/>
        <v>2.7093595284292866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138.76140000000001</v>
      </c>
      <c r="V45" s="5">
        <f t="shared" si="6"/>
        <v>223.90413538184617</v>
      </c>
      <c r="W45" s="4">
        <f t="shared" si="7"/>
        <v>7.3632166385121955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138.75810000000001</v>
      </c>
      <c r="V46" s="5">
        <f t="shared" si="6"/>
        <v>223.906347380244</v>
      </c>
      <c r="W46" s="4">
        <f t="shared" si="7"/>
        <v>7.3631360427285983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273.14210000000003</v>
      </c>
      <c r="V47" s="5">
        <f t="shared" si="6"/>
        <v>499.84006561035352</v>
      </c>
      <c r="W47" s="4">
        <f t="shared" si="7"/>
        <v>2.709368596862169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684.92280000000005</v>
      </c>
      <c r="V48" s="5">
        <f t="shared" si="6"/>
        <v>85.328368323623764</v>
      </c>
      <c r="W48" s="4">
        <f t="shared" si="7"/>
        <v>20.065685947120869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684.93380000000002</v>
      </c>
      <c r="V49" s="5">
        <f t="shared" si="6"/>
        <v>85.329412646456205</v>
      </c>
      <c r="W49" s="4">
        <f t="shared" si="7"/>
        <v>20.065410413862498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138.7587</v>
      </c>
      <c r="AA54" s="5">
        <f>SQRT(AF6^2 + AG6^2)</f>
        <v>223.90625183036784</v>
      </c>
      <c r="AB54" s="2">
        <f>(1/(SQRT(((AA54*T54)/(V54*Q54))^2 + ( (R54+S54*Z54*T54)/(Q54*U54))^2)))-1</f>
        <v>0.58183503144276227</v>
      </c>
      <c r="AC54" s="2">
        <f>(1/(SQRT(((AA54*W54)/(V54*Q54))^2 + ( (R54+S54*Z54*W54)/(Q54*X54))^2)))-1</f>
        <v>0.83095818949570033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684.92539999999997</v>
      </c>
      <c r="AA55" s="5">
        <f t="shared" ref="AA55:AA65" si="9">SQRT(AF7^2 + AG7^2)</f>
        <v>85.342822157320299</v>
      </c>
      <c r="AB55" s="2">
        <f t="shared" ref="AB55:AB65" si="10">(1/(SQRT(((AA55*T55)/(V55*Q55))^2 + ( (R55+S55*Z55*T55)/(Q55*U55))^2)))-1</f>
        <v>0.58055335356605964</v>
      </c>
      <c r="AC55" s="2">
        <f t="shared" ref="AC55:AC65" si="11">(1/(SQRT(((AA55*W55)/(V55*Q55))^2 + ( (R55+S55*Z55*W55)/(Q55*X55))^2)))-1</f>
        <v>0.82918146254955771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684.91399999999999</v>
      </c>
      <c r="AA56" s="5">
        <f t="shared" si="9"/>
        <v>85.343220801638367</v>
      </c>
      <c r="AB56" s="2">
        <f t="shared" si="10"/>
        <v>0.58055338435590276</v>
      </c>
      <c r="AC56" s="2">
        <f t="shared" si="11"/>
        <v>0.82918151193504519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138.76179999999999</v>
      </c>
      <c r="AA57" s="5">
        <f t="shared" si="9"/>
        <v>223.90465806936666</v>
      </c>
      <c r="AB57" s="2">
        <f t="shared" si="10"/>
        <v>0.58183502647781804</v>
      </c>
      <c r="AC57" s="2">
        <f t="shared" si="11"/>
        <v>0.83095818644085795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273.14999999999998</v>
      </c>
      <c r="AA58" s="5">
        <f t="shared" si="9"/>
        <v>499.84375228912324</v>
      </c>
      <c r="AB58" s="2">
        <f t="shared" si="10"/>
        <v>0.58048676573863012</v>
      </c>
      <c r="AC58" s="2">
        <f t="shared" si="11"/>
        <v>0.82738714284241643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273.15339999999998</v>
      </c>
      <c r="AA59" s="5">
        <f t="shared" si="9"/>
        <v>499.84623429074912</v>
      </c>
      <c r="AB59" s="2">
        <f t="shared" si="10"/>
        <v>0.58048674428837921</v>
      </c>
      <c r="AC59" s="2">
        <f t="shared" si="11"/>
        <v>0.82738709098392271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273.14510000000001</v>
      </c>
      <c r="AA60" s="5">
        <f t="shared" si="9"/>
        <v>499.84117644373083</v>
      </c>
      <c r="AB60" s="2">
        <f t="shared" si="10"/>
        <v>0.58048679174097395</v>
      </c>
      <c r="AC60" s="2">
        <f t="shared" si="11"/>
        <v>0.8273872027008724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138.76140000000001</v>
      </c>
      <c r="AA61" s="5">
        <f t="shared" si="9"/>
        <v>223.90413538184617</v>
      </c>
      <c r="AB61" s="2">
        <f t="shared" si="10"/>
        <v>0.58183502872300896</v>
      </c>
      <c r="AC61" s="2">
        <f t="shared" si="11"/>
        <v>0.83095819171213336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138.75810000000001</v>
      </c>
      <c r="AA62" s="5">
        <f t="shared" si="9"/>
        <v>223.906347380244</v>
      </c>
      <c r="AB62" s="2">
        <f t="shared" si="10"/>
        <v>0.58183503287279237</v>
      </c>
      <c r="AC62" s="2">
        <f t="shared" si="11"/>
        <v>0.83095819151272665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273.14210000000003</v>
      </c>
      <c r="AA63" s="5">
        <f t="shared" si="9"/>
        <v>499.84006561035352</v>
      </c>
      <c r="AB63" s="2">
        <f t="shared" si="10"/>
        <v>0.58048680537374375</v>
      </c>
      <c r="AC63" s="2">
        <f t="shared" si="11"/>
        <v>0.82738723242027601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684.92280000000005</v>
      </c>
      <c r="AA64" s="5">
        <f t="shared" si="9"/>
        <v>85.328368323623764</v>
      </c>
      <c r="AB64" s="2">
        <f t="shared" si="10"/>
        <v>0.58055337277093266</v>
      </c>
      <c r="AC64" s="2">
        <f t="shared" si="11"/>
        <v>0.82918151082469471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684.93380000000002</v>
      </c>
      <c r="AA65" s="5">
        <f t="shared" si="9"/>
        <v>85.329412646456205</v>
      </c>
      <c r="AB65" s="2">
        <f t="shared" si="10"/>
        <v>0.58055334186456875</v>
      </c>
      <c r="AC65" s="2">
        <f t="shared" si="11"/>
        <v>0.82918145953585642</v>
      </c>
    </row>
  </sheetData>
  <mergeCells count="7">
    <mergeCell ref="AD1:AK2"/>
    <mergeCell ref="Q52:R52"/>
    <mergeCell ref="B1:L2"/>
    <mergeCell ref="Q1:V2"/>
    <mergeCell ref="Q4:R4"/>
    <mergeCell ref="Q20:R20"/>
    <mergeCell ref="Q36:R36"/>
  </mergeCells>
  <conditionalFormatting sqref="L6:M7 L13:M14">
    <cfRule type="cellIs" dxfId="43" priority="10" operator="lessThan">
      <formula>0</formula>
    </cfRule>
    <cfRule type="cellIs" dxfId="42" priority="11" operator="greaterThan">
      <formula>0</formula>
    </cfRule>
  </conditionalFormatting>
  <conditionalFormatting sqref="L17:M19">
    <cfRule type="cellIs" dxfId="41" priority="8" operator="lessThan">
      <formula>0</formula>
    </cfRule>
    <cfRule type="cellIs" dxfId="40" priority="9" operator="greaterThan">
      <formula>0</formula>
    </cfRule>
  </conditionalFormatting>
  <conditionalFormatting sqref="L23:M24">
    <cfRule type="cellIs" dxfId="39" priority="6" operator="lessThan">
      <formula>0</formula>
    </cfRule>
    <cfRule type="cellIs" dxfId="38" priority="7" operator="greaterThan">
      <formula>0</formula>
    </cfRule>
  </conditionalFormatting>
  <conditionalFormatting sqref="L27:M28">
    <cfRule type="cellIs" dxfId="37" priority="4" operator="lessThan">
      <formula>0</formula>
    </cfRule>
    <cfRule type="cellIs" dxfId="36" priority="5" operator="greaterThan">
      <formula>0</formula>
    </cfRule>
  </conditionalFormatting>
  <conditionalFormatting sqref="Y6:Z17">
    <cfRule type="cellIs" dxfId="35" priority="3" operator="greaterThan">
      <formula>0</formula>
    </cfRule>
  </conditionalFormatting>
  <conditionalFormatting sqref="Y6:Z17 U22:U33 AB54:AC65 W38:W50">
    <cfRule type="cellIs" dxfId="34" priority="1" operator="lessThan">
      <formula>0</formula>
    </cfRule>
    <cfRule type="cellIs" dxfId="33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2AAF-AA2E-43AA-8D17-51A2E4C44F0A}">
  <dimension ref="B1:AK65"/>
  <sheetViews>
    <sheetView topLeftCell="K1" workbookViewId="0">
      <selection activeCell="AG7" sqref="AG7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41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138.7619</v>
      </c>
      <c r="Y6" s="2">
        <f>((Q6*U6)/(R6+S6*X6*T6))-1</f>
        <v>0.58208171994093694</v>
      </c>
      <c r="Z6" s="2">
        <f>((Q6*W6)/(R6+S6*X6*V6))-1</f>
        <v>0.83170830669422813</v>
      </c>
      <c r="AC6">
        <v>0</v>
      </c>
      <c r="AD6">
        <v>1</v>
      </c>
      <c r="AE6" s="2">
        <v>138.7619</v>
      </c>
      <c r="AF6" s="2">
        <v>218.7687</v>
      </c>
      <c r="AG6" s="2">
        <v>47.680340000000001</v>
      </c>
      <c r="AH6" s="2">
        <v>-3.6462069999999998E-4</v>
      </c>
      <c r="AI6" s="2">
        <v>4.3023470000000001</v>
      </c>
      <c r="AJ6" s="2">
        <v>4.9348169999999998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273.15320000000003</v>
      </c>
      <c r="Y7" s="2">
        <f t="shared" ref="Y7:Y17" si="1">((Q7*U7)/(R7+S7*X7*T7))-1</f>
        <v>0.58171417793523816</v>
      </c>
      <c r="Z7" s="2">
        <f t="shared" ref="Z7:Z17" si="2">((Q7*W7)/(R7+S7*X7*V7))-1</f>
        <v>0.83111267143320111</v>
      </c>
      <c r="AC7">
        <v>0</v>
      </c>
      <c r="AD7">
        <v>2</v>
      </c>
      <c r="AE7" s="2">
        <v>273.15320000000003</v>
      </c>
      <c r="AF7" s="2">
        <v>496.09800000000001</v>
      </c>
      <c r="AG7" s="2">
        <v>61.092129999999997</v>
      </c>
      <c r="AH7" s="2">
        <v>-2.0116719999999999E-3</v>
      </c>
      <c r="AI7" s="2">
        <v>8.1392889999999998</v>
      </c>
      <c r="AJ7" s="2">
        <v>2.9029050000000001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-273.14190000000002</v>
      </c>
      <c r="Y8" s="2">
        <f t="shared" si="1"/>
        <v>0.58320928587220844</v>
      </c>
      <c r="Z8" s="2">
        <f t="shared" si="2"/>
        <v>0.83353632058920546</v>
      </c>
      <c r="AC8">
        <v>0</v>
      </c>
      <c r="AD8">
        <v>3</v>
      </c>
      <c r="AE8" s="2">
        <v>-273.14190000000002</v>
      </c>
      <c r="AF8" s="2">
        <v>496.0917</v>
      </c>
      <c r="AG8" s="2">
        <v>-61.093609999999998</v>
      </c>
      <c r="AH8" s="2">
        <v>-2.0123070000000001E-3</v>
      </c>
      <c r="AI8" s="2">
        <v>-8.1389990000000001</v>
      </c>
      <c r="AJ8" s="2">
        <v>2.9028800000000001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-138.75819999999999</v>
      </c>
      <c r="Y9" s="2">
        <f t="shared" si="1"/>
        <v>0.58284124064857945</v>
      </c>
      <c r="Z9" s="2">
        <f t="shared" si="2"/>
        <v>0.83293952980100983</v>
      </c>
      <c r="AC9">
        <v>0</v>
      </c>
      <c r="AD9">
        <v>4</v>
      </c>
      <c r="AE9" s="2">
        <v>-138.75819999999999</v>
      </c>
      <c r="AF9" s="2">
        <v>218.77189999999999</v>
      </c>
      <c r="AG9" s="2">
        <v>-47.673580000000001</v>
      </c>
      <c r="AH9" s="2">
        <v>-3.6458820000000001E-4</v>
      </c>
      <c r="AI9" s="2">
        <v>-4.3022419999999997</v>
      </c>
      <c r="AJ9" s="2">
        <v>4.9347890000000003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684.91420000000005</v>
      </c>
      <c r="Y10" s="2">
        <f t="shared" si="1"/>
        <v>0.58058912977388522</v>
      </c>
      <c r="Z10" s="2">
        <f t="shared" si="2"/>
        <v>0.82929011607877046</v>
      </c>
      <c r="AC10">
        <v>0</v>
      </c>
      <c r="AD10">
        <v>5</v>
      </c>
      <c r="AE10" s="2">
        <v>684.91420000000005</v>
      </c>
      <c r="AF10" s="2">
        <v>11.63297</v>
      </c>
      <c r="AG10" s="2">
        <v>84.545929999999998</v>
      </c>
      <c r="AH10" s="2">
        <v>-1.6234760000000001E-4</v>
      </c>
      <c r="AI10" s="2">
        <v>-0.1400235</v>
      </c>
      <c r="AJ10" s="2">
        <v>18.719989999999999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-684.93399999999997</v>
      </c>
      <c r="Y11" s="2">
        <f t="shared" si="1"/>
        <v>0.58433815377787068</v>
      </c>
      <c r="Z11" s="2">
        <f t="shared" si="2"/>
        <v>0.8353674895759986</v>
      </c>
      <c r="AC11">
        <v>0</v>
      </c>
      <c r="AD11">
        <v>6</v>
      </c>
      <c r="AE11" s="2">
        <v>-684.93399999999997</v>
      </c>
      <c r="AF11" s="2">
        <v>11.63649</v>
      </c>
      <c r="AG11" s="2">
        <v>-84.531540000000007</v>
      </c>
      <c r="AH11" s="2">
        <v>-1.6093720000000001E-4</v>
      </c>
      <c r="AI11" s="2">
        <v>0.14001549999999999</v>
      </c>
      <c r="AJ11" s="2">
        <v>18.720359999999999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684.92520000000002</v>
      </c>
      <c r="Y12" s="2">
        <f t="shared" si="1"/>
        <v>0.58058909974013506</v>
      </c>
      <c r="Z12" s="2">
        <f t="shared" si="2"/>
        <v>0.8292900674385304</v>
      </c>
      <c r="AC12">
        <v>0</v>
      </c>
      <c r="AD12">
        <v>7</v>
      </c>
      <c r="AE12" s="2">
        <v>684.92520000000002</v>
      </c>
      <c r="AF12" s="2">
        <v>11.6341</v>
      </c>
      <c r="AG12" s="2">
        <v>-84.546800000000005</v>
      </c>
      <c r="AH12" s="2">
        <v>1.6081339999999999E-4</v>
      </c>
      <c r="AI12" s="2">
        <v>0.13989960000000001</v>
      </c>
      <c r="AJ12" s="2">
        <v>18.720140000000001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138.7586</v>
      </c>
      <c r="Y13" s="2">
        <f t="shared" si="1"/>
        <v>0.5820817289680873</v>
      </c>
      <c r="Z13" s="2">
        <f t="shared" si="2"/>
        <v>0.83170832132490524</v>
      </c>
      <c r="AC13">
        <v>0</v>
      </c>
      <c r="AD13">
        <v>8</v>
      </c>
      <c r="AE13" s="2">
        <v>138.7586</v>
      </c>
      <c r="AF13" s="2">
        <v>218.7715</v>
      </c>
      <c r="AG13" s="2">
        <v>-47.677860000000003</v>
      </c>
      <c r="AH13" s="2">
        <v>3.6472749999999997E-4</v>
      </c>
      <c r="AI13" s="2">
        <v>-4.3022910000000003</v>
      </c>
      <c r="AJ13" s="2">
        <v>4.9347830000000004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-138.76140000000001</v>
      </c>
      <c r="Y14" s="2">
        <f t="shared" si="1"/>
        <v>0.58284124941058657</v>
      </c>
      <c r="Z14" s="2">
        <f t="shared" si="2"/>
        <v>0.83293954400741255</v>
      </c>
      <c r="AC14">
        <v>0</v>
      </c>
      <c r="AD14">
        <v>9</v>
      </c>
      <c r="AE14" s="2">
        <v>-138.76140000000001</v>
      </c>
      <c r="AF14" s="2">
        <v>218.7697</v>
      </c>
      <c r="AG14" s="2">
        <v>47.676169999999999</v>
      </c>
      <c r="AH14" s="2">
        <v>3.6459390000000001E-4</v>
      </c>
      <c r="AI14" s="2">
        <v>4.3022970000000003</v>
      </c>
      <c r="AJ14" s="2">
        <v>4.9348159999999996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-684.92259999999999</v>
      </c>
      <c r="Y15" s="2">
        <f t="shared" si="1"/>
        <v>0.58433812250415285</v>
      </c>
      <c r="Z15" s="2">
        <f t="shared" si="2"/>
        <v>0.83536743883152287</v>
      </c>
      <c r="AC15">
        <v>0</v>
      </c>
      <c r="AD15">
        <v>10</v>
      </c>
      <c r="AE15" s="2">
        <v>-684.92259999999999</v>
      </c>
      <c r="AF15" s="2">
        <v>11.635479999999999</v>
      </c>
      <c r="AG15" s="2">
        <v>84.532030000000006</v>
      </c>
      <c r="AH15" s="2">
        <v>1.6231899999999999E-4</v>
      </c>
      <c r="AI15" s="2">
        <v>-0.14013729999999999</v>
      </c>
      <c r="AJ15" s="2">
        <v>18.720199999999998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273.15019999999998</v>
      </c>
      <c r="Y16" s="2">
        <f t="shared" si="1"/>
        <v>0.58171418613792558</v>
      </c>
      <c r="Z16" s="2">
        <f t="shared" si="2"/>
        <v>0.83111268472516819</v>
      </c>
      <c r="AC16">
        <v>0</v>
      </c>
      <c r="AD16">
        <v>11</v>
      </c>
      <c r="AE16" s="2">
        <v>273.15019999999998</v>
      </c>
      <c r="AF16" s="2">
        <v>496.0967</v>
      </c>
      <c r="AG16" s="2">
        <v>-61.094410000000003</v>
      </c>
      <c r="AH16" s="2">
        <v>2.0123799999999998E-3</v>
      </c>
      <c r="AI16" s="2">
        <v>-8.1392260000000007</v>
      </c>
      <c r="AJ16" s="2">
        <v>2.9028520000000002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-273.14530000000002</v>
      </c>
      <c r="Y17" s="2">
        <f t="shared" si="1"/>
        <v>0.58320929518617071</v>
      </c>
      <c r="Z17" s="2">
        <f t="shared" si="2"/>
        <v>0.83353633569333874</v>
      </c>
      <c r="AC17">
        <v>0</v>
      </c>
      <c r="AD17">
        <v>12</v>
      </c>
      <c r="AE17" s="2">
        <v>-273.14530000000002</v>
      </c>
      <c r="AF17" s="2">
        <v>496.09449999999998</v>
      </c>
      <c r="AG17" s="2">
        <v>61.091209999999997</v>
      </c>
      <c r="AH17" s="2">
        <v>2.0116000000000001E-3</v>
      </c>
      <c r="AI17" s="2">
        <v>8.1390709999999995</v>
      </c>
      <c r="AJ17" s="2">
        <v>2.9029289999999999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138.7619</v>
      </c>
      <c r="U22" s="4">
        <f>(Q22/((1-R22)*T22*S22))-1</f>
        <v>98.194728988642154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273.15320000000003</v>
      </c>
      <c r="U23" s="4">
        <f t="shared" ref="U23:U33" si="4">(Q23/((1-R23)*T23*S23))-1</f>
        <v>49.390949344357175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273.14190000000002</v>
      </c>
      <c r="U24" s="4">
        <f t="shared" si="4"/>
        <v>49.393034039995555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138.75819999999999</v>
      </c>
      <c r="U25" s="4">
        <f t="shared" si="4"/>
        <v>98.197374025095939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684.91420000000005</v>
      </c>
      <c r="U26" s="4">
        <f t="shared" si="4"/>
        <v>19.096603435071231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684.93399999999997</v>
      </c>
      <c r="U27" s="4">
        <f t="shared" si="4"/>
        <v>19.09602248457379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684.92520000000002</v>
      </c>
      <c r="U28" s="4">
        <f t="shared" si="4"/>
        <v>19.096280680648142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138.7586</v>
      </c>
      <c r="U29" s="4">
        <f t="shared" si="4"/>
        <v>98.19708806840849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138.76140000000001</v>
      </c>
      <c r="U30" s="4">
        <f t="shared" si="4"/>
        <v>98.19508641775785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684.92259999999999</v>
      </c>
      <c r="U31" s="4">
        <f t="shared" si="4"/>
        <v>19.096356967121636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273.15019999999998</v>
      </c>
      <c r="U32" s="4">
        <f t="shared" si="4"/>
        <v>49.391502786558696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273.14530000000002</v>
      </c>
      <c r="U33" s="4">
        <f t="shared" si="4"/>
        <v>49.392406768299004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138.7619</v>
      </c>
      <c r="V38" s="5">
        <f>SQRT(AF6^2 + AG6^2)</f>
        <v>223.90435217343497</v>
      </c>
      <c r="W38" s="4">
        <f>(((Q38-(1-R38)*U38)*S38)/(T38*V38))-1</f>
        <v>7.3632082340783818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273.15320000000003</v>
      </c>
      <c r="V39" s="5">
        <f t="shared" ref="V39:V49" si="6">SQRT(AF7^2 + AG7^2)</f>
        <v>499.8454500662549</v>
      </c>
      <c r="W39" s="4">
        <f t="shared" ref="W39:W49" si="7">(((Q39-(1-R39)*U39)*S39)/(T39*V39))-1</f>
        <v>2.7093255867902131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273.14190000000002</v>
      </c>
      <c r="V40" s="5">
        <f t="shared" si="6"/>
        <v>499.839378192357</v>
      </c>
      <c r="W40" s="4">
        <f t="shared" si="7"/>
        <v>2.7093737532635176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138.75819999999999</v>
      </c>
      <c r="V41" s="5">
        <f t="shared" si="6"/>
        <v>223.90603935496335</v>
      </c>
      <c r="W41" s="4">
        <f t="shared" si="7"/>
        <v>7.3631474864327373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684.91420000000005</v>
      </c>
      <c r="V42" s="5">
        <f t="shared" si="6"/>
        <v>85.342488073560403</v>
      </c>
      <c r="W42" s="4">
        <f t="shared" si="7"/>
        <v>20.062214518776205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684.93399999999997</v>
      </c>
      <c r="V43" s="5">
        <f t="shared" si="6"/>
        <v>85.328712367477465</v>
      </c>
      <c r="W43" s="4">
        <f t="shared" si="7"/>
        <v>20.065582972172223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684.92520000000002</v>
      </c>
      <c r="V44" s="5">
        <f t="shared" si="6"/>
        <v>85.343503988587202</v>
      </c>
      <c r="W44" s="4">
        <f t="shared" si="7"/>
        <v>20.061946084350119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138.7586</v>
      </c>
      <c r="V45" s="5">
        <f t="shared" si="6"/>
        <v>223.90655985573446</v>
      </c>
      <c r="W45" s="4">
        <f t="shared" si="7"/>
        <v>7.3631277996663176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138.76140000000001</v>
      </c>
      <c r="V46" s="5">
        <f t="shared" si="6"/>
        <v>223.90444127787839</v>
      </c>
      <c r="W46" s="4">
        <f t="shared" si="7"/>
        <v>7.363205212768376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684.92259999999999</v>
      </c>
      <c r="V47" s="5">
        <f t="shared" si="6"/>
        <v>85.329060060165318</v>
      </c>
      <c r="W47" s="4">
        <f t="shared" si="7"/>
        <v>20.06551549617464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273.15019999999998</v>
      </c>
      <c r="V48" s="5">
        <f t="shared" si="6"/>
        <v>499.84443848475308</v>
      </c>
      <c r="W48" s="4">
        <f t="shared" si="7"/>
        <v>2.7093339185241305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273.14530000000002</v>
      </c>
      <c r="V49" s="5">
        <f t="shared" si="6"/>
        <v>499.84186386247609</v>
      </c>
      <c r="W49" s="4">
        <f t="shared" si="7"/>
        <v>2.7093543720604965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138.7619</v>
      </c>
      <c r="AA54" s="5">
        <f>SQRT(AF6^2 + AG6^2)</f>
        <v>223.90435217343497</v>
      </c>
      <c r="AB54" s="2">
        <f>(1/(SQRT(((AA54*T54)/(V54*Q54))^2 + ( (R54+S54*Z54*T54)/(Q54*U54))^2)))-1</f>
        <v>0.58183502687829836</v>
      </c>
      <c r="AC54" s="2">
        <f>(1/(SQRT(((AA54*W54)/(V54*Q54))^2 + ( (R54+S54*Z54*W54)/(Q54*X54))^2)))-1</f>
        <v>0.83095818804640031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273.15320000000003</v>
      </c>
      <c r="AA55" s="5">
        <f t="shared" ref="AA55:AA65" si="9">SQRT(AF7^2 + AG7^2)</f>
        <v>499.8454500662549</v>
      </c>
      <c r="AB55" s="2">
        <f t="shared" ref="AB55:AB65" si="10">(1/(SQRT(((AA55*T55)/(V55*Q55))^2 + ( (R55+S55*Z55*T55)/(Q55*U55))^2)))-1</f>
        <v>0.58048674868098504</v>
      </c>
      <c r="AC55" s="2">
        <f t="shared" ref="AC55:AC65" si="11">(1/(SQRT(((AA55*W55)/(V55*Q55))^2 + ( (R55+S55*Z55*W55)/(Q55*X55))^2)))-1</f>
        <v>0.82738710351935185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273.14190000000002</v>
      </c>
      <c r="AA56" s="5">
        <f t="shared" si="9"/>
        <v>499.839378192357</v>
      </c>
      <c r="AB56" s="2">
        <f t="shared" si="10"/>
        <v>0.58048680929142193</v>
      </c>
      <c r="AC56" s="2">
        <f t="shared" si="11"/>
        <v>0.82738724351689941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138.75819999999999</v>
      </c>
      <c r="AA57" s="5">
        <f t="shared" si="9"/>
        <v>223.90603935496335</v>
      </c>
      <c r="AB57" s="2">
        <f t="shared" si="10"/>
        <v>0.58183503327796826</v>
      </c>
      <c r="AC57" s="2">
        <f t="shared" si="11"/>
        <v>0.8309581931325436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684.91420000000005</v>
      </c>
      <c r="AA58" s="5">
        <f t="shared" si="9"/>
        <v>85.342488073560403</v>
      </c>
      <c r="AB58" s="2">
        <f t="shared" si="10"/>
        <v>0.58055338442365345</v>
      </c>
      <c r="AC58" s="2">
        <f t="shared" si="11"/>
        <v>0.82918151291555264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684.93399999999997</v>
      </c>
      <c r="AA59" s="5">
        <f t="shared" si="9"/>
        <v>85.328712367477465</v>
      </c>
      <c r="AB59" s="2">
        <f t="shared" si="10"/>
        <v>0.58055334190504371</v>
      </c>
      <c r="AC59" s="2">
        <f t="shared" si="11"/>
        <v>0.82918146043349639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684.92520000000002</v>
      </c>
      <c r="AA60" s="5">
        <f t="shared" si="9"/>
        <v>85.343503988587202</v>
      </c>
      <c r="AB60" s="2">
        <f t="shared" si="10"/>
        <v>0.58055335354094106</v>
      </c>
      <c r="AC60" s="2">
        <f t="shared" si="11"/>
        <v>0.8291814616985711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138.7586</v>
      </c>
      <c r="AA61" s="5">
        <f t="shared" si="9"/>
        <v>223.90655985573446</v>
      </c>
      <c r="AB61" s="2">
        <f t="shared" si="10"/>
        <v>0.58183503103758505</v>
      </c>
      <c r="AC61" s="2">
        <f t="shared" si="11"/>
        <v>0.83095818787588072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138.76140000000001</v>
      </c>
      <c r="AA62" s="5">
        <f t="shared" si="9"/>
        <v>223.90444127787839</v>
      </c>
      <c r="AB62" s="2">
        <f t="shared" si="10"/>
        <v>0.58183502804910736</v>
      </c>
      <c r="AC62" s="2">
        <f t="shared" si="11"/>
        <v>0.83095818966378276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684.92259999999999</v>
      </c>
      <c r="AA63" s="5">
        <f t="shared" si="9"/>
        <v>85.329060060165318</v>
      </c>
      <c r="AB63" s="2">
        <f t="shared" si="10"/>
        <v>0.58055337273761554</v>
      </c>
      <c r="AC63" s="2">
        <f t="shared" si="11"/>
        <v>0.82918150994879802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273.15019999999998</v>
      </c>
      <c r="AA64" s="5">
        <f t="shared" si="9"/>
        <v>499.84443848475308</v>
      </c>
      <c r="AB64" s="2">
        <f t="shared" si="10"/>
        <v>0.58048676182691938</v>
      </c>
      <c r="AC64" s="2">
        <f t="shared" si="11"/>
        <v>0.82738713176387169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273.14530000000002</v>
      </c>
      <c r="AA65" s="5">
        <f t="shared" si="9"/>
        <v>499.84186386247609</v>
      </c>
      <c r="AB65" s="2">
        <f t="shared" si="10"/>
        <v>0.58048678782328023</v>
      </c>
      <c r="AC65" s="2">
        <f t="shared" si="11"/>
        <v>0.82738719160420193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32" priority="10" operator="lessThan">
      <formula>0</formula>
    </cfRule>
    <cfRule type="cellIs" dxfId="31" priority="11" operator="greaterThan">
      <formula>0</formula>
    </cfRule>
  </conditionalFormatting>
  <conditionalFormatting sqref="L17:M19">
    <cfRule type="cellIs" dxfId="30" priority="8" operator="lessThan">
      <formula>0</formula>
    </cfRule>
    <cfRule type="cellIs" dxfId="29" priority="9" operator="greaterThan">
      <formula>0</formula>
    </cfRule>
  </conditionalFormatting>
  <conditionalFormatting sqref="L23:M24">
    <cfRule type="cellIs" dxfId="28" priority="6" operator="lessThan">
      <formula>0</formula>
    </cfRule>
    <cfRule type="cellIs" dxfId="27" priority="7" operator="greaterThan">
      <formula>0</formula>
    </cfRule>
  </conditionalFormatting>
  <conditionalFormatting sqref="L27:M28">
    <cfRule type="cellIs" dxfId="26" priority="4" operator="lessThan">
      <formula>0</formula>
    </cfRule>
    <cfRule type="cellIs" dxfId="25" priority="5" operator="greaterThan">
      <formula>0</formula>
    </cfRule>
  </conditionalFormatting>
  <conditionalFormatting sqref="Y6:Z17">
    <cfRule type="cellIs" dxfId="24" priority="3" operator="greaterThan">
      <formula>0</formula>
    </cfRule>
  </conditionalFormatting>
  <conditionalFormatting sqref="Y6:Z17 U22:U33 AB54:AC65 W38:W50">
    <cfRule type="cellIs" dxfId="23" priority="1" operator="lessThan">
      <formula>0</formula>
    </cfRule>
    <cfRule type="cellIs" dxfId="22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9C4-7E96-4707-A44A-B8116FA21670}">
  <dimension ref="B1:AK65"/>
  <sheetViews>
    <sheetView workbookViewId="0">
      <selection activeCell="M13" sqref="M13"/>
    </sheetView>
  </sheetViews>
  <sheetFormatPr baseColWidth="10" defaultColWidth="9.140625" defaultRowHeight="15" x14ac:dyDescent="0.25"/>
  <cols>
    <col min="12" max="13" width="12.5703125" bestFit="1" customWidth="1"/>
    <col min="25" max="25" width="11.85546875" bestFit="1" customWidth="1"/>
    <col min="28" max="28" width="11.85546875" bestFit="1" customWidth="1"/>
  </cols>
  <sheetData>
    <row r="1" spans="2:37" x14ac:dyDescent="0.25"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182000000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0.49299736076595546</v>
      </c>
      <c r="M6" s="3">
        <f>(K6/(E6*F6*G6*I6*D6))-1</f>
        <v>0.54391063481972535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250.38579999999999</v>
      </c>
      <c r="Y6" s="2">
        <f>((Q6*U6)/(R6+S6*X6*T6))-1</f>
        <v>0.58177643167580162</v>
      </c>
      <c r="Z6" s="2">
        <f>((Q6*W6)/(R6+S6*X6*V6))-1</f>
        <v>0.83121355149997678</v>
      </c>
      <c r="AC6">
        <v>0</v>
      </c>
      <c r="AD6">
        <v>1</v>
      </c>
      <c r="AE6" s="2">
        <v>250.38579999999999</v>
      </c>
      <c r="AF6" s="2">
        <v>-48.847000000000001</v>
      </c>
      <c r="AG6" s="2">
        <v>48.846879999999999</v>
      </c>
      <c r="AH6" s="2">
        <v>-3.1663769999999998E-8</v>
      </c>
      <c r="AI6" s="2">
        <v>2.110808</v>
      </c>
      <c r="AJ6" s="2">
        <v>2.1107909999999999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661.85220000000004</v>
      </c>
      <c r="Y7" s="2">
        <f t="shared" ref="Y7:Y17" si="1">((Q7*U7)/(R7+S7*X7*T7))-1</f>
        <v>0.58065209940614637</v>
      </c>
      <c r="Z7" s="2">
        <f t="shared" ref="Z7:Z17" si="2">((Q7*W7)/(R7+S7*X7*V7))-1</f>
        <v>0.82939209824114224</v>
      </c>
      <c r="AC7">
        <v>0</v>
      </c>
      <c r="AD7">
        <v>2</v>
      </c>
      <c r="AE7" s="2">
        <v>661.85220000000004</v>
      </c>
      <c r="AF7" s="2">
        <v>7.9061859999999999</v>
      </c>
      <c r="AG7" s="2">
        <v>138.74539999999999</v>
      </c>
      <c r="AH7" s="2">
        <v>-2.1803569999999999E-4</v>
      </c>
      <c r="AI7" s="2">
        <v>14.659599999999999</v>
      </c>
      <c r="AJ7" s="2">
        <v>-1.683254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661.8424</v>
      </c>
      <c r="Y8" s="2">
        <f t="shared" si="1"/>
        <v>0.58065212616562079</v>
      </c>
      <c r="Z8" s="2">
        <f t="shared" si="2"/>
        <v>0.82939214158000829</v>
      </c>
      <c r="AC8">
        <v>0</v>
      </c>
      <c r="AD8">
        <v>3</v>
      </c>
      <c r="AE8" s="2">
        <v>661.8424</v>
      </c>
      <c r="AF8" s="2">
        <v>-7.9059189999999999</v>
      </c>
      <c r="AG8" s="2">
        <v>138.7439</v>
      </c>
      <c r="AH8" s="2">
        <v>2.1912839999999999E-4</v>
      </c>
      <c r="AI8" s="2">
        <v>14.65944</v>
      </c>
      <c r="AJ8" s="2">
        <v>1.6834</v>
      </c>
    </row>
    <row r="9" spans="2:37" x14ac:dyDescent="0.25">
      <c r="N9" s="1" t="s">
        <v>35</v>
      </c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250.38570000000001</v>
      </c>
      <c r="Y9" s="2">
        <f t="shared" si="1"/>
        <v>0.58177643194924622</v>
      </c>
      <c r="Z9" s="2">
        <f t="shared" si="2"/>
        <v>0.83121355194309143</v>
      </c>
      <c r="AC9">
        <v>0</v>
      </c>
      <c r="AD9">
        <v>4</v>
      </c>
      <c r="AE9" s="2">
        <v>250.38570000000001</v>
      </c>
      <c r="AF9" s="2">
        <v>48.846589999999999</v>
      </c>
      <c r="AG9" s="2">
        <v>48.845619999999997</v>
      </c>
      <c r="AH9" s="2">
        <v>1.281211E-8</v>
      </c>
      <c r="AI9" s="2">
        <v>2.1107819999999999</v>
      </c>
      <c r="AJ9" s="2">
        <v>-2.110814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661.84339999999997</v>
      </c>
      <c r="Y10" s="2">
        <f t="shared" si="1"/>
        <v>0.5806521234350619</v>
      </c>
      <c r="Z10" s="2">
        <f t="shared" si="2"/>
        <v>0.82939213715767512</v>
      </c>
      <c r="AC10">
        <v>0</v>
      </c>
      <c r="AD10">
        <v>5</v>
      </c>
      <c r="AE10" s="2">
        <v>661.84339999999997</v>
      </c>
      <c r="AF10" s="2">
        <v>-138.7441</v>
      </c>
      <c r="AG10" s="2">
        <v>-7.9068250000000004</v>
      </c>
      <c r="AH10" s="2">
        <v>2.1918379999999999E-4</v>
      </c>
      <c r="AI10" s="2">
        <v>-1.683395</v>
      </c>
      <c r="AJ10" s="2">
        <v>14.659470000000001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661.85619999999994</v>
      </c>
      <c r="Y11" s="2">
        <f t="shared" si="1"/>
        <v>0.58065208848391237</v>
      </c>
      <c r="Z11" s="2">
        <f t="shared" si="2"/>
        <v>0.82939208055180957</v>
      </c>
      <c r="AC11">
        <v>0</v>
      </c>
      <c r="AD11">
        <v>6</v>
      </c>
      <c r="AE11" s="2">
        <v>661.85619999999994</v>
      </c>
      <c r="AF11" s="2">
        <v>138.7449</v>
      </c>
      <c r="AG11" s="2">
        <v>-7.9104749999999999</v>
      </c>
      <c r="AH11" s="2">
        <v>-2.178231E-4</v>
      </c>
      <c r="AI11" s="2">
        <v>-1.683298</v>
      </c>
      <c r="AJ11" s="2">
        <v>-14.65968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661.85140000000001</v>
      </c>
      <c r="Y12" s="2">
        <f t="shared" si="1"/>
        <v>0.58065210159059344</v>
      </c>
      <c r="Z12" s="2">
        <f t="shared" si="2"/>
        <v>0.82939210177900868</v>
      </c>
      <c r="AC12">
        <v>0</v>
      </c>
      <c r="AD12">
        <v>7</v>
      </c>
      <c r="AE12" s="2">
        <v>661.85140000000001</v>
      </c>
      <c r="AF12" s="2">
        <v>-138.74510000000001</v>
      </c>
      <c r="AG12" s="2">
        <v>7.9055499999999999</v>
      </c>
      <c r="AH12" s="2">
        <v>-2.1798790000000001E-4</v>
      </c>
      <c r="AI12" s="2">
        <v>1.68326</v>
      </c>
      <c r="AJ12" s="2">
        <v>14.65958</v>
      </c>
    </row>
    <row r="13" spans="2:37" x14ac:dyDescent="0.25">
      <c r="C13" t="s">
        <v>12</v>
      </c>
      <c r="D13" s="2">
        <v>180000000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0.50958622033002166</v>
      </c>
      <c r="M13" s="3">
        <f>(K13/(D13*E13*F13*G13*I13))-1</f>
        <v>0.56106519742883343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250.38570000000001</v>
      </c>
      <c r="Y13" s="2">
        <f t="shared" si="1"/>
        <v>0.58177643194924622</v>
      </c>
      <c r="Z13" s="2">
        <f t="shared" si="2"/>
        <v>0.83121355194309143</v>
      </c>
      <c r="AC13">
        <v>0</v>
      </c>
      <c r="AD13">
        <v>8</v>
      </c>
      <c r="AE13" s="2">
        <v>250.38570000000001</v>
      </c>
      <c r="AF13" s="2">
        <v>-48.84554</v>
      </c>
      <c r="AG13" s="2">
        <v>-48.846679999999999</v>
      </c>
      <c r="AH13" s="2">
        <v>1.2443089999999999E-7</v>
      </c>
      <c r="AI13" s="2">
        <v>-2.1107969999999998</v>
      </c>
      <c r="AJ13" s="2">
        <v>2.1107990000000001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250.38570000000001</v>
      </c>
      <c r="Y14" s="2">
        <f t="shared" si="1"/>
        <v>0.58177643194924622</v>
      </c>
      <c r="Z14" s="2">
        <f t="shared" si="2"/>
        <v>0.83121355194309143</v>
      </c>
      <c r="AC14">
        <v>0</v>
      </c>
      <c r="AD14">
        <v>9</v>
      </c>
      <c r="AE14" s="2">
        <v>250.38570000000001</v>
      </c>
      <c r="AF14" s="2">
        <v>48.845320000000001</v>
      </c>
      <c r="AG14" s="2">
        <v>-48.845179999999999</v>
      </c>
      <c r="AH14" s="2">
        <v>-2.9450370000000001E-8</v>
      </c>
      <c r="AI14" s="2">
        <v>-2.1108039999999999</v>
      </c>
      <c r="AJ14" s="2">
        <v>-2.1107870000000002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661.84630000000004</v>
      </c>
      <c r="Y15" s="2">
        <f t="shared" si="1"/>
        <v>0.58065211551644214</v>
      </c>
      <c r="Z15" s="2">
        <f t="shared" si="2"/>
        <v>0.82939212433290832</v>
      </c>
      <c r="AC15">
        <v>0</v>
      </c>
      <c r="AD15">
        <v>10</v>
      </c>
      <c r="AE15" s="2">
        <v>661.84630000000004</v>
      </c>
      <c r="AF15" s="2">
        <v>138.74350000000001</v>
      </c>
      <c r="AG15" s="2">
        <v>7.9103149999999998</v>
      </c>
      <c r="AH15" s="2">
        <v>2.191537E-4</v>
      </c>
      <c r="AI15" s="2">
        <v>1.6834439999999999</v>
      </c>
      <c r="AJ15" s="2">
        <v>-14.65953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661.84720000000004</v>
      </c>
      <c r="Y16" s="2">
        <f t="shared" si="1"/>
        <v>0.58065211305893949</v>
      </c>
      <c r="Z16" s="2">
        <f t="shared" si="2"/>
        <v>0.82939212035280829</v>
      </c>
      <c r="AC16">
        <v>0</v>
      </c>
      <c r="AD16">
        <v>11</v>
      </c>
      <c r="AE16" s="2">
        <v>661.84720000000004</v>
      </c>
      <c r="AF16" s="2">
        <v>7.9108539999999996</v>
      </c>
      <c r="AG16" s="2">
        <v>-138.74379999999999</v>
      </c>
      <c r="AH16" s="2">
        <v>2.1919880000000001E-4</v>
      </c>
      <c r="AI16" s="2">
        <v>-14.659549999999999</v>
      </c>
      <c r="AJ16" s="2">
        <v>-1.683438</v>
      </c>
    </row>
    <row r="17" spans="3:36" x14ac:dyDescent="0.25">
      <c r="C17" t="s">
        <v>12</v>
      </c>
      <c r="D17" s="2">
        <v>182000000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0.49299736076595546</v>
      </c>
      <c r="M17" s="3">
        <f>(K17/(PRODUCT(D17:G17)*I17))-1</f>
        <v>0.54391063481972535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661.85519999999997</v>
      </c>
      <c r="Y17" s="2">
        <f t="shared" si="1"/>
        <v>0.58065209121447103</v>
      </c>
      <c r="Z17" s="2">
        <f t="shared" si="2"/>
        <v>0.82939208497414274</v>
      </c>
      <c r="AC17">
        <v>0</v>
      </c>
      <c r="AD17">
        <v>12</v>
      </c>
      <c r="AE17" s="2">
        <v>661.85519999999997</v>
      </c>
      <c r="AF17" s="2">
        <v>-7.9096789999999997</v>
      </c>
      <c r="AG17" s="2">
        <v>-138.74469999999999</v>
      </c>
      <c r="AH17" s="2">
        <v>-2.1800960000000001E-4</v>
      </c>
      <c r="AI17" s="2">
        <v>-14.659660000000001</v>
      </c>
      <c r="AJ17" s="2">
        <v>1.6833020000000001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250.38579999999999</v>
      </c>
      <c r="U22" s="4">
        <f>(Q22/((1-R22)*T22*S22))-1</f>
        <v>53.972961982864305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661.85220000000004</v>
      </c>
      <c r="U23" s="4">
        <f t="shared" ref="U23:U33" si="4">(Q23/((1-R23)*T23*S23))-1</f>
        <v>19.796862297124743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661.8424</v>
      </c>
      <c r="U24" s="4">
        <f t="shared" si="4"/>
        <v>19.797170239393946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250.38570000000001</v>
      </c>
      <c r="U25" s="4">
        <f t="shared" si="4"/>
        <v>53.972983938176434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661.84339999999997</v>
      </c>
      <c r="U26" s="4">
        <f t="shared" si="4"/>
        <v>19.797138816295615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661.85619999999994</v>
      </c>
      <c r="U27" s="4">
        <f t="shared" si="4"/>
        <v>19.796736609023327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661.85140000000001</v>
      </c>
      <c r="U28" s="4">
        <f t="shared" si="4"/>
        <v>19.796887434927335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250.38570000000001</v>
      </c>
      <c r="U29" s="4">
        <f t="shared" si="4"/>
        <v>53.972983938176434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250.38570000000001</v>
      </c>
      <c r="U30" s="4">
        <f t="shared" si="4"/>
        <v>53.972983938176434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661.84630000000004</v>
      </c>
      <c r="U31" s="4">
        <f t="shared" si="4"/>
        <v>19.797047689847421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661.84720000000004</v>
      </c>
      <c r="U32" s="4">
        <f t="shared" si="4"/>
        <v>19.797019409387946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661.85519999999997</v>
      </c>
      <c r="U33" s="4">
        <f t="shared" si="4"/>
        <v>19.796768030906254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250.38579999999999</v>
      </c>
      <c r="V38" s="5">
        <f>SQRT(AF6^2 + AG6^2)</f>
        <v>69.080005028476947</v>
      </c>
      <c r="W38" s="4">
        <f>(((Q38-(1-R38)*U38)*S38)/(T38*V38))-1</f>
        <v>25.885035805410958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661.85220000000004</v>
      </c>
      <c r="V39" s="5">
        <f t="shared" ref="V39:V49" si="6">SQRT(AF7^2 + AG7^2)</f>
        <v>138.970478153551</v>
      </c>
      <c r="W39" s="4">
        <f t="shared" ref="W39:W49" si="7">(((Q39-(1-R39)*U39)*S39)/(T39*V39))-1</f>
        <v>11.957220792578122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661.8424</v>
      </c>
      <c r="V40" s="5">
        <f t="shared" si="6"/>
        <v>138.96896539315733</v>
      </c>
      <c r="W40" s="4">
        <f t="shared" si="7"/>
        <v>11.957371531056801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 t="shared" si="5"/>
        <v>250.38570000000001</v>
      </c>
      <c r="V41" s="5">
        <f t="shared" si="6"/>
        <v>69.078824163505416</v>
      </c>
      <c r="W41" s="4">
        <f t="shared" si="7"/>
        <v>25.885495589437145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661.84339999999997</v>
      </c>
      <c r="V42" s="5">
        <f t="shared" si="6"/>
        <v>138.9692166142942</v>
      </c>
      <c r="W42" s="4">
        <f t="shared" si="7"/>
        <v>11.957347118497955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661.85619999999994</v>
      </c>
      <c r="V43" s="5">
        <f t="shared" si="6"/>
        <v>138.97022303621603</v>
      </c>
      <c r="W43" s="4">
        <f t="shared" si="7"/>
        <v>11.95724062342599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661.85140000000001</v>
      </c>
      <c r="V44" s="5">
        <f t="shared" si="6"/>
        <v>138.97014245805644</v>
      </c>
      <c r="W44" s="4">
        <f t="shared" si="7"/>
        <v>11.957252883093537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250.38570000000001</v>
      </c>
      <c r="V45" s="5">
        <f t="shared" si="6"/>
        <v>69.078831235871391</v>
      </c>
      <c r="W45" s="4">
        <f t="shared" si="7"/>
        <v>25.885492836870824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250.38570000000001</v>
      </c>
      <c r="V46" s="5">
        <f t="shared" si="6"/>
        <v>69.077615007575346</v>
      </c>
      <c r="W46" s="4">
        <f t="shared" si="7"/>
        <v>25.885966201464225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661.84630000000004</v>
      </c>
      <c r="V47" s="5">
        <f t="shared" si="6"/>
        <v>138.96881619863223</v>
      </c>
      <c r="W47" s="4">
        <f t="shared" si="7"/>
        <v>11.957381585092676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661.84720000000004</v>
      </c>
      <c r="V48" s="5">
        <f t="shared" si="6"/>
        <v>138.96914639390036</v>
      </c>
      <c r="W48" s="4">
        <f t="shared" si="7"/>
        <v>11.957349907904499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661.85519999999997</v>
      </c>
      <c r="V49" s="5">
        <f t="shared" si="6"/>
        <v>138.96997805271843</v>
      </c>
      <c r="W49" s="4">
        <f t="shared" si="7"/>
        <v>11.957264454031314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250.38579999999999</v>
      </c>
      <c r="AA54" s="5">
        <f>SQRT(AF6^2 + AG6^2)</f>
        <v>69.080005028476947</v>
      </c>
      <c r="AB54" s="2">
        <f>(1/(SQRT(((AA54*T54)/(V54*Q54))^2 + ( (R54+S54*Z54*T54)/(Q54*U54))^2)))-1</f>
        <v>0.58175295821788131</v>
      </c>
      <c r="AC54" s="2">
        <f>(1/(SQRT(((AA54*W54)/(V54*Q54))^2 + ( (R54+S54*Z54*W54)/(Q54*X54))^2)))-1</f>
        <v>0.83114216779339367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661.85220000000004</v>
      </c>
      <c r="AA55" s="5">
        <f t="shared" ref="AA55:AA65" si="9">SQRT(AF7^2 + AG7^2)</f>
        <v>138.970478153551</v>
      </c>
      <c r="AB55" s="2">
        <f t="shared" ref="AB55:AB65" si="10">(1/(SQRT(((AA55*T55)/(V55*Q55))^2 + ( (R55+S55*Z55*T55)/(Q55*U55))^2)))-1</f>
        <v>0.58055730960109408</v>
      </c>
      <c r="AC55" s="2">
        <f t="shared" ref="AC55:AC65" si="11">(1/(SQRT(((AA55*W55)/(V55*Q55))^2 + ( (R55+S55*Z55*W55)/(Q55*X55))^2)))-1</f>
        <v>0.82910411598549572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661.8424</v>
      </c>
      <c r="AA56" s="5">
        <f t="shared" si="9"/>
        <v>138.96896539315733</v>
      </c>
      <c r="AB56" s="2">
        <f t="shared" si="10"/>
        <v>0.58055733841922263</v>
      </c>
      <c r="AC56" s="2">
        <f t="shared" si="11"/>
        <v>0.82910416557203392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250.38570000000001</v>
      </c>
      <c r="AA57" s="5">
        <f t="shared" si="9"/>
        <v>69.078824163505416</v>
      </c>
      <c r="AB57" s="2">
        <f t="shared" si="10"/>
        <v>0.58175295929380688</v>
      </c>
      <c r="AC57" s="2">
        <f t="shared" si="11"/>
        <v>0.83114217067678231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661.84339999999997</v>
      </c>
      <c r="AA58" s="5">
        <f t="shared" si="9"/>
        <v>138.9692166142942</v>
      </c>
      <c r="AB58" s="2">
        <f t="shared" si="10"/>
        <v>0.58055733534648057</v>
      </c>
      <c r="AC58" s="2">
        <f t="shared" si="11"/>
        <v>0.82910416011085641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661.85619999999994</v>
      </c>
      <c r="AA59" s="5">
        <f t="shared" si="9"/>
        <v>138.97022303621603</v>
      </c>
      <c r="AB59" s="2">
        <f t="shared" si="10"/>
        <v>0.58055729902881725</v>
      </c>
      <c r="AC59" s="2">
        <f t="shared" si="11"/>
        <v>0.82910409936160101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661.85140000000001</v>
      </c>
      <c r="AA60" s="5">
        <f t="shared" si="9"/>
        <v>138.97014245805644</v>
      </c>
      <c r="AB60" s="2">
        <f t="shared" si="10"/>
        <v>0.58055731224305274</v>
      </c>
      <c r="AC60" s="2">
        <f t="shared" si="11"/>
        <v>0.8291041209126544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250.38570000000001</v>
      </c>
      <c r="AA61" s="5">
        <f t="shared" si="9"/>
        <v>69.078831235871391</v>
      </c>
      <c r="AB61" s="2">
        <f t="shared" si="10"/>
        <v>0.5817529592890005</v>
      </c>
      <c r="AC61" s="2">
        <f t="shared" si="11"/>
        <v>0.83114217066216733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250.38570000000001</v>
      </c>
      <c r="AA62" s="5">
        <f t="shared" si="9"/>
        <v>69.077615007575346</v>
      </c>
      <c r="AB62" s="2">
        <f t="shared" si="10"/>
        <v>0.58175296011551225</v>
      </c>
      <c r="AC62" s="2">
        <f t="shared" si="11"/>
        <v>0.83114217317553063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661.84630000000004</v>
      </c>
      <c r="AA63" s="5">
        <f t="shared" si="9"/>
        <v>138.96881619863223</v>
      </c>
      <c r="AB63" s="2">
        <f t="shared" si="10"/>
        <v>0.58055732797546633</v>
      </c>
      <c r="AC63" s="2">
        <f t="shared" si="11"/>
        <v>0.82910414895126228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661.84720000000004</v>
      </c>
      <c r="AA64" s="5">
        <f t="shared" si="9"/>
        <v>138.96914639390036</v>
      </c>
      <c r="AB64" s="2">
        <f t="shared" si="10"/>
        <v>0.58055732506800783</v>
      </c>
      <c r="AC64" s="2">
        <f t="shared" si="11"/>
        <v>0.82910414360488227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661.85519999999997</v>
      </c>
      <c r="AA65" s="5">
        <f t="shared" si="9"/>
        <v>138.96997805271843</v>
      </c>
      <c r="AB65" s="2">
        <f t="shared" si="10"/>
        <v>0.58055730209305323</v>
      </c>
      <c r="AC65" s="2">
        <f t="shared" si="11"/>
        <v>0.8291041047969403</v>
      </c>
    </row>
  </sheetData>
  <mergeCells count="7">
    <mergeCell ref="AD1:AK2"/>
    <mergeCell ref="Q36:R36"/>
    <mergeCell ref="Q52:R52"/>
    <mergeCell ref="B1:L2"/>
    <mergeCell ref="Q1:V2"/>
    <mergeCell ref="Q4:R4"/>
    <mergeCell ref="Q20:R20"/>
  </mergeCells>
  <conditionalFormatting sqref="L6:M7 L13:M14">
    <cfRule type="cellIs" dxfId="21" priority="10" operator="lessThan">
      <formula>0</formula>
    </cfRule>
    <cfRule type="cellIs" dxfId="20" priority="11" operator="greaterThan">
      <formula>0</formula>
    </cfRule>
  </conditionalFormatting>
  <conditionalFormatting sqref="L17:M19">
    <cfRule type="cellIs" dxfId="19" priority="8" operator="lessThan">
      <formula>0</formula>
    </cfRule>
    <cfRule type="cellIs" dxfId="18" priority="9" operator="greaterThan">
      <formula>0</formula>
    </cfRule>
  </conditionalFormatting>
  <conditionalFormatting sqref="L23:M24">
    <cfRule type="cellIs" dxfId="17" priority="6" operator="lessThan">
      <formula>0</formula>
    </cfRule>
    <cfRule type="cellIs" dxfId="16" priority="7" operator="greaterThan">
      <formula>0</formula>
    </cfRule>
  </conditionalFormatting>
  <conditionalFormatting sqref="L27:M28">
    <cfRule type="cellIs" dxfId="15" priority="4" operator="lessThan">
      <formula>0</formula>
    </cfRule>
    <cfRule type="cellIs" dxfId="14" priority="5" operator="greaterThan">
      <formula>0</formula>
    </cfRule>
  </conditionalFormatting>
  <conditionalFormatting sqref="Y6:Z17">
    <cfRule type="cellIs" dxfId="13" priority="3" operator="greaterThan">
      <formula>0</formula>
    </cfRule>
  </conditionalFormatting>
  <conditionalFormatting sqref="Y6:Z17 U22:U33 AB54:AC65 W38:W50">
    <cfRule type="cellIs" dxfId="12" priority="1" operator="lessThan">
      <formula>0</formula>
    </cfRule>
    <cfRule type="cellIs" dxfId="1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C30C-B3DA-491B-B9AB-D717A9293A94}">
  <dimension ref="B1:AK65"/>
  <sheetViews>
    <sheetView tabSelected="1" workbookViewId="0">
      <selection activeCell="E9" sqref="E9"/>
    </sheetView>
  </sheetViews>
  <sheetFormatPr baseColWidth="10" defaultRowHeight="15" x14ac:dyDescent="0.25"/>
  <sheetData>
    <row r="1" spans="2:37" x14ac:dyDescent="0.25">
      <c r="B1" s="8" t="s">
        <v>43</v>
      </c>
      <c r="C1" s="8"/>
      <c r="D1" s="8"/>
      <c r="E1" s="8"/>
      <c r="F1" s="8"/>
      <c r="G1" s="8"/>
      <c r="H1" s="8"/>
      <c r="I1" s="8"/>
      <c r="J1" s="8"/>
      <c r="K1" s="8"/>
      <c r="L1" s="8"/>
      <c r="Q1" s="7" t="s">
        <v>22</v>
      </c>
      <c r="R1" s="7"/>
      <c r="S1" s="7"/>
      <c r="T1" s="7"/>
      <c r="U1" s="7"/>
      <c r="V1" s="7"/>
      <c r="AD1" s="7" t="s">
        <v>44</v>
      </c>
      <c r="AE1" s="7"/>
      <c r="AF1" s="7"/>
      <c r="AG1" s="7"/>
      <c r="AH1" s="7"/>
      <c r="AI1" s="7"/>
      <c r="AJ1" s="7"/>
      <c r="AK1" s="7"/>
    </row>
    <row r="2" spans="2:37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Q2" s="7"/>
      <c r="R2" s="7"/>
      <c r="S2" s="7"/>
      <c r="T2" s="7"/>
      <c r="U2" s="7"/>
      <c r="V2" s="7"/>
      <c r="AD2" s="7"/>
      <c r="AE2" s="7"/>
      <c r="AF2" s="7"/>
      <c r="AG2" s="7"/>
      <c r="AH2" s="7"/>
      <c r="AI2" s="7"/>
      <c r="AJ2" s="7"/>
      <c r="AK2" s="7"/>
    </row>
    <row r="4" spans="2:37" x14ac:dyDescent="0.25">
      <c r="D4" t="s">
        <v>0</v>
      </c>
      <c r="Q4" s="7" t="s">
        <v>21</v>
      </c>
      <c r="R4" s="7"/>
    </row>
    <row r="5" spans="2:37" x14ac:dyDescent="0.25"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s="1" t="s">
        <v>8</v>
      </c>
      <c r="K5" t="s">
        <v>9</v>
      </c>
      <c r="L5" t="s">
        <v>10</v>
      </c>
      <c r="M5" t="s">
        <v>11</v>
      </c>
      <c r="P5" t="s">
        <v>42</v>
      </c>
      <c r="Q5" t="s">
        <v>16</v>
      </c>
      <c r="R5" t="s">
        <v>18</v>
      </c>
      <c r="S5" t="s">
        <v>17</v>
      </c>
      <c r="T5" t="s">
        <v>19</v>
      </c>
      <c r="U5" s="1" t="s">
        <v>8</v>
      </c>
      <c r="V5" s="1" t="s">
        <v>20</v>
      </c>
      <c r="W5" t="s">
        <v>9</v>
      </c>
      <c r="X5" t="s">
        <v>23</v>
      </c>
      <c r="Y5" t="s">
        <v>28</v>
      </c>
      <c r="Z5" t="s">
        <v>29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  <c r="AJ5" t="s">
        <v>50</v>
      </c>
    </row>
    <row r="6" spans="2:37" x14ac:dyDescent="0.25">
      <c r="C6" t="s">
        <v>12</v>
      </c>
      <c r="D6" s="2">
        <v>171000000</v>
      </c>
      <c r="E6">
        <v>1.1000000000000001</v>
      </c>
      <c r="F6">
        <v>1.2</v>
      </c>
      <c r="G6">
        <v>1.1000000000000001</v>
      </c>
      <c r="H6">
        <v>1.1000000000000001</v>
      </c>
      <c r="I6">
        <v>1.25</v>
      </c>
      <c r="J6" s="2">
        <v>434000000</v>
      </c>
      <c r="K6" s="2">
        <v>510000000</v>
      </c>
      <c r="L6" s="3">
        <f>(J6/PRODUCT(D6:H6))-1</f>
        <v>0.58903812666318078</v>
      </c>
      <c r="M6" s="3">
        <f>(K6/(E6*F6*G6*I6*D6))-1</f>
        <v>0.64322652360929866</v>
      </c>
      <c r="P6">
        <v>1</v>
      </c>
      <c r="Q6" s="2">
        <v>3.6600000000000002E-5</v>
      </c>
      <c r="R6">
        <v>21972.1</v>
      </c>
      <c r="S6">
        <v>3.7999999999999999E-2</v>
      </c>
      <c r="T6">
        <v>1</v>
      </c>
      <c r="U6" s="2">
        <v>950000000</v>
      </c>
      <c r="V6">
        <v>1.4</v>
      </c>
      <c r="W6" s="2">
        <v>1100000000</v>
      </c>
      <c r="X6" s="5">
        <f>AE6</f>
        <v>780.39499999999998</v>
      </c>
      <c r="Y6" s="2">
        <f>((Q6*U6)/(R6+S6*X6*T6))-1</f>
        <v>0.58032847762356776</v>
      </c>
      <c r="Z6" s="2">
        <f>((Q6*W6)/(R6+S6*X6*V6))-1</f>
        <v>0.82886801266669852</v>
      </c>
      <c r="AC6">
        <v>0</v>
      </c>
      <c r="AD6">
        <v>1</v>
      </c>
      <c r="AE6" s="2">
        <v>780.39499999999998</v>
      </c>
      <c r="AF6" s="2">
        <v>812.17600000000004</v>
      </c>
      <c r="AG6" s="2">
        <v>1374.5029999999999</v>
      </c>
      <c r="AH6" s="2">
        <v>5.2183120000000001E-3</v>
      </c>
      <c r="AI6" s="2">
        <v>64.534260000000003</v>
      </c>
      <c r="AJ6" s="2">
        <v>58.191490000000002</v>
      </c>
    </row>
    <row r="7" spans="2:37" x14ac:dyDescent="0.25">
      <c r="D7" s="2"/>
      <c r="J7" s="2"/>
      <c r="K7" s="2"/>
      <c r="L7" s="3"/>
      <c r="M7" s="3"/>
      <c r="P7">
        <v>2</v>
      </c>
      <c r="Q7" s="2">
        <v>3.6600000000000002E-5</v>
      </c>
      <c r="R7">
        <v>21972.1</v>
      </c>
      <c r="S7">
        <v>3.7999999999999999E-2</v>
      </c>
      <c r="T7">
        <v>1</v>
      </c>
      <c r="U7" s="2">
        <v>950000000</v>
      </c>
      <c r="V7">
        <v>1.4</v>
      </c>
      <c r="W7" s="2">
        <v>1100000000</v>
      </c>
      <c r="X7" s="5">
        <f t="shared" ref="X7:X17" si="0">AE7</f>
        <v>6908.277</v>
      </c>
      <c r="Y7" s="2">
        <f t="shared" ref="Y7:Y17" si="1">((Q7*U7)/(R7+S7*X7*T7))-1</f>
        <v>0.56377795348517412</v>
      </c>
      <c r="Z7" s="2">
        <f t="shared" ref="Z7:Z17" si="2">((Q7*W7)/(R7+S7*X7*V7))-1</f>
        <v>0.80217924001155372</v>
      </c>
      <c r="AC7">
        <v>0</v>
      </c>
      <c r="AD7">
        <v>2</v>
      </c>
      <c r="AE7" s="2">
        <v>6908.277</v>
      </c>
      <c r="AF7" s="2">
        <v>893.18910000000005</v>
      </c>
      <c r="AG7" s="2">
        <v>869.28369999999995</v>
      </c>
      <c r="AH7" s="2">
        <v>4.2080069999999997E-3</v>
      </c>
      <c r="AI7" s="2">
        <v>207.9211</v>
      </c>
      <c r="AJ7" s="2">
        <v>4.2485150000000003</v>
      </c>
    </row>
    <row r="8" spans="2:37" x14ac:dyDescent="0.25">
      <c r="P8">
        <v>3</v>
      </c>
      <c r="Q8" s="2">
        <v>3.6600000000000002E-5</v>
      </c>
      <c r="R8">
        <v>21972.1</v>
      </c>
      <c r="S8">
        <v>3.7999999999999999E-2</v>
      </c>
      <c r="T8">
        <v>1</v>
      </c>
      <c r="U8" s="2">
        <v>950000000</v>
      </c>
      <c r="V8">
        <v>1.4</v>
      </c>
      <c r="W8" s="2">
        <v>1100000000</v>
      </c>
      <c r="X8" s="5">
        <f t="shared" si="0"/>
        <v>6908.1679999999997</v>
      </c>
      <c r="Y8" s="2">
        <f t="shared" si="1"/>
        <v>0.56377824479535077</v>
      </c>
      <c r="Z8" s="2">
        <f t="shared" si="2"/>
        <v>0.80217970781179093</v>
      </c>
      <c r="AC8">
        <v>0</v>
      </c>
      <c r="AD8">
        <v>3</v>
      </c>
      <c r="AE8" s="2">
        <v>6908.1679999999997</v>
      </c>
      <c r="AF8" s="2">
        <v>893.19359999999995</v>
      </c>
      <c r="AG8" s="2">
        <v>869.29330000000004</v>
      </c>
      <c r="AH8" s="2">
        <v>4.2078000000000003E-3</v>
      </c>
      <c r="AI8" s="2">
        <v>207.9194</v>
      </c>
      <c r="AJ8" s="2">
        <v>4.2471079999999999</v>
      </c>
    </row>
    <row r="9" spans="2:37" x14ac:dyDescent="0.25">
      <c r="N9" s="1"/>
      <c r="P9">
        <v>4</v>
      </c>
      <c r="Q9" s="2">
        <v>3.6600000000000002E-5</v>
      </c>
      <c r="R9">
        <v>21972.1</v>
      </c>
      <c r="S9">
        <v>3.7999999999999999E-2</v>
      </c>
      <c r="T9">
        <v>1</v>
      </c>
      <c r="U9" s="2">
        <v>950000000</v>
      </c>
      <c r="V9">
        <v>1.4</v>
      </c>
      <c r="W9" s="2">
        <v>1100000000</v>
      </c>
      <c r="X9" s="5">
        <f t="shared" si="0"/>
        <v>780.42340000000002</v>
      </c>
      <c r="Y9" s="2">
        <f t="shared" si="1"/>
        <v>0.58032840010746001</v>
      </c>
      <c r="Z9" s="2">
        <f t="shared" si="2"/>
        <v>0.82886788714439508</v>
      </c>
      <c r="AC9">
        <v>0</v>
      </c>
      <c r="AD9">
        <v>4</v>
      </c>
      <c r="AE9" s="2">
        <v>780.42340000000002</v>
      </c>
      <c r="AF9" s="2">
        <v>812.19920000000002</v>
      </c>
      <c r="AG9" s="2">
        <v>1374.4829999999999</v>
      </c>
      <c r="AH9" s="2">
        <v>5.2185340000000004E-3</v>
      </c>
      <c r="AI9" s="2">
        <v>64.534469999999999</v>
      </c>
      <c r="AJ9" s="2">
        <v>58.191989999999997</v>
      </c>
    </row>
    <row r="10" spans="2:37" x14ac:dyDescent="0.25">
      <c r="P10">
        <v>5</v>
      </c>
      <c r="Q10" s="2">
        <v>3.6600000000000002E-5</v>
      </c>
      <c r="R10">
        <v>21972.1</v>
      </c>
      <c r="S10">
        <v>3.7999999999999999E-2</v>
      </c>
      <c r="T10">
        <v>1</v>
      </c>
      <c r="U10" s="2">
        <v>950000000</v>
      </c>
      <c r="V10">
        <v>1.4</v>
      </c>
      <c r="W10" s="2">
        <v>1100000000</v>
      </c>
      <c r="X10" s="5">
        <f t="shared" si="0"/>
        <v>2686.1990000000001</v>
      </c>
      <c r="Y10" s="2">
        <f t="shared" si="1"/>
        <v>0.57514376481880758</v>
      </c>
      <c r="Z10" s="2">
        <f t="shared" si="2"/>
        <v>0.82048335813822759</v>
      </c>
      <c r="AC10">
        <v>0</v>
      </c>
      <c r="AD10">
        <v>5</v>
      </c>
      <c r="AE10" s="2">
        <v>2686.1990000000001</v>
      </c>
      <c r="AF10" s="2">
        <v>801.51599999999996</v>
      </c>
      <c r="AG10" s="2">
        <v>4183.3</v>
      </c>
      <c r="AH10" s="2">
        <v>1.7941660000000002E-2</v>
      </c>
      <c r="AI10" s="2">
        <v>34.465110000000003</v>
      </c>
      <c r="AJ10" s="2">
        <v>91.763289999999998</v>
      </c>
    </row>
    <row r="11" spans="2:37" x14ac:dyDescent="0.25">
      <c r="D11" t="s">
        <v>13</v>
      </c>
      <c r="P11">
        <v>6</v>
      </c>
      <c r="Q11" s="2">
        <v>3.6600000000000002E-5</v>
      </c>
      <c r="R11">
        <v>21972.1</v>
      </c>
      <c r="S11">
        <v>3.7999999999999999E-2</v>
      </c>
      <c r="T11">
        <v>1</v>
      </c>
      <c r="U11" s="2">
        <v>950000000</v>
      </c>
      <c r="V11">
        <v>1.4</v>
      </c>
      <c r="W11" s="2">
        <v>1100000000</v>
      </c>
      <c r="X11" s="5">
        <f t="shared" si="0"/>
        <v>2686.2370000000001</v>
      </c>
      <c r="Y11" s="2">
        <f t="shared" si="1"/>
        <v>0.5751436617795147</v>
      </c>
      <c r="Z11" s="2">
        <f t="shared" si="2"/>
        <v>0.82048319172231743</v>
      </c>
      <c r="AC11">
        <v>0</v>
      </c>
      <c r="AD11">
        <v>6</v>
      </c>
      <c r="AE11" s="2">
        <v>2686.2370000000001</v>
      </c>
      <c r="AF11" s="2">
        <v>801.4982</v>
      </c>
      <c r="AG11" s="2">
        <v>4183.3230000000003</v>
      </c>
      <c r="AH11" s="2">
        <v>1.7935510000000002E-2</v>
      </c>
      <c r="AI11" s="2">
        <v>34.465699999999998</v>
      </c>
      <c r="AJ11" s="2">
        <v>91.763980000000004</v>
      </c>
    </row>
    <row r="12" spans="2:37" x14ac:dyDescent="0.25">
      <c r="C12" t="s">
        <v>1</v>
      </c>
      <c r="D12" t="s">
        <v>14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 t="s">
        <v>8</v>
      </c>
      <c r="K12" t="s">
        <v>9</v>
      </c>
      <c r="L12" t="s">
        <v>10</v>
      </c>
      <c r="M12" t="s">
        <v>11</v>
      </c>
      <c r="P12">
        <v>7</v>
      </c>
      <c r="Q12" s="2">
        <v>3.6600000000000002E-5</v>
      </c>
      <c r="R12">
        <v>21972.1</v>
      </c>
      <c r="S12">
        <v>3.7999999999999999E-2</v>
      </c>
      <c r="T12">
        <v>1</v>
      </c>
      <c r="U12" s="2">
        <v>950000000</v>
      </c>
      <c r="V12">
        <v>1.4</v>
      </c>
      <c r="W12" s="2">
        <v>1100000000</v>
      </c>
      <c r="X12" s="5">
        <f t="shared" si="0"/>
        <v>2686.0210000000002</v>
      </c>
      <c r="Y12" s="2">
        <f t="shared" si="1"/>
        <v>0.57514424747672899</v>
      </c>
      <c r="Z12" s="2">
        <f t="shared" si="2"/>
        <v>0.82048413766579165</v>
      </c>
      <c r="AC12">
        <v>0</v>
      </c>
      <c r="AD12">
        <v>7</v>
      </c>
      <c r="AE12" s="2">
        <v>2686.0210000000002</v>
      </c>
      <c r="AF12" s="2">
        <v>801.45240000000001</v>
      </c>
      <c r="AG12" s="2">
        <v>4183.2780000000002</v>
      </c>
      <c r="AH12" s="2">
        <v>1.793604E-2</v>
      </c>
      <c r="AI12" s="2">
        <v>34.465780000000002</v>
      </c>
      <c r="AJ12" s="2">
        <v>91.757249999999999</v>
      </c>
    </row>
    <row r="13" spans="2:37" x14ac:dyDescent="0.25">
      <c r="C13" t="s">
        <v>12</v>
      </c>
      <c r="D13" s="2">
        <v>274000000</v>
      </c>
      <c r="E13">
        <v>1.1000000000000001</v>
      </c>
      <c r="F13">
        <v>1.2</v>
      </c>
      <c r="G13">
        <v>1.1000000000000001</v>
      </c>
      <c r="H13">
        <v>1.1000000000000001</v>
      </c>
      <c r="I13">
        <v>1.25</v>
      </c>
      <c r="J13" s="2">
        <v>434000000</v>
      </c>
      <c r="K13" s="2">
        <v>510000000</v>
      </c>
      <c r="L13" s="3">
        <f>(J13/PRODUCT(D13:H13))-1</f>
        <v>-8.3010231408617852E-3</v>
      </c>
      <c r="M13" s="3">
        <f>(K13/(D13*E13*F13*G13*I13))-1</f>
        <v>2.5517282982445488E-2</v>
      </c>
      <c r="P13">
        <v>8</v>
      </c>
      <c r="Q13" s="2">
        <v>3.6600000000000002E-5</v>
      </c>
      <c r="R13">
        <v>21972.1</v>
      </c>
      <c r="S13">
        <v>3.7999999999999999E-2</v>
      </c>
      <c r="T13">
        <v>1</v>
      </c>
      <c r="U13" s="2">
        <v>950000000</v>
      </c>
      <c r="V13">
        <v>1.4</v>
      </c>
      <c r="W13" s="2">
        <v>1100000000</v>
      </c>
      <c r="X13" s="5">
        <f t="shared" si="0"/>
        <v>780.41729999999995</v>
      </c>
      <c r="Y13" s="2">
        <f t="shared" si="1"/>
        <v>0.58032841675704572</v>
      </c>
      <c r="Z13" s="2">
        <f t="shared" si="2"/>
        <v>0.82886791410517024</v>
      </c>
      <c r="AC13">
        <v>0</v>
      </c>
      <c r="AD13">
        <v>8</v>
      </c>
      <c r="AE13" s="2">
        <v>780.41729999999995</v>
      </c>
      <c r="AF13" s="2">
        <v>812.14660000000003</v>
      </c>
      <c r="AG13" s="2">
        <v>1374.4960000000001</v>
      </c>
      <c r="AH13" s="2">
        <v>5.2178290000000002E-3</v>
      </c>
      <c r="AI13" s="2">
        <v>64.532709999999994</v>
      </c>
      <c r="AJ13" s="2">
        <v>58.189770000000003</v>
      </c>
    </row>
    <row r="14" spans="2:37" x14ac:dyDescent="0.25">
      <c r="D14" s="2"/>
      <c r="J14" s="2"/>
      <c r="K14" s="2"/>
      <c r="L14" s="3"/>
      <c r="M14" s="3"/>
      <c r="P14">
        <v>9</v>
      </c>
      <c r="Q14" s="2">
        <v>3.6600000000000002E-5</v>
      </c>
      <c r="R14">
        <v>21972.1</v>
      </c>
      <c r="S14">
        <v>3.7999999999999999E-2</v>
      </c>
      <c r="T14">
        <v>1</v>
      </c>
      <c r="U14" s="2">
        <v>950000000</v>
      </c>
      <c r="V14">
        <v>1.4</v>
      </c>
      <c r="W14" s="2">
        <v>1100000000</v>
      </c>
      <c r="X14" s="5">
        <f t="shared" si="0"/>
        <v>780.38819999999998</v>
      </c>
      <c r="Y14" s="2">
        <f t="shared" si="1"/>
        <v>0.58032849618376359</v>
      </c>
      <c r="Z14" s="2">
        <f t="shared" si="2"/>
        <v>0.82886804272133707</v>
      </c>
      <c r="AC14">
        <v>0</v>
      </c>
      <c r="AD14">
        <v>9</v>
      </c>
      <c r="AE14" s="2">
        <v>780.38819999999998</v>
      </c>
      <c r="AF14" s="2">
        <v>812.12609999999995</v>
      </c>
      <c r="AG14" s="2">
        <v>1374.5219999999999</v>
      </c>
      <c r="AH14" s="2">
        <v>5.2179949999999996E-3</v>
      </c>
      <c r="AI14" s="2">
        <v>64.532470000000004</v>
      </c>
      <c r="AJ14" s="2">
        <v>58.18929</v>
      </c>
    </row>
    <row r="15" spans="2:37" x14ac:dyDescent="0.25">
      <c r="P15">
        <v>10</v>
      </c>
      <c r="Q15" s="2">
        <v>3.6600000000000002E-5</v>
      </c>
      <c r="R15">
        <v>21972.1</v>
      </c>
      <c r="S15">
        <v>3.7999999999999999E-2</v>
      </c>
      <c r="T15">
        <v>1</v>
      </c>
      <c r="U15" s="2">
        <v>950000000</v>
      </c>
      <c r="V15">
        <v>1.4</v>
      </c>
      <c r="W15" s="2">
        <v>1100000000</v>
      </c>
      <c r="X15" s="5">
        <f t="shared" si="0"/>
        <v>2685.9929999999999</v>
      </c>
      <c r="Y15" s="2">
        <f t="shared" si="1"/>
        <v>0.57514432340047383</v>
      </c>
      <c r="Z15" s="2">
        <f t="shared" si="2"/>
        <v>0.8204842602881659</v>
      </c>
      <c r="AC15">
        <v>0</v>
      </c>
      <c r="AD15">
        <v>10</v>
      </c>
      <c r="AE15" s="2">
        <v>2685.9929999999999</v>
      </c>
      <c r="AF15" s="2">
        <v>801.46839999999997</v>
      </c>
      <c r="AG15" s="2">
        <v>4183.2659999999996</v>
      </c>
      <c r="AH15" s="2">
        <v>1.794101E-2</v>
      </c>
      <c r="AI15" s="2">
        <v>34.46519</v>
      </c>
      <c r="AJ15" s="2">
        <v>91.756770000000003</v>
      </c>
    </row>
    <row r="16" spans="2:37" x14ac:dyDescent="0.25">
      <c r="C16" t="s">
        <v>1</v>
      </c>
      <c r="D16" t="s">
        <v>15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s="1" t="s">
        <v>8</v>
      </c>
      <c r="K16" t="s">
        <v>9</v>
      </c>
      <c r="L16" t="s">
        <v>10</v>
      </c>
      <c r="M16" t="s">
        <v>11</v>
      </c>
      <c r="P16">
        <v>11</v>
      </c>
      <c r="Q16" s="2">
        <v>3.6600000000000002E-5</v>
      </c>
      <c r="R16">
        <v>21972.1</v>
      </c>
      <c r="S16">
        <v>3.7999999999999999E-2</v>
      </c>
      <c r="T16">
        <v>1</v>
      </c>
      <c r="U16" s="2">
        <v>950000000</v>
      </c>
      <c r="V16">
        <v>1.4</v>
      </c>
      <c r="W16" s="2">
        <v>1100000000</v>
      </c>
      <c r="X16" s="5">
        <f t="shared" si="0"/>
        <v>6908.1009999999997</v>
      </c>
      <c r="Y16" s="2">
        <f t="shared" si="1"/>
        <v>0.56377842385762333</v>
      </c>
      <c r="Z16" s="2">
        <f t="shared" si="2"/>
        <v>0.80217999535884621</v>
      </c>
      <c r="AC16">
        <v>0</v>
      </c>
      <c r="AD16">
        <v>11</v>
      </c>
      <c r="AE16" s="2">
        <v>6908.1009999999997</v>
      </c>
      <c r="AF16" s="2">
        <v>893.05989999999997</v>
      </c>
      <c r="AG16" s="2">
        <v>869.23979999999995</v>
      </c>
      <c r="AH16" s="2">
        <v>4.2066380000000004E-3</v>
      </c>
      <c r="AI16" s="2">
        <v>207.91630000000001</v>
      </c>
      <c r="AJ16" s="2">
        <v>4.2459090000000002</v>
      </c>
    </row>
    <row r="17" spans="3:36" x14ac:dyDescent="0.25">
      <c r="C17" t="s">
        <v>12</v>
      </c>
      <c r="D17" s="2">
        <v>13700000</v>
      </c>
      <c r="E17">
        <v>1.1000000000000001</v>
      </c>
      <c r="F17">
        <v>1.2</v>
      </c>
      <c r="G17">
        <v>1.1000000000000001</v>
      </c>
      <c r="H17">
        <v>1.1000000000000001</v>
      </c>
      <c r="I17">
        <v>1.25</v>
      </c>
      <c r="J17" s="2">
        <v>434000000</v>
      </c>
      <c r="K17" s="2">
        <v>510000000</v>
      </c>
      <c r="L17" s="3">
        <f>(J17/PRODUCT(D17:H17))-1</f>
        <v>18.833979537182771</v>
      </c>
      <c r="M17" s="3">
        <f>(K17/(PRODUCT(D17:G17)*I17))-1</f>
        <v>19.510345659648912</v>
      </c>
      <c r="P17">
        <v>12</v>
      </c>
      <c r="Q17" s="2">
        <v>3.6600000000000002E-5</v>
      </c>
      <c r="R17">
        <v>21972.1</v>
      </c>
      <c r="S17">
        <v>3.7999999999999999E-2</v>
      </c>
      <c r="T17">
        <v>1</v>
      </c>
      <c r="U17" s="2">
        <v>950000000</v>
      </c>
      <c r="V17">
        <v>1.4</v>
      </c>
      <c r="W17" s="2">
        <v>1100000000</v>
      </c>
      <c r="X17" s="5">
        <f t="shared" si="0"/>
        <v>6908.2070000000003</v>
      </c>
      <c r="Y17" s="2">
        <f t="shared" si="1"/>
        <v>0.56377814056509168</v>
      </c>
      <c r="Z17" s="2">
        <f t="shared" si="2"/>
        <v>0.80217954043369644</v>
      </c>
      <c r="AC17">
        <v>0</v>
      </c>
      <c r="AD17">
        <v>12</v>
      </c>
      <c r="AE17" s="2">
        <v>6908.2070000000003</v>
      </c>
      <c r="AF17" s="2">
        <v>893.07339999999999</v>
      </c>
      <c r="AG17" s="2">
        <v>869.22979999999995</v>
      </c>
      <c r="AH17" s="2">
        <v>4.207756E-3</v>
      </c>
      <c r="AI17" s="2">
        <v>207.9179</v>
      </c>
      <c r="AJ17" s="2">
        <v>4.2473549999999998</v>
      </c>
    </row>
    <row r="18" spans="3:36" x14ac:dyDescent="0.25">
      <c r="D18" s="2"/>
      <c r="J18" s="2"/>
      <c r="K18" s="2"/>
      <c r="L18" s="3"/>
      <c r="M18" s="3"/>
    </row>
    <row r="19" spans="3:36" x14ac:dyDescent="0.25">
      <c r="D19" s="2"/>
      <c r="J19" s="2"/>
      <c r="K19" s="2"/>
      <c r="L19" s="3"/>
      <c r="M19" s="3"/>
    </row>
    <row r="20" spans="3:36" x14ac:dyDescent="0.25">
      <c r="Q20" s="7" t="s">
        <v>24</v>
      </c>
      <c r="R20" s="7"/>
    </row>
    <row r="21" spans="3:36" x14ac:dyDescent="0.25">
      <c r="C21" s="2"/>
      <c r="P21" t="s">
        <v>42</v>
      </c>
      <c r="Q21" t="s">
        <v>25</v>
      </c>
      <c r="R21" t="s">
        <v>17</v>
      </c>
      <c r="S21" t="s">
        <v>26</v>
      </c>
      <c r="T21" t="s">
        <v>23</v>
      </c>
      <c r="U21" t="s">
        <v>27</v>
      </c>
    </row>
    <row r="22" spans="3:36" x14ac:dyDescent="0.25">
      <c r="J22" s="1"/>
      <c r="P22">
        <v>1</v>
      </c>
      <c r="Q22">
        <v>13241.4</v>
      </c>
      <c r="R22">
        <v>3.7999999999999999E-2</v>
      </c>
      <c r="S22">
        <v>1</v>
      </c>
      <c r="T22" s="5">
        <f>ABS(AE6)</f>
        <v>780.39499999999998</v>
      </c>
      <c r="U22" s="4">
        <f>(Q22/((1-R22)*T22*S22))-1</f>
        <v>16.637797608197214</v>
      </c>
    </row>
    <row r="23" spans="3:36" x14ac:dyDescent="0.25">
      <c r="J23" s="2"/>
      <c r="K23" s="2"/>
      <c r="L23" s="3"/>
      <c r="M23" s="3"/>
      <c r="P23">
        <v>2</v>
      </c>
      <c r="Q23">
        <v>13241.4</v>
      </c>
      <c r="R23">
        <v>3.7999999999999999E-2</v>
      </c>
      <c r="S23">
        <v>1</v>
      </c>
      <c r="T23" s="5">
        <f t="shared" ref="T23:T33" si="3">ABS(AE7)</f>
        <v>6908.277</v>
      </c>
      <c r="U23" s="4">
        <f t="shared" ref="U23:U33" si="4">(Q23/((1-R23)*T23*S23))-1</f>
        <v>0.99245760765659274</v>
      </c>
    </row>
    <row r="24" spans="3:36" x14ac:dyDescent="0.25">
      <c r="D24" s="2"/>
      <c r="J24" s="2"/>
      <c r="K24" s="2"/>
      <c r="L24" s="3"/>
      <c r="M24" s="3"/>
      <c r="P24">
        <v>3</v>
      </c>
      <c r="Q24">
        <v>13241.4</v>
      </c>
      <c r="R24">
        <v>3.7999999999999999E-2</v>
      </c>
      <c r="S24">
        <v>1</v>
      </c>
      <c r="T24" s="5">
        <f t="shared" si="3"/>
        <v>6908.1679999999997</v>
      </c>
      <c r="U24" s="4">
        <f t="shared" si="4"/>
        <v>0.99248904549644212</v>
      </c>
      <c r="AC24" s="6"/>
    </row>
    <row r="25" spans="3:36" x14ac:dyDescent="0.25">
      <c r="P25">
        <v>4</v>
      </c>
      <c r="Q25">
        <v>13241.4</v>
      </c>
      <c r="R25">
        <v>3.7999999999999999E-2</v>
      </c>
      <c r="S25">
        <v>1</v>
      </c>
      <c r="T25" s="5">
        <f t="shared" si="3"/>
        <v>780.42340000000002</v>
      </c>
      <c r="U25" s="4">
        <f t="shared" si="4"/>
        <v>16.637155759872222</v>
      </c>
    </row>
    <row r="26" spans="3:36" x14ac:dyDescent="0.25">
      <c r="J26" s="1"/>
      <c r="P26">
        <v>5</v>
      </c>
      <c r="Q26">
        <v>13241.4</v>
      </c>
      <c r="R26">
        <v>3.7999999999999999E-2</v>
      </c>
      <c r="S26">
        <v>1</v>
      </c>
      <c r="T26" s="5">
        <f t="shared" si="3"/>
        <v>2686.1990000000001</v>
      </c>
      <c r="U26" s="4">
        <f t="shared" si="4"/>
        <v>4.1241360243411096</v>
      </c>
    </row>
    <row r="27" spans="3:36" x14ac:dyDescent="0.25">
      <c r="J27" s="2"/>
      <c r="K27" s="2"/>
      <c r="L27" s="3"/>
      <c r="M27" s="3"/>
      <c r="P27">
        <v>6</v>
      </c>
      <c r="Q27">
        <v>13241.4</v>
      </c>
      <c r="R27">
        <v>3.7999999999999999E-2</v>
      </c>
      <c r="S27">
        <v>1</v>
      </c>
      <c r="T27" s="5">
        <f t="shared" si="3"/>
        <v>2686.2370000000001</v>
      </c>
      <c r="U27" s="4">
        <f t="shared" si="4"/>
        <v>4.1240635373755419</v>
      </c>
    </row>
    <row r="28" spans="3:36" x14ac:dyDescent="0.25">
      <c r="D28" s="2"/>
      <c r="J28" s="2"/>
      <c r="K28" s="2"/>
      <c r="L28" s="3"/>
      <c r="M28" s="3"/>
      <c r="P28">
        <v>7</v>
      </c>
      <c r="Q28">
        <v>13241.4</v>
      </c>
      <c r="R28">
        <v>3.7999999999999999E-2</v>
      </c>
      <c r="S28">
        <v>1</v>
      </c>
      <c r="T28" s="5">
        <f t="shared" si="3"/>
        <v>2686.0210000000002</v>
      </c>
      <c r="U28" s="4">
        <f t="shared" si="4"/>
        <v>4.1244755958531467</v>
      </c>
    </row>
    <row r="29" spans="3:36" x14ac:dyDescent="0.25">
      <c r="P29">
        <v>8</v>
      </c>
      <c r="Q29">
        <v>13241.4</v>
      </c>
      <c r="R29">
        <v>3.7999999999999999E-2</v>
      </c>
      <c r="S29">
        <v>1</v>
      </c>
      <c r="T29" s="5">
        <f t="shared" si="3"/>
        <v>780.41729999999995</v>
      </c>
      <c r="U29" s="4">
        <f t="shared" si="4"/>
        <v>16.637293617721014</v>
      </c>
    </row>
    <row r="30" spans="3:36" x14ac:dyDescent="0.25">
      <c r="P30">
        <v>9</v>
      </c>
      <c r="Q30">
        <v>13241.4</v>
      </c>
      <c r="R30">
        <v>3.7999999999999999E-2</v>
      </c>
      <c r="S30">
        <v>1</v>
      </c>
      <c r="T30" s="5">
        <f t="shared" si="3"/>
        <v>780.38819999999998</v>
      </c>
      <c r="U30" s="4">
        <f t="shared" si="4"/>
        <v>16.637951297122466</v>
      </c>
      <c r="W30" s="2"/>
    </row>
    <row r="31" spans="3:36" x14ac:dyDescent="0.25">
      <c r="P31">
        <v>10</v>
      </c>
      <c r="Q31">
        <v>13241.4</v>
      </c>
      <c r="R31">
        <v>3.7999999999999999E-2</v>
      </c>
      <c r="S31">
        <v>1</v>
      </c>
      <c r="T31" s="5">
        <f t="shared" si="3"/>
        <v>2685.9929999999999</v>
      </c>
      <c r="U31" s="4">
        <f t="shared" si="4"/>
        <v>4.1245290156932892</v>
      </c>
    </row>
    <row r="32" spans="3:36" x14ac:dyDescent="0.25">
      <c r="P32">
        <v>11</v>
      </c>
      <c r="Q32">
        <v>13241.4</v>
      </c>
      <c r="R32">
        <v>3.7999999999999999E-2</v>
      </c>
      <c r="S32">
        <v>1</v>
      </c>
      <c r="T32" s="5">
        <f t="shared" si="3"/>
        <v>6908.1009999999997</v>
      </c>
      <c r="U32" s="4">
        <f t="shared" si="4"/>
        <v>0.9925083701655586</v>
      </c>
    </row>
    <row r="33" spans="16:23" x14ac:dyDescent="0.25">
      <c r="P33">
        <v>12</v>
      </c>
      <c r="Q33">
        <v>13241.4</v>
      </c>
      <c r="R33">
        <v>3.7999999999999999E-2</v>
      </c>
      <c r="S33">
        <v>1</v>
      </c>
      <c r="T33" s="5">
        <f t="shared" si="3"/>
        <v>6908.2070000000003</v>
      </c>
      <c r="U33" s="4">
        <f t="shared" si="4"/>
        <v>0.99247779698104921</v>
      </c>
    </row>
    <row r="36" spans="16:23" x14ac:dyDescent="0.25">
      <c r="Q36" s="7" t="s">
        <v>30</v>
      </c>
      <c r="R36" s="7"/>
    </row>
    <row r="37" spans="16:23" x14ac:dyDescent="0.25">
      <c r="P37" t="s">
        <v>42</v>
      </c>
      <c r="Q37" t="s">
        <v>25</v>
      </c>
      <c r="R37" t="s">
        <v>17</v>
      </c>
      <c r="S37" t="s">
        <v>31</v>
      </c>
      <c r="T37" s="1" t="s">
        <v>20</v>
      </c>
      <c r="U37" t="s">
        <v>23</v>
      </c>
      <c r="V37" t="s">
        <v>32</v>
      </c>
      <c r="W37" t="s">
        <v>34</v>
      </c>
    </row>
    <row r="38" spans="16:23" x14ac:dyDescent="0.25">
      <c r="P38">
        <v>1</v>
      </c>
      <c r="Q38">
        <v>13241.4</v>
      </c>
      <c r="R38">
        <v>3.7999999999999999E-2</v>
      </c>
      <c r="S38">
        <v>0.2</v>
      </c>
      <c r="T38">
        <v>1.4</v>
      </c>
      <c r="U38" s="5">
        <f>ABS(AE6)</f>
        <v>780.39499999999998</v>
      </c>
      <c r="V38" s="5">
        <f>SQRT(AF6^2 + AG6^2)</f>
        <v>1596.5238338292982</v>
      </c>
      <c r="W38" s="4">
        <f>(((Q38-(1-R38)*U38)*S38)/(T38*V38))-1</f>
        <v>0.11766574580267686</v>
      </c>
    </row>
    <row r="39" spans="16:23" x14ac:dyDescent="0.25">
      <c r="P39">
        <v>2</v>
      </c>
      <c r="Q39">
        <v>13241.4</v>
      </c>
      <c r="R39">
        <v>3.7999999999999999E-2</v>
      </c>
      <c r="S39">
        <v>0.2</v>
      </c>
      <c r="T39">
        <v>1.4</v>
      </c>
      <c r="U39" s="5">
        <f t="shared" ref="U39:U49" si="5">ABS(AE7)</f>
        <v>6908.277</v>
      </c>
      <c r="V39" s="5">
        <f t="shared" ref="V39:V49" si="6">SQRT(AF7^2 + AG7^2)</f>
        <v>1246.3711002123325</v>
      </c>
      <c r="W39" s="4">
        <f t="shared" ref="W39:W49" si="7">(((Q39-(1-R39)*U39)*S39)/(T39*V39))-1</f>
        <v>-0.24401814826643942</v>
      </c>
    </row>
    <row r="40" spans="16:23" x14ac:dyDescent="0.25">
      <c r="P40">
        <v>3</v>
      </c>
      <c r="Q40">
        <v>13241.4</v>
      </c>
      <c r="R40">
        <v>3.7999999999999999E-2</v>
      </c>
      <c r="S40">
        <v>0.2</v>
      </c>
      <c r="T40">
        <v>1.4</v>
      </c>
      <c r="U40" s="5">
        <f t="shared" si="5"/>
        <v>6908.1679999999997</v>
      </c>
      <c r="V40" s="5">
        <f t="shared" si="6"/>
        <v>1246.381020597574</v>
      </c>
      <c r="W40" s="4">
        <f t="shared" si="7"/>
        <v>-0.24401214682469941</v>
      </c>
    </row>
    <row r="41" spans="16:23" x14ac:dyDescent="0.25">
      <c r="P41">
        <v>4</v>
      </c>
      <c r="Q41">
        <v>13241.4</v>
      </c>
      <c r="R41">
        <v>3.7999999999999999E-2</v>
      </c>
      <c r="S41">
        <v>0.2</v>
      </c>
      <c r="T41">
        <v>1.4</v>
      </c>
      <c r="U41" s="5">
        <f>ABS(AE9)</f>
        <v>780.42340000000002</v>
      </c>
      <c r="V41" s="5">
        <f t="shared" si="6"/>
        <v>1596.5184176105329</v>
      </c>
      <c r="W41" s="4">
        <f t="shared" si="7"/>
        <v>0.11766709282801258</v>
      </c>
    </row>
    <row r="42" spans="16:23" x14ac:dyDescent="0.25">
      <c r="P42">
        <v>5</v>
      </c>
      <c r="Q42">
        <v>13241.4</v>
      </c>
      <c r="R42">
        <v>3.7999999999999999E-2</v>
      </c>
      <c r="S42">
        <v>0.2</v>
      </c>
      <c r="T42">
        <v>1.4</v>
      </c>
      <c r="U42" s="5">
        <f t="shared" si="5"/>
        <v>2686.1990000000001</v>
      </c>
      <c r="V42" s="5">
        <f t="shared" si="6"/>
        <v>4259.3927722453582</v>
      </c>
      <c r="W42" s="4">
        <f t="shared" si="7"/>
        <v>-0.64256217688909256</v>
      </c>
    </row>
    <row r="43" spans="16:23" x14ac:dyDescent="0.25">
      <c r="P43">
        <v>6</v>
      </c>
      <c r="Q43">
        <v>13241.4</v>
      </c>
      <c r="R43">
        <v>3.7999999999999999E-2</v>
      </c>
      <c r="S43">
        <v>0.2</v>
      </c>
      <c r="T43">
        <v>1.4</v>
      </c>
      <c r="U43" s="5">
        <f t="shared" si="5"/>
        <v>2686.2370000000001</v>
      </c>
      <c r="V43" s="5">
        <f t="shared" si="6"/>
        <v>4259.4120118781939</v>
      </c>
      <c r="W43" s="4">
        <f t="shared" si="7"/>
        <v>-0.64256501748262018</v>
      </c>
    </row>
    <row r="44" spans="16:23" x14ac:dyDescent="0.25">
      <c r="P44">
        <v>7</v>
      </c>
      <c r="Q44">
        <v>13241.4</v>
      </c>
      <c r="R44">
        <v>3.7999999999999999E-2</v>
      </c>
      <c r="S44">
        <v>0.2</v>
      </c>
      <c r="T44">
        <v>1.4</v>
      </c>
      <c r="U44" s="5">
        <f t="shared" si="5"/>
        <v>2686.0210000000002</v>
      </c>
      <c r="V44" s="5">
        <f t="shared" si="6"/>
        <v>4259.3591976669168</v>
      </c>
      <c r="W44" s="4">
        <f t="shared" si="7"/>
        <v>-0.64255361618588513</v>
      </c>
    </row>
    <row r="45" spans="16:23" x14ac:dyDescent="0.25">
      <c r="P45">
        <v>8</v>
      </c>
      <c r="Q45">
        <v>13241.4</v>
      </c>
      <c r="R45">
        <v>3.7999999999999999E-2</v>
      </c>
      <c r="S45">
        <v>0.2</v>
      </c>
      <c r="T45">
        <v>1.4</v>
      </c>
      <c r="U45" s="5">
        <f t="shared" si="5"/>
        <v>780.41729999999995</v>
      </c>
      <c r="V45" s="5">
        <f t="shared" si="6"/>
        <v>1596.5028512055844</v>
      </c>
      <c r="W45" s="4">
        <f t="shared" si="7"/>
        <v>0.11767851552784436</v>
      </c>
    </row>
    <row r="46" spans="16:23" x14ac:dyDescent="0.25">
      <c r="P46">
        <v>9</v>
      </c>
      <c r="Q46">
        <v>13241.4</v>
      </c>
      <c r="R46">
        <v>3.7999999999999999E-2</v>
      </c>
      <c r="S46">
        <v>0.2</v>
      </c>
      <c r="T46">
        <v>1.4</v>
      </c>
      <c r="U46" s="5">
        <f t="shared" si="5"/>
        <v>780.38819999999998</v>
      </c>
      <c r="V46" s="5">
        <f t="shared" si="6"/>
        <v>1596.5148075684137</v>
      </c>
      <c r="W46" s="4">
        <f t="shared" si="7"/>
        <v>0.11767265012754535</v>
      </c>
    </row>
    <row r="47" spans="16:23" x14ac:dyDescent="0.25">
      <c r="P47">
        <v>10</v>
      </c>
      <c r="Q47">
        <v>13241.4</v>
      </c>
      <c r="R47">
        <v>3.7999999999999999E-2</v>
      </c>
      <c r="S47">
        <v>0.2</v>
      </c>
      <c r="T47">
        <v>1.4</v>
      </c>
      <c r="U47" s="5">
        <f t="shared" si="5"/>
        <v>2685.9929999999999</v>
      </c>
      <c r="V47" s="5">
        <f t="shared" si="6"/>
        <v>4259.3504226530313</v>
      </c>
      <c r="W47" s="4">
        <f t="shared" si="7"/>
        <v>-0.64255197635908345</v>
      </c>
    </row>
    <row r="48" spans="16:23" x14ac:dyDescent="0.25">
      <c r="P48">
        <v>11</v>
      </c>
      <c r="Q48">
        <v>13241.4</v>
      </c>
      <c r="R48">
        <v>3.7999999999999999E-2</v>
      </c>
      <c r="S48">
        <v>0.2</v>
      </c>
      <c r="T48">
        <v>1.4</v>
      </c>
      <c r="U48" s="5">
        <f t="shared" si="5"/>
        <v>6908.1009999999997</v>
      </c>
      <c r="V48" s="5">
        <f t="shared" si="6"/>
        <v>1246.2478946389638</v>
      </c>
      <c r="W48" s="4">
        <f t="shared" si="7"/>
        <v>-0.24392400278657511</v>
      </c>
    </row>
    <row r="49" spans="16:29" x14ac:dyDescent="0.25">
      <c r="P49">
        <v>12</v>
      </c>
      <c r="Q49">
        <v>13241.4</v>
      </c>
      <c r="R49">
        <v>3.7999999999999999E-2</v>
      </c>
      <c r="S49">
        <v>0.2</v>
      </c>
      <c r="T49">
        <v>1.4</v>
      </c>
      <c r="U49" s="5">
        <f t="shared" si="5"/>
        <v>6908.2070000000003</v>
      </c>
      <c r="V49" s="5">
        <f t="shared" si="6"/>
        <v>1246.250593980039</v>
      </c>
      <c r="W49" s="4">
        <f t="shared" si="7"/>
        <v>-0.24393732942862201</v>
      </c>
    </row>
    <row r="50" spans="16:29" x14ac:dyDescent="0.25">
      <c r="U50" s="5"/>
      <c r="V50" s="5"/>
      <c r="W50" s="4"/>
    </row>
    <row r="52" spans="16:29" x14ac:dyDescent="0.25">
      <c r="Q52" s="7" t="s">
        <v>33</v>
      </c>
      <c r="R52" s="7"/>
    </row>
    <row r="53" spans="16:29" x14ac:dyDescent="0.25">
      <c r="P53" t="s">
        <v>42</v>
      </c>
      <c r="Q53" t="s">
        <v>16</v>
      </c>
      <c r="R53" t="s">
        <v>18</v>
      </c>
      <c r="S53" t="s">
        <v>17</v>
      </c>
      <c r="T53" t="s">
        <v>19</v>
      </c>
      <c r="U53" s="1" t="s">
        <v>8</v>
      </c>
      <c r="V53" s="1" t="s">
        <v>36</v>
      </c>
      <c r="W53" s="1" t="s">
        <v>20</v>
      </c>
      <c r="X53" t="s">
        <v>9</v>
      </c>
      <c r="Y53" s="1" t="s">
        <v>37</v>
      </c>
      <c r="Z53" t="s">
        <v>23</v>
      </c>
      <c r="AA53" t="s">
        <v>32</v>
      </c>
      <c r="AB53" t="s">
        <v>38</v>
      </c>
      <c r="AC53" t="s">
        <v>39</v>
      </c>
    </row>
    <row r="54" spans="16:29" x14ac:dyDescent="0.25">
      <c r="P54">
        <v>1</v>
      </c>
      <c r="Q54" s="2">
        <v>3.6600000000000002E-5</v>
      </c>
      <c r="R54">
        <v>21972.1</v>
      </c>
      <c r="S54">
        <v>3.7999999999999999E-2</v>
      </c>
      <c r="T54">
        <v>1</v>
      </c>
      <c r="U54" s="2">
        <v>950000000</v>
      </c>
      <c r="V54" s="2">
        <v>548000000</v>
      </c>
      <c r="W54">
        <v>1.4</v>
      </c>
      <c r="X54" s="2">
        <v>1100000000</v>
      </c>
      <c r="Y54" s="2">
        <v>655000000</v>
      </c>
      <c r="Z54" s="5">
        <f>ABS(AE6)</f>
        <v>780.39499999999998</v>
      </c>
      <c r="AA54" s="5">
        <f>SQRT(AF6^2 + AG6^2)</f>
        <v>1596.5238338292982</v>
      </c>
      <c r="AB54" s="2">
        <f>(1/(SQRT(((AA54*T54)/(V54*Q54))^2 + ( (R54+S54*Z54*T54)/(Q54*U54))^2)))-1</f>
        <v>0.56797121261438566</v>
      </c>
      <c r="AC54" s="2">
        <f>(1/(SQRT(((AA54*W54)/(V54*Q54))^2 + ( (R54+S54*Z54*W54)/(Q54*X54))^2)))-1</f>
        <v>0.79202782859572696</v>
      </c>
    </row>
    <row r="55" spans="16:29" x14ac:dyDescent="0.25">
      <c r="P55">
        <v>2</v>
      </c>
      <c r="Q55" s="2">
        <v>3.6600000000000002E-5</v>
      </c>
      <c r="R55">
        <v>21972.1</v>
      </c>
      <c r="S55">
        <v>3.7999999999999999E-2</v>
      </c>
      <c r="T55">
        <v>1</v>
      </c>
      <c r="U55" s="2">
        <v>950000000</v>
      </c>
      <c r="V55" s="2">
        <v>548000000</v>
      </c>
      <c r="W55">
        <v>1.4</v>
      </c>
      <c r="X55" s="2">
        <v>1100000000</v>
      </c>
      <c r="Y55" s="2">
        <v>655000000</v>
      </c>
      <c r="Z55" s="5">
        <f t="shared" ref="Z55:Z65" si="8">ABS(AE7)</f>
        <v>6908.277</v>
      </c>
      <c r="AA55" s="5">
        <f t="shared" ref="AA55:AA65" si="9">SQRT(AF7^2 + AG7^2)</f>
        <v>1246.3711002123325</v>
      </c>
      <c r="AB55" s="2">
        <f t="shared" ref="AB55:AB65" si="10">(1/(SQRT(((AA55*T55)/(V55*Q55))^2 + ( (R55+S55*Z55*T55)/(Q55*U55))^2)))-1</f>
        <v>0.55644626364321215</v>
      </c>
      <c r="AC55" s="2">
        <f t="shared" ref="AC55:AC65" si="11">(1/(SQRT(((AA55*W55)/(V55*Q55))^2 + ( (R55+S55*Z55*W55)/(Q55*X55))^2)))-1</f>
        <v>0.78042853601847906</v>
      </c>
    </row>
    <row r="56" spans="16:29" x14ac:dyDescent="0.25">
      <c r="P56">
        <v>3</v>
      </c>
      <c r="Q56" s="2">
        <v>3.6600000000000002E-5</v>
      </c>
      <c r="R56">
        <v>21972.1</v>
      </c>
      <c r="S56">
        <v>3.7999999999999999E-2</v>
      </c>
      <c r="T56">
        <v>1</v>
      </c>
      <c r="U56" s="2">
        <v>950000000</v>
      </c>
      <c r="V56" s="2">
        <v>548000000</v>
      </c>
      <c r="W56">
        <v>1.4</v>
      </c>
      <c r="X56" s="2">
        <v>1100000000</v>
      </c>
      <c r="Y56" s="2">
        <v>655000000</v>
      </c>
      <c r="Z56" s="5">
        <f t="shared" si="8"/>
        <v>6908.1679999999997</v>
      </c>
      <c r="AA56" s="5">
        <f t="shared" si="9"/>
        <v>1246.381020597574</v>
      </c>
      <c r="AB56" s="2">
        <f t="shared" si="10"/>
        <v>0.55644643498226398</v>
      </c>
      <c r="AC56" s="2">
        <f t="shared" si="11"/>
        <v>0.78042864708032633</v>
      </c>
    </row>
    <row r="57" spans="16:29" x14ac:dyDescent="0.25">
      <c r="P57">
        <v>4</v>
      </c>
      <c r="Q57" s="2">
        <v>3.6600000000000002E-5</v>
      </c>
      <c r="R57">
        <v>21972.1</v>
      </c>
      <c r="S57">
        <v>3.7999999999999999E-2</v>
      </c>
      <c r="T57">
        <v>1</v>
      </c>
      <c r="U57" s="2">
        <v>950000000</v>
      </c>
      <c r="V57" s="2">
        <v>548000000</v>
      </c>
      <c r="W57">
        <v>1.4</v>
      </c>
      <c r="X57" s="2">
        <v>1100000000</v>
      </c>
      <c r="Y57" s="2">
        <v>655000000</v>
      </c>
      <c r="Z57" s="5">
        <f t="shared" si="8"/>
        <v>780.42340000000002</v>
      </c>
      <c r="AA57" s="5">
        <f t="shared" si="9"/>
        <v>1596.5184176105329</v>
      </c>
      <c r="AB57" s="2">
        <f t="shared" si="10"/>
        <v>0.56797121976571074</v>
      </c>
      <c r="AC57" s="2">
        <f t="shared" si="11"/>
        <v>0.79202795296587625</v>
      </c>
    </row>
    <row r="58" spans="16:29" x14ac:dyDescent="0.25">
      <c r="P58">
        <v>5</v>
      </c>
      <c r="Q58" s="2">
        <v>3.6600000000000002E-5</v>
      </c>
      <c r="R58">
        <v>21972.1</v>
      </c>
      <c r="S58">
        <v>3.7999999999999999E-2</v>
      </c>
      <c r="T58">
        <v>1</v>
      </c>
      <c r="U58" s="2">
        <v>950000000</v>
      </c>
      <c r="V58" s="2">
        <v>548000000</v>
      </c>
      <c r="W58">
        <v>1.4</v>
      </c>
      <c r="X58" s="2">
        <v>1100000000</v>
      </c>
      <c r="Y58" s="2">
        <v>655000000</v>
      </c>
      <c r="Z58" s="5">
        <f t="shared" si="8"/>
        <v>2686.1990000000001</v>
      </c>
      <c r="AA58" s="5">
        <f t="shared" si="9"/>
        <v>4259.3927722453582</v>
      </c>
      <c r="AB58" s="2">
        <f t="shared" si="10"/>
        <v>0.49378542885320398</v>
      </c>
      <c r="AC58" s="2">
        <f t="shared" si="11"/>
        <v>0.60101327083704836</v>
      </c>
    </row>
    <row r="59" spans="16:29" x14ac:dyDescent="0.25">
      <c r="P59">
        <v>6</v>
      </c>
      <c r="Q59" s="2">
        <v>3.6600000000000002E-5</v>
      </c>
      <c r="R59">
        <v>21972.1</v>
      </c>
      <c r="S59">
        <v>3.7999999999999999E-2</v>
      </c>
      <c r="T59">
        <v>1</v>
      </c>
      <c r="U59" s="2">
        <v>950000000</v>
      </c>
      <c r="V59" s="2">
        <v>548000000</v>
      </c>
      <c r="W59">
        <v>1.4</v>
      </c>
      <c r="X59" s="2">
        <v>1100000000</v>
      </c>
      <c r="Y59" s="2">
        <v>655000000</v>
      </c>
      <c r="Z59" s="5">
        <f t="shared" si="8"/>
        <v>2686.2370000000001</v>
      </c>
      <c r="AA59" s="5">
        <f t="shared" si="9"/>
        <v>4259.4120118781939</v>
      </c>
      <c r="AB59" s="2">
        <f t="shared" si="10"/>
        <v>0.49378466194372073</v>
      </c>
      <c r="AC59" s="2">
        <f t="shared" si="11"/>
        <v>0.60101151908435857</v>
      </c>
    </row>
    <row r="60" spans="16:29" x14ac:dyDescent="0.25">
      <c r="P60">
        <v>7</v>
      </c>
      <c r="Q60" s="2">
        <v>3.6600000000000002E-5</v>
      </c>
      <c r="R60">
        <v>21972.1</v>
      </c>
      <c r="S60">
        <v>3.7999999999999999E-2</v>
      </c>
      <c r="T60">
        <v>1</v>
      </c>
      <c r="U60" s="2">
        <v>950000000</v>
      </c>
      <c r="V60" s="2">
        <v>548000000</v>
      </c>
      <c r="W60">
        <v>1.4</v>
      </c>
      <c r="X60" s="2">
        <v>1100000000</v>
      </c>
      <c r="Y60" s="2">
        <v>655000000</v>
      </c>
      <c r="Z60" s="5">
        <f t="shared" si="8"/>
        <v>2686.0210000000002</v>
      </c>
      <c r="AA60" s="5">
        <f t="shared" si="9"/>
        <v>4259.3591976669168</v>
      </c>
      <c r="AB60" s="2">
        <f t="shared" si="10"/>
        <v>0.49378702546439501</v>
      </c>
      <c r="AC60" s="2">
        <f t="shared" si="11"/>
        <v>0.60101666046232105</v>
      </c>
    </row>
    <row r="61" spans="16:29" x14ac:dyDescent="0.25">
      <c r="P61">
        <v>8</v>
      </c>
      <c r="Q61" s="2">
        <v>3.6600000000000002E-5</v>
      </c>
      <c r="R61">
        <v>21972.1</v>
      </c>
      <c r="S61">
        <v>3.7999999999999999E-2</v>
      </c>
      <c r="T61">
        <v>1</v>
      </c>
      <c r="U61" s="2">
        <v>950000000</v>
      </c>
      <c r="V61" s="2">
        <v>548000000</v>
      </c>
      <c r="W61">
        <v>1.4</v>
      </c>
      <c r="X61" s="2">
        <v>1100000000</v>
      </c>
      <c r="Y61" s="2">
        <v>655000000</v>
      </c>
      <c r="Z61" s="5">
        <f t="shared" si="8"/>
        <v>780.41729999999995</v>
      </c>
      <c r="AA61" s="5">
        <f t="shared" si="9"/>
        <v>1596.5028512055844</v>
      </c>
      <c r="AB61" s="2">
        <f t="shared" si="10"/>
        <v>0.56797147417812521</v>
      </c>
      <c r="AC61" s="2">
        <f t="shared" si="11"/>
        <v>0.79202867516110564</v>
      </c>
    </row>
    <row r="62" spans="16:29" x14ac:dyDescent="0.25">
      <c r="P62">
        <v>9</v>
      </c>
      <c r="Q62" s="2">
        <v>3.6600000000000002E-5</v>
      </c>
      <c r="R62">
        <v>21972.1</v>
      </c>
      <c r="S62">
        <v>3.7999999999999999E-2</v>
      </c>
      <c r="T62">
        <v>1</v>
      </c>
      <c r="U62" s="2">
        <v>950000000</v>
      </c>
      <c r="V62" s="2">
        <v>548000000</v>
      </c>
      <c r="W62">
        <v>1.4</v>
      </c>
      <c r="X62" s="2">
        <v>1100000000</v>
      </c>
      <c r="Y62" s="2">
        <v>655000000</v>
      </c>
      <c r="Z62" s="5">
        <f t="shared" si="8"/>
        <v>780.38819999999998</v>
      </c>
      <c r="AA62" s="5">
        <f t="shared" si="9"/>
        <v>1596.5148075684137</v>
      </c>
      <c r="AB62" s="2">
        <f t="shared" si="10"/>
        <v>0.56797136883604327</v>
      </c>
      <c r="AC62" s="2">
        <f t="shared" si="11"/>
        <v>0.79202826093363399</v>
      </c>
    </row>
    <row r="63" spans="16:29" x14ac:dyDescent="0.25">
      <c r="P63">
        <v>10</v>
      </c>
      <c r="Q63" s="2">
        <v>3.6600000000000002E-5</v>
      </c>
      <c r="R63">
        <v>21972.1</v>
      </c>
      <c r="S63">
        <v>3.7999999999999999E-2</v>
      </c>
      <c r="T63">
        <v>1</v>
      </c>
      <c r="U63" s="2">
        <v>950000000</v>
      </c>
      <c r="V63" s="2">
        <v>548000000</v>
      </c>
      <c r="W63">
        <v>1.4</v>
      </c>
      <c r="X63" s="2">
        <v>1100000000</v>
      </c>
      <c r="Y63" s="2">
        <v>655000000</v>
      </c>
      <c r="Z63" s="5">
        <f t="shared" si="8"/>
        <v>2685.9929999999999</v>
      </c>
      <c r="AA63" s="5">
        <f t="shared" si="9"/>
        <v>4259.3504226530313</v>
      </c>
      <c r="AB63" s="2">
        <f t="shared" si="10"/>
        <v>0.49378739991606957</v>
      </c>
      <c r="AC63" s="2">
        <f t="shared" si="11"/>
        <v>0.60101749119805081</v>
      </c>
    </row>
    <row r="64" spans="16:29" x14ac:dyDescent="0.25">
      <c r="P64">
        <v>11</v>
      </c>
      <c r="Q64" s="2">
        <v>3.6600000000000002E-5</v>
      </c>
      <c r="R64">
        <v>21972.1</v>
      </c>
      <c r="S64">
        <v>3.7999999999999999E-2</v>
      </c>
      <c r="T64">
        <v>1</v>
      </c>
      <c r="U64" s="2">
        <v>950000000</v>
      </c>
      <c r="V64" s="2">
        <v>548000000</v>
      </c>
      <c r="W64">
        <v>1.4</v>
      </c>
      <c r="X64" s="2">
        <v>1100000000</v>
      </c>
      <c r="Y64" s="2">
        <v>655000000</v>
      </c>
      <c r="Z64" s="5">
        <f t="shared" si="8"/>
        <v>6908.1009999999997</v>
      </c>
      <c r="AA64" s="5">
        <f t="shared" si="9"/>
        <v>1246.2478946389638</v>
      </c>
      <c r="AB64" s="2">
        <f t="shared" si="10"/>
        <v>0.55644816668106922</v>
      </c>
      <c r="AC64" s="2">
        <f t="shared" si="11"/>
        <v>0.78043348679776803</v>
      </c>
    </row>
    <row r="65" spans="16:29" x14ac:dyDescent="0.25">
      <c r="P65">
        <v>12</v>
      </c>
      <c r="Q65" s="2">
        <v>3.6600000000000002E-5</v>
      </c>
      <c r="R65">
        <v>21972.1</v>
      </c>
      <c r="S65">
        <v>3.7999999999999999E-2</v>
      </c>
      <c r="T65">
        <v>1</v>
      </c>
      <c r="U65" s="2">
        <v>950000000</v>
      </c>
      <c r="V65" s="2">
        <v>548000000</v>
      </c>
      <c r="W65">
        <v>1.4</v>
      </c>
      <c r="X65" s="2">
        <v>1100000000</v>
      </c>
      <c r="Y65" s="2">
        <v>655000000</v>
      </c>
      <c r="Z65" s="5">
        <f t="shared" si="8"/>
        <v>6908.2070000000003</v>
      </c>
      <c r="AA65" s="5">
        <f t="shared" si="9"/>
        <v>1246.250593980039</v>
      </c>
      <c r="AB65" s="2">
        <f t="shared" si="10"/>
        <v>0.55644785582232714</v>
      </c>
      <c r="AC65" s="2">
        <f t="shared" si="11"/>
        <v>0.78043295563661319</v>
      </c>
    </row>
  </sheetData>
  <mergeCells count="7">
    <mergeCell ref="Q52:R52"/>
    <mergeCell ref="B1:L2"/>
    <mergeCell ref="Q1:V2"/>
    <mergeCell ref="AD1:AK2"/>
    <mergeCell ref="Q4:R4"/>
    <mergeCell ref="Q20:R20"/>
    <mergeCell ref="Q36:R36"/>
  </mergeCells>
  <conditionalFormatting sqref="L6:M7 L13:M14">
    <cfRule type="cellIs" dxfId="10" priority="10" operator="lessThan">
      <formula>0</formula>
    </cfRule>
    <cfRule type="cellIs" dxfId="9" priority="11" operator="greaterThan">
      <formula>0</formula>
    </cfRule>
  </conditionalFormatting>
  <conditionalFormatting sqref="L17:M19">
    <cfRule type="cellIs" dxfId="8" priority="8" operator="lessThan">
      <formula>0</formula>
    </cfRule>
    <cfRule type="cellIs" dxfId="7" priority="9" operator="greaterThan">
      <formula>0</formula>
    </cfRule>
  </conditionalFormatting>
  <conditionalFormatting sqref="L23:M24">
    <cfRule type="cellIs" dxfId="6" priority="6" operator="lessThan">
      <formula>0</formula>
    </cfRule>
    <cfRule type="cellIs" dxfId="5" priority="7" operator="greaterThan">
      <formula>0</formula>
    </cfRule>
  </conditionalFormatting>
  <conditionalFormatting sqref="L27:M28">
    <cfRule type="cellIs" dxfId="4" priority="4" operator="lessThan">
      <formula>0</formula>
    </cfRule>
    <cfRule type="cellIs" dxfId="3" priority="5" operator="greaterThan">
      <formula>0</formula>
    </cfRule>
  </conditionalFormatting>
  <conditionalFormatting sqref="Y6:Z17">
    <cfRule type="cellIs" dxfId="2" priority="3" operator="greaterThan">
      <formula>0</formula>
    </cfRule>
  </conditionalFormatting>
  <conditionalFormatting sqref="Y6:Z17 U22:U33 AB54:AC65 W38:W5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MoS Estatico X</vt:lpstr>
      <vt:lpstr>MoS Estatico Y</vt:lpstr>
      <vt:lpstr>MoS Estatico Z</vt:lpstr>
      <vt:lpstr>Seno 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Vega Mateos</dc:creator>
  <cp:lastModifiedBy>Rafael luque lópez</cp:lastModifiedBy>
  <dcterms:created xsi:type="dcterms:W3CDTF">2015-06-05T18:17:20Z</dcterms:created>
  <dcterms:modified xsi:type="dcterms:W3CDTF">2021-06-05T19:18:00Z</dcterms:modified>
</cp:coreProperties>
</file>