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aviv\Documents\GitHub\Minisat_est_Analisis_RJ\Calculos\"/>
    </mc:Choice>
  </mc:AlternateContent>
  <xr:revisionPtr revIDLastSave="0" documentId="13_ncr:1_{B734CF87-93C6-46DF-B24A-8FAF3E1F9DBE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MoS Estatico X" sheetId="1" r:id="rId1"/>
    <sheet name="MoS Estatico Y" sheetId="2" r:id="rId2"/>
    <sheet name="MoS Estatico Z" sheetId="3" r:id="rId3"/>
    <sheet name="RANDOM LATERAL XY" sheetId="4" r:id="rId4"/>
    <sheet name="RANDOM LONG 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5" l="1"/>
  <c r="AA56" i="5"/>
  <c r="AA57" i="5"/>
  <c r="AA58" i="5"/>
  <c r="AA59" i="5"/>
  <c r="AA60" i="5"/>
  <c r="AA61" i="5"/>
  <c r="AA62" i="5"/>
  <c r="AA63" i="5"/>
  <c r="AA64" i="5"/>
  <c r="AA65" i="5"/>
  <c r="AA54" i="5"/>
  <c r="V39" i="5"/>
  <c r="V40" i="5"/>
  <c r="V41" i="5"/>
  <c r="V42" i="5"/>
  <c r="V43" i="5"/>
  <c r="V44" i="5"/>
  <c r="V45" i="5"/>
  <c r="V46" i="5"/>
  <c r="V47" i="5"/>
  <c r="V48" i="5"/>
  <c r="V49" i="5"/>
  <c r="V38" i="5"/>
  <c r="Z55" i="5"/>
  <c r="Z56" i="5"/>
  <c r="Z57" i="5"/>
  <c r="Z58" i="5"/>
  <c r="Z59" i="5"/>
  <c r="Z60" i="5"/>
  <c r="Z61" i="5"/>
  <c r="Z62" i="5"/>
  <c r="Z63" i="5"/>
  <c r="Z64" i="5"/>
  <c r="Z65" i="5"/>
  <c r="Z54" i="5"/>
  <c r="U39" i="5"/>
  <c r="U40" i="5"/>
  <c r="U41" i="5"/>
  <c r="U42" i="5"/>
  <c r="U43" i="5"/>
  <c r="U44" i="5"/>
  <c r="U45" i="5"/>
  <c r="U46" i="5"/>
  <c r="U47" i="5"/>
  <c r="U48" i="5"/>
  <c r="U49" i="5"/>
  <c r="U38" i="5"/>
  <c r="T23" i="5"/>
  <c r="T24" i="5"/>
  <c r="T25" i="5"/>
  <c r="T26" i="5"/>
  <c r="T27" i="5"/>
  <c r="T28" i="5"/>
  <c r="T29" i="5"/>
  <c r="T30" i="5"/>
  <c r="T31" i="5"/>
  <c r="T32" i="5"/>
  <c r="T33" i="5"/>
  <c r="T22" i="5"/>
  <c r="X7" i="5"/>
  <c r="X8" i="5"/>
  <c r="X9" i="5"/>
  <c r="Y9" i="5" s="1"/>
  <c r="X10" i="5"/>
  <c r="X11" i="5"/>
  <c r="X12" i="5"/>
  <c r="X13" i="5"/>
  <c r="X14" i="5"/>
  <c r="X15" i="5"/>
  <c r="X16" i="5"/>
  <c r="X17" i="5"/>
  <c r="X6" i="5"/>
  <c r="AA55" i="4"/>
  <c r="AA56" i="4"/>
  <c r="AA57" i="4"/>
  <c r="AA58" i="4"/>
  <c r="AA59" i="4"/>
  <c r="AA60" i="4"/>
  <c r="AA61" i="4"/>
  <c r="AA62" i="4"/>
  <c r="AA63" i="4"/>
  <c r="AA64" i="4"/>
  <c r="AA65" i="4"/>
  <c r="AA54" i="4"/>
  <c r="V39" i="4"/>
  <c r="V40" i="4"/>
  <c r="V41" i="4"/>
  <c r="V42" i="4"/>
  <c r="V43" i="4"/>
  <c r="V44" i="4"/>
  <c r="V45" i="4"/>
  <c r="V46" i="4"/>
  <c r="V47" i="4"/>
  <c r="V48" i="4"/>
  <c r="V49" i="4"/>
  <c r="V38" i="4"/>
  <c r="Z55" i="4"/>
  <c r="Z56" i="4"/>
  <c r="Z57" i="4"/>
  <c r="Z58" i="4"/>
  <c r="Z59" i="4"/>
  <c r="Z60" i="4"/>
  <c r="Z61" i="4"/>
  <c r="Z62" i="4"/>
  <c r="Z63" i="4"/>
  <c r="Z64" i="4"/>
  <c r="Z65" i="4"/>
  <c r="Z54" i="4"/>
  <c r="U39" i="4"/>
  <c r="U40" i="4"/>
  <c r="U41" i="4"/>
  <c r="U42" i="4"/>
  <c r="U43" i="4"/>
  <c r="U44" i="4"/>
  <c r="U45" i="4"/>
  <c r="U46" i="4"/>
  <c r="U47" i="4"/>
  <c r="U48" i="4"/>
  <c r="U49" i="4"/>
  <c r="U38" i="4"/>
  <c r="T23" i="4"/>
  <c r="T24" i="4"/>
  <c r="T25" i="4"/>
  <c r="U25" i="4" s="1"/>
  <c r="T26" i="4"/>
  <c r="T27" i="4"/>
  <c r="T28" i="4"/>
  <c r="T29" i="4"/>
  <c r="T30" i="4"/>
  <c r="T31" i="4"/>
  <c r="T32" i="4"/>
  <c r="T33" i="4"/>
  <c r="T22" i="4"/>
  <c r="X7" i="4"/>
  <c r="X8" i="4"/>
  <c r="X9" i="4"/>
  <c r="X10" i="4"/>
  <c r="X11" i="4"/>
  <c r="X12" i="4"/>
  <c r="X13" i="4"/>
  <c r="X14" i="4"/>
  <c r="X15" i="4"/>
  <c r="X16" i="4"/>
  <c r="X17" i="4"/>
  <c r="X6" i="4"/>
  <c r="V39" i="3"/>
  <c r="V40" i="3"/>
  <c r="V41" i="3"/>
  <c r="V42" i="3"/>
  <c r="V43" i="3"/>
  <c r="V44" i="3"/>
  <c r="V45" i="3"/>
  <c r="V46" i="3"/>
  <c r="V47" i="3"/>
  <c r="V48" i="3"/>
  <c r="V49" i="3"/>
  <c r="V38" i="3"/>
  <c r="AA55" i="3"/>
  <c r="AA56" i="3"/>
  <c r="AA57" i="3"/>
  <c r="AA58" i="3"/>
  <c r="AA59" i="3"/>
  <c r="AA60" i="3"/>
  <c r="AA61" i="3"/>
  <c r="AA62" i="3"/>
  <c r="AA63" i="3"/>
  <c r="AA64" i="3"/>
  <c r="AA65" i="3"/>
  <c r="AA54" i="3"/>
  <c r="Z55" i="3"/>
  <c r="Z56" i="3"/>
  <c r="Z57" i="3"/>
  <c r="Z58" i="3"/>
  <c r="Z59" i="3"/>
  <c r="Z60" i="3"/>
  <c r="Z61" i="3"/>
  <c r="Z62" i="3"/>
  <c r="Z63" i="3"/>
  <c r="Z64" i="3"/>
  <c r="Z65" i="3"/>
  <c r="Z54" i="3"/>
  <c r="U39" i="3"/>
  <c r="U40" i="3"/>
  <c r="U41" i="3"/>
  <c r="U42" i="3"/>
  <c r="U43" i="3"/>
  <c r="U44" i="3"/>
  <c r="U45" i="3"/>
  <c r="U46" i="3"/>
  <c r="U47" i="3"/>
  <c r="U48" i="3"/>
  <c r="U49" i="3"/>
  <c r="U38" i="3"/>
  <c r="T23" i="3"/>
  <c r="T24" i="3"/>
  <c r="T25" i="3"/>
  <c r="T26" i="3"/>
  <c r="T27" i="3"/>
  <c r="T28" i="3"/>
  <c r="T29" i="3"/>
  <c r="T30" i="3"/>
  <c r="T31" i="3"/>
  <c r="T32" i="3"/>
  <c r="T33" i="3"/>
  <c r="T22" i="3"/>
  <c r="X8" i="3"/>
  <c r="X7" i="3"/>
  <c r="X9" i="3"/>
  <c r="X10" i="3"/>
  <c r="X11" i="3"/>
  <c r="X12" i="3"/>
  <c r="X13" i="3"/>
  <c r="X14" i="3"/>
  <c r="X15" i="3"/>
  <c r="X16" i="3"/>
  <c r="X17" i="3"/>
  <c r="X6" i="3"/>
  <c r="AA55" i="1"/>
  <c r="AA56" i="1"/>
  <c r="AA57" i="1"/>
  <c r="AA58" i="1"/>
  <c r="AA59" i="1"/>
  <c r="AA60" i="1"/>
  <c r="AA61" i="1"/>
  <c r="AA62" i="1"/>
  <c r="AA63" i="1"/>
  <c r="AA64" i="1"/>
  <c r="AA65" i="1"/>
  <c r="AA54" i="1"/>
  <c r="Z55" i="1"/>
  <c r="Z56" i="1"/>
  <c r="Z57" i="1"/>
  <c r="Z58" i="1"/>
  <c r="Z59" i="1"/>
  <c r="Z60" i="1"/>
  <c r="Z61" i="1"/>
  <c r="Z62" i="1"/>
  <c r="Z63" i="1"/>
  <c r="Z64" i="1"/>
  <c r="Z65" i="1"/>
  <c r="Z54" i="1"/>
  <c r="V39" i="1"/>
  <c r="V40" i="1"/>
  <c r="V41" i="1"/>
  <c r="V42" i="1"/>
  <c r="V43" i="1"/>
  <c r="V44" i="1"/>
  <c r="V45" i="1"/>
  <c r="V46" i="1"/>
  <c r="V47" i="1"/>
  <c r="V48" i="1"/>
  <c r="V49" i="1"/>
  <c r="V38" i="1"/>
  <c r="U39" i="1"/>
  <c r="U40" i="1"/>
  <c r="U41" i="1"/>
  <c r="U42" i="1"/>
  <c r="U43" i="1"/>
  <c r="U44" i="1"/>
  <c r="U45" i="1"/>
  <c r="U46" i="1"/>
  <c r="U47" i="1"/>
  <c r="U48" i="1"/>
  <c r="U49" i="1"/>
  <c r="U38" i="1"/>
  <c r="T23" i="1"/>
  <c r="T24" i="1"/>
  <c r="T25" i="1"/>
  <c r="T26" i="1"/>
  <c r="T27" i="1"/>
  <c r="T28" i="1"/>
  <c r="T29" i="1"/>
  <c r="T30" i="1"/>
  <c r="T31" i="1"/>
  <c r="T32" i="1"/>
  <c r="T33" i="1"/>
  <c r="T22" i="1"/>
  <c r="X7" i="1"/>
  <c r="X8" i="1"/>
  <c r="X9" i="1"/>
  <c r="X10" i="1"/>
  <c r="X11" i="1"/>
  <c r="X12" i="1"/>
  <c r="X13" i="1"/>
  <c r="X14" i="1"/>
  <c r="X15" i="1"/>
  <c r="X16" i="1"/>
  <c r="X17" i="1"/>
  <c r="X6" i="1"/>
  <c r="AJ33" i="5"/>
  <c r="AI33" i="5"/>
  <c r="AH33" i="5"/>
  <c r="AG33" i="5"/>
  <c r="AF33" i="5"/>
  <c r="AE33" i="5"/>
  <c r="AJ32" i="5"/>
  <c r="AI32" i="5"/>
  <c r="AH32" i="5"/>
  <c r="AG32" i="5"/>
  <c r="AF32" i="5"/>
  <c r="AE32" i="5"/>
  <c r="M32" i="5"/>
  <c r="L32" i="5"/>
  <c r="AJ31" i="5"/>
  <c r="AI31" i="5"/>
  <c r="AH31" i="5"/>
  <c r="AG31" i="5"/>
  <c r="AF31" i="5"/>
  <c r="AE31" i="5"/>
  <c r="U31" i="5"/>
  <c r="AJ30" i="5"/>
  <c r="AI30" i="5"/>
  <c r="AH30" i="5"/>
  <c r="AG30" i="5"/>
  <c r="AF30" i="5"/>
  <c r="AE30" i="5"/>
  <c r="AJ29" i="5"/>
  <c r="AI29" i="5"/>
  <c r="AH29" i="5"/>
  <c r="AG29" i="5"/>
  <c r="AF29" i="5"/>
  <c r="AE29" i="5"/>
  <c r="AJ28" i="5"/>
  <c r="AI28" i="5"/>
  <c r="AH28" i="5"/>
  <c r="AG28" i="5"/>
  <c r="AF28" i="5"/>
  <c r="AE28" i="5"/>
  <c r="M28" i="5"/>
  <c r="L28" i="5"/>
  <c r="AJ27" i="5"/>
  <c r="AI27" i="5"/>
  <c r="AH27" i="5"/>
  <c r="AG27" i="5"/>
  <c r="AF27" i="5"/>
  <c r="AE27" i="5"/>
  <c r="AJ26" i="5"/>
  <c r="AI26" i="5"/>
  <c r="AH26" i="5"/>
  <c r="AG26" i="5"/>
  <c r="AF26" i="5"/>
  <c r="AE26" i="5"/>
  <c r="AJ25" i="5"/>
  <c r="AI25" i="5"/>
  <c r="AH25" i="5"/>
  <c r="AG25" i="5"/>
  <c r="AF25" i="5"/>
  <c r="AE25" i="5"/>
  <c r="AJ24" i="5"/>
  <c r="AI24" i="5"/>
  <c r="AH24" i="5"/>
  <c r="AG24" i="5"/>
  <c r="AF24" i="5"/>
  <c r="AE24" i="5"/>
  <c r="AJ23" i="5"/>
  <c r="AI23" i="5"/>
  <c r="AH23" i="5"/>
  <c r="AG23" i="5"/>
  <c r="AF23" i="5"/>
  <c r="AE23" i="5"/>
  <c r="AJ22" i="5"/>
  <c r="AI22" i="5"/>
  <c r="AH22" i="5"/>
  <c r="AG22" i="5"/>
  <c r="AF22" i="5"/>
  <c r="AE22" i="5"/>
  <c r="M22" i="5"/>
  <c r="L22" i="5"/>
  <c r="M17" i="5"/>
  <c r="L17" i="5"/>
  <c r="M13" i="5"/>
  <c r="L13" i="5"/>
  <c r="Z6" i="5"/>
  <c r="M6" i="5"/>
  <c r="L6" i="5"/>
  <c r="AC59" i="4"/>
  <c r="AC60" i="4"/>
  <c r="W44" i="4"/>
  <c r="U27" i="4"/>
  <c r="U28" i="4"/>
  <c r="U29" i="4"/>
  <c r="Z9" i="4"/>
  <c r="Z11" i="4"/>
  <c r="Z12" i="4"/>
  <c r="Z13" i="4"/>
  <c r="AE23" i="4"/>
  <c r="AF23" i="4"/>
  <c r="AG23" i="4"/>
  <c r="AH23" i="4"/>
  <c r="AI23" i="4"/>
  <c r="AJ23" i="4"/>
  <c r="AE24" i="4"/>
  <c r="AF24" i="4"/>
  <c r="AG24" i="4"/>
  <c r="AH24" i="4"/>
  <c r="AI24" i="4"/>
  <c r="AJ24" i="4"/>
  <c r="AE25" i="4"/>
  <c r="AF25" i="4"/>
  <c r="AG25" i="4"/>
  <c r="AH25" i="4"/>
  <c r="AI25" i="4"/>
  <c r="AJ25" i="4"/>
  <c r="AE26" i="4"/>
  <c r="AF26" i="4"/>
  <c r="AG26" i="4"/>
  <c r="AH26" i="4"/>
  <c r="AI26" i="4"/>
  <c r="AJ26" i="4"/>
  <c r="AE27" i="4"/>
  <c r="AF27" i="4"/>
  <c r="AG27" i="4"/>
  <c r="AH27" i="4"/>
  <c r="AI27" i="4"/>
  <c r="AJ27" i="4"/>
  <c r="AE28" i="4"/>
  <c r="AF28" i="4"/>
  <c r="AG28" i="4"/>
  <c r="AH28" i="4"/>
  <c r="AI28" i="4"/>
  <c r="AJ28" i="4"/>
  <c r="AE29" i="4"/>
  <c r="AF29" i="4"/>
  <c r="AG29" i="4"/>
  <c r="AH29" i="4"/>
  <c r="AI29" i="4"/>
  <c r="AJ29" i="4"/>
  <c r="AE30" i="4"/>
  <c r="AF30" i="4"/>
  <c r="AC62" i="4" s="1"/>
  <c r="AG30" i="4"/>
  <c r="AH30" i="4"/>
  <c r="AI30" i="4"/>
  <c r="AJ30" i="4"/>
  <c r="AE31" i="4"/>
  <c r="AF31" i="4"/>
  <c r="AG31" i="4"/>
  <c r="AH31" i="4"/>
  <c r="AI31" i="4"/>
  <c r="AJ31" i="4"/>
  <c r="AE32" i="4"/>
  <c r="AF32" i="4"/>
  <c r="AG32" i="4"/>
  <c r="AH32" i="4"/>
  <c r="AI32" i="4"/>
  <c r="AJ32" i="4"/>
  <c r="AE33" i="4"/>
  <c r="AF33" i="4"/>
  <c r="AG33" i="4"/>
  <c r="AH33" i="4"/>
  <c r="AI33" i="4"/>
  <c r="AJ33" i="4"/>
  <c r="AF22" i="4"/>
  <c r="AC54" i="4" s="1"/>
  <c r="AG22" i="4"/>
  <c r="AH22" i="4"/>
  <c r="AI22" i="4"/>
  <c r="AJ22" i="4"/>
  <c r="AE22" i="4"/>
  <c r="M32" i="4"/>
  <c r="L32" i="4"/>
  <c r="M28" i="4"/>
  <c r="L28" i="4"/>
  <c r="M22" i="4"/>
  <c r="L22" i="4"/>
  <c r="M17" i="4"/>
  <c r="L17" i="4"/>
  <c r="M13" i="4"/>
  <c r="L13" i="4"/>
  <c r="M6" i="4"/>
  <c r="L6" i="4"/>
  <c r="M32" i="3"/>
  <c r="L32" i="3"/>
  <c r="M28" i="3"/>
  <c r="L28" i="3"/>
  <c r="M22" i="3"/>
  <c r="L22" i="3"/>
  <c r="M17" i="3"/>
  <c r="L17" i="3"/>
  <c r="M13" i="3"/>
  <c r="L13" i="3"/>
  <c r="M6" i="3"/>
  <c r="L6" i="3"/>
  <c r="M22" i="1"/>
  <c r="L22" i="1"/>
  <c r="M32" i="1"/>
  <c r="L32" i="1"/>
  <c r="M28" i="1"/>
  <c r="L28" i="1"/>
  <c r="U32" i="5" l="1"/>
  <c r="AC56" i="4"/>
  <c r="U22" i="5"/>
  <c r="Z15" i="5"/>
  <c r="U30" i="5"/>
  <c r="AC62" i="5"/>
  <c r="Z8" i="5"/>
  <c r="Y17" i="5"/>
  <c r="Z9" i="5"/>
  <c r="AB58" i="5"/>
  <c r="W44" i="5"/>
  <c r="Z16" i="5"/>
  <c r="AC63" i="4"/>
  <c r="W41" i="4"/>
  <c r="Z8" i="4"/>
  <c r="U24" i="4"/>
  <c r="Z7" i="4"/>
  <c r="U23" i="4"/>
  <c r="U22" i="4"/>
  <c r="W38" i="4"/>
  <c r="Y17" i="4"/>
  <c r="U33" i="4"/>
  <c r="U32" i="4"/>
  <c r="W48" i="4"/>
  <c r="Z15" i="4"/>
  <c r="U31" i="4"/>
  <c r="W47" i="4"/>
  <c r="Y10" i="4"/>
  <c r="U26" i="4"/>
  <c r="Z14" i="4"/>
  <c r="U30" i="4"/>
  <c r="W45" i="4"/>
  <c r="W49" i="5"/>
  <c r="Y16" i="5"/>
  <c r="U28" i="5"/>
  <c r="Z12" i="5"/>
  <c r="U25" i="5"/>
  <c r="W41" i="5"/>
  <c r="AC59" i="5"/>
  <c r="Z13" i="5"/>
  <c r="U29" i="5"/>
  <c r="AC56" i="5"/>
  <c r="W47" i="5"/>
  <c r="Z7" i="5"/>
  <c r="Y7" i="5"/>
  <c r="AC54" i="5"/>
  <c r="AB59" i="5"/>
  <c r="W45" i="5"/>
  <c r="U24" i="5"/>
  <c r="U27" i="5"/>
  <c r="W46" i="5"/>
  <c r="AB54" i="5"/>
  <c r="Y6" i="5"/>
  <c r="U23" i="5"/>
  <c r="U26" i="5"/>
  <c r="U33" i="5"/>
  <c r="Y15" i="5"/>
  <c r="AC64" i="4"/>
  <c r="AC57" i="4"/>
  <c r="AC65" i="4"/>
  <c r="W39" i="4"/>
  <c r="AC61" i="4"/>
  <c r="AC55" i="4"/>
  <c r="Y15" i="4"/>
  <c r="Y13" i="4"/>
  <c r="Y9" i="4"/>
  <c r="W42" i="4"/>
  <c r="W43" i="4"/>
  <c r="AC58" i="4"/>
  <c r="AB54" i="4"/>
  <c r="AB57" i="4"/>
  <c r="AB60" i="4"/>
  <c r="AB63" i="4"/>
  <c r="Y14" i="4"/>
  <c r="AB55" i="4"/>
  <c r="AB58" i="4"/>
  <c r="AB61" i="4"/>
  <c r="AB64" i="4"/>
  <c r="Y7" i="4"/>
  <c r="Y11" i="4"/>
  <c r="Y12" i="4"/>
  <c r="AB65" i="4"/>
  <c r="AB56" i="4"/>
  <c r="AB59" i="4"/>
  <c r="AB62" i="4"/>
  <c r="AC61" i="3"/>
  <c r="AC55" i="3"/>
  <c r="W49" i="3"/>
  <c r="W43" i="3"/>
  <c r="U33" i="3"/>
  <c r="U32" i="3"/>
  <c r="U31" i="3"/>
  <c r="U30" i="3"/>
  <c r="U29" i="3"/>
  <c r="U28" i="3"/>
  <c r="U27" i="3"/>
  <c r="U26" i="3"/>
  <c r="U25" i="3"/>
  <c r="U24" i="3"/>
  <c r="U23" i="3"/>
  <c r="U22" i="3"/>
  <c r="Z17" i="3"/>
  <c r="Z16" i="3"/>
  <c r="Z15" i="3"/>
  <c r="Z14" i="3"/>
  <c r="Z13" i="3"/>
  <c r="Y12" i="3"/>
  <c r="Y11" i="3"/>
  <c r="Z10" i="3"/>
  <c r="Z9" i="3"/>
  <c r="Z8" i="3"/>
  <c r="Y7" i="3"/>
  <c r="Y6" i="3"/>
  <c r="AA65" i="2"/>
  <c r="Z65" i="2"/>
  <c r="AA64" i="2"/>
  <c r="Z64" i="2"/>
  <c r="AA63" i="2"/>
  <c r="Z63" i="2"/>
  <c r="AA62" i="2"/>
  <c r="Z62" i="2"/>
  <c r="AA61" i="2"/>
  <c r="Z61" i="2"/>
  <c r="AA60" i="2"/>
  <c r="Z60" i="2"/>
  <c r="AA59" i="2"/>
  <c r="Z59" i="2"/>
  <c r="AA58" i="2"/>
  <c r="Z58" i="2"/>
  <c r="AA57" i="2"/>
  <c r="Z57" i="2"/>
  <c r="AA56" i="2"/>
  <c r="Z56" i="2"/>
  <c r="AA55" i="2"/>
  <c r="Z55" i="2"/>
  <c r="AA54" i="2"/>
  <c r="Z54" i="2"/>
  <c r="V49" i="2"/>
  <c r="U49" i="2"/>
  <c r="V48" i="2"/>
  <c r="U48" i="2"/>
  <c r="V47" i="2"/>
  <c r="U47" i="2"/>
  <c r="W47" i="2" s="1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W39" i="2" s="1"/>
  <c r="V38" i="2"/>
  <c r="W38" i="2" s="1"/>
  <c r="U38" i="2"/>
  <c r="T33" i="2"/>
  <c r="U3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X17" i="2"/>
  <c r="Z17" i="2" s="1"/>
  <c r="M17" i="2"/>
  <c r="L17" i="2"/>
  <c r="X16" i="2"/>
  <c r="Z16" i="2" s="1"/>
  <c r="X15" i="2"/>
  <c r="Z15" i="2" s="1"/>
  <c r="X14" i="2"/>
  <c r="Z14" i="2" s="1"/>
  <c r="X13" i="2"/>
  <c r="Z13" i="2" s="1"/>
  <c r="M13" i="2"/>
  <c r="L13" i="2"/>
  <c r="X12" i="2"/>
  <c r="Z12" i="2" s="1"/>
  <c r="X11" i="2"/>
  <c r="Y11" i="2" s="1"/>
  <c r="X10" i="2"/>
  <c r="Z10" i="2" s="1"/>
  <c r="X9" i="2"/>
  <c r="Y9" i="2" s="1"/>
  <c r="X8" i="2"/>
  <c r="Z8" i="2" s="1"/>
  <c r="X7" i="2"/>
  <c r="Y7" i="2" s="1"/>
  <c r="X6" i="2"/>
  <c r="Z6" i="2" s="1"/>
  <c r="M6" i="2"/>
  <c r="L6" i="2"/>
  <c r="AC59" i="1"/>
  <c r="AC61" i="1"/>
  <c r="AB62" i="1"/>
  <c r="AC63" i="1"/>
  <c r="AC64" i="1"/>
  <c r="AB65" i="1"/>
  <c r="W40" i="1"/>
  <c r="W41" i="1"/>
  <c r="W43" i="1"/>
  <c r="W45" i="1"/>
  <c r="W39" i="1"/>
  <c r="W44" i="1"/>
  <c r="U23" i="1"/>
  <c r="U24" i="1"/>
  <c r="U25" i="1"/>
  <c r="U26" i="1"/>
  <c r="U27" i="1"/>
  <c r="U28" i="1"/>
  <c r="U31" i="1"/>
  <c r="U32" i="1"/>
  <c r="U33" i="1"/>
  <c r="U22" i="1"/>
  <c r="Z7" i="1"/>
  <c r="Z8" i="1"/>
  <c r="Y9" i="1"/>
  <c r="Z10" i="1"/>
  <c r="Y11" i="1"/>
  <c r="Z13" i="1"/>
  <c r="Z14" i="1"/>
  <c r="Z15" i="1"/>
  <c r="Z16" i="1"/>
  <c r="Y17" i="1"/>
  <c r="Y6" i="1"/>
  <c r="AC62" i="1"/>
  <c r="AC60" i="1"/>
  <c r="AB60" i="1"/>
  <c r="AB55" i="1"/>
  <c r="U30" i="1"/>
  <c r="U29" i="1"/>
  <c r="Y15" i="1"/>
  <c r="Z12" i="1"/>
  <c r="Y12" i="1"/>
  <c r="M6" i="1"/>
  <c r="L6" i="1"/>
  <c r="M17" i="1"/>
  <c r="L17" i="1"/>
  <c r="M13" i="1"/>
  <c r="L13" i="1"/>
  <c r="AC58" i="5" l="1"/>
  <c r="Y13" i="5"/>
  <c r="AC57" i="5"/>
  <c r="AB62" i="5"/>
  <c r="AC55" i="5"/>
  <c r="Z17" i="5"/>
  <c r="Y8" i="5"/>
  <c r="Z14" i="5"/>
  <c r="Y14" i="5"/>
  <c r="W48" i="5"/>
  <c r="Z10" i="4"/>
  <c r="Z6" i="4"/>
  <c r="Y6" i="4"/>
  <c r="Z17" i="4"/>
  <c r="W46" i="4"/>
  <c r="Y8" i="4"/>
  <c r="Z16" i="4"/>
  <c r="Y16" i="4"/>
  <c r="W49" i="4"/>
  <c r="W40" i="4"/>
  <c r="W42" i="3"/>
  <c r="AC58" i="3"/>
  <c r="W46" i="3"/>
  <c r="W44" i="3"/>
  <c r="AC63" i="2"/>
  <c r="W41" i="2"/>
  <c r="AC55" i="2"/>
  <c r="AC57" i="1"/>
  <c r="AB58" i="1"/>
  <c r="AC65" i="1"/>
  <c r="AB59" i="1"/>
  <c r="Y12" i="5"/>
  <c r="Z11" i="5"/>
  <c r="Y11" i="5"/>
  <c r="W43" i="5"/>
  <c r="W40" i="5"/>
  <c r="W38" i="5"/>
  <c r="AB56" i="5"/>
  <c r="W42" i="5"/>
  <c r="W39" i="5"/>
  <c r="AC64" i="5"/>
  <c r="AB64" i="5"/>
  <c r="AC61" i="5"/>
  <c r="AB61" i="5"/>
  <c r="AC60" i="5"/>
  <c r="AB60" i="5"/>
  <c r="AB57" i="5"/>
  <c r="AB55" i="5"/>
  <c r="AC63" i="5"/>
  <c r="AB63" i="5"/>
  <c r="AC65" i="5"/>
  <c r="AB65" i="5"/>
  <c r="Z10" i="5"/>
  <c r="Y10" i="5"/>
  <c r="Z11" i="3"/>
  <c r="W39" i="3"/>
  <c r="AB61" i="3"/>
  <c r="AC56" i="3"/>
  <c r="AC57" i="3"/>
  <c r="AC59" i="3"/>
  <c r="AC64" i="3"/>
  <c r="AB60" i="3"/>
  <c r="AC65" i="3"/>
  <c r="AB61" i="2"/>
  <c r="W40" i="2"/>
  <c r="W46" i="2"/>
  <c r="AB62" i="2"/>
  <c r="AC57" i="2"/>
  <c r="AB58" i="2"/>
  <c r="AB64" i="2"/>
  <c r="AC58" i="2"/>
  <c r="W45" i="2"/>
  <c r="AB61" i="1"/>
  <c r="AC58" i="1"/>
  <c r="AB57" i="1"/>
  <c r="AB56" i="1"/>
  <c r="AC55" i="1"/>
  <c r="W48" i="1"/>
  <c r="Y8" i="1"/>
  <c r="W47" i="1"/>
  <c r="W46" i="1"/>
  <c r="W48" i="3"/>
  <c r="AB58" i="3"/>
  <c r="Z7" i="3"/>
  <c r="AB54" i="3"/>
  <c r="AB63" i="3"/>
  <c r="W45" i="3"/>
  <c r="Y9" i="3"/>
  <c r="Y16" i="3"/>
  <c r="W40" i="3"/>
  <c r="AB55" i="3"/>
  <c r="AB64" i="3"/>
  <c r="AC62" i="3"/>
  <c r="W41" i="3"/>
  <c r="W47" i="3"/>
  <c r="W38" i="3"/>
  <c r="Z9" i="2"/>
  <c r="AC56" i="2"/>
  <c r="AC61" i="2"/>
  <c r="Z11" i="2"/>
  <c r="W42" i="2"/>
  <c r="W48" i="2"/>
  <c r="W43" i="2"/>
  <c r="W49" i="2"/>
  <c r="W44" i="2"/>
  <c r="AC54" i="2"/>
  <c r="AC59" i="2"/>
  <c r="AC64" i="2"/>
  <c r="Z7" i="2"/>
  <c r="AB55" i="2"/>
  <c r="AB60" i="2"/>
  <c r="AC65" i="2"/>
  <c r="Y10" i="3"/>
  <c r="Z6" i="3"/>
  <c r="Y17" i="3"/>
  <c r="AB56" i="3"/>
  <c r="AB59" i="3"/>
  <c r="AB65" i="3"/>
  <c r="Y14" i="3"/>
  <c r="Y13" i="3"/>
  <c r="AB57" i="3"/>
  <c r="AC60" i="3"/>
  <c r="Y8" i="3"/>
  <c r="AC54" i="3"/>
  <c r="AC63" i="3"/>
  <c r="Z12" i="3"/>
  <c r="Y15" i="3"/>
  <c r="AB62" i="3"/>
  <c r="Y6" i="2"/>
  <c r="Y10" i="2"/>
  <c r="Y17" i="2"/>
  <c r="AB56" i="2"/>
  <c r="AB59" i="2"/>
  <c r="AB65" i="2"/>
  <c r="Y14" i="2"/>
  <c r="AC62" i="2"/>
  <c r="Y15" i="2"/>
  <c r="AB54" i="2"/>
  <c r="AB57" i="2"/>
  <c r="AB63" i="2"/>
  <c r="Y12" i="2"/>
  <c r="AC60" i="2"/>
  <c r="Y16" i="2"/>
  <c r="Y8" i="2"/>
  <c r="Y13" i="2"/>
  <c r="AC56" i="1"/>
  <c r="AC54" i="1"/>
  <c r="W49" i="1"/>
  <c r="W42" i="1"/>
  <c r="W38" i="1"/>
  <c r="AB63" i="1"/>
  <c r="AB64" i="1"/>
  <c r="AB54" i="1"/>
  <c r="Z9" i="1"/>
  <c r="Y13" i="1"/>
  <c r="Y7" i="1"/>
  <c r="Y16" i="1"/>
  <c r="Z6" i="1"/>
  <c r="Y10" i="1"/>
  <c r="Z17" i="1"/>
  <c r="Z11" i="1"/>
  <c r="Y14" i="1"/>
</calcChain>
</file>

<file path=xl/sharedStrings.xml><?xml version="1.0" encoding="utf-8"?>
<sst xmlns="http://schemas.openxmlformats.org/spreadsheetml/2006/main" count="636" uniqueCount="57">
  <si>
    <t>Shell 2D Elements</t>
  </si>
  <si>
    <t>Material</t>
  </si>
  <si>
    <t>Maximum Von Mises Stress</t>
  </si>
  <si>
    <t>KP</t>
  </si>
  <si>
    <t>KM</t>
  </si>
  <si>
    <t>KLD</t>
  </si>
  <si>
    <t>FOSY</t>
  </si>
  <si>
    <t>FOSU</t>
  </si>
  <si>
    <t>σy (Pa)</t>
  </si>
  <si>
    <t>σu (Pa)</t>
  </si>
  <si>
    <t>MOSy</t>
  </si>
  <si>
    <t>MOSu</t>
  </si>
  <si>
    <t>Aluminio Al7075 T6</t>
  </si>
  <si>
    <t>BAR 1D Elements</t>
  </si>
  <si>
    <t>Maximum Combined Stress</t>
  </si>
  <si>
    <t>Minimum Combined Stress</t>
  </si>
  <si>
    <t>As</t>
  </si>
  <si>
    <t>Phi_n</t>
  </si>
  <si>
    <t>F_v_max</t>
  </si>
  <si>
    <t>sf_Y</t>
  </si>
  <si>
    <t>sf_U</t>
  </si>
  <si>
    <t>Tensile Total</t>
  </si>
  <si>
    <t>ELEMENTOS CBUSH (TORNILLOS) Acero A286-M8</t>
  </si>
  <si>
    <t>F_A</t>
  </si>
  <si>
    <t>Gapping</t>
  </si>
  <si>
    <t>F_v_min</t>
  </si>
  <si>
    <t>sf_g</t>
  </si>
  <si>
    <t>MoSg</t>
  </si>
  <si>
    <t>MoS_tot_y</t>
  </si>
  <si>
    <t>MoS_tot_u</t>
  </si>
  <si>
    <t>Sliding</t>
  </si>
  <si>
    <t>mu_s</t>
  </si>
  <si>
    <t>F_Q</t>
  </si>
  <si>
    <t>Shear Combined</t>
  </si>
  <si>
    <t>MoS_slip</t>
  </si>
  <si>
    <t>τ</t>
  </si>
  <si>
    <t>τy (Pa)</t>
  </si>
  <si>
    <t>τu (Pa)</t>
  </si>
  <si>
    <t>MoS_comb_y</t>
  </si>
  <si>
    <t>MoS_comb_u</t>
  </si>
  <si>
    <t>ANALISIS ESTATICO X</t>
  </si>
  <si>
    <t>ANALISIS ESTATICO Y</t>
  </si>
  <si>
    <t>Tornillo</t>
  </si>
  <si>
    <t>INPUT F06</t>
  </si>
  <si>
    <t>F_X</t>
  </si>
  <si>
    <t>F_Y</t>
  </si>
  <si>
    <t>F_Z</t>
  </si>
  <si>
    <t>M_X</t>
  </si>
  <si>
    <t>M_Y</t>
  </si>
  <si>
    <t>M_Z</t>
  </si>
  <si>
    <t>BEAM 1D Elements</t>
  </si>
  <si>
    <t>BENDING Stress</t>
  </si>
  <si>
    <t>VALUES 3 SIGMA RMS</t>
  </si>
  <si>
    <t>KA RMS</t>
  </si>
  <si>
    <t>ANALISIS RANDOM  Z</t>
  </si>
  <si>
    <t>-</t>
  </si>
  <si>
    <t>ANALISIS RANDOM  LATERAL 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</si>
</sst>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1" fontId="0" fillId="2" borderId="0" xfId="0" applyNumberFormat="1" applyFill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"/>
  <sheetViews>
    <sheetView topLeftCell="K1" workbookViewId="0">
      <selection activeCell="AA54" sqref="AA54:AA65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40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14000000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18.408965689957427</v>
      </c>
      <c r="M6" s="3">
        <f>(K6/(E6*F6*G6*I6*D6))-1</f>
        <v>19.070838252656433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AE6*1.1</f>
        <v>156.68279000000001</v>
      </c>
      <c r="Y6" s="7">
        <f>((Q6*U6)/(R6+S6*X6*T6))-1</f>
        <v>0.58203269886397258</v>
      </c>
      <c r="Z6" s="7">
        <f>((Q6*W6)/(R6+S6*X6*V6))-1</f>
        <v>0.83162885718333346</v>
      </c>
      <c r="AC6">
        <v>0</v>
      </c>
      <c r="AD6">
        <v>1</v>
      </c>
      <c r="AE6" s="2">
        <v>142.43889999999999</v>
      </c>
      <c r="AF6" s="2">
        <v>-45.789470000000001</v>
      </c>
      <c r="AG6" s="2">
        <v>-216.84119999999999</v>
      </c>
      <c r="AH6" s="2">
        <v>4.6974130000000002E-4</v>
      </c>
      <c r="AI6" s="2">
        <v>4.825056</v>
      </c>
      <c r="AJ6" s="2">
        <v>4.4861550000000001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AE7*1.1</f>
        <v>757.34361999999999</v>
      </c>
      <c r="Y7" s="7">
        <f t="shared" ref="Y7:Y17" si="1">((Q7*U7)/(R7+S7*X7*T7))-1</f>
        <v>0.58039139749973945</v>
      </c>
      <c r="Z7" s="7">
        <f t="shared" ref="Z7:Z17" si="2">((Q7*W7)/(R7+S7*X7*V7))-1</f>
        <v>0.82896990082550559</v>
      </c>
      <c r="AC7">
        <v>0</v>
      </c>
      <c r="AD7">
        <v>2</v>
      </c>
      <c r="AE7" s="2">
        <v>688.49419999999998</v>
      </c>
      <c r="AF7" s="2">
        <v>-98.790120000000002</v>
      </c>
      <c r="AG7" s="2">
        <v>-15.45998</v>
      </c>
      <c r="AH7" s="2">
        <v>2.5460370000000002E-4</v>
      </c>
      <c r="AI7" s="2">
        <v>19.122219999999999</v>
      </c>
      <c r="AJ7" s="2">
        <v>5.6507689999999999E-3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757.32920999999999</v>
      </c>
      <c r="Y8" s="7">
        <f>((Q8*U8)/(R8+S8*X8*T8))-1</f>
        <v>0.58039143683411099</v>
      </c>
      <c r="Z8" s="7">
        <f t="shared" si="2"/>
        <v>0.8289699645219184</v>
      </c>
      <c r="AC8">
        <v>0</v>
      </c>
      <c r="AD8">
        <v>3</v>
      </c>
      <c r="AE8" s="2">
        <v>688.48109999999997</v>
      </c>
      <c r="AF8" s="2">
        <v>98.791269999999997</v>
      </c>
      <c r="AG8" s="2">
        <v>-15.4621</v>
      </c>
      <c r="AH8" s="2">
        <v>-2.5749330000000002E-4</v>
      </c>
      <c r="AI8" s="2">
        <v>19.122029999999999</v>
      </c>
      <c r="AJ8" s="2">
        <v>-5.5032659999999997E-3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156.68730000000002</v>
      </c>
      <c r="Y9" s="7">
        <f t="shared" si="1"/>
        <v>0.58203268652763174</v>
      </c>
      <c r="Z9" s="7">
        <f t="shared" si="2"/>
        <v>0.83162883718980929</v>
      </c>
      <c r="AC9">
        <v>0</v>
      </c>
      <c r="AD9">
        <v>4</v>
      </c>
      <c r="AE9" s="2">
        <v>142.44300000000001</v>
      </c>
      <c r="AF9" s="2">
        <v>45.792729999999999</v>
      </c>
      <c r="AG9" s="2">
        <v>-216.83840000000001</v>
      </c>
      <c r="AH9" s="2">
        <v>-4.6970969999999998E-4</v>
      </c>
      <c r="AI9" s="2">
        <v>4.825107</v>
      </c>
      <c r="AJ9" s="2">
        <v>-4.4862359999999999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307.44109000000003</v>
      </c>
      <c r="Y10" s="7">
        <f t="shared" si="1"/>
        <v>0.58162043254079632</v>
      </c>
      <c r="Z10" s="7">
        <f t="shared" si="2"/>
        <v>0.83096076620253445</v>
      </c>
      <c r="AC10">
        <v>0</v>
      </c>
      <c r="AD10">
        <v>5</v>
      </c>
      <c r="AE10" s="2">
        <v>279.49189999999999</v>
      </c>
      <c r="AF10" s="2">
        <v>-54.810659999999999</v>
      </c>
      <c r="AG10" s="2">
        <v>-507.19110000000001</v>
      </c>
      <c r="AH10" s="2">
        <v>2.3853630000000002E-3</v>
      </c>
      <c r="AI10" s="2">
        <v>2.470202</v>
      </c>
      <c r="AJ10" s="2">
        <v>8.5367470000000001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307.44483000000002</v>
      </c>
      <c r="Y11" s="7">
        <f t="shared" si="1"/>
        <v>0.58162042231599109</v>
      </c>
      <c r="Z11" s="7">
        <f t="shared" si="2"/>
        <v>0.83096074963463185</v>
      </c>
      <c r="AC11">
        <v>0</v>
      </c>
      <c r="AD11">
        <v>6</v>
      </c>
      <c r="AE11" s="2">
        <v>279.49529999999999</v>
      </c>
      <c r="AF11" s="2">
        <v>54.80697</v>
      </c>
      <c r="AG11" s="2">
        <v>-507.19459999999998</v>
      </c>
      <c r="AH11" s="2">
        <v>-2.3845559999999999E-3</v>
      </c>
      <c r="AI11" s="2">
        <v>2.4702459999999999</v>
      </c>
      <c r="AJ11" s="2">
        <v>-8.5368329999999997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-307.43360999999999</v>
      </c>
      <c r="Y12" s="7">
        <f t="shared" si="1"/>
        <v>0.58330323018080232</v>
      </c>
      <c r="Z12" s="7">
        <f t="shared" si="2"/>
        <v>0.83368867047151674</v>
      </c>
      <c r="AC12">
        <v>0</v>
      </c>
      <c r="AD12">
        <v>7</v>
      </c>
      <c r="AE12" s="2">
        <v>-279.48509999999999</v>
      </c>
      <c r="AF12" s="2">
        <v>54.8063</v>
      </c>
      <c r="AG12" s="2">
        <v>-507.18889999999999</v>
      </c>
      <c r="AH12" s="2">
        <v>2.384555E-3</v>
      </c>
      <c r="AI12" s="2">
        <v>2.4702839999999999</v>
      </c>
      <c r="AJ12" s="2">
        <v>-8.5365490000000008</v>
      </c>
    </row>
    <row r="13" spans="2:37" x14ac:dyDescent="0.25">
      <c r="C13" t="s">
        <v>12</v>
      </c>
      <c r="D13" s="5">
        <v>31400000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7.6536789700447105</v>
      </c>
      <c r="M13" s="3">
        <f>(K13/(D13*E13*F13*G13*I13))-1</f>
        <v>7.9487813865347157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-156.68675000000002</v>
      </c>
      <c r="Y13" s="7">
        <f t="shared" si="1"/>
        <v>0.58289033282164837</v>
      </c>
      <c r="Z13" s="7">
        <f t="shared" si="2"/>
        <v>0.83301912706916892</v>
      </c>
      <c r="AC13">
        <v>0</v>
      </c>
      <c r="AD13">
        <v>8</v>
      </c>
      <c r="AE13" s="2">
        <v>-142.4425</v>
      </c>
      <c r="AF13" s="2">
        <v>45.788130000000002</v>
      </c>
      <c r="AG13" s="2">
        <v>-216.83869999999999</v>
      </c>
      <c r="AH13" s="2">
        <v>4.6960079999999998E-4</v>
      </c>
      <c r="AI13" s="2">
        <v>4.825113</v>
      </c>
      <c r="AJ13" s="2">
        <v>-4.4861740000000001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-156.68201999999999</v>
      </c>
      <c r="Y14" s="7">
        <f t="shared" si="1"/>
        <v>0.58289031986950346</v>
      </c>
      <c r="Z14" s="7">
        <f t="shared" si="2"/>
        <v>0.8330191060685066</v>
      </c>
      <c r="AC14">
        <v>0</v>
      </c>
      <c r="AD14">
        <v>9</v>
      </c>
      <c r="AE14" s="2">
        <v>-142.43819999999999</v>
      </c>
      <c r="AF14" s="2">
        <v>-45.785029999999999</v>
      </c>
      <c r="AG14" s="2">
        <v>-216.84219999999999</v>
      </c>
      <c r="AH14" s="2">
        <v>-4.6969129999999999E-4</v>
      </c>
      <c r="AI14" s="2">
        <v>4.8250549999999999</v>
      </c>
      <c r="AJ14" s="2">
        <v>4.4860899999999999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-307.43031000000002</v>
      </c>
      <c r="Y15" s="7">
        <f t="shared" si="1"/>
        <v>0.58330322113970734</v>
      </c>
      <c r="Z15" s="7">
        <f t="shared" si="2"/>
        <v>0.8336886558091865</v>
      </c>
      <c r="AC15">
        <v>0</v>
      </c>
      <c r="AD15">
        <v>10</v>
      </c>
      <c r="AE15" s="2">
        <v>-279.4821</v>
      </c>
      <c r="AF15" s="2">
        <v>-54.809829999999998</v>
      </c>
      <c r="AG15" s="2">
        <v>-507.18689999999998</v>
      </c>
      <c r="AH15" s="2">
        <v>-2.385304E-3</v>
      </c>
      <c r="AI15" s="2">
        <v>2.4702350000000002</v>
      </c>
      <c r="AJ15" s="2">
        <v>8.5364699999999996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-757.34109000000001</v>
      </c>
      <c r="Y16" s="7">
        <f t="shared" si="1"/>
        <v>0.58453681367868482</v>
      </c>
      <c r="Z16" s="7">
        <f t="shared" si="2"/>
        <v>0.83568984968703575</v>
      </c>
      <c r="AC16">
        <v>0</v>
      </c>
      <c r="AD16">
        <v>11</v>
      </c>
      <c r="AE16" s="2">
        <v>-688.49189999999999</v>
      </c>
      <c r="AF16" s="2">
        <v>98.774569999999997</v>
      </c>
      <c r="AG16" s="2">
        <v>-15.46475</v>
      </c>
      <c r="AH16" s="2">
        <v>2.5735640000000001E-4</v>
      </c>
      <c r="AI16" s="2">
        <v>19.122299999999999</v>
      </c>
      <c r="AJ16" s="2">
        <v>-5.3443120000000004E-3</v>
      </c>
    </row>
    <row r="17" spans="3:36" x14ac:dyDescent="0.25">
      <c r="C17" t="s">
        <v>12</v>
      </c>
      <c r="D17" s="5">
        <v>31400000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7.6536789700447105</v>
      </c>
      <c r="M17" s="3">
        <f>(K17/(PRODUCT(D17:G17)*I17))-1</f>
        <v>7.9487813865347157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-757.35517000000004</v>
      </c>
      <c r="Y17" s="7">
        <f t="shared" si="1"/>
        <v>0.58453685231415831</v>
      </c>
      <c r="Z17" s="7">
        <f t="shared" si="2"/>
        <v>0.83568991238293644</v>
      </c>
      <c r="AC17">
        <v>0</v>
      </c>
      <c r="AD17">
        <v>12</v>
      </c>
      <c r="AE17" s="2">
        <v>-688.50469999999996</v>
      </c>
      <c r="AF17" s="2">
        <v>-98.774879999999996</v>
      </c>
      <c r="AG17" s="2">
        <v>-15.46274</v>
      </c>
      <c r="AH17" s="2">
        <v>-2.5451450000000002E-4</v>
      </c>
      <c r="AI17" s="2">
        <v>19.122489999999999</v>
      </c>
      <c r="AJ17" s="2">
        <v>5.4947219999999996E-3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D20" t="s">
        <v>13</v>
      </c>
      <c r="Q20" s="8" t="s">
        <v>24</v>
      </c>
      <c r="R20" s="8"/>
    </row>
    <row r="21" spans="3:36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C22" t="s">
        <v>12</v>
      </c>
      <c r="D22" s="5">
        <v>25900000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9.4913328053823918</v>
      </c>
      <c r="M22" s="3">
        <f>(K22/(PRODUCT(D22:G22)*I22))-1</f>
        <v>9.849101758192667</v>
      </c>
      <c r="P22">
        <v>1</v>
      </c>
      <c r="Q22">
        <v>13241.4</v>
      </c>
      <c r="R22">
        <v>3.7999999999999999E-2</v>
      </c>
      <c r="S22">
        <v>1</v>
      </c>
      <c r="T22" s="5">
        <f>ABS(AE6)*1.1</f>
        <v>156.68279000000001</v>
      </c>
      <c r="U22" s="4">
        <f>(Q22/((1-R22)*T22*S22))-1</f>
        <v>86.849144532396096</v>
      </c>
    </row>
    <row r="23" spans="3:36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ABS(AE7)*1.1</f>
        <v>757.34361999999999</v>
      </c>
      <c r="U23" s="4">
        <f t="shared" ref="U23:U33" si="4">(Q23/((1-R23)*T23*S23))-1</f>
        <v>17.174641867913358</v>
      </c>
    </row>
    <row r="24" spans="3:36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3"/>
        <v>757.32920999999999</v>
      </c>
      <c r="U24" s="4">
        <f t="shared" si="4"/>
        <v>17.174987683954598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156.68730000000002</v>
      </c>
      <c r="U25" s="4">
        <f t="shared" si="4"/>
        <v>86.846615931534089</v>
      </c>
    </row>
    <row r="26" spans="3:36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3"/>
        <v>307.44109000000003</v>
      </c>
      <c r="U26" s="4">
        <f t="shared" si="4"/>
        <v>43.771013088878469</v>
      </c>
    </row>
    <row r="27" spans="3:36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3"/>
        <v>307.44483000000002</v>
      </c>
      <c r="U27" s="4">
        <f t="shared" si="4"/>
        <v>43.770468459167333</v>
      </c>
    </row>
    <row r="28" spans="3:36" x14ac:dyDescent="0.25">
      <c r="C28" t="s">
        <v>12</v>
      </c>
      <c r="D28" s="5">
        <v>1240000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218.13348359629347</v>
      </c>
      <c r="M28" s="3">
        <f>(K28/(D28*E28*F28*G28*I28))-1</f>
        <v>225.60623833644357</v>
      </c>
      <c r="P28">
        <v>7</v>
      </c>
      <c r="Q28">
        <v>13241.4</v>
      </c>
      <c r="R28">
        <v>3.7999999999999999E-2</v>
      </c>
      <c r="S28">
        <v>1</v>
      </c>
      <c r="T28" s="5">
        <f t="shared" si="3"/>
        <v>307.43360999999999</v>
      </c>
      <c r="U28" s="4">
        <f t="shared" si="4"/>
        <v>43.772102388054016</v>
      </c>
    </row>
    <row r="29" spans="3:36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3"/>
        <v>156.68675000000002</v>
      </c>
      <c r="U29" s="4">
        <f t="shared" si="4"/>
        <v>86.846924289699444</v>
      </c>
    </row>
    <row r="30" spans="3:36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3"/>
        <v>156.68201999999999</v>
      </c>
      <c r="U30" s="4">
        <f t="shared" si="4"/>
        <v>86.849576259286579</v>
      </c>
      <c r="W30" s="2"/>
    </row>
    <row r="31" spans="3:36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3"/>
        <v>307.43031000000002</v>
      </c>
      <c r="U31" s="4">
        <f t="shared" si="4"/>
        <v>43.772582978070915</v>
      </c>
    </row>
    <row r="32" spans="3:36" x14ac:dyDescent="0.25">
      <c r="C32" t="s">
        <v>12</v>
      </c>
      <c r="D32" s="5">
        <v>1240000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218.13348359629347</v>
      </c>
      <c r="M32" s="3">
        <f>(K32/(PRODUCT(D32:G32)*I32))-1</f>
        <v>225.60623833644357</v>
      </c>
      <c r="P32">
        <v>11</v>
      </c>
      <c r="Q32">
        <v>13241.4</v>
      </c>
      <c r="R32">
        <v>3.7999999999999999E-2</v>
      </c>
      <c r="S32">
        <v>1</v>
      </c>
      <c r="T32" s="5">
        <f t="shared" si="3"/>
        <v>757.34109000000001</v>
      </c>
      <c r="U32" s="4">
        <f t="shared" si="4"/>
        <v>17.174702582754442</v>
      </c>
    </row>
    <row r="33" spans="4:23" x14ac:dyDescent="0.25">
      <c r="D33" s="2"/>
      <c r="P33">
        <v>12</v>
      </c>
      <c r="Q33">
        <v>13241.4</v>
      </c>
      <c r="R33">
        <v>3.7999999999999999E-2</v>
      </c>
      <c r="S33">
        <v>1</v>
      </c>
      <c r="T33" s="5">
        <f t="shared" si="3"/>
        <v>757.35517000000004</v>
      </c>
      <c r="U33" s="4">
        <f t="shared" si="4"/>
        <v>17.174364696617921</v>
      </c>
    </row>
    <row r="36" spans="4:23" x14ac:dyDescent="0.25">
      <c r="Q36" s="8" t="s">
        <v>30</v>
      </c>
      <c r="R36" s="8"/>
    </row>
    <row r="37" spans="4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4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ABS(AE6)*1.1</f>
        <v>156.68279000000001</v>
      </c>
      <c r="V38" s="5">
        <f>SQRT((1.1*AF6)^2 +(1.1* AG6)^2)</f>
        <v>243.7853681257107</v>
      </c>
      <c r="W38" s="4">
        <f>(((Q38-(1-R38)*U38)*S38)/(T38*V38))-1</f>
        <v>6.6710751502817525</v>
      </c>
    </row>
    <row r="39" spans="4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ABS(AE7)*1.1</f>
        <v>757.34361999999999</v>
      </c>
      <c r="V39" s="5">
        <f t="shared" ref="V39:V49" si="6">SQRT((1.1*AF7)^2 +(1.1* AG7)^2)</f>
        <v>109.99174304178432</v>
      </c>
      <c r="W39" s="4">
        <f t="shared" ref="W39:W49" si="7">(((Q39-(1-R39)*U39)*S39)/(T39*V39))-1</f>
        <v>15.251655535382909</v>
      </c>
    </row>
    <row r="40" spans="4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757.32920999999999</v>
      </c>
      <c r="V40" s="5">
        <f t="shared" si="6"/>
        <v>109.99335340462036</v>
      </c>
      <c r="W40" s="4">
        <f t="shared" si="7"/>
        <v>15.251435606490524</v>
      </c>
    </row>
    <row r="41" spans="4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156.68730000000002</v>
      </c>
      <c r="V41" s="5">
        <f t="shared" si="6"/>
        <v>243.78309551904871</v>
      </c>
      <c r="W41" s="4">
        <f t="shared" si="7"/>
        <v>6.6711441195168755</v>
      </c>
    </row>
    <row r="42" spans="4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307.44109000000003</v>
      </c>
      <c r="V42" s="5">
        <f t="shared" si="6"/>
        <v>561.15852897938134</v>
      </c>
      <c r="W42" s="4">
        <f t="shared" si="7"/>
        <v>2.2956415809896398</v>
      </c>
    </row>
    <row r="43" spans="4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307.44483000000002</v>
      </c>
      <c r="V43" s="5">
        <f t="shared" si="6"/>
        <v>561.16192060579681</v>
      </c>
      <c r="W43" s="4">
        <f t="shared" si="7"/>
        <v>2.2956207464186011</v>
      </c>
    </row>
    <row r="44" spans="4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307.43360999999999</v>
      </c>
      <c r="V44" s="5">
        <f t="shared" si="6"/>
        <v>561.15560771635262</v>
      </c>
      <c r="W44" s="4">
        <f t="shared" si="7"/>
        <v>2.2956605693085197</v>
      </c>
    </row>
    <row r="45" spans="4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156.68675000000002</v>
      </c>
      <c r="V45" s="5">
        <f t="shared" si="6"/>
        <v>243.78237292013168</v>
      </c>
      <c r="W45" s="4">
        <f t="shared" si="7"/>
        <v>6.6711671677220457</v>
      </c>
    </row>
    <row r="46" spans="4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156.68201999999999</v>
      </c>
      <c r="V46" s="5">
        <f t="shared" si="6"/>
        <v>243.78543536121776</v>
      </c>
      <c r="W46" s="4">
        <f t="shared" si="7"/>
        <v>6.6710734686856936</v>
      </c>
    </row>
    <row r="47" spans="4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307.43031000000002</v>
      </c>
      <c r="V47" s="5">
        <f t="shared" si="6"/>
        <v>561.1538376287283</v>
      </c>
      <c r="W47" s="4">
        <f t="shared" si="7"/>
        <v>2.2956717732277516</v>
      </c>
    </row>
    <row r="48" spans="4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757.34109000000001</v>
      </c>
      <c r="V48" s="5">
        <f t="shared" si="6"/>
        <v>109.97565524792</v>
      </c>
      <c r="W48" s="4">
        <f t="shared" si="7"/>
        <v>15.254036071128777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757.35517000000004</v>
      </c>
      <c r="V49" s="5">
        <f t="shared" si="6"/>
        <v>109.97565016520529</v>
      </c>
      <c r="W49" s="4">
        <f t="shared" si="7"/>
        <v>15.254019227585182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ABS(AE6)*1.1</f>
        <v>156.68279000000001</v>
      </c>
      <c r="AA54" s="5">
        <f>SQRT((1.1*AF6)^2 +(1.1* AG6)^2)</f>
        <v>243.7853681257107</v>
      </c>
      <c r="AB54" s="2">
        <f>(1/(SQRT(((AA54*T54)/(V54*Q54))^2 + ( (R54+S54*Z54*T54)/(Q54*U54))^2)))-1</f>
        <v>0.5817402917486314</v>
      </c>
      <c r="AC54" s="2">
        <f>(1/(SQRT(((AA54*W54)/(V54*Q54))^2 + ( (R54+S54*Z54*W54)/(Q54*X54))^2)))-1</f>
        <v>0.83073983170235244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ABS(AE7)*1.1</f>
        <v>757.34361999999999</v>
      </c>
      <c r="AA55" s="5">
        <f t="shared" ref="AA55:AA65" si="9">SQRT((1.1*AF7)^2 +(1.1* AG7)^2)</f>
        <v>109.99174304178432</v>
      </c>
      <c r="AB55" s="2">
        <f t="shared" ref="AB55:AB65" si="10">(1/(SQRT(((AA55*T55)/(V55*Q55))^2 + ( (R55+S55*Z55*T55)/(Q55*U55))^2)))-1</f>
        <v>0.58033204535860694</v>
      </c>
      <c r="AC55" s="2">
        <f t="shared" ref="AC55:AC65" si="11">(1/(SQRT(((AA55*W55)/(V55*Q55))^2 + ( (R55+S55*Z55*W55)/(Q55*X55))^2)))-1</f>
        <v>0.82878960801385726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757.32920999999999</v>
      </c>
      <c r="AA56" s="5">
        <f t="shared" si="9"/>
        <v>109.99335340462036</v>
      </c>
      <c r="AB56" s="2">
        <f t="shared" si="10"/>
        <v>0.58033208295071104</v>
      </c>
      <c r="AC56" s="2">
        <f t="shared" si="11"/>
        <v>0.82878966641292817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156.68730000000002</v>
      </c>
      <c r="AA57" s="5">
        <f t="shared" si="9"/>
        <v>243.78309551904871</v>
      </c>
      <c r="AB57" s="2">
        <f t="shared" si="10"/>
        <v>0.58174028486932583</v>
      </c>
      <c r="AC57" s="2">
        <f t="shared" si="11"/>
        <v>0.83073982830106252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307.44109000000003</v>
      </c>
      <c r="AA58" s="5">
        <f t="shared" si="9"/>
        <v>561.15852897938134</v>
      </c>
      <c r="AB58" s="2">
        <f t="shared" si="10"/>
        <v>0.58007415515149607</v>
      </c>
      <c r="AC58" s="2">
        <f t="shared" si="11"/>
        <v>0.82627004503182366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307.44483000000002</v>
      </c>
      <c r="AA59" s="5">
        <f t="shared" si="9"/>
        <v>561.16192060579681</v>
      </c>
      <c r="AB59" s="2">
        <f t="shared" si="10"/>
        <v>0.58007412629268185</v>
      </c>
      <c r="AC59" s="2">
        <f t="shared" si="11"/>
        <v>0.82626997210729702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307.43360999999999</v>
      </c>
      <c r="AA60" s="5">
        <f t="shared" si="9"/>
        <v>561.15560771635262</v>
      </c>
      <c r="AB60" s="2">
        <f t="shared" si="10"/>
        <v>0.5800741916166785</v>
      </c>
      <c r="AC60" s="2">
        <f t="shared" si="11"/>
        <v>0.8262701265636192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156.68675000000002</v>
      </c>
      <c r="AA61" s="5">
        <f t="shared" si="9"/>
        <v>243.78237292013168</v>
      </c>
      <c r="AB61" s="2">
        <f t="shared" si="10"/>
        <v>0.58174028810585909</v>
      </c>
      <c r="AC61" s="2">
        <f t="shared" si="11"/>
        <v>0.83073983600213741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156.68201999999999</v>
      </c>
      <c r="AA62" s="5">
        <f t="shared" si="9"/>
        <v>243.78543536121776</v>
      </c>
      <c r="AB62" s="2">
        <f t="shared" si="10"/>
        <v>0.58174029369242208</v>
      </c>
      <c r="AC62" s="2">
        <f t="shared" si="11"/>
        <v>0.83073983462088674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307.43031000000002</v>
      </c>
      <c r="AA63" s="5">
        <f t="shared" si="9"/>
        <v>561.1538376287283</v>
      </c>
      <c r="AB63" s="2">
        <f t="shared" si="10"/>
        <v>0.58007421035274964</v>
      </c>
      <c r="AC63" s="2">
        <f t="shared" si="11"/>
        <v>0.82627017054878138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757.34109000000001</v>
      </c>
      <c r="AA64" s="5">
        <f t="shared" si="9"/>
        <v>109.97565524792</v>
      </c>
      <c r="AB64" s="2">
        <f t="shared" si="10"/>
        <v>0.58033206962373796</v>
      </c>
      <c r="AC64" s="2">
        <f t="shared" si="11"/>
        <v>0.82878967192280761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757.35517000000004</v>
      </c>
      <c r="AA65" s="5">
        <f t="shared" si="9"/>
        <v>109.97565016520529</v>
      </c>
      <c r="AB65" s="2">
        <f t="shared" si="10"/>
        <v>0.58033203119996846</v>
      </c>
      <c r="AC65" s="2">
        <f t="shared" si="11"/>
        <v>0.82878960972015059</v>
      </c>
    </row>
  </sheetData>
  <mergeCells count="7">
    <mergeCell ref="AD1:AK2"/>
    <mergeCell ref="Q52:R52"/>
    <mergeCell ref="B1:L2"/>
    <mergeCell ref="Q1:V2"/>
    <mergeCell ref="Q4:R4"/>
    <mergeCell ref="Q20:R20"/>
    <mergeCell ref="Q36:R36"/>
  </mergeCells>
  <conditionalFormatting sqref="L6:M7 L13:M14">
    <cfRule type="cellIs" dxfId="62" priority="16" operator="lessThan">
      <formula>0</formula>
    </cfRule>
    <cfRule type="cellIs" dxfId="61" priority="17" operator="greaterThan">
      <formula>0</formula>
    </cfRule>
  </conditionalFormatting>
  <conditionalFormatting sqref="L17:M19">
    <cfRule type="cellIs" dxfId="60" priority="14" operator="lessThan">
      <formula>0</formula>
    </cfRule>
    <cfRule type="cellIs" dxfId="59" priority="15" operator="greaterThan">
      <formula>0</formula>
    </cfRule>
  </conditionalFormatting>
  <conditionalFormatting sqref="Y6:Z17">
    <cfRule type="cellIs" dxfId="58" priority="9" operator="greaterThan">
      <formula>0</formula>
    </cfRule>
  </conditionalFormatting>
  <conditionalFormatting sqref="Y6:Z17 U22:U33 AB54:AC65 W38:W50">
    <cfRule type="cellIs" dxfId="57" priority="7" operator="lessThan">
      <formula>0</formula>
    </cfRule>
    <cfRule type="cellIs" dxfId="56" priority="8" operator="greaterThan">
      <formula>0</formula>
    </cfRule>
  </conditionalFormatting>
  <conditionalFormatting sqref="L28:M29">
    <cfRule type="cellIs" dxfId="55" priority="5" operator="lessThan">
      <formula>0</formula>
    </cfRule>
    <cfRule type="cellIs" dxfId="54" priority="6" operator="greaterThan">
      <formula>0</formula>
    </cfRule>
  </conditionalFormatting>
  <conditionalFormatting sqref="L32:M32">
    <cfRule type="cellIs" dxfId="53" priority="3" operator="lessThan">
      <formula>0</formula>
    </cfRule>
    <cfRule type="cellIs" dxfId="52" priority="4" operator="greaterThan">
      <formula>0</formula>
    </cfRule>
  </conditionalFormatting>
  <conditionalFormatting sqref="L22:M22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AAF-AA2E-43AA-8D17-51A2E4C44F0A}">
  <dimension ref="B1:AK65"/>
  <sheetViews>
    <sheetView workbookViewId="0">
      <selection activeCell="D7" sqref="D7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41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2">
        <v>14000000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18.408965689957427</v>
      </c>
      <c r="M6" s="3">
        <f>(K6/(E6*F6*G6*I6*D6))-1</f>
        <v>19.070838252656433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142.44309999999999</v>
      </c>
      <c r="Y6" s="2">
        <f>((Q6*U6)/(R6+S6*X6*T6))-1</f>
        <v>0.58207165008215567</v>
      </c>
      <c r="Z6" s="2">
        <f>((Q6*W6)/(R6+S6*X6*V6))-1</f>
        <v>0.83169198609744055</v>
      </c>
      <c r="AC6">
        <v>0</v>
      </c>
      <c r="AD6">
        <v>1</v>
      </c>
      <c r="AE6" s="2">
        <v>142.44309999999999</v>
      </c>
      <c r="AF6" s="2">
        <v>216.8381</v>
      </c>
      <c r="AG6" s="2">
        <v>45.792670000000001</v>
      </c>
      <c r="AH6" s="2">
        <v>-4.6973060000000001E-4</v>
      </c>
      <c r="AI6" s="2">
        <v>4.486237</v>
      </c>
      <c r="AJ6" s="2">
        <v>4.8251109999999997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279.49509999999998</v>
      </c>
      <c r="Y7" s="2">
        <f t="shared" ref="Y7:Y17" si="1">((Q7*U7)/(R7+S7*X7*T7))-1</f>
        <v>0.58169683791701465</v>
      </c>
      <c r="Z7" s="2">
        <f t="shared" ref="Z7:Z17" si="2">((Q7*W7)/(R7+S7*X7*V7))-1</f>
        <v>0.83108457308932859</v>
      </c>
      <c r="AC7">
        <v>0</v>
      </c>
      <c r="AD7">
        <v>2</v>
      </c>
      <c r="AE7" s="2">
        <v>279.49509999999998</v>
      </c>
      <c r="AF7" s="2">
        <v>507.19380000000001</v>
      </c>
      <c r="AG7" s="2">
        <v>54.80706</v>
      </c>
      <c r="AH7" s="2">
        <v>-2.3846169999999999E-3</v>
      </c>
      <c r="AI7" s="2">
        <v>8.5368279999999999</v>
      </c>
      <c r="AJ7" s="2">
        <v>2.4702489999999999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-279.4819</v>
      </c>
      <c r="Y8" s="2">
        <f t="shared" si="1"/>
        <v>0.58322665386318984</v>
      </c>
      <c r="Z8" s="2">
        <f t="shared" si="2"/>
        <v>0.83356448578829823</v>
      </c>
      <c r="AC8">
        <v>0</v>
      </c>
      <c r="AD8">
        <v>3</v>
      </c>
      <c r="AE8" s="2">
        <v>-279.4819</v>
      </c>
      <c r="AF8" s="2">
        <v>507.18619999999999</v>
      </c>
      <c r="AG8" s="2">
        <v>-54.809890000000003</v>
      </c>
      <c r="AH8" s="2">
        <v>-2.385304E-3</v>
      </c>
      <c r="AI8" s="2">
        <v>-8.5364660000000008</v>
      </c>
      <c r="AJ8" s="2">
        <v>2.4702380000000002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-142.43819999999999</v>
      </c>
      <c r="Y9" s="2">
        <f t="shared" si="1"/>
        <v>0.58285131702084181</v>
      </c>
      <c r="Z9" s="2">
        <f t="shared" si="2"/>
        <v>0.83295586730950122</v>
      </c>
      <c r="AC9">
        <v>0</v>
      </c>
      <c r="AD9">
        <v>4</v>
      </c>
      <c r="AE9" s="2">
        <v>-142.43819999999999</v>
      </c>
      <c r="AF9" s="2">
        <v>216.84190000000001</v>
      </c>
      <c r="AG9" s="2">
        <v>-45.784950000000002</v>
      </c>
      <c r="AH9" s="2">
        <v>-4.6970470000000001E-4</v>
      </c>
      <c r="AI9" s="2">
        <v>-4.4860910000000001</v>
      </c>
      <c r="AJ9" s="2">
        <v>4.8250580000000003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688.48130000000003</v>
      </c>
      <c r="Y10" s="2">
        <f t="shared" si="1"/>
        <v>0.58057939043458662</v>
      </c>
      <c r="Z10" s="2">
        <f t="shared" si="2"/>
        <v>0.82927434306882364</v>
      </c>
      <c r="AC10">
        <v>0</v>
      </c>
      <c r="AD10">
        <v>5</v>
      </c>
      <c r="AE10" s="2">
        <v>688.48130000000003</v>
      </c>
      <c r="AF10" s="2">
        <v>15.46203</v>
      </c>
      <c r="AG10" s="2">
        <v>98.790530000000004</v>
      </c>
      <c r="AH10" s="2">
        <v>-2.574605E-4</v>
      </c>
      <c r="AI10" s="2">
        <v>5.5016589999999999E-3</v>
      </c>
      <c r="AJ10" s="2">
        <v>19.122029999999999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-688.50480000000005</v>
      </c>
      <c r="Y11" s="2">
        <f t="shared" si="1"/>
        <v>0.58434794964485071</v>
      </c>
      <c r="Z11" s="2">
        <f t="shared" si="2"/>
        <v>0.83538338430831049</v>
      </c>
      <c r="AC11">
        <v>0</v>
      </c>
      <c r="AD11">
        <v>6</v>
      </c>
      <c r="AE11" s="2">
        <v>-688.50480000000005</v>
      </c>
      <c r="AF11" s="2">
        <v>15.4627</v>
      </c>
      <c r="AG11" s="2">
        <v>-98.774169999999998</v>
      </c>
      <c r="AH11" s="2">
        <v>-2.546413E-4</v>
      </c>
      <c r="AI11" s="2">
        <v>-5.4935360000000003E-3</v>
      </c>
      <c r="AJ11" s="2">
        <v>19.122489999999999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688.49400000000003</v>
      </c>
      <c r="Y12" s="2">
        <f t="shared" si="1"/>
        <v>0.58057935575968411</v>
      </c>
      <c r="Z12" s="2">
        <f t="shared" si="2"/>
        <v>0.82927428691242411</v>
      </c>
      <c r="AC12">
        <v>0</v>
      </c>
      <c r="AD12">
        <v>7</v>
      </c>
      <c r="AE12" s="2">
        <v>688.49400000000003</v>
      </c>
      <c r="AF12" s="2">
        <v>15.460039999999999</v>
      </c>
      <c r="AG12" s="2">
        <v>-98.790809999999993</v>
      </c>
      <c r="AH12" s="2">
        <v>2.5462709999999998E-4</v>
      </c>
      <c r="AI12" s="2">
        <v>-5.6521389999999996E-3</v>
      </c>
      <c r="AJ12" s="2">
        <v>19.122209999999999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142.43879999999999</v>
      </c>
      <c r="Y13" s="2">
        <f t="shared" si="1"/>
        <v>0.5820716618446562</v>
      </c>
      <c r="Z13" s="2">
        <f t="shared" si="2"/>
        <v>0.83169200516131703</v>
      </c>
      <c r="AC13">
        <v>0</v>
      </c>
      <c r="AD13">
        <v>8</v>
      </c>
      <c r="AE13" s="2">
        <v>142.43879999999999</v>
      </c>
      <c r="AF13" s="2">
        <v>216.8416</v>
      </c>
      <c r="AG13" s="2">
        <v>-45.789549999999998</v>
      </c>
      <c r="AH13" s="2">
        <v>4.6981470000000001E-4</v>
      </c>
      <c r="AI13" s="2">
        <v>-4.4861529999999998</v>
      </c>
      <c r="AJ13" s="2">
        <v>4.8250520000000003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-142.44239999999999</v>
      </c>
      <c r="Y14" s="2">
        <f t="shared" si="1"/>
        <v>0.58285132852112254</v>
      </c>
      <c r="Z14" s="2">
        <f t="shared" si="2"/>
        <v>0.83295588595573733</v>
      </c>
      <c r="AC14">
        <v>0</v>
      </c>
      <c r="AD14">
        <v>9</v>
      </c>
      <c r="AE14" s="2">
        <v>-142.44239999999999</v>
      </c>
      <c r="AF14" s="2">
        <v>216.8391</v>
      </c>
      <c r="AG14" s="2">
        <v>45.78819</v>
      </c>
      <c r="AH14" s="2">
        <v>4.6969189999999998E-4</v>
      </c>
      <c r="AI14" s="2">
        <v>4.486173</v>
      </c>
      <c r="AJ14" s="2">
        <v>4.8251099999999996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-688.49170000000004</v>
      </c>
      <c r="Y15" s="2">
        <f t="shared" si="1"/>
        <v>0.5843479137070644</v>
      </c>
      <c r="Z15" s="2">
        <f t="shared" si="2"/>
        <v>0.83538332599566623</v>
      </c>
      <c r="AC15">
        <v>0</v>
      </c>
      <c r="AD15">
        <v>10</v>
      </c>
      <c r="AE15" s="2">
        <v>-688.49170000000004</v>
      </c>
      <c r="AF15" s="2">
        <v>15.4648</v>
      </c>
      <c r="AG15" s="2">
        <v>98.775270000000006</v>
      </c>
      <c r="AH15" s="2">
        <v>2.5737790000000002E-4</v>
      </c>
      <c r="AI15" s="2">
        <v>5.3457319999999997E-3</v>
      </c>
      <c r="AJ15" s="2">
        <v>19.122299999999999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279.49209999999999</v>
      </c>
      <c r="Y16" s="2">
        <f t="shared" si="1"/>
        <v>0.58169684611952244</v>
      </c>
      <c r="Z16" s="2">
        <f t="shared" si="2"/>
        <v>0.83108458638088778</v>
      </c>
      <c r="AC16">
        <v>0</v>
      </c>
      <c r="AD16">
        <v>11</v>
      </c>
      <c r="AE16" s="2">
        <v>279.49209999999999</v>
      </c>
      <c r="AF16" s="2">
        <v>507.1918</v>
      </c>
      <c r="AG16" s="2">
        <v>-54.810589999999998</v>
      </c>
      <c r="AH16" s="2">
        <v>2.3853670000000002E-3</v>
      </c>
      <c r="AI16" s="2">
        <v>-8.5367499999999996</v>
      </c>
      <c r="AJ16" s="2">
        <v>2.470199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-279.4853</v>
      </c>
      <c r="Y17" s="2">
        <f t="shared" si="1"/>
        <v>0.58322666317735639</v>
      </c>
      <c r="Z17" s="2">
        <f t="shared" si="2"/>
        <v>0.83356450089289602</v>
      </c>
      <c r="AC17">
        <v>0</v>
      </c>
      <c r="AD17">
        <v>12</v>
      </c>
      <c r="AE17" s="2">
        <v>-279.4853</v>
      </c>
      <c r="AF17" s="2">
        <v>507.18970000000002</v>
      </c>
      <c r="AG17" s="2">
        <v>54.806240000000003</v>
      </c>
      <c r="AH17" s="2">
        <v>2.3845530000000002E-3</v>
      </c>
      <c r="AI17" s="2">
        <v>8.5365529999999996</v>
      </c>
      <c r="AJ17" s="2">
        <v>2.4702809999999999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8" t="s">
        <v>24</v>
      </c>
      <c r="R20" s="8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142.44309999999999</v>
      </c>
      <c r="U22" s="4">
        <f>(Q22/((1-R22)*T22*S22))-1</f>
        <v>95.631209686176902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279.49509999999998</v>
      </c>
      <c r="U23" s="4">
        <f t="shared" ref="U23:U33" si="4">(Q23/((1-R23)*T23*S23))-1</f>
        <v>48.247550545426613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279.4819</v>
      </c>
      <c r="U24" s="4">
        <f t="shared" si="4"/>
        <v>48.249876519549439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142.43819999999999</v>
      </c>
      <c r="U25" s="4">
        <f t="shared" si="4"/>
        <v>95.634533885215234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688.48130000000003</v>
      </c>
      <c r="U26" s="4">
        <f t="shared" si="4"/>
        <v>18.992480644643603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688.50480000000005</v>
      </c>
      <c r="U27" s="4">
        <f t="shared" si="4"/>
        <v>18.991798262625132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688.49400000000003</v>
      </c>
      <c r="U28" s="4">
        <f t="shared" si="4"/>
        <v>18.992111862193518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142.43879999999999</v>
      </c>
      <c r="U29" s="4">
        <f t="shared" si="4"/>
        <v>95.634126828147018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142.44239999999999</v>
      </c>
      <c r="U30" s="4">
        <f t="shared" si="4"/>
        <v>95.631684557751512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688.49170000000004</v>
      </c>
      <c r="U31" s="4">
        <f t="shared" si="4"/>
        <v>18.992178648557513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279.49209999999999</v>
      </c>
      <c r="U32" s="4">
        <f t="shared" si="4"/>
        <v>48.248079156616825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279.4853</v>
      </c>
      <c r="U33" s="4">
        <f t="shared" si="4"/>
        <v>48.249277383995022</v>
      </c>
    </row>
    <row r="36" spans="16:23" x14ac:dyDescent="0.25">
      <c r="Q36" s="8" t="s">
        <v>30</v>
      </c>
      <c r="R36" s="8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142.44309999999999</v>
      </c>
      <c r="V38" s="5">
        <f>SQRT(AF6^2 + AG6^2)</f>
        <v>221.62069000284899</v>
      </c>
      <c r="W38" s="4">
        <f>(((Q38-(1-R38)*U38)*S38)/(T38*V38))-1</f>
        <v>7.4471031096494134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279.49509999999998</v>
      </c>
      <c r="V39" s="5">
        <f t="shared" ref="V39:V49" si="6">SQRT(AF7^2 + AG7^2)</f>
        <v>510.14641484997583</v>
      </c>
      <c r="W39" s="4">
        <f t="shared" ref="W39:W49" si="7">(((Q39-(1-R39)*U39)*S39)/(T39*V39))-1</f>
        <v>2.6327177946732827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279.4819</v>
      </c>
      <c r="V40" s="5">
        <f t="shared" si="6"/>
        <v>510.13916288817904</v>
      </c>
      <c r="W40" s="4">
        <f t="shared" si="7"/>
        <v>2.6327729921367538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142.43819999999999</v>
      </c>
      <c r="V41" s="5">
        <f t="shared" si="6"/>
        <v>221.62281300017943</v>
      </c>
      <c r="W41" s="4">
        <f t="shared" si="7"/>
        <v>7.447025230584897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688.48130000000003</v>
      </c>
      <c r="V42" s="5">
        <f t="shared" si="6"/>
        <v>99.99321571687652</v>
      </c>
      <c r="W42" s="4">
        <f t="shared" si="7"/>
        <v>16.971334925385264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688.50480000000005</v>
      </c>
      <c r="V43" s="5">
        <f t="shared" si="6"/>
        <v>99.977156143185525</v>
      </c>
      <c r="W43" s="4">
        <f t="shared" si="7"/>
        <v>16.974189401519016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688.49400000000003</v>
      </c>
      <c r="V44" s="5">
        <f t="shared" si="6"/>
        <v>99.993184654043787</v>
      </c>
      <c r="W44" s="4">
        <f t="shared" si="7"/>
        <v>16.971323053553295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142.43879999999999</v>
      </c>
      <c r="V45" s="5">
        <f t="shared" si="6"/>
        <v>221.62346983061721</v>
      </c>
      <c r="W45" s="4">
        <f t="shared" si="7"/>
        <v>7.4469998238875519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142.44239999999999</v>
      </c>
      <c r="V46" s="5">
        <f t="shared" si="6"/>
        <v>221.62074278434793</v>
      </c>
      <c r="W46" s="4">
        <f t="shared" si="7"/>
        <v>7.4471015319506861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688.49170000000004</v>
      </c>
      <c r="V47" s="5">
        <f t="shared" si="6"/>
        <v>99.978567716350597</v>
      </c>
      <c r="W47" s="4">
        <f t="shared" si="7"/>
        <v>16.973953635297558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279.49209999999999</v>
      </c>
      <c r="V48" s="5">
        <f t="shared" si="6"/>
        <v>510.14480568108121</v>
      </c>
      <c r="W48" s="4">
        <f t="shared" si="7"/>
        <v>2.6327300616651699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279.4853</v>
      </c>
      <c r="V49" s="5">
        <f t="shared" si="6"/>
        <v>510.14225048414448</v>
      </c>
      <c r="W49" s="4">
        <f t="shared" si="7"/>
        <v>2.6327500891281015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142.44309999999999</v>
      </c>
      <c r="AA54" s="5">
        <f>SQRT(AF6^2 + AG6^2)</f>
        <v>221.62069000284899</v>
      </c>
      <c r="AB54" s="2">
        <f>(1/(SQRT(((AA54*T54)/(V54*Q54))^2 + ( (R54+S54*Z54*T54)/(Q54*U54))^2)))-1</f>
        <v>0.58182996700530332</v>
      </c>
      <c r="AC54" s="2">
        <f>(1/(SQRT(((AA54*W54)/(V54*Q54))^2 + ( (R54+S54*Z54*W54)/(Q54*X54))^2)))-1</f>
        <v>0.8309571012274295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279.49509999999998</v>
      </c>
      <c r="AA55" s="5">
        <f t="shared" ref="AA55:AA65" si="9">SQRT(AF7^2 + AG7^2)</f>
        <v>510.14641484997583</v>
      </c>
      <c r="AB55" s="2">
        <f t="shared" ref="AB55:AB65" si="10">(1/(SQRT(((AA55*T55)/(V55*Q55))^2 + ( (R55+S55*Z55*T55)/(Q55*U55))^2)))-1</f>
        <v>0.58041840087727681</v>
      </c>
      <c r="AC55" s="2">
        <f t="shared" ref="AC55:AC65" si="11">(1/(SQRT(((AA55*W55)/(V55*Q55))^2 + ( (R55+S55*Z55*W55)/(Q55*X55))^2)))-1</f>
        <v>0.82720453869792498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279.4819</v>
      </c>
      <c r="AA56" s="5">
        <f t="shared" si="9"/>
        <v>510.13916288817904</v>
      </c>
      <c r="AB56" s="2">
        <f t="shared" si="10"/>
        <v>0.58041847318367945</v>
      </c>
      <c r="AC56" s="2">
        <f t="shared" si="11"/>
        <v>0.82720470677154556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142.43819999999999</v>
      </c>
      <c r="AA57" s="5">
        <f t="shared" si="9"/>
        <v>221.62281300017943</v>
      </c>
      <c r="AB57" s="2">
        <f t="shared" si="10"/>
        <v>0.58182997577361295</v>
      </c>
      <c r="AC57" s="2">
        <f t="shared" si="11"/>
        <v>0.83095710885411034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688.48130000000003</v>
      </c>
      <c r="AA58" s="5">
        <f t="shared" si="9"/>
        <v>99.99321571687652</v>
      </c>
      <c r="AB58" s="2">
        <f t="shared" si="10"/>
        <v>0.58053032038390096</v>
      </c>
      <c r="AC58" s="2">
        <f t="shared" si="11"/>
        <v>0.82912526035361744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688.50480000000005</v>
      </c>
      <c r="AA59" s="5">
        <f t="shared" si="9"/>
        <v>99.977156143185525</v>
      </c>
      <c r="AB59" s="2">
        <f t="shared" si="10"/>
        <v>0.58053027198760665</v>
      </c>
      <c r="AC59" s="2">
        <f t="shared" si="11"/>
        <v>0.82912520434521642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688.49400000000003</v>
      </c>
      <c r="AA60" s="5">
        <f t="shared" si="9"/>
        <v>99.993184654043787</v>
      </c>
      <c r="AB60" s="2">
        <f t="shared" si="10"/>
        <v>0.58053028574271326</v>
      </c>
      <c r="AC60" s="2">
        <f t="shared" si="11"/>
        <v>0.8291252043035604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142.43879999999999</v>
      </c>
      <c r="AA61" s="5">
        <f t="shared" si="9"/>
        <v>221.62346983061721</v>
      </c>
      <c r="AB61" s="2">
        <f t="shared" si="10"/>
        <v>0.58182997270081716</v>
      </c>
      <c r="AC61" s="2">
        <f t="shared" si="11"/>
        <v>0.83095710184376337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142.44239999999999</v>
      </c>
      <c r="AA62" s="5">
        <f t="shared" si="9"/>
        <v>221.62074278434793</v>
      </c>
      <c r="AB62" s="2">
        <f t="shared" si="10"/>
        <v>0.5818299688041586</v>
      </c>
      <c r="AC62" s="2">
        <f t="shared" si="11"/>
        <v>0.83095710397728562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688.49170000000004</v>
      </c>
      <c r="AA63" s="5">
        <f t="shared" si="9"/>
        <v>99.978567716350597</v>
      </c>
      <c r="AB63" s="2">
        <f t="shared" si="10"/>
        <v>0.58053030636616465</v>
      </c>
      <c r="AC63" s="2">
        <f t="shared" si="11"/>
        <v>0.8291252580482138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279.49209999999999</v>
      </c>
      <c r="AA64" s="5">
        <f t="shared" si="9"/>
        <v>510.14480568108121</v>
      </c>
      <c r="AB64" s="2">
        <f t="shared" si="10"/>
        <v>0.58041841711534148</v>
      </c>
      <c r="AC64" s="2">
        <f t="shared" si="11"/>
        <v>0.82720457630518385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279.4853</v>
      </c>
      <c r="AA65" s="5">
        <f t="shared" si="9"/>
        <v>510.14225048414448</v>
      </c>
      <c r="AB65" s="2">
        <f t="shared" si="10"/>
        <v>0.58041844845380131</v>
      </c>
      <c r="AC65" s="2">
        <f t="shared" si="11"/>
        <v>0.8272046449861985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L6:M7 L13:M14">
    <cfRule type="cellIs" dxfId="49" priority="10" operator="lessThan">
      <formula>0</formula>
    </cfRule>
    <cfRule type="cellIs" dxfId="48" priority="11" operator="greaterThan">
      <formula>0</formula>
    </cfRule>
  </conditionalFormatting>
  <conditionalFormatting sqref="L17:M19">
    <cfRule type="cellIs" dxfId="47" priority="8" operator="lessThan">
      <formula>0</formula>
    </cfRule>
    <cfRule type="cellIs" dxfId="46" priority="9" operator="greaterThan">
      <formula>0</formula>
    </cfRule>
  </conditionalFormatting>
  <conditionalFormatting sqref="L23:M24">
    <cfRule type="cellIs" dxfId="45" priority="6" operator="lessThan">
      <formula>0</formula>
    </cfRule>
    <cfRule type="cellIs" dxfId="44" priority="7" operator="greaterThan">
      <formula>0</formula>
    </cfRule>
  </conditionalFormatting>
  <conditionalFormatting sqref="L27:M28">
    <cfRule type="cellIs" dxfId="43" priority="4" operator="lessThan">
      <formula>0</formula>
    </cfRule>
    <cfRule type="cellIs" dxfId="42" priority="5" operator="greaterThan">
      <formula>0</formula>
    </cfRule>
  </conditionalFormatting>
  <conditionalFormatting sqref="Y6:Z17">
    <cfRule type="cellIs" dxfId="41" priority="3" operator="greaterThan">
      <formula>0</formula>
    </cfRule>
  </conditionalFormatting>
  <conditionalFormatting sqref="Y6:Z17 U22:U33 AB54:AC65 W38:W50">
    <cfRule type="cellIs" dxfId="40" priority="1" operator="lessThan">
      <formula>0</formula>
    </cfRule>
    <cfRule type="cellIs" dxfId="39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29C4-7E96-4707-A44A-B8116FA21670}">
  <dimension ref="B1:AK65"/>
  <sheetViews>
    <sheetView topLeftCell="J28" workbookViewId="0">
      <selection activeCell="U38" sqref="U38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40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A2" t="s">
        <v>4</v>
      </c>
      <c r="AB2">
        <v>1.1000000000000001</v>
      </c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19500000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12.934642033815583</v>
      </c>
      <c r="M6" s="3">
        <f>(K6/(E6*F6*G6*I6*D6))-1</f>
        <v>13.409832591650774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AE6*$AB$2</f>
        <v>284.09348</v>
      </c>
      <c r="Y6" s="2">
        <f>((Q6*U6)/(R6+S6*X6*T6))-1</f>
        <v>0.58168426526764017</v>
      </c>
      <c r="Z6" s="2">
        <f>((Q6*W6)/(R6+S6*X6*V6))-1</f>
        <v>0.83106420010295756</v>
      </c>
      <c r="AC6">
        <v>0</v>
      </c>
      <c r="AD6">
        <v>1</v>
      </c>
      <c r="AE6" s="2">
        <v>258.26679999999999</v>
      </c>
      <c r="AF6" s="2">
        <v>-44.592260000000003</v>
      </c>
      <c r="AG6" s="2">
        <v>44.591630000000002</v>
      </c>
      <c r="AH6" s="2">
        <v>-1.6352389999999998E-8</v>
      </c>
      <c r="AI6" s="2">
        <v>2.098312</v>
      </c>
      <c r="AJ6" s="2">
        <v>2.0982949999999998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AE7*$AB$2</f>
        <v>739.18658000000005</v>
      </c>
      <c r="Y7" s="2">
        <f t="shared" ref="Y7:Y17" si="1">((Q7*U7)/(R7+S7*X7*T7))-1</f>
        <v>0.58044096156160729</v>
      </c>
      <c r="Z7" s="2">
        <f t="shared" ref="Z7:Z17" si="2">((Q7*W7)/(R7+S7*X7*V7))-1</f>
        <v>0.82905016376982976</v>
      </c>
      <c r="AC7">
        <v>0</v>
      </c>
      <c r="AD7">
        <v>2</v>
      </c>
      <c r="AE7" s="2">
        <v>671.98779999999999</v>
      </c>
      <c r="AF7" s="2">
        <v>6.3643280000000004</v>
      </c>
      <c r="AG7" s="2">
        <v>126.3643</v>
      </c>
      <c r="AH7" s="2">
        <v>-2.6136060000000002E-4</v>
      </c>
      <c r="AI7" s="2">
        <v>15.181089999999999</v>
      </c>
      <c r="AJ7" s="2">
        <v>-1.8219529999999999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>AE8*$AB$2</f>
        <v>739.17349000000013</v>
      </c>
      <c r="Y8" s="2">
        <f t="shared" si="1"/>
        <v>0.58044099729507126</v>
      </c>
      <c r="Z8" s="2">
        <f t="shared" si="2"/>
        <v>0.82905022163653475</v>
      </c>
      <c r="AC8">
        <v>0</v>
      </c>
      <c r="AD8">
        <v>3</v>
      </c>
      <c r="AE8" s="2">
        <v>671.97590000000002</v>
      </c>
      <c r="AF8" s="2">
        <v>-6.3647</v>
      </c>
      <c r="AG8" s="2">
        <v>126.36060000000001</v>
      </c>
      <c r="AH8" s="2">
        <v>2.6246E-4</v>
      </c>
      <c r="AI8" s="2">
        <v>15.18088</v>
      </c>
      <c r="AJ8" s="2">
        <v>1.8221430000000001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284.09337000000005</v>
      </c>
      <c r="Y9" s="2">
        <f t="shared" si="1"/>
        <v>0.58168426556839425</v>
      </c>
      <c r="Z9" s="2">
        <f t="shared" si="2"/>
        <v>0.83106420059030373</v>
      </c>
      <c r="AC9">
        <v>0</v>
      </c>
      <c r="AD9">
        <v>4</v>
      </c>
      <c r="AE9" s="2">
        <v>258.26670000000001</v>
      </c>
      <c r="AF9" s="2">
        <v>44.591349999999998</v>
      </c>
      <c r="AG9" s="2">
        <v>44.590760000000003</v>
      </c>
      <c r="AH9" s="2">
        <v>5.2245960000000005E-10</v>
      </c>
      <c r="AI9" s="2">
        <v>2.0982780000000001</v>
      </c>
      <c r="AJ9" s="2">
        <v>-2.0983139999999998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739.17514000000006</v>
      </c>
      <c r="Y10" s="2">
        <f t="shared" si="1"/>
        <v>0.58044099279085293</v>
      </c>
      <c r="Z10" s="2">
        <f t="shared" si="2"/>
        <v>0.82905021434241211</v>
      </c>
      <c r="AC10">
        <v>0</v>
      </c>
      <c r="AD10">
        <v>5</v>
      </c>
      <c r="AE10" s="2">
        <v>671.97739999999999</v>
      </c>
      <c r="AF10" s="2">
        <v>-126.3608</v>
      </c>
      <c r="AG10" s="2">
        <v>-6.365767</v>
      </c>
      <c r="AH10" s="2">
        <v>2.6248899999999997E-4</v>
      </c>
      <c r="AI10" s="2">
        <v>-1.8221350000000001</v>
      </c>
      <c r="AJ10" s="2">
        <v>15.18092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739.19131000000016</v>
      </c>
      <c r="Y11" s="2">
        <f t="shared" si="1"/>
        <v>0.58044094864951568</v>
      </c>
      <c r="Z11" s="2">
        <f t="shared" si="2"/>
        <v>0.82905014286001277</v>
      </c>
      <c r="AC11">
        <v>0</v>
      </c>
      <c r="AD11">
        <v>6</v>
      </c>
      <c r="AE11" s="2">
        <v>671.99210000000005</v>
      </c>
      <c r="AF11" s="2">
        <v>126.36369999999999</v>
      </c>
      <c r="AG11" s="2">
        <v>-6.3689730000000004</v>
      </c>
      <c r="AH11" s="2">
        <v>-2.6125209999999999E-4</v>
      </c>
      <c r="AI11" s="2">
        <v>-1.822011</v>
      </c>
      <c r="AJ11" s="2">
        <v>-15.181179999999999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739.18525999999997</v>
      </c>
      <c r="Y12" s="2">
        <f t="shared" si="1"/>
        <v>0.58044096516498178</v>
      </c>
      <c r="Z12" s="2">
        <f t="shared" si="2"/>
        <v>0.82905016960512756</v>
      </c>
      <c r="AC12">
        <v>0</v>
      </c>
      <c r="AD12">
        <v>7</v>
      </c>
      <c r="AE12" s="2">
        <v>671.98659999999995</v>
      </c>
      <c r="AF12" s="2">
        <v>-126.364</v>
      </c>
      <c r="AG12" s="2">
        <v>6.3636249999999999</v>
      </c>
      <c r="AH12" s="2">
        <v>-2.6133770000000002E-4</v>
      </c>
      <c r="AI12" s="2">
        <v>1.8219639999999999</v>
      </c>
      <c r="AJ12" s="2">
        <v>15.18106</v>
      </c>
    </row>
    <row r="13" spans="2:37" x14ac:dyDescent="0.25">
      <c r="C13" t="s">
        <v>12</v>
      </c>
      <c r="D13" s="5">
        <v>27500000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8.8809279876146885</v>
      </c>
      <c r="M13" s="3">
        <f>(K13/(D13*E13*F13*G13*I13))-1</f>
        <v>9.2178812922614579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284.09337000000005</v>
      </c>
      <c r="Y13" s="2">
        <f t="shared" si="1"/>
        <v>0.58168426556839425</v>
      </c>
      <c r="Z13" s="2">
        <f t="shared" si="2"/>
        <v>0.83106420059030373</v>
      </c>
      <c r="AC13">
        <v>0</v>
      </c>
      <c r="AD13">
        <v>8</v>
      </c>
      <c r="AE13" s="2">
        <v>258.26670000000001</v>
      </c>
      <c r="AF13" s="2">
        <v>-44.59019</v>
      </c>
      <c r="AG13" s="2">
        <v>-44.591929999999998</v>
      </c>
      <c r="AH13" s="2">
        <v>7.8099209999999998E-8</v>
      </c>
      <c r="AI13" s="2">
        <v>-2.0982959999999999</v>
      </c>
      <c r="AJ13" s="2">
        <v>2.0982959999999999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284.09315000000004</v>
      </c>
      <c r="Y14" s="2">
        <f t="shared" si="1"/>
        <v>0.58168426616990176</v>
      </c>
      <c r="Z14" s="2">
        <f t="shared" si="2"/>
        <v>0.8310642015649965</v>
      </c>
      <c r="AC14">
        <v>0</v>
      </c>
      <c r="AD14">
        <v>9</v>
      </c>
      <c r="AE14" s="2">
        <v>258.26650000000001</v>
      </c>
      <c r="AF14" s="2">
        <v>44.590470000000003</v>
      </c>
      <c r="AG14" s="2">
        <v>-44.589829999999999</v>
      </c>
      <c r="AH14" s="2">
        <v>-1.7191449999999999E-8</v>
      </c>
      <c r="AI14" s="2">
        <v>-2.0982989999999999</v>
      </c>
      <c r="AJ14" s="2">
        <v>-2.0982810000000001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739.17822000000001</v>
      </c>
      <c r="Y15" s="2">
        <f t="shared" si="1"/>
        <v>0.5804409843829792</v>
      </c>
      <c r="Z15" s="2">
        <f t="shared" si="2"/>
        <v>0.82905020072671642</v>
      </c>
      <c r="AC15">
        <v>0</v>
      </c>
      <c r="AD15">
        <v>10</v>
      </c>
      <c r="AE15" s="2">
        <v>671.98019999999997</v>
      </c>
      <c r="AF15" s="2">
        <v>126.3601</v>
      </c>
      <c r="AG15" s="2">
        <v>6.3694540000000002</v>
      </c>
      <c r="AH15" s="2">
        <v>2.6248230000000002E-4</v>
      </c>
      <c r="AI15" s="2">
        <v>1.822201</v>
      </c>
      <c r="AJ15" s="2">
        <v>-15.18098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739.17943000000014</v>
      </c>
      <c r="Y16" s="2">
        <f t="shared" si="1"/>
        <v>0.58044098107988584</v>
      </c>
      <c r="Z16" s="2">
        <f t="shared" si="2"/>
        <v>0.82905019537769342</v>
      </c>
      <c r="AC16">
        <v>0</v>
      </c>
      <c r="AD16">
        <v>11</v>
      </c>
      <c r="AE16" s="2">
        <v>671.98130000000003</v>
      </c>
      <c r="AF16" s="2">
        <v>6.3700590000000004</v>
      </c>
      <c r="AG16" s="2">
        <v>-126.3603</v>
      </c>
      <c r="AH16" s="2">
        <v>2.6250310000000001E-4</v>
      </c>
      <c r="AI16" s="2">
        <v>-15.181010000000001</v>
      </c>
      <c r="AJ16" s="2">
        <v>-1.8221909999999999</v>
      </c>
    </row>
    <row r="17" spans="3:36" x14ac:dyDescent="0.25">
      <c r="C17" t="s">
        <v>12</v>
      </c>
      <c r="D17" s="5">
        <v>50700000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4.3594777053136857</v>
      </c>
      <c r="M17" s="3">
        <f>(K17/(PRODUCT(D17:G17)*I17))-1</f>
        <v>4.5422433044810662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739.18976999999995</v>
      </c>
      <c r="Y17" s="2">
        <f t="shared" si="1"/>
        <v>0.58044095285345243</v>
      </c>
      <c r="Z17" s="2">
        <f t="shared" si="2"/>
        <v>0.82905014966785995</v>
      </c>
      <c r="AC17">
        <v>0</v>
      </c>
      <c r="AD17">
        <v>12</v>
      </c>
      <c r="AE17" s="2">
        <v>671.99069999999995</v>
      </c>
      <c r="AF17" s="2">
        <v>-6.368017</v>
      </c>
      <c r="AG17" s="2">
        <v>-126.3635</v>
      </c>
      <c r="AH17" s="2">
        <v>-2.6135479999999999E-4</v>
      </c>
      <c r="AI17" s="2">
        <v>-15.181150000000001</v>
      </c>
      <c r="AJ17" s="2">
        <v>1.8220190000000001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D20" t="s">
        <v>13</v>
      </c>
      <c r="Q20" s="8" t="s">
        <v>24</v>
      </c>
      <c r="R20" s="8"/>
    </row>
    <row r="21" spans="3:36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C22" t="s">
        <v>12</v>
      </c>
      <c r="D22" s="5">
        <v>33900000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7.0155020548496712</v>
      </c>
      <c r="M22" s="3">
        <f>(K22/(PRODUCT(D22:G22)*I22))-1</f>
        <v>7.2888417562592931</v>
      </c>
      <c r="P22">
        <v>1</v>
      </c>
      <c r="Q22">
        <v>13241.4</v>
      </c>
      <c r="R22">
        <v>3.7999999999999999E-2</v>
      </c>
      <c r="S22">
        <v>1</v>
      </c>
      <c r="T22" s="5">
        <f>ABS(AE6)*$AB$2</f>
        <v>284.09348</v>
      </c>
      <c r="U22" s="4">
        <f>(Q22/((1-R22)*T22*S22))-1</f>
        <v>47.450422249919512</v>
      </c>
    </row>
    <row r="23" spans="3:36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ABS(AE7)*$AB$2</f>
        <v>739.18658000000005</v>
      </c>
      <c r="U23" s="4">
        <f t="shared" ref="U23:U33" si="4">(Q23/((1-R23)*T23*S23))-1</f>
        <v>17.621075431928247</v>
      </c>
    </row>
    <row r="24" spans="3:36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3"/>
        <v>739.17349000000013</v>
      </c>
      <c r="U24" s="4">
        <f t="shared" si="4"/>
        <v>17.621405191965234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284.09337000000005</v>
      </c>
      <c r="U25" s="4">
        <f t="shared" si="4"/>
        <v>47.450441009760489</v>
      </c>
    </row>
    <row r="26" spans="3:36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3"/>
        <v>739.17514000000006</v>
      </c>
      <c r="U26" s="4">
        <f t="shared" si="4"/>
        <v>17.621363624930709</v>
      </c>
    </row>
    <row r="27" spans="3:36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3"/>
        <v>739.19131000000016</v>
      </c>
      <c r="U27" s="4">
        <f t="shared" si="4"/>
        <v>17.620956277812656</v>
      </c>
    </row>
    <row r="28" spans="3:36" x14ac:dyDescent="0.25">
      <c r="C28" t="s">
        <v>12</v>
      </c>
      <c r="D28" s="5">
        <v>2000000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134.86275982970193</v>
      </c>
      <c r="M28" s="3">
        <f>(K28/(D28*E28*F28*G28*I28))-1</f>
        <v>139.49586776859502</v>
      </c>
      <c r="P28">
        <v>7</v>
      </c>
      <c r="Q28">
        <v>13241.4</v>
      </c>
      <c r="R28">
        <v>3.7999999999999999E-2</v>
      </c>
      <c r="S28">
        <v>1</v>
      </c>
      <c r="T28" s="5">
        <f t="shared" si="3"/>
        <v>739.18525999999997</v>
      </c>
      <c r="U28" s="4">
        <f t="shared" si="4"/>
        <v>17.621108684511736</v>
      </c>
    </row>
    <row r="29" spans="3:36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3"/>
        <v>284.09337000000005</v>
      </c>
      <c r="U29" s="4">
        <f t="shared" si="4"/>
        <v>47.450441009760489</v>
      </c>
    </row>
    <row r="30" spans="3:36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3"/>
        <v>284.09315000000004</v>
      </c>
      <c r="U30" s="4">
        <f t="shared" si="4"/>
        <v>47.450478529486062</v>
      </c>
      <c r="W30" s="2"/>
    </row>
    <row r="31" spans="3:36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3"/>
        <v>739.17822000000001</v>
      </c>
      <c r="U31" s="4">
        <f t="shared" si="4"/>
        <v>17.621286033629431</v>
      </c>
    </row>
    <row r="32" spans="3:36" x14ac:dyDescent="0.25">
      <c r="C32" t="s">
        <v>12</v>
      </c>
      <c r="D32" s="5">
        <v>1370000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197.33979537182768</v>
      </c>
      <c r="M32" s="3">
        <f>(K32/(PRODUCT(D32:G32)*I32))-1</f>
        <v>204.10345659648908</v>
      </c>
      <c r="P32">
        <v>11</v>
      </c>
      <c r="Q32">
        <v>13241.4</v>
      </c>
      <c r="R32">
        <v>3.7999999999999999E-2</v>
      </c>
      <c r="S32">
        <v>1</v>
      </c>
      <c r="T32" s="5">
        <f t="shared" si="3"/>
        <v>739.17943000000014</v>
      </c>
      <c r="U32" s="4">
        <f t="shared" si="4"/>
        <v>17.62125555150941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739.18976999999995</v>
      </c>
      <c r="U33" s="4">
        <f t="shared" si="4"/>
        <v>17.620995072008458</v>
      </c>
    </row>
    <row r="36" spans="16:23" x14ac:dyDescent="0.25">
      <c r="Q36" s="8" t="s">
        <v>30</v>
      </c>
      <c r="R36" s="8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ABS(AE6)*$AB$2</f>
        <v>284.09348</v>
      </c>
      <c r="V38" s="5">
        <f>SQRT((AF6*$AB$2)^2 + (AG6*$AB$2)^2)</f>
        <v>69.368786732485432</v>
      </c>
      <c r="W38" s="4">
        <f>(((Q38-(1-R38)*U38)*S38)/(T38*V38))-1</f>
        <v>25.706334326767646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ABS(AE7)*$AB$2</f>
        <v>739.18658000000005</v>
      </c>
      <c r="V39" s="5">
        <f t="shared" ref="V39:V49" si="6">SQRT((AF7*$AB$2)^2 + (AG7*$AB$2)^2)</f>
        <v>139.17691472479089</v>
      </c>
      <c r="W39" s="4">
        <f t="shared" ref="W39:W49" si="7">(((Q39-(1-R39)*U39)*S39)/(T39*V39))-1</f>
        <v>11.861638866328086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739.17349000000013</v>
      </c>
      <c r="V40" s="5">
        <f t="shared" si="6"/>
        <v>139.17287046161155</v>
      </c>
      <c r="W40" s="4">
        <f t="shared" si="7"/>
        <v>11.862025542210494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284.09337000000005</v>
      </c>
      <c r="V41" s="5">
        <f t="shared" si="6"/>
        <v>69.367402217195092</v>
      </c>
      <c r="W41" s="4">
        <f t="shared" si="7"/>
        <v>25.706867580777246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739.17514000000006</v>
      </c>
      <c r="V42" s="5">
        <f t="shared" si="6"/>
        <v>139.17314923155016</v>
      </c>
      <c r="W42" s="4">
        <f t="shared" si="7"/>
        <v>11.861998149690928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739.19131000000016</v>
      </c>
      <c r="V43" s="5">
        <f t="shared" si="6"/>
        <v>139.17651266885991</v>
      </c>
      <c r="W43" s="4">
        <f t="shared" si="7"/>
        <v>11.861671350696021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739.18525999999997</v>
      </c>
      <c r="V44" s="5">
        <f t="shared" si="6"/>
        <v>139.17654624670121</v>
      </c>
      <c r="W44" s="4">
        <f t="shared" si="7"/>
        <v>11.861674221694823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284.09337000000005</v>
      </c>
      <c r="V45" s="5">
        <f t="shared" si="6"/>
        <v>69.367410007054545</v>
      </c>
      <c r="W45" s="4">
        <f t="shared" si="7"/>
        <v>25.706864581634782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284.09315000000004</v>
      </c>
      <c r="V46" s="5">
        <f t="shared" si="6"/>
        <v>69.365994367861973</v>
      </c>
      <c r="W46" s="4">
        <f t="shared" si="7"/>
        <v>25.707410058115627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739.17822000000001</v>
      </c>
      <c r="V47" s="5">
        <f t="shared" si="6"/>
        <v>139.1725843249468</v>
      </c>
      <c r="W47" s="4">
        <f t="shared" si="7"/>
        <v>11.86204731560762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739.17943000000014</v>
      </c>
      <c r="V48" s="5">
        <f t="shared" si="6"/>
        <v>139.17283755094493</v>
      </c>
      <c r="W48" s="4">
        <f t="shared" si="7"/>
        <v>11.86202271818329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739.18976999999995</v>
      </c>
      <c r="V49" s="5">
        <f t="shared" si="6"/>
        <v>139.1762400161837</v>
      </c>
      <c r="W49" s="4">
        <f t="shared" si="7"/>
        <v>11.861698067965536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ABS(AE6)*$AB$2</f>
        <v>284.09348</v>
      </c>
      <c r="AA54" s="5">
        <f>SQRT((AF6*$AB$2)^2 + (AG6*$AB$2)^2)</f>
        <v>69.368786732485432</v>
      </c>
      <c r="AB54" s="2">
        <f>(1/(SQRT(((AA54*T54)/(V54*Q54))^2 + ( (R54+S54*Z54*T54)/(Q54*U54))^2)))-1</f>
        <v>0.58166059928457359</v>
      </c>
      <c r="AC54" s="2">
        <f>(1/(SQRT(((AA54*W54)/(V54*Q54))^2 + ( (R54+S54*Z54*W54)/(Q54*X54))^2)))-1</f>
        <v>0.8309922359700681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ABS(AE7)*$AB$2</f>
        <v>739.18658000000005</v>
      </c>
      <c r="AA55" s="5">
        <f t="shared" ref="AA55:AA65" si="9">SQRT((AF7*$AB$2)^2 + (AG7*$AB$2)^2)</f>
        <v>139.17691472479089</v>
      </c>
      <c r="AB55" s="2">
        <f t="shared" ref="AB55:AB65" si="10">(1/(SQRT(((AA55*T55)/(V55*Q55))^2 + ( (R55+S55*Z55*T55)/(Q55*U55))^2)))-1</f>
        <v>0.58034592804845575</v>
      </c>
      <c r="AC55" s="2">
        <f t="shared" ref="AC55:AC65" si="11">(1/(SQRT(((AA55*W55)/(V55*Q55))^2 + ( (R55+S55*Z55*W55)/(Q55*X55))^2)))-1</f>
        <v>0.82876148740886624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739.17349000000013</v>
      </c>
      <c r="AA56" s="5">
        <f t="shared" si="9"/>
        <v>139.17287046161155</v>
      </c>
      <c r="AB56" s="2">
        <f t="shared" si="10"/>
        <v>0.58034596929794624</v>
      </c>
      <c r="AC56" s="2">
        <f t="shared" si="11"/>
        <v>0.82876156202092899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284.09337000000005</v>
      </c>
      <c r="AA57" s="5">
        <f t="shared" si="9"/>
        <v>69.367402217195092</v>
      </c>
      <c r="AB57" s="2">
        <f t="shared" si="10"/>
        <v>0.58166060052997093</v>
      </c>
      <c r="AC57" s="2">
        <f t="shared" si="11"/>
        <v>0.83099223932978949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739.17514000000006</v>
      </c>
      <c r="AA58" s="5">
        <f t="shared" si="9"/>
        <v>139.17314923155016</v>
      </c>
      <c r="AB58" s="2">
        <f t="shared" si="10"/>
        <v>0.58034596441388309</v>
      </c>
      <c r="AC58" s="2">
        <f t="shared" si="11"/>
        <v>0.82876155357413372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739.19131000000016</v>
      </c>
      <c r="AA59" s="5">
        <f t="shared" si="9"/>
        <v>139.17651266885991</v>
      </c>
      <c r="AB59" s="2">
        <f t="shared" si="10"/>
        <v>0.58034591568771066</v>
      </c>
      <c r="AC59" s="2">
        <f t="shared" si="11"/>
        <v>0.82876146817641416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739.18525999999997</v>
      </c>
      <c r="AA60" s="5">
        <f t="shared" si="9"/>
        <v>139.17654624670121</v>
      </c>
      <c r="AB60" s="2">
        <f t="shared" si="10"/>
        <v>0.58034593215434649</v>
      </c>
      <c r="AC60" s="2">
        <f t="shared" si="11"/>
        <v>0.8287614947696087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284.09337000000005</v>
      </c>
      <c r="AA61" s="5">
        <f t="shared" si="9"/>
        <v>69.367410007054545</v>
      </c>
      <c r="AB61" s="2">
        <f t="shared" si="10"/>
        <v>0.58166060052465607</v>
      </c>
      <c r="AC61" s="2">
        <f t="shared" si="11"/>
        <v>0.8309922393136282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284.09315000000004</v>
      </c>
      <c r="AA62" s="5">
        <f t="shared" si="9"/>
        <v>69.365994367861973</v>
      </c>
      <c r="AB62" s="2">
        <f t="shared" si="10"/>
        <v>0.58166060209201009</v>
      </c>
      <c r="AC62" s="2">
        <f t="shared" si="11"/>
        <v>0.83099224322515131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739.17822000000001</v>
      </c>
      <c r="AA63" s="5">
        <f t="shared" si="9"/>
        <v>139.1725843249468</v>
      </c>
      <c r="AB63" s="2">
        <f t="shared" si="10"/>
        <v>0.58034595677889889</v>
      </c>
      <c r="AC63" s="2">
        <f t="shared" si="11"/>
        <v>0.82876154230768373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739.17943000000014</v>
      </c>
      <c r="AA64" s="5">
        <f t="shared" si="9"/>
        <v>139.17283755094493</v>
      </c>
      <c r="AB64" s="2">
        <f t="shared" si="10"/>
        <v>0.58034595313062454</v>
      </c>
      <c r="AC64" s="2">
        <f t="shared" si="11"/>
        <v>0.82876153591100654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739.18976999999995</v>
      </c>
      <c r="AA65" s="5">
        <f t="shared" si="9"/>
        <v>139.1762400161837</v>
      </c>
      <c r="AB65" s="2">
        <f t="shared" si="10"/>
        <v>0.58034592026320264</v>
      </c>
      <c r="AC65" s="2">
        <f t="shared" si="11"/>
        <v>0.82876147611182183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Y6:Z17">
    <cfRule type="cellIs" dxfId="38" priority="13" operator="greaterThan">
      <formula>0</formula>
    </cfRule>
  </conditionalFormatting>
  <conditionalFormatting sqref="Y6:Z17 U22:U33 AB54:AC65 W38:W50">
    <cfRule type="cellIs" dxfId="37" priority="11" operator="lessThan">
      <formula>0</formula>
    </cfRule>
    <cfRule type="cellIs" dxfId="36" priority="12" operator="greaterThan">
      <formula>0</formula>
    </cfRule>
  </conditionalFormatting>
  <conditionalFormatting sqref="L6:M7 L13:M14">
    <cfRule type="cellIs" dxfId="35" priority="9" operator="lessThan">
      <formula>0</formula>
    </cfRule>
    <cfRule type="cellIs" dxfId="34" priority="10" operator="greaterThan">
      <formula>0</formula>
    </cfRule>
  </conditionalFormatting>
  <conditionalFormatting sqref="L17:M19">
    <cfRule type="cellIs" dxfId="33" priority="7" operator="lessThan">
      <formula>0</formula>
    </cfRule>
    <cfRule type="cellIs" dxfId="32" priority="8" operator="greaterThan">
      <formula>0</formula>
    </cfRule>
  </conditionalFormatting>
  <conditionalFormatting sqref="L28:M29">
    <cfRule type="cellIs" dxfId="31" priority="5" operator="lessThan">
      <formula>0</formula>
    </cfRule>
    <cfRule type="cellIs" dxfId="30" priority="6" operator="greaterThan">
      <formula>0</formula>
    </cfRule>
  </conditionalFormatting>
  <conditionalFormatting sqref="L32:M32">
    <cfRule type="cellIs" dxfId="29" priority="3" operator="lessThan">
      <formula>0</formula>
    </cfRule>
    <cfRule type="cellIs" dxfId="28" priority="4" operator="greaterThan">
      <formula>0</formula>
    </cfRule>
  </conditionalFormatting>
  <conditionalFormatting sqref="L22:M22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2087-3134-4CBC-BDF3-11097EF74533}">
  <dimension ref="B1:AK65"/>
  <sheetViews>
    <sheetView topLeftCell="K19" workbookViewId="0">
      <selection activeCell="V38" sqref="V38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56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A2" t="s">
        <v>4</v>
      </c>
      <c r="AB2">
        <v>1.1000000000000001</v>
      </c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115000000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1.3628306057339477</v>
      </c>
      <c r="M6" s="3">
        <f>(K6/(E6*F6*G6*I6*D6))-1</f>
        <v>1.4434063959755656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AE22*$AB$2</f>
        <v>1578.00918</v>
      </c>
      <c r="Y6" s="7">
        <f>((Q6*U6)/(R6+S6*X6*T6))-1</f>
        <v>0.57815443208029027</v>
      </c>
      <c r="Z6" s="7">
        <f>((Q6*W6)/(R6+S6*X6*V6))-1</f>
        <v>0.82534949996408757</v>
      </c>
      <c r="AD6">
        <v>1</v>
      </c>
      <c r="AE6" s="2">
        <v>478.18459999999999</v>
      </c>
      <c r="AF6" s="2">
        <v>281.15300000000002</v>
      </c>
      <c r="AG6" s="2">
        <v>522.79409999999996</v>
      </c>
      <c r="AH6" s="2">
        <v>3.4910869999999999E-3</v>
      </c>
      <c r="AI6" s="2">
        <v>19.188559999999999</v>
      </c>
      <c r="AJ6" s="2">
        <v>18.446829999999999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AE23*$AB$2</f>
        <v>6151.8765000000003</v>
      </c>
      <c r="Y7" s="7">
        <f t="shared" ref="Y7:Y17" si="1">((Q7*U7)/(R7+S7*X7*T7))-1</f>
        <v>0.56580210338512549</v>
      </c>
      <c r="Z7" s="7">
        <f t="shared" ref="Z7:Z17" si="2">((Q7*W7)/(R7+S7*X7*V7))-1</f>
        <v>0.8054313755487561</v>
      </c>
      <c r="AD7">
        <v>2</v>
      </c>
      <c r="AE7" s="2">
        <v>1864.2049999999999</v>
      </c>
      <c r="AF7" s="2">
        <v>286.35739999999998</v>
      </c>
      <c r="AG7" s="2">
        <v>554.84659999999997</v>
      </c>
      <c r="AH7" s="2">
        <v>3.198785E-3</v>
      </c>
      <c r="AI7" s="2">
        <v>57.474240000000002</v>
      </c>
      <c r="AJ7" s="2">
        <v>4.45573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6151.7643000000007</v>
      </c>
      <c r="Y8" s="7">
        <f>((Q8*U8)/(R8+S8*X8*T8))-1</f>
        <v>0.56580240402431392</v>
      </c>
      <c r="Z8" s="7">
        <f t="shared" si="2"/>
        <v>0.80543185882206081</v>
      </c>
      <c r="AD8">
        <v>3</v>
      </c>
      <c r="AE8" s="2">
        <v>1864.171</v>
      </c>
      <c r="AF8" s="2">
        <v>286.35899999999998</v>
      </c>
      <c r="AG8" s="2">
        <v>554.84289999999999</v>
      </c>
      <c r="AH8" s="2">
        <v>3.2005660000000002E-3</v>
      </c>
      <c r="AI8" s="2">
        <v>57.473700000000001</v>
      </c>
      <c r="AJ8" s="2">
        <v>4.4555480000000003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1578.0243600000001</v>
      </c>
      <c r="Y9" s="7">
        <f t="shared" si="1"/>
        <v>0.57815439076130337</v>
      </c>
      <c r="Z9" s="7">
        <f t="shared" si="2"/>
        <v>0.82534943312943754</v>
      </c>
      <c r="AD9">
        <v>4</v>
      </c>
      <c r="AE9" s="2">
        <v>478.18920000000003</v>
      </c>
      <c r="AF9" s="2">
        <v>281.1585</v>
      </c>
      <c r="AG9" s="2">
        <v>522.78959999999995</v>
      </c>
      <c r="AH9" s="2">
        <v>3.4869409999999999E-3</v>
      </c>
      <c r="AI9" s="2">
        <v>19.188669999999998</v>
      </c>
      <c r="AJ9" s="2">
        <v>18.447009999999999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2447.1116999999999</v>
      </c>
      <c r="Y10" s="7">
        <f t="shared" si="1"/>
        <v>0.5757923314412583</v>
      </c>
      <c r="Z10" s="7">
        <f t="shared" si="2"/>
        <v>0.82153101159920405</v>
      </c>
      <c r="AD10">
        <v>5</v>
      </c>
      <c r="AE10" s="2">
        <v>741.54899999999998</v>
      </c>
      <c r="AF10" s="2">
        <v>214.43969999999999</v>
      </c>
      <c r="AG10" s="2">
        <v>1164.1880000000001</v>
      </c>
      <c r="AH10" s="2">
        <v>7.7921220000000003E-3</v>
      </c>
      <c r="AI10" s="2">
        <v>8.5342199999999995</v>
      </c>
      <c r="AJ10" s="2">
        <v>26.005210000000002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2447.14833</v>
      </c>
      <c r="Y11" s="7">
        <f t="shared" si="1"/>
        <v>0.57579223203499219</v>
      </c>
      <c r="Z11" s="7">
        <f t="shared" si="2"/>
        <v>0.82153085099833856</v>
      </c>
      <c r="AD11">
        <v>6</v>
      </c>
      <c r="AE11" s="2">
        <v>741.56010000000003</v>
      </c>
      <c r="AF11" s="2">
        <v>214.43379999999999</v>
      </c>
      <c r="AG11" s="2">
        <v>1164.1959999999999</v>
      </c>
      <c r="AH11" s="2">
        <v>7.7878280000000001E-3</v>
      </c>
      <c r="AI11" s="2">
        <v>8.5343820000000008</v>
      </c>
      <c r="AJ11" s="2">
        <v>26.005459999999999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2447.1311700000001</v>
      </c>
      <c r="Y12" s="7">
        <f t="shared" si="1"/>
        <v>0.57579227860369175</v>
      </c>
      <c r="Z12" s="7">
        <f t="shared" si="2"/>
        <v>0.8215309262347763</v>
      </c>
      <c r="AD12">
        <v>7</v>
      </c>
      <c r="AE12" s="2">
        <v>741.55489999999998</v>
      </c>
      <c r="AF12" s="2">
        <v>214.43620000000001</v>
      </c>
      <c r="AG12" s="2">
        <v>1164.182</v>
      </c>
      <c r="AH12" s="2">
        <v>7.7878640000000002E-3</v>
      </c>
      <c r="AI12" s="2">
        <v>8.5344770000000008</v>
      </c>
      <c r="AJ12" s="2">
        <v>26.005400000000002</v>
      </c>
    </row>
    <row r="13" spans="2:37" x14ac:dyDescent="0.25">
      <c r="C13" t="s">
        <v>12</v>
      </c>
      <c r="D13" s="5">
        <v>213000000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0.27570666506762431</v>
      </c>
      <c r="M13" s="3">
        <f>(K13/(D13*E13*F13*G13*I13))-1</f>
        <v>0.31921002599619763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1578.0266700000002</v>
      </c>
      <c r="Y13" s="7">
        <f t="shared" si="1"/>
        <v>0.57815438447363166</v>
      </c>
      <c r="Z13" s="7">
        <f t="shared" si="2"/>
        <v>0.82534942295894753</v>
      </c>
      <c r="AD13">
        <v>8</v>
      </c>
      <c r="AE13" s="2">
        <v>478.18990000000002</v>
      </c>
      <c r="AF13" s="2">
        <v>281.1508</v>
      </c>
      <c r="AG13" s="2">
        <v>522.78800000000001</v>
      </c>
      <c r="AH13" s="2">
        <v>3.4871559999999999E-3</v>
      </c>
      <c r="AI13" s="2">
        <v>19.188870000000001</v>
      </c>
      <c r="AJ13" s="2">
        <v>18.44707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1578.0118200000002</v>
      </c>
      <c r="Y14" s="7">
        <f t="shared" si="1"/>
        <v>0.57815442489437929</v>
      </c>
      <c r="Z14" s="7">
        <f t="shared" si="2"/>
        <v>0.82534948834066979</v>
      </c>
      <c r="AD14">
        <v>9</v>
      </c>
      <c r="AE14" s="2">
        <v>478.18540000000002</v>
      </c>
      <c r="AF14" s="2">
        <v>281.14569999999998</v>
      </c>
      <c r="AG14" s="2">
        <v>522.79390000000001</v>
      </c>
      <c r="AH14" s="2">
        <v>3.4910470000000002E-3</v>
      </c>
      <c r="AI14" s="2">
        <v>19.188759999999998</v>
      </c>
      <c r="AJ14" s="2">
        <v>18.44689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2447.1051000000002</v>
      </c>
      <c r="Y15" s="7">
        <f t="shared" si="1"/>
        <v>0.57579234935229873</v>
      </c>
      <c r="Z15" s="7">
        <f t="shared" si="2"/>
        <v>0.82153104053629988</v>
      </c>
      <c r="AD15">
        <v>10</v>
      </c>
      <c r="AE15" s="2">
        <v>741.54700000000003</v>
      </c>
      <c r="AF15" s="2">
        <v>214.4417</v>
      </c>
      <c r="AG15" s="2">
        <v>1164.1780000000001</v>
      </c>
      <c r="AH15" s="2">
        <v>7.7919959999999998E-3</v>
      </c>
      <c r="AI15" s="2">
        <v>8.5343140000000002</v>
      </c>
      <c r="AJ15" s="2">
        <v>26.005220000000001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6151.9161000000004</v>
      </c>
      <c r="Y16" s="7">
        <f t="shared" si="1"/>
        <v>0.56580199727720393</v>
      </c>
      <c r="Z16" s="7">
        <f t="shared" si="2"/>
        <v>0.80543120498176912</v>
      </c>
      <c r="AD16">
        <v>11</v>
      </c>
      <c r="AE16" s="2">
        <v>1864.2170000000001</v>
      </c>
      <c r="AF16" s="2">
        <v>286.31900000000002</v>
      </c>
      <c r="AG16" s="2">
        <v>554.84280000000001</v>
      </c>
      <c r="AH16" s="2">
        <v>3.2003819999999999E-3</v>
      </c>
      <c r="AI16" s="2">
        <v>57.474899999999998</v>
      </c>
      <c r="AJ16" s="2">
        <v>4.4554119999999999</v>
      </c>
    </row>
    <row r="17" spans="3:37" x14ac:dyDescent="0.25">
      <c r="C17" t="s">
        <v>12</v>
      </c>
      <c r="D17" s="5">
        <v>213000000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0.27570666506762431</v>
      </c>
      <c r="M17" s="3">
        <f>(K17/(PRODUCT(D17:G17)*I17))-1</f>
        <v>0.31921002599619763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6152.0217000000011</v>
      </c>
      <c r="Y17" s="7">
        <f t="shared" si="1"/>
        <v>0.56580171432281734</v>
      </c>
      <c r="Z17" s="7">
        <f t="shared" si="2"/>
        <v>0.80543075013662824</v>
      </c>
      <c r="AD17">
        <v>12</v>
      </c>
      <c r="AE17" s="2">
        <v>1864.249</v>
      </c>
      <c r="AF17" s="2">
        <v>286.32159999999999</v>
      </c>
      <c r="AG17" s="2">
        <v>554.84649999999999</v>
      </c>
      <c r="AH17" s="2">
        <v>3.1986340000000001E-3</v>
      </c>
      <c r="AI17" s="2">
        <v>57.47542</v>
      </c>
      <c r="AJ17" s="2">
        <v>4.4555949999999998</v>
      </c>
    </row>
    <row r="18" spans="3:37" x14ac:dyDescent="0.25">
      <c r="D18" s="2"/>
      <c r="J18" s="2"/>
      <c r="K18" s="2"/>
      <c r="L18" s="3"/>
      <c r="M18" s="3"/>
    </row>
    <row r="19" spans="3:37" x14ac:dyDescent="0.25">
      <c r="D19" s="2"/>
      <c r="J19" s="2"/>
      <c r="K19" s="2"/>
      <c r="L19" s="3"/>
      <c r="M19" s="3"/>
      <c r="AD19" s="8" t="s">
        <v>52</v>
      </c>
      <c r="AE19" s="8"/>
      <c r="AF19" s="8"/>
      <c r="AG19" s="8"/>
      <c r="AH19" s="8"/>
      <c r="AI19" s="8"/>
      <c r="AJ19" s="8"/>
      <c r="AK19" s="8"/>
    </row>
    <row r="20" spans="3:37" x14ac:dyDescent="0.25">
      <c r="D20" t="s">
        <v>13</v>
      </c>
      <c r="Q20" s="8" t="s">
        <v>24</v>
      </c>
      <c r="R20" s="8"/>
      <c r="AB20" t="s">
        <v>53</v>
      </c>
      <c r="AC20">
        <v>3</v>
      </c>
      <c r="AD20" s="8"/>
      <c r="AE20" s="8"/>
      <c r="AF20" s="8"/>
      <c r="AG20" s="8"/>
      <c r="AH20" s="8"/>
      <c r="AI20" s="8"/>
      <c r="AJ20" s="8"/>
      <c r="AK20" s="8"/>
    </row>
    <row r="21" spans="3:37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  <c r="AE21" t="s">
        <v>44</v>
      </c>
      <c r="AF21" t="s">
        <v>45</v>
      </c>
      <c r="AG21" t="s">
        <v>46</v>
      </c>
      <c r="AH21" t="s">
        <v>47</v>
      </c>
      <c r="AI21" t="s">
        <v>48</v>
      </c>
      <c r="AJ21" t="s">
        <v>49</v>
      </c>
    </row>
    <row r="22" spans="3:37" x14ac:dyDescent="0.25">
      <c r="C22" t="s">
        <v>12</v>
      </c>
      <c r="D22" s="5" t="s">
        <v>55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271725518.65940386</v>
      </c>
      <c r="M22" s="3">
        <f>(K22/(PRODUCT(D22:G22)*I22))-1</f>
        <v>280991734.53719008</v>
      </c>
      <c r="P22">
        <v>1</v>
      </c>
      <c r="Q22">
        <v>13241.4</v>
      </c>
      <c r="R22">
        <v>3.7999999999999999E-2</v>
      </c>
      <c r="S22">
        <v>1</v>
      </c>
      <c r="T22" s="5">
        <f>AE22*$AB$2</f>
        <v>1578.00918</v>
      </c>
      <c r="U22" s="4">
        <f>(Q22/((1-R22)*T22*S22))-1</f>
        <v>7.7226672942733217</v>
      </c>
      <c r="AD22">
        <v>1</v>
      </c>
      <c r="AE22" s="2">
        <f>AE6*$AC$20</f>
        <v>1434.5537999999999</v>
      </c>
      <c r="AF22" s="2">
        <f t="shared" ref="AF22:AJ22" si="3">AF6*$AC$20</f>
        <v>843.45900000000006</v>
      </c>
      <c r="AG22" s="2">
        <f t="shared" si="3"/>
        <v>1568.3822999999998</v>
      </c>
      <c r="AH22" s="2">
        <f t="shared" si="3"/>
        <v>1.0473260999999999E-2</v>
      </c>
      <c r="AI22" s="2">
        <f t="shared" si="3"/>
        <v>57.56568</v>
      </c>
      <c r="AJ22" s="2">
        <f t="shared" si="3"/>
        <v>55.340489999999996</v>
      </c>
    </row>
    <row r="23" spans="3:37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4">AE23*$AB$2</f>
        <v>6151.8765000000003</v>
      </c>
      <c r="U23" s="4">
        <f t="shared" ref="U23:U33" si="5">(Q23/((1-R23)*T23*S23))-1</f>
        <v>1.2374391073112512</v>
      </c>
      <c r="AD23">
        <v>2</v>
      </c>
      <c r="AE23" s="2">
        <f t="shared" ref="AE23:AJ23" si="6">AE7*$AC$20</f>
        <v>5592.6149999999998</v>
      </c>
      <c r="AF23" s="2">
        <f t="shared" si="6"/>
        <v>859.07219999999995</v>
      </c>
      <c r="AG23" s="2">
        <f t="shared" si="6"/>
        <v>1664.5398</v>
      </c>
      <c r="AH23" s="2">
        <f t="shared" si="6"/>
        <v>9.5963550000000009E-3</v>
      </c>
      <c r="AI23" s="2">
        <f t="shared" si="6"/>
        <v>172.42272</v>
      </c>
      <c r="AJ23" s="2">
        <f t="shared" si="6"/>
        <v>13.367190000000001</v>
      </c>
    </row>
    <row r="24" spans="3:37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4"/>
        <v>6151.7643000000007</v>
      </c>
      <c r="U24" s="4">
        <f t="shared" si="5"/>
        <v>1.2374799152251432</v>
      </c>
      <c r="AC24" s="6"/>
      <c r="AD24">
        <v>3</v>
      </c>
      <c r="AE24" s="2">
        <f t="shared" ref="AE24:AJ24" si="7">AE8*$AC$20</f>
        <v>5592.5129999999999</v>
      </c>
      <c r="AF24" s="2">
        <f t="shared" si="7"/>
        <v>859.077</v>
      </c>
      <c r="AG24" s="2">
        <f t="shared" si="7"/>
        <v>1664.5286999999998</v>
      </c>
      <c r="AH24" s="2">
        <f t="shared" si="7"/>
        <v>9.6016980000000005E-3</v>
      </c>
      <c r="AI24" s="2">
        <f t="shared" si="7"/>
        <v>172.4211</v>
      </c>
      <c r="AJ24" s="2">
        <f t="shared" si="7"/>
        <v>13.366644000000001</v>
      </c>
    </row>
    <row r="25" spans="3:37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4"/>
        <v>1578.0243600000001</v>
      </c>
      <c r="U25" s="4">
        <f t="shared" si="5"/>
        <v>7.7225833854992345</v>
      </c>
      <c r="AD25">
        <v>4</v>
      </c>
      <c r="AE25" s="2">
        <f t="shared" ref="AE25:AJ25" si="8">AE9*$AC$20</f>
        <v>1434.5676000000001</v>
      </c>
      <c r="AF25" s="2">
        <f t="shared" si="8"/>
        <v>843.47550000000001</v>
      </c>
      <c r="AG25" s="2">
        <f t="shared" si="8"/>
        <v>1568.3687999999997</v>
      </c>
      <c r="AH25" s="2">
        <f t="shared" si="8"/>
        <v>1.0460822999999999E-2</v>
      </c>
      <c r="AI25" s="2">
        <f t="shared" si="8"/>
        <v>57.566009999999991</v>
      </c>
      <c r="AJ25" s="2">
        <f t="shared" si="8"/>
        <v>55.341029999999996</v>
      </c>
    </row>
    <row r="26" spans="3:37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4"/>
        <v>2447.1116999999999</v>
      </c>
      <c r="U26" s="4">
        <f t="shared" si="5"/>
        <v>4.6247735092963129</v>
      </c>
      <c r="AD26">
        <v>5</v>
      </c>
      <c r="AE26" s="2">
        <f t="shared" ref="AE26:AJ26" si="9">AE10*$AC$20</f>
        <v>2224.6469999999999</v>
      </c>
      <c r="AF26" s="2">
        <f t="shared" si="9"/>
        <v>643.31909999999993</v>
      </c>
      <c r="AG26" s="2">
        <f t="shared" si="9"/>
        <v>3492.5640000000003</v>
      </c>
      <c r="AH26" s="2">
        <f t="shared" si="9"/>
        <v>2.3376366000000003E-2</v>
      </c>
      <c r="AI26" s="2">
        <f t="shared" si="9"/>
        <v>25.60266</v>
      </c>
      <c r="AJ26" s="2">
        <f t="shared" si="9"/>
        <v>78.015630000000002</v>
      </c>
    </row>
    <row r="27" spans="3:37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4"/>
        <v>2447.14833</v>
      </c>
      <c r="U27" s="4">
        <f t="shared" si="5"/>
        <v>4.624689315195317</v>
      </c>
      <c r="AD27">
        <v>6</v>
      </c>
      <c r="AE27" s="2">
        <f t="shared" ref="AE27:AJ27" si="10">AE11*$AC$20</f>
        <v>2224.6803</v>
      </c>
      <c r="AF27" s="2">
        <f t="shared" si="10"/>
        <v>643.30139999999994</v>
      </c>
      <c r="AG27" s="2">
        <f t="shared" si="10"/>
        <v>3492.5879999999997</v>
      </c>
      <c r="AH27" s="2">
        <f t="shared" si="10"/>
        <v>2.3363484E-2</v>
      </c>
      <c r="AI27" s="2">
        <f t="shared" si="10"/>
        <v>25.603146000000002</v>
      </c>
      <c r="AJ27" s="2">
        <f t="shared" si="10"/>
        <v>78.016379999999998</v>
      </c>
    </row>
    <row r="28" spans="3:37" x14ac:dyDescent="0.25">
      <c r="C28" t="s">
        <v>12</v>
      </c>
      <c r="D28" s="5">
        <v>213000000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0.27570666506762431</v>
      </c>
      <c r="M28" s="3">
        <f>(K28/(D28*E28*F28*G28*I28))-1</f>
        <v>0.31921002599619763</v>
      </c>
      <c r="P28">
        <v>7</v>
      </c>
      <c r="Q28">
        <v>13241.4</v>
      </c>
      <c r="R28">
        <v>3.7999999999999999E-2</v>
      </c>
      <c r="S28">
        <v>1</v>
      </c>
      <c r="T28" s="5">
        <f t="shared" si="4"/>
        <v>2447.1311700000001</v>
      </c>
      <c r="U28" s="4">
        <f t="shared" si="5"/>
        <v>4.6247287571630515</v>
      </c>
      <c r="AD28">
        <v>7</v>
      </c>
      <c r="AE28" s="2">
        <f t="shared" ref="AE28:AJ28" si="11">AE12*$AC$20</f>
        <v>2224.6646999999998</v>
      </c>
      <c r="AF28" s="2">
        <f t="shared" si="11"/>
        <v>643.30860000000007</v>
      </c>
      <c r="AG28" s="2">
        <f t="shared" si="11"/>
        <v>3492.5460000000003</v>
      </c>
      <c r="AH28" s="2">
        <f t="shared" si="11"/>
        <v>2.3363592000000002E-2</v>
      </c>
      <c r="AI28" s="2">
        <f t="shared" si="11"/>
        <v>25.603431</v>
      </c>
      <c r="AJ28" s="2">
        <f t="shared" si="11"/>
        <v>78.016199999999998</v>
      </c>
    </row>
    <row r="29" spans="3:37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4"/>
        <v>1578.0266700000002</v>
      </c>
      <c r="U29" s="4">
        <f t="shared" si="5"/>
        <v>7.7225706169142647</v>
      </c>
      <c r="AD29">
        <v>8</v>
      </c>
      <c r="AE29" s="2">
        <f t="shared" ref="AE29:AJ29" si="12">AE13*$AC$20</f>
        <v>1434.5697</v>
      </c>
      <c r="AF29" s="2">
        <f t="shared" si="12"/>
        <v>843.45240000000001</v>
      </c>
      <c r="AG29" s="2">
        <f t="shared" si="12"/>
        <v>1568.364</v>
      </c>
      <c r="AH29" s="2">
        <f t="shared" si="12"/>
        <v>1.0461468E-2</v>
      </c>
      <c r="AI29" s="2">
        <f t="shared" si="12"/>
        <v>57.566610000000004</v>
      </c>
      <c r="AJ29" s="2">
        <f t="shared" si="12"/>
        <v>55.341210000000004</v>
      </c>
    </row>
    <row r="30" spans="3:37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4"/>
        <v>1578.0118200000002</v>
      </c>
      <c r="U30" s="4">
        <f t="shared" si="5"/>
        <v>7.72265270132708</v>
      </c>
      <c r="W30" s="2"/>
      <c r="AD30">
        <v>9</v>
      </c>
      <c r="AE30" s="2">
        <f t="shared" ref="AE30:AJ30" si="13">AE14*$AC$20</f>
        <v>1434.5562</v>
      </c>
      <c r="AF30" s="2">
        <f t="shared" si="13"/>
        <v>843.43709999999987</v>
      </c>
      <c r="AG30" s="2">
        <f t="shared" si="13"/>
        <v>1568.3816999999999</v>
      </c>
      <c r="AH30" s="2">
        <f t="shared" si="13"/>
        <v>1.0473141E-2</v>
      </c>
      <c r="AI30" s="2">
        <f t="shared" si="13"/>
        <v>57.566279999999992</v>
      </c>
      <c r="AJ30" s="2">
        <f t="shared" si="13"/>
        <v>55.340670000000003</v>
      </c>
    </row>
    <row r="31" spans="3:37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4"/>
        <v>2447.1051000000002</v>
      </c>
      <c r="U31" s="4">
        <f t="shared" si="5"/>
        <v>4.6247886796725899</v>
      </c>
      <c r="AD31">
        <v>10</v>
      </c>
      <c r="AE31" s="2">
        <f t="shared" ref="AE31:AJ31" si="14">AE15*$AC$20</f>
        <v>2224.6410000000001</v>
      </c>
      <c r="AF31" s="2">
        <f t="shared" si="14"/>
        <v>643.32510000000002</v>
      </c>
      <c r="AG31" s="2">
        <f t="shared" si="14"/>
        <v>3492.5340000000006</v>
      </c>
      <c r="AH31" s="2">
        <f t="shared" si="14"/>
        <v>2.3375988E-2</v>
      </c>
      <c r="AI31" s="2">
        <f t="shared" si="14"/>
        <v>25.602941999999999</v>
      </c>
      <c r="AJ31" s="2">
        <f t="shared" si="14"/>
        <v>78.015659999999997</v>
      </c>
    </row>
    <row r="32" spans="3:37" x14ac:dyDescent="0.25">
      <c r="C32" t="s">
        <v>12</v>
      </c>
      <c r="D32" s="5">
        <v>213000000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0.27570666506762431</v>
      </c>
      <c r="M32" s="3">
        <f>(K32/(PRODUCT(D32:G32)*I32))-1</f>
        <v>0.31921002599619763</v>
      </c>
      <c r="P32">
        <v>11</v>
      </c>
      <c r="Q32">
        <v>13241.4</v>
      </c>
      <c r="R32">
        <v>3.7999999999999999E-2</v>
      </c>
      <c r="S32">
        <v>1</v>
      </c>
      <c r="T32" s="5">
        <f t="shared" si="4"/>
        <v>6151.9161000000004</v>
      </c>
      <c r="U32" s="4">
        <f t="shared" si="5"/>
        <v>1.2374247048735052</v>
      </c>
      <c r="AD32">
        <v>11</v>
      </c>
      <c r="AE32" s="2">
        <f t="shared" ref="AE32:AJ32" si="15">AE16*$AC$20</f>
        <v>5592.6509999999998</v>
      </c>
      <c r="AF32" s="2">
        <f t="shared" si="15"/>
        <v>858.95700000000011</v>
      </c>
      <c r="AG32" s="2">
        <f t="shared" si="15"/>
        <v>1664.5284000000001</v>
      </c>
      <c r="AH32" s="2">
        <f t="shared" si="15"/>
        <v>9.6011459999999996E-3</v>
      </c>
      <c r="AI32" s="2">
        <f t="shared" si="15"/>
        <v>172.4247</v>
      </c>
      <c r="AJ32" s="2">
        <f t="shared" si="15"/>
        <v>13.366236000000001</v>
      </c>
    </row>
    <row r="33" spans="16:36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4"/>
        <v>6152.0217000000011</v>
      </c>
      <c r="U33" s="4">
        <f t="shared" si="5"/>
        <v>1.2373862992793185</v>
      </c>
      <c r="AD33">
        <v>12</v>
      </c>
      <c r="AE33" s="2">
        <f t="shared" ref="AE33:AJ33" si="16">AE17*$AC$20</f>
        <v>5592.7470000000003</v>
      </c>
      <c r="AF33" s="2">
        <f t="shared" si="16"/>
        <v>858.96479999999997</v>
      </c>
      <c r="AG33" s="2">
        <f t="shared" si="16"/>
        <v>1664.5394999999999</v>
      </c>
      <c r="AH33" s="2">
        <f t="shared" si="16"/>
        <v>9.5959019999999999E-3</v>
      </c>
      <c r="AI33" s="2">
        <f t="shared" si="16"/>
        <v>172.42626000000001</v>
      </c>
      <c r="AJ33" s="2">
        <f t="shared" si="16"/>
        <v>13.366785</v>
      </c>
    </row>
    <row r="36" spans="16:36" x14ac:dyDescent="0.25">
      <c r="Q36" s="8" t="s">
        <v>30</v>
      </c>
      <c r="R36" s="8"/>
    </row>
    <row r="37" spans="16:36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36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AE22*$AB$2</f>
        <v>1578.00918</v>
      </c>
      <c r="V38" s="5">
        <f>SQRT(($AB$2*AF22)^2 + ($AB$2*AG22)^2)</f>
        <v>1958.8792228204093</v>
      </c>
      <c r="W38" s="4">
        <f>(((Q38-(1-R38)*U38)*S38)/(T38*V38))-1</f>
        <v>-0.14503916085818669</v>
      </c>
    </row>
    <row r="39" spans="16:36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17">AE23*$AB$2</f>
        <v>6151.8765000000003</v>
      </c>
      <c r="V39" s="5">
        <f t="shared" ref="V39:V49" si="18">SQRT(($AB$2*AF23)^2 + ($AB$2*AG23)^2)</f>
        <v>2060.4670166305082</v>
      </c>
      <c r="W39" s="4">
        <f t="shared" ref="W39:W49" si="19">(((Q39-(1-R39)*U39)*S39)/(T39*V39))-1</f>
        <v>-0.49225832591127672</v>
      </c>
    </row>
    <row r="40" spans="16:36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17"/>
        <v>6151.7643000000007</v>
      </c>
      <c r="V40" s="5">
        <f t="shared" si="18"/>
        <v>2060.4585880123277</v>
      </c>
      <c r="W40" s="4">
        <f t="shared" si="19"/>
        <v>-0.49224876539570317</v>
      </c>
    </row>
    <row r="41" spans="16:36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17"/>
        <v>1578.0243600000001</v>
      </c>
      <c r="V41" s="5">
        <f t="shared" si="18"/>
        <v>1958.8747408692482</v>
      </c>
      <c r="W41" s="4">
        <f t="shared" si="19"/>
        <v>-0.14503826966949829</v>
      </c>
    </row>
    <row r="42" spans="16:36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17"/>
        <v>2447.1116999999999</v>
      </c>
      <c r="V42" s="5">
        <f t="shared" si="18"/>
        <v>3906.4502989043881</v>
      </c>
      <c r="W42" s="4">
        <f t="shared" si="19"/>
        <v>-0.60185708575182972</v>
      </c>
    </row>
    <row r="43" spans="16:36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17"/>
        <v>2447.14833</v>
      </c>
      <c r="V43" s="5">
        <f t="shared" si="18"/>
        <v>3906.4727352271398</v>
      </c>
      <c r="W43" s="4">
        <f t="shared" si="19"/>
        <v>-0.60186066106706759</v>
      </c>
    </row>
    <row r="44" spans="16:36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17"/>
        <v>2447.1311700000001</v>
      </c>
      <c r="V44" s="5">
        <f t="shared" si="18"/>
        <v>3906.4287342161324</v>
      </c>
      <c r="W44" s="4">
        <f t="shared" si="19"/>
        <v>-0.601855572837108</v>
      </c>
    </row>
    <row r="45" spans="16:36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17"/>
        <v>1578.0266700000002</v>
      </c>
      <c r="V45" s="5">
        <f t="shared" si="18"/>
        <v>1958.8580553347224</v>
      </c>
      <c r="W45" s="4">
        <f t="shared" si="19"/>
        <v>-0.14503114917731563</v>
      </c>
    </row>
    <row r="46" spans="16:36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17"/>
        <v>1578.0118200000002</v>
      </c>
      <c r="V46" s="5">
        <f t="shared" si="18"/>
        <v>1958.8672316538132</v>
      </c>
      <c r="W46" s="4">
        <f t="shared" si="19"/>
        <v>-0.14503411244741804</v>
      </c>
    </row>
    <row r="47" spans="16:36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17"/>
        <v>2447.1051000000002</v>
      </c>
      <c r="V47" s="5">
        <f t="shared" si="18"/>
        <v>3906.4190404755195</v>
      </c>
      <c r="W47" s="4">
        <f t="shared" si="19"/>
        <v>-0.60185366769800674</v>
      </c>
    </row>
    <row r="48" spans="16:36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17"/>
        <v>6151.9161000000004</v>
      </c>
      <c r="V48" s="5">
        <f t="shared" si="18"/>
        <v>2060.3977591545836</v>
      </c>
      <c r="W48" s="4">
        <f t="shared" si="19"/>
        <v>-0.49224390018439534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17"/>
        <v>6152.0217000000011</v>
      </c>
      <c r="V49" s="5">
        <f t="shared" si="18"/>
        <v>2060.4125442217005</v>
      </c>
      <c r="W49" s="4">
        <f t="shared" si="19"/>
        <v>-0.49225458720201209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AE22*$AB$2</f>
        <v>1578.00918</v>
      </c>
      <c r="AA54" s="5">
        <f>SQRT(($AB$2*AF22)^2 + ($AB$2*AG22)^2)</f>
        <v>1958.8792228204093</v>
      </c>
      <c r="AB54" s="2">
        <f>(1/(SQRT(((AA54*T54)/(V54*Q54))^2 + ( (R54+S54*Z54*T54)/(Q54*U54))^2)))-1</f>
        <v>0.55973588369713267</v>
      </c>
      <c r="AC54" s="2">
        <f>(1/(SQRT(((AA54*W54)/(V54*Q54))^2 + ( (R54+S54*Z54*W54)/(Q54*X54))^2)))-1</f>
        <v>0.77102154441626003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20">AE23*$AB$2</f>
        <v>6151.8765000000003</v>
      </c>
      <c r="AA55" s="5">
        <f t="shared" ref="AA55:AA65" si="21">SQRT(($AB$2*AF23)^2 + ($AB$2*AG23)^2)</f>
        <v>2060.4670166305082</v>
      </c>
      <c r="AB55" s="2">
        <f t="shared" ref="AB55:AB65" si="22">(1/(SQRT(((AA55*T55)/(V55*Q55))^2 + ( (R55+S55*Z55*T55)/(Q55*U55))^2)))-1</f>
        <v>0.54592930859498212</v>
      </c>
      <c r="AC55" s="2">
        <f t="shared" ref="AC55:AC65" si="23">(1/(SQRT(((AA55*W55)/(V55*Q55))^2 + ( (R55+S55*Z55*W55)/(Q55*X55))^2)))-1</f>
        <v>0.74747969591948737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20"/>
        <v>6151.7643000000007</v>
      </c>
      <c r="AA56" s="5">
        <f t="shared" si="21"/>
        <v>2060.4585880123277</v>
      </c>
      <c r="AB56" s="2">
        <f t="shared" si="22"/>
        <v>0.54592975743425431</v>
      </c>
      <c r="AC56" s="2">
        <f t="shared" si="23"/>
        <v>0.74748058566790343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20"/>
        <v>1578.0243600000001</v>
      </c>
      <c r="AA57" s="5">
        <f t="shared" si="21"/>
        <v>1958.8747408692482</v>
      </c>
      <c r="AB57" s="2">
        <f t="shared" si="22"/>
        <v>0.55973592662210248</v>
      </c>
      <c r="AC57" s="2">
        <f t="shared" si="23"/>
        <v>0.77102172099098554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20"/>
        <v>2447.1116999999999</v>
      </c>
      <c r="AA58" s="5">
        <f t="shared" si="21"/>
        <v>3906.4502989043881</v>
      </c>
      <c r="AB58" s="2">
        <f t="shared" si="22"/>
        <v>0.50643753281559767</v>
      </c>
      <c r="AC58" s="2">
        <f t="shared" si="23"/>
        <v>0.63138120028280742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20"/>
        <v>2447.14833</v>
      </c>
      <c r="AA59" s="5">
        <f t="shared" si="21"/>
        <v>3906.4727352271398</v>
      </c>
      <c r="AB59" s="2">
        <f t="shared" si="22"/>
        <v>0.50643670112220307</v>
      </c>
      <c r="AC59" s="2">
        <f t="shared" si="23"/>
        <v>0.63137923080806369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20"/>
        <v>2447.1311700000001</v>
      </c>
      <c r="AA60" s="5">
        <f t="shared" si="21"/>
        <v>3906.4287342161324</v>
      </c>
      <c r="AB60" s="2">
        <f t="shared" si="22"/>
        <v>0.50643820255581962</v>
      </c>
      <c r="AC60" s="2">
        <f t="shared" si="23"/>
        <v>0.63138292102564164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20"/>
        <v>1578.0266700000002</v>
      </c>
      <c r="AA61" s="5">
        <f t="shared" si="21"/>
        <v>1958.8580553347224</v>
      </c>
      <c r="AB61" s="2">
        <f t="shared" si="22"/>
        <v>0.55973622885306917</v>
      </c>
      <c r="AC61" s="2">
        <f t="shared" si="23"/>
        <v>0.77102259630748948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20"/>
        <v>1578.0118200000002</v>
      </c>
      <c r="AA62" s="5">
        <f t="shared" si="21"/>
        <v>1958.8672316538132</v>
      </c>
      <c r="AB62" s="2">
        <f t="shared" si="22"/>
        <v>0.55973609832316096</v>
      </c>
      <c r="AC62" s="2">
        <f t="shared" si="23"/>
        <v>0.77102216952952451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20"/>
        <v>2447.1051000000002</v>
      </c>
      <c r="AA63" s="5">
        <f t="shared" si="21"/>
        <v>3906.4190404755195</v>
      </c>
      <c r="AB63" s="2">
        <f t="shared" si="22"/>
        <v>0.50643858617967652</v>
      </c>
      <c r="AC63" s="2">
        <f t="shared" si="23"/>
        <v>0.63138380421050488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20"/>
        <v>6151.9161000000004</v>
      </c>
      <c r="AA64" s="5">
        <f t="shared" si="21"/>
        <v>2060.3977591545836</v>
      </c>
      <c r="AB64" s="2">
        <f t="shared" si="22"/>
        <v>0.54593051707891416</v>
      </c>
      <c r="AC64" s="2">
        <f t="shared" si="23"/>
        <v>0.7474832514401637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20"/>
        <v>6152.0217000000011</v>
      </c>
      <c r="AA65" s="5">
        <f t="shared" si="21"/>
        <v>2060.4125442217005</v>
      </c>
      <c r="AB65" s="2">
        <f t="shared" si="22"/>
        <v>0.54592996497768009</v>
      </c>
      <c r="AC65" s="2">
        <f t="shared" si="23"/>
        <v>0.74748204696098219</v>
      </c>
    </row>
  </sheetData>
  <mergeCells count="8">
    <mergeCell ref="Q52:R52"/>
    <mergeCell ref="AD19:AK20"/>
    <mergeCell ref="B1:L2"/>
    <mergeCell ref="Q1:V2"/>
    <mergeCell ref="AD1:AK2"/>
    <mergeCell ref="Q4:R4"/>
    <mergeCell ref="Q20:R20"/>
    <mergeCell ref="Q36:R36"/>
  </mergeCells>
  <conditionalFormatting sqref="L6:M7 L13:M14">
    <cfRule type="cellIs" dxfId="25" priority="12" operator="lessThan">
      <formula>0</formula>
    </cfRule>
    <cfRule type="cellIs" dxfId="24" priority="13" operator="greaterThan">
      <formula>0</formula>
    </cfRule>
  </conditionalFormatting>
  <conditionalFormatting sqref="L17:M19">
    <cfRule type="cellIs" dxfId="23" priority="10" operator="lessThan">
      <formula>0</formula>
    </cfRule>
    <cfRule type="cellIs" dxfId="22" priority="11" operator="greaterThan">
      <formula>0</formula>
    </cfRule>
  </conditionalFormatting>
  <conditionalFormatting sqref="Y6:Z17">
    <cfRule type="cellIs" dxfId="21" priority="9" operator="greaterThan">
      <formula>0</formula>
    </cfRule>
  </conditionalFormatting>
  <conditionalFormatting sqref="Y6:Z17 U22:U33 AB54:AC65 W38:W50">
    <cfRule type="cellIs" dxfId="20" priority="7" operator="lessThan">
      <formula>0</formula>
    </cfRule>
    <cfRule type="cellIs" dxfId="19" priority="8" operator="greaterThan">
      <formula>0</formula>
    </cfRule>
  </conditionalFormatting>
  <conditionalFormatting sqref="L28:M29">
    <cfRule type="cellIs" dxfId="18" priority="5" operator="lessThan">
      <formula>0</formula>
    </cfRule>
    <cfRule type="cellIs" dxfId="17" priority="6" operator="greaterThan">
      <formula>0</formula>
    </cfRule>
  </conditionalFormatting>
  <conditionalFormatting sqref="L32:M32">
    <cfRule type="cellIs" dxfId="16" priority="3" operator="lessThan">
      <formula>0</formula>
    </cfRule>
    <cfRule type="cellIs" dxfId="15" priority="4" operator="greaterThan">
      <formula>0</formula>
    </cfRule>
  </conditionalFormatting>
  <conditionalFormatting sqref="L22:M22">
    <cfRule type="cellIs" dxfId="14" priority="1" operator="lessThan">
      <formula>0</formula>
    </cfRule>
    <cfRule type="cellIs" dxfId="13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180F-B9DC-4F73-90FF-4FF4CF35D475}">
  <dimension ref="B1:AK65"/>
  <sheetViews>
    <sheetView tabSelected="1" topLeftCell="K1" workbookViewId="0">
      <selection activeCell="N2" sqref="N2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54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A2" t="s">
        <v>4</v>
      </c>
      <c r="AB2">
        <v>1.1000000000000001</v>
      </c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78600000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2.4570676801450877</v>
      </c>
      <c r="M6" s="3">
        <f>(K6/(E6*F6*G6*I6*D6))-1</f>
        <v>2.5749584673942758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AE22*$AB$2</f>
        <v>1777.8271500000001</v>
      </c>
      <c r="Y6" s="7">
        <f>((Q6*U6)/(R6+S6*X6*T6))-1</f>
        <v>0.57761072774160915</v>
      </c>
      <c r="Z6" s="7">
        <f>((Q6*W6)/(R6+S6*X6*V6))-1</f>
        <v>0.82447016326066058</v>
      </c>
      <c r="AD6">
        <v>1</v>
      </c>
      <c r="AE6" s="2">
        <v>538.7355</v>
      </c>
      <c r="AF6" s="2">
        <v>54.657649999999997</v>
      </c>
      <c r="AG6" s="2">
        <v>54.651339999999998</v>
      </c>
      <c r="AH6" s="2">
        <v>1.1651089999999999E-6</v>
      </c>
      <c r="AI6" s="2">
        <v>12.267799999999999</v>
      </c>
      <c r="AJ6" s="2">
        <v>12.26778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AE23*$AB$2</f>
        <v>2419.4712300000001</v>
      </c>
      <c r="Y7" s="7">
        <f t="shared" ref="Y7:Y17" si="1">((Q7*U7)/(R7+S7*X7*T7))-1</f>
        <v>0.5758673455525547</v>
      </c>
      <c r="Z7" s="7">
        <f t="shared" ref="Z7:Z17" si="2">((Q7*W7)/(R7+S7*X7*V7))-1</f>
        <v>0.8216522067711074</v>
      </c>
      <c r="AD7">
        <v>2</v>
      </c>
      <c r="AE7" s="2">
        <v>733.17309999999998</v>
      </c>
      <c r="AF7" s="2">
        <v>12.23687</v>
      </c>
      <c r="AG7" s="2">
        <v>152.2268</v>
      </c>
      <c r="AH7" s="2">
        <v>5.9239730000000003E-4</v>
      </c>
      <c r="AI7" s="2">
        <v>21.53267</v>
      </c>
      <c r="AJ7" s="2">
        <v>5.0451959999999998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2419.3794900000003</v>
      </c>
      <c r="Y8" s="7">
        <f>((Q8*U8)/(R8+S8*X8*T8))-1</f>
        <v>0.57586759453975578</v>
      </c>
      <c r="Z8" s="7">
        <f t="shared" si="2"/>
        <v>0.82165260905034843</v>
      </c>
      <c r="AD8">
        <v>3</v>
      </c>
      <c r="AE8" s="2">
        <v>733.14530000000002</v>
      </c>
      <c r="AF8" s="2">
        <v>12.212680000000001</v>
      </c>
      <c r="AG8" s="2">
        <v>152.21860000000001</v>
      </c>
      <c r="AH8" s="2">
        <v>5.9131240000000001E-4</v>
      </c>
      <c r="AI8" s="2">
        <v>21.531929999999999</v>
      </c>
      <c r="AJ8" s="2">
        <v>5.0452500000000002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1777.8261599999998</v>
      </c>
      <c r="Y9" s="7">
        <f t="shared" si="1"/>
        <v>0.57761073043446953</v>
      </c>
      <c r="Z9" s="7">
        <f t="shared" si="2"/>
        <v>0.82447016761524394</v>
      </c>
      <c r="AD9">
        <v>4</v>
      </c>
      <c r="AE9" s="2">
        <v>538.73519999999996</v>
      </c>
      <c r="AF9" s="2">
        <v>54.659849999999999</v>
      </c>
      <c r="AG9" s="2">
        <v>54.649990000000003</v>
      </c>
      <c r="AH9" s="2">
        <v>1.1025790000000001E-6</v>
      </c>
      <c r="AI9" s="2">
        <v>12.267580000000001</v>
      </c>
      <c r="AJ9" s="2">
        <v>12.26759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2419.4190900000003</v>
      </c>
      <c r="Y10" s="7">
        <f t="shared" si="1"/>
        <v>0.57586748706325652</v>
      </c>
      <c r="Z10" s="7">
        <f t="shared" si="2"/>
        <v>0.8216524354046113</v>
      </c>
      <c r="AD10">
        <v>5</v>
      </c>
      <c r="AE10" s="2">
        <v>733.15729999999996</v>
      </c>
      <c r="AF10" s="2">
        <v>152.22280000000001</v>
      </c>
      <c r="AG10" s="2">
        <v>12.235950000000001</v>
      </c>
      <c r="AH10" s="2">
        <v>5.9137350000000003E-4</v>
      </c>
      <c r="AI10" s="2">
        <v>5.0452490000000001</v>
      </c>
      <c r="AJ10" s="2">
        <v>21.532389999999999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2419.3643100000004</v>
      </c>
      <c r="Y11" s="7">
        <f t="shared" si="1"/>
        <v>0.57586763573908439</v>
      </c>
      <c r="Z11" s="7">
        <f t="shared" si="2"/>
        <v>0.82165267561455635</v>
      </c>
      <c r="AD11">
        <v>6</v>
      </c>
      <c r="AE11" s="2">
        <v>733.14070000000004</v>
      </c>
      <c r="AF11" s="2">
        <v>152.2234</v>
      </c>
      <c r="AG11" s="2">
        <v>12.24836</v>
      </c>
      <c r="AH11" s="2">
        <v>5.9232619999999997E-4</v>
      </c>
      <c r="AI11" s="2">
        <v>5.0451899999999998</v>
      </c>
      <c r="AJ11" s="2">
        <v>21.53153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2419.3956600000001</v>
      </c>
      <c r="Y12" s="7">
        <f t="shared" si="1"/>
        <v>0.57586755065351669</v>
      </c>
      <c r="Z12" s="7">
        <f t="shared" si="2"/>
        <v>0.82165253814500172</v>
      </c>
      <c r="AD12">
        <v>7</v>
      </c>
      <c r="AE12" s="2">
        <v>733.15020000000004</v>
      </c>
      <c r="AF12" s="2">
        <v>152.221</v>
      </c>
      <c r="AG12" s="2">
        <v>12.21533</v>
      </c>
      <c r="AH12" s="2">
        <v>5.9233500000000004E-4</v>
      </c>
      <c r="AI12" s="2">
        <v>5.0451959999999998</v>
      </c>
      <c r="AJ12" s="2">
        <v>21.53182</v>
      </c>
    </row>
    <row r="13" spans="2:37" x14ac:dyDescent="0.25">
      <c r="C13" t="s">
        <v>12</v>
      </c>
      <c r="D13" s="5">
        <v>136000000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0.99798176220149903</v>
      </c>
      <c r="M13" s="3">
        <f>(K13/(D13*E13*F13*G13*I13))-1</f>
        <v>1.0661157024793386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1777.8261599999998</v>
      </c>
      <c r="Y13" s="7">
        <f t="shared" si="1"/>
        <v>0.57761073043446953</v>
      </c>
      <c r="Z13" s="7">
        <f t="shared" si="2"/>
        <v>0.82447016761524394</v>
      </c>
      <c r="AD13">
        <v>8</v>
      </c>
      <c r="AE13" s="2">
        <v>538.73519999999996</v>
      </c>
      <c r="AF13" s="2">
        <v>54.646070000000002</v>
      </c>
      <c r="AG13" s="2">
        <v>54.664790000000004</v>
      </c>
      <c r="AH13" s="2">
        <v>1.2463499999999999E-6</v>
      </c>
      <c r="AI13" s="2">
        <v>12.2675</v>
      </c>
      <c r="AJ13" s="2">
        <v>12.267519999999999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1777.8251700000003</v>
      </c>
      <c r="Y14" s="7">
        <f t="shared" si="1"/>
        <v>0.57761073312732947</v>
      </c>
      <c r="Z14" s="7">
        <f t="shared" si="2"/>
        <v>0.8244701719698273</v>
      </c>
      <c r="AD14">
        <v>9</v>
      </c>
      <c r="AE14" s="2">
        <v>538.73490000000004</v>
      </c>
      <c r="AF14" s="2">
        <v>54.657139999999998</v>
      </c>
      <c r="AG14" s="2">
        <v>54.654519999999998</v>
      </c>
      <c r="AH14" s="2">
        <v>1.186087E-6</v>
      </c>
      <c r="AI14" s="2">
        <v>12.26731</v>
      </c>
      <c r="AJ14" s="2">
        <v>12.267300000000001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2419.2580499999999</v>
      </c>
      <c r="Y15" s="7">
        <f t="shared" si="1"/>
        <v>0.5758679241344451</v>
      </c>
      <c r="Z15" s="7">
        <f t="shared" si="2"/>
        <v>0.82165314156414904</v>
      </c>
      <c r="AD15">
        <v>10</v>
      </c>
      <c r="AE15" s="2">
        <v>733.10850000000005</v>
      </c>
      <c r="AF15" s="2">
        <v>152.2139</v>
      </c>
      <c r="AG15" s="2">
        <v>12.21865</v>
      </c>
      <c r="AH15" s="2">
        <v>5.9129199999999999E-4</v>
      </c>
      <c r="AI15" s="2">
        <v>5.0452380000000003</v>
      </c>
      <c r="AJ15" s="2">
        <v>21.530609999999999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2419.2969900000003</v>
      </c>
      <c r="Y16" s="7">
        <f t="shared" si="1"/>
        <v>0.57586781844917634</v>
      </c>
      <c r="Z16" s="7">
        <f t="shared" si="2"/>
        <v>0.8216529708124074</v>
      </c>
      <c r="AD16">
        <v>11</v>
      </c>
      <c r="AE16" s="2">
        <v>733.12030000000004</v>
      </c>
      <c r="AF16" s="2">
        <v>12.24156</v>
      </c>
      <c r="AG16" s="2">
        <v>152.21809999999999</v>
      </c>
      <c r="AH16" s="2">
        <v>5.9134659999999996E-4</v>
      </c>
      <c r="AI16" s="2">
        <v>21.53107</v>
      </c>
      <c r="AJ16" s="2">
        <v>5.0452360000000001</v>
      </c>
    </row>
    <row r="17" spans="3:37" x14ac:dyDescent="0.25">
      <c r="C17" t="s">
        <v>12</v>
      </c>
      <c r="D17" s="5">
        <v>136000000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0.99798176220149903</v>
      </c>
      <c r="M17" s="3">
        <f>(K17/(PRODUCT(D17:G17)*I17))-1</f>
        <v>1.0661157024793386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2419.2884100000006</v>
      </c>
      <c r="Y17" s="7">
        <f t="shared" si="1"/>
        <v>0.57586784173575967</v>
      </c>
      <c r="Z17" s="7">
        <f t="shared" si="2"/>
        <v>0.82165300843566969</v>
      </c>
      <c r="AD17">
        <v>12</v>
      </c>
      <c r="AE17" s="2">
        <v>733.11770000000001</v>
      </c>
      <c r="AF17" s="2">
        <v>12.2264</v>
      </c>
      <c r="AG17" s="2">
        <v>152.21770000000001</v>
      </c>
      <c r="AH17" s="2">
        <v>5.9232269999999997E-4</v>
      </c>
      <c r="AI17" s="2">
        <v>21.530670000000001</v>
      </c>
      <c r="AJ17" s="2">
        <v>5.0451899999999998</v>
      </c>
    </row>
    <row r="18" spans="3:37" x14ac:dyDescent="0.25">
      <c r="D18" s="2"/>
      <c r="J18" s="2"/>
      <c r="K18" s="2"/>
      <c r="L18" s="3"/>
      <c r="M18" s="3"/>
    </row>
    <row r="19" spans="3:37" x14ac:dyDescent="0.25">
      <c r="D19" s="2"/>
      <c r="J19" s="2"/>
      <c r="K19" s="2"/>
      <c r="L19" s="3"/>
      <c r="M19" s="3"/>
      <c r="AD19" s="8" t="s">
        <v>52</v>
      </c>
      <c r="AE19" s="8"/>
      <c r="AF19" s="8"/>
      <c r="AG19" s="8"/>
      <c r="AH19" s="8"/>
      <c r="AI19" s="8"/>
      <c r="AJ19" s="8"/>
      <c r="AK19" s="8"/>
    </row>
    <row r="20" spans="3:37" x14ac:dyDescent="0.25">
      <c r="D20" t="s">
        <v>13</v>
      </c>
      <c r="Q20" s="8" t="s">
        <v>24</v>
      </c>
      <c r="R20" s="8"/>
      <c r="AB20" t="s">
        <v>53</v>
      </c>
      <c r="AC20">
        <v>3</v>
      </c>
      <c r="AD20" s="8"/>
      <c r="AE20" s="8"/>
      <c r="AF20" s="8"/>
      <c r="AG20" s="8"/>
      <c r="AH20" s="8"/>
      <c r="AI20" s="8"/>
      <c r="AJ20" s="8"/>
      <c r="AK20" s="8"/>
    </row>
    <row r="21" spans="3:37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  <c r="AE21" t="s">
        <v>44</v>
      </c>
      <c r="AF21" t="s">
        <v>45</v>
      </c>
      <c r="AG21" t="s">
        <v>46</v>
      </c>
      <c r="AH21" t="s">
        <v>47</v>
      </c>
      <c r="AI21" t="s">
        <v>48</v>
      </c>
      <c r="AJ21" t="s">
        <v>49</v>
      </c>
    </row>
    <row r="22" spans="3:37" x14ac:dyDescent="0.25">
      <c r="C22" t="s">
        <v>12</v>
      </c>
      <c r="D22" s="5" t="s">
        <v>55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271725518.65940386</v>
      </c>
      <c r="M22" s="3">
        <f>(K22/(PRODUCT(D22:G22)*I22))-1</f>
        <v>280991734.53719008</v>
      </c>
      <c r="P22">
        <v>1</v>
      </c>
      <c r="Q22">
        <v>13241.4</v>
      </c>
      <c r="R22">
        <v>3.7999999999999999E-2</v>
      </c>
      <c r="S22">
        <v>1</v>
      </c>
      <c r="T22" s="5">
        <f>AE22*$AB$2</f>
        <v>1777.8271500000001</v>
      </c>
      <c r="U22" s="4">
        <f>(Q22/((1-R22)*T22*S22))-1</f>
        <v>6.7422875809096876</v>
      </c>
      <c r="AD22">
        <v>1</v>
      </c>
      <c r="AE22" s="2">
        <f>AE6*$AC$20</f>
        <v>1616.2065</v>
      </c>
      <c r="AF22" s="2">
        <f t="shared" ref="AF22:AJ22" si="3">AF6*$AC$20</f>
        <v>163.97295</v>
      </c>
      <c r="AG22" s="2">
        <f t="shared" si="3"/>
        <v>163.95401999999999</v>
      </c>
      <c r="AH22" s="2">
        <f t="shared" si="3"/>
        <v>3.4953269999999999E-6</v>
      </c>
      <c r="AI22" s="2">
        <f t="shared" si="3"/>
        <v>36.803399999999996</v>
      </c>
      <c r="AJ22" s="2">
        <f t="shared" si="3"/>
        <v>36.803339999999999</v>
      </c>
    </row>
    <row r="23" spans="3:37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4">AE23*$AB$2</f>
        <v>2419.4712300000001</v>
      </c>
      <c r="U23" s="4">
        <f t="shared" ref="U23:U33" si="5">(Q23/((1-R23)*T23*S23))-1</f>
        <v>4.6890319230822444</v>
      </c>
      <c r="AD23">
        <v>2</v>
      </c>
      <c r="AE23" s="2">
        <f t="shared" ref="AE23:AJ33" si="6">AE7*$AC$20</f>
        <v>2199.5192999999999</v>
      </c>
      <c r="AF23" s="2">
        <f t="shared" si="6"/>
        <v>36.710610000000003</v>
      </c>
      <c r="AG23" s="2">
        <f t="shared" si="6"/>
        <v>456.68039999999996</v>
      </c>
      <c r="AH23" s="2">
        <f t="shared" si="6"/>
        <v>1.7771919000000001E-3</v>
      </c>
      <c r="AI23" s="2">
        <f t="shared" si="6"/>
        <v>64.598010000000002</v>
      </c>
      <c r="AJ23" s="2">
        <f t="shared" si="6"/>
        <v>15.135587999999998</v>
      </c>
    </row>
    <row r="24" spans="3:37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4"/>
        <v>2419.3794900000003</v>
      </c>
      <c r="U24" s="4">
        <f t="shared" si="5"/>
        <v>4.6892476444235145</v>
      </c>
      <c r="AC24" s="6"/>
      <c r="AD24">
        <v>3</v>
      </c>
      <c r="AE24" s="2">
        <f t="shared" si="6"/>
        <v>2199.4358999999999</v>
      </c>
      <c r="AF24" s="2">
        <f t="shared" si="6"/>
        <v>36.638040000000004</v>
      </c>
      <c r="AG24" s="2">
        <f t="shared" si="6"/>
        <v>456.6558</v>
      </c>
      <c r="AH24" s="2">
        <f t="shared" si="6"/>
        <v>1.7739372E-3</v>
      </c>
      <c r="AI24" s="2">
        <f t="shared" si="6"/>
        <v>64.595789999999994</v>
      </c>
      <c r="AJ24" s="2">
        <f t="shared" si="6"/>
        <v>15.135750000000002</v>
      </c>
    </row>
    <row r="25" spans="3:37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4"/>
        <v>1777.8261599999998</v>
      </c>
      <c r="U25" s="4">
        <f t="shared" si="5"/>
        <v>6.7422918922787511</v>
      </c>
      <c r="AD25">
        <v>4</v>
      </c>
      <c r="AE25" s="2">
        <f t="shared" si="6"/>
        <v>1616.2055999999998</v>
      </c>
      <c r="AF25" s="2">
        <f t="shared" si="6"/>
        <v>163.97954999999999</v>
      </c>
      <c r="AG25" s="2">
        <f t="shared" si="6"/>
        <v>163.94997000000001</v>
      </c>
      <c r="AH25" s="2">
        <f t="shared" si="6"/>
        <v>3.3077370000000001E-6</v>
      </c>
      <c r="AI25" s="2">
        <f t="shared" si="6"/>
        <v>36.80274</v>
      </c>
      <c r="AJ25" s="2">
        <f t="shared" si="6"/>
        <v>36.802770000000002</v>
      </c>
    </row>
    <row r="26" spans="3:37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4"/>
        <v>2419.4190900000003</v>
      </c>
      <c r="U26" s="4">
        <f t="shared" si="5"/>
        <v>4.6891545252910536</v>
      </c>
      <c r="AD26">
        <v>5</v>
      </c>
      <c r="AE26" s="2">
        <f t="shared" si="6"/>
        <v>2199.4719</v>
      </c>
      <c r="AF26" s="2">
        <f t="shared" si="6"/>
        <v>456.66840000000002</v>
      </c>
      <c r="AG26" s="2">
        <f t="shared" si="6"/>
        <v>36.707850000000001</v>
      </c>
      <c r="AH26" s="2">
        <f t="shared" si="6"/>
        <v>1.7741205000000001E-3</v>
      </c>
      <c r="AI26" s="2">
        <f t="shared" si="6"/>
        <v>15.135747</v>
      </c>
      <c r="AJ26" s="2">
        <f t="shared" si="6"/>
        <v>64.597170000000006</v>
      </c>
    </row>
    <row r="27" spans="3:37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4"/>
        <v>2419.3643100000004</v>
      </c>
      <c r="U27" s="4">
        <f t="shared" si="5"/>
        <v>4.6892833408991894</v>
      </c>
      <c r="AD27">
        <v>6</v>
      </c>
      <c r="AE27" s="2">
        <f t="shared" si="6"/>
        <v>2199.4221000000002</v>
      </c>
      <c r="AF27" s="2">
        <f t="shared" si="6"/>
        <v>456.67020000000002</v>
      </c>
      <c r="AG27" s="2">
        <f t="shared" si="6"/>
        <v>36.745080000000002</v>
      </c>
      <c r="AH27" s="2">
        <f t="shared" si="6"/>
        <v>1.7769786E-3</v>
      </c>
      <c r="AI27" s="2">
        <f t="shared" si="6"/>
        <v>15.13557</v>
      </c>
      <c r="AJ27" s="2">
        <f t="shared" si="6"/>
        <v>64.594589999999997</v>
      </c>
    </row>
    <row r="28" spans="3:37" x14ac:dyDescent="0.25">
      <c r="C28" t="s">
        <v>12</v>
      </c>
      <c r="D28" s="5">
        <v>136000000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0.99798176220149903</v>
      </c>
      <c r="M28" s="3">
        <f>(K28/(D28*E28*F28*G28*I28))-1</f>
        <v>1.0661157024793386</v>
      </c>
      <c r="P28">
        <v>7</v>
      </c>
      <c r="Q28">
        <v>13241.4</v>
      </c>
      <c r="R28">
        <v>3.7999999999999999E-2</v>
      </c>
      <c r="S28">
        <v>1</v>
      </c>
      <c r="T28" s="5">
        <f t="shared" si="4"/>
        <v>2419.3956600000001</v>
      </c>
      <c r="U28" s="4">
        <f t="shared" si="5"/>
        <v>4.6892096204095299</v>
      </c>
      <c r="AD28">
        <v>7</v>
      </c>
      <c r="AE28" s="2">
        <f t="shared" si="6"/>
        <v>2199.4506000000001</v>
      </c>
      <c r="AF28" s="2">
        <f t="shared" si="6"/>
        <v>456.66300000000001</v>
      </c>
      <c r="AG28" s="2">
        <f t="shared" si="6"/>
        <v>36.645989999999998</v>
      </c>
      <c r="AH28" s="2">
        <f t="shared" si="6"/>
        <v>1.7770050000000001E-3</v>
      </c>
      <c r="AI28" s="2">
        <f t="shared" si="6"/>
        <v>15.135587999999998</v>
      </c>
      <c r="AJ28" s="2">
        <f t="shared" si="6"/>
        <v>64.595460000000003</v>
      </c>
    </row>
    <row r="29" spans="3:37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4"/>
        <v>1777.8261599999998</v>
      </c>
      <c r="U29" s="4">
        <f t="shared" si="5"/>
        <v>6.7422918922787511</v>
      </c>
      <c r="AD29">
        <v>8</v>
      </c>
      <c r="AE29" s="2">
        <f t="shared" si="6"/>
        <v>1616.2055999999998</v>
      </c>
      <c r="AF29" s="2">
        <f t="shared" si="6"/>
        <v>163.93821</v>
      </c>
      <c r="AG29" s="2">
        <f t="shared" si="6"/>
        <v>163.99437</v>
      </c>
      <c r="AH29" s="2">
        <f t="shared" si="6"/>
        <v>3.7390499999999998E-6</v>
      </c>
      <c r="AI29" s="2">
        <f t="shared" si="6"/>
        <v>36.802500000000002</v>
      </c>
      <c r="AJ29" s="2">
        <f t="shared" si="6"/>
        <v>36.80256</v>
      </c>
    </row>
    <row r="30" spans="3:37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4"/>
        <v>1777.8251700000003</v>
      </c>
      <c r="U30" s="4">
        <f t="shared" si="5"/>
        <v>6.7422962036526135</v>
      </c>
      <c r="W30" s="2"/>
      <c r="AD30">
        <v>9</v>
      </c>
      <c r="AE30" s="2">
        <f t="shared" si="6"/>
        <v>1616.2047000000002</v>
      </c>
      <c r="AF30" s="2">
        <f t="shared" si="6"/>
        <v>163.97141999999999</v>
      </c>
      <c r="AG30" s="2">
        <f t="shared" si="6"/>
        <v>163.96356</v>
      </c>
      <c r="AH30" s="2">
        <f t="shared" si="6"/>
        <v>3.5582610000000003E-6</v>
      </c>
      <c r="AI30" s="2">
        <f t="shared" si="6"/>
        <v>36.801929999999999</v>
      </c>
      <c r="AJ30" s="2">
        <f t="shared" si="6"/>
        <v>36.801900000000003</v>
      </c>
    </row>
    <row r="31" spans="3:37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4"/>
        <v>2419.2580499999999</v>
      </c>
      <c r="U31" s="4">
        <f t="shared" si="5"/>
        <v>4.689533228771964</v>
      </c>
      <c r="AD31">
        <v>10</v>
      </c>
      <c r="AE31" s="2">
        <f t="shared" si="6"/>
        <v>2199.3254999999999</v>
      </c>
      <c r="AF31" s="2">
        <f t="shared" si="6"/>
        <v>456.64170000000001</v>
      </c>
      <c r="AG31" s="2">
        <f t="shared" si="6"/>
        <v>36.655950000000004</v>
      </c>
      <c r="AH31" s="2">
        <f t="shared" si="6"/>
        <v>1.773876E-3</v>
      </c>
      <c r="AI31" s="2">
        <f t="shared" si="6"/>
        <v>15.135714</v>
      </c>
      <c r="AJ31" s="2">
        <f t="shared" si="6"/>
        <v>64.591830000000002</v>
      </c>
    </row>
    <row r="32" spans="3:37" x14ac:dyDescent="0.25">
      <c r="C32" t="s">
        <v>12</v>
      </c>
      <c r="D32" s="5">
        <v>136000000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0.99798176220149903</v>
      </c>
      <c r="M32" s="3">
        <f>(K32/(PRODUCT(D32:G32)*I32))-1</f>
        <v>1.0661157024793386</v>
      </c>
      <c r="P32">
        <v>11</v>
      </c>
      <c r="Q32">
        <v>13241.4</v>
      </c>
      <c r="R32">
        <v>3.7999999999999999E-2</v>
      </c>
      <c r="S32">
        <v>1</v>
      </c>
      <c r="T32" s="5">
        <f t="shared" si="4"/>
        <v>2419.2969900000003</v>
      </c>
      <c r="U32" s="4">
        <f t="shared" si="5"/>
        <v>4.6894416524070746</v>
      </c>
      <c r="AD32">
        <v>11</v>
      </c>
      <c r="AE32" s="2">
        <f t="shared" si="6"/>
        <v>2199.3609000000001</v>
      </c>
      <c r="AF32" s="2">
        <f t="shared" si="6"/>
        <v>36.724679999999999</v>
      </c>
      <c r="AG32" s="2">
        <f t="shared" si="6"/>
        <v>456.65429999999998</v>
      </c>
      <c r="AH32" s="2">
        <f t="shared" si="6"/>
        <v>1.7740397999999999E-3</v>
      </c>
      <c r="AI32" s="2">
        <f t="shared" si="6"/>
        <v>64.593209999999999</v>
      </c>
      <c r="AJ32" s="2">
        <f t="shared" si="6"/>
        <v>15.135708000000001</v>
      </c>
    </row>
    <row r="33" spans="16:36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4"/>
        <v>2419.2884100000006</v>
      </c>
      <c r="U33" s="4">
        <f t="shared" si="5"/>
        <v>4.6894618299969704</v>
      </c>
      <c r="AD33">
        <v>12</v>
      </c>
      <c r="AE33" s="2">
        <f t="shared" si="6"/>
        <v>2199.3531000000003</v>
      </c>
      <c r="AF33" s="2">
        <f t="shared" si="6"/>
        <v>36.679200000000002</v>
      </c>
      <c r="AG33" s="2">
        <f t="shared" si="6"/>
        <v>456.65309999999999</v>
      </c>
      <c r="AH33" s="2">
        <f t="shared" si="6"/>
        <v>1.7769680999999999E-3</v>
      </c>
      <c r="AI33" s="2">
        <f t="shared" si="6"/>
        <v>64.592010000000002</v>
      </c>
      <c r="AJ33" s="2">
        <f t="shared" si="6"/>
        <v>15.13557</v>
      </c>
    </row>
    <row r="36" spans="16:36" x14ac:dyDescent="0.25">
      <c r="Q36" s="8" t="s">
        <v>30</v>
      </c>
      <c r="R36" s="8"/>
    </row>
    <row r="37" spans="16:36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36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AE22*$AB$2</f>
        <v>1777.8271500000001</v>
      </c>
      <c r="V38" s="5">
        <f>SQRT(($AB$2*AF22)^2 + ($AB$2*AG22)^2)</f>
        <v>255.06732306803653</v>
      </c>
      <c r="W38" s="4">
        <f>(((Q38-(1-R38)*U38)*S38)/(T38*V38))-1</f>
        <v>5.4583118924949154</v>
      </c>
    </row>
    <row r="39" spans="16:36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7">AE23*$AB$2</f>
        <v>2419.4712300000001</v>
      </c>
      <c r="V39" s="5">
        <f t="shared" ref="V39:V49" si="8">SQRT(($AB$2*AF23)^2 + ($AB$2*AG23)^2)</f>
        <v>503.9688824949273</v>
      </c>
      <c r="W39" s="4">
        <f t="shared" ref="W39:W49" si="9">(((Q39-(1-R39)*U39)*S39)/(T39*V39))-1</f>
        <v>2.0936911996602019</v>
      </c>
    </row>
    <row r="40" spans="16:36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7"/>
        <v>2419.3794900000003</v>
      </c>
      <c r="V40" s="5">
        <f t="shared" si="8"/>
        <v>503.93551912412835</v>
      </c>
      <c r="W40" s="4">
        <f t="shared" si="9"/>
        <v>2.0939210379220015</v>
      </c>
    </row>
    <row r="41" spans="16:36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7"/>
        <v>1777.8261599999998</v>
      </c>
      <c r="V41" s="5">
        <f t="shared" si="8"/>
        <v>255.0693071152547</v>
      </c>
      <c r="W41" s="4">
        <f t="shared" si="9"/>
        <v>5.4582621901547874</v>
      </c>
    </row>
    <row r="42" spans="16:36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7"/>
        <v>2419.4190900000003</v>
      </c>
      <c r="V42" s="5">
        <f t="shared" si="8"/>
        <v>503.95548167503932</v>
      </c>
      <c r="W42" s="4">
        <f t="shared" si="9"/>
        <v>2.0937876834291811</v>
      </c>
    </row>
    <row r="43" spans="16:36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7"/>
        <v>2419.3643100000004</v>
      </c>
      <c r="V43" s="5">
        <f t="shared" si="8"/>
        <v>503.96073824398087</v>
      </c>
      <c r="W43" s="4">
        <f t="shared" si="9"/>
        <v>2.093770351977656</v>
      </c>
    </row>
    <row r="44" spans="16:36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7"/>
        <v>2419.3956600000001</v>
      </c>
      <c r="V44" s="5">
        <f t="shared" si="8"/>
        <v>503.94411319512108</v>
      </c>
      <c r="W44" s="4">
        <f t="shared" si="9"/>
        <v>2.0938638657152202</v>
      </c>
    </row>
    <row r="45" spans="16:36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7"/>
        <v>1777.8261599999998</v>
      </c>
      <c r="V45" s="5">
        <f t="shared" si="8"/>
        <v>255.07168993939374</v>
      </c>
      <c r="W45" s="4">
        <f t="shared" si="9"/>
        <v>5.4582018584768708</v>
      </c>
    </row>
    <row r="46" spans="16:36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7"/>
        <v>1777.8251700000003</v>
      </c>
      <c r="V46" s="5">
        <f t="shared" si="8"/>
        <v>255.07355303416878</v>
      </c>
      <c r="W46" s="4">
        <f t="shared" si="9"/>
        <v>5.4581552202122925</v>
      </c>
    </row>
    <row r="47" spans="16:36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7"/>
        <v>2419.2580499999999</v>
      </c>
      <c r="V47" s="5">
        <f t="shared" si="8"/>
        <v>503.92163480807608</v>
      </c>
      <c r="W47" s="4">
        <f t="shared" si="9"/>
        <v>2.0940394021658157</v>
      </c>
    </row>
    <row r="48" spans="16:36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7"/>
        <v>2419.2969900000003</v>
      </c>
      <c r="V48" s="5">
        <f t="shared" si="8"/>
        <v>503.94150525016971</v>
      </c>
      <c r="W48" s="4">
        <f t="shared" si="9"/>
        <v>2.093906784791276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7"/>
        <v>2419.2884100000006</v>
      </c>
      <c r="V49" s="5">
        <f t="shared" si="8"/>
        <v>503.93618159169972</v>
      </c>
      <c r="W49" s="4">
        <f t="shared" si="9"/>
        <v>2.0939418091472319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AE22*$AB$2</f>
        <v>1777.8271500000001</v>
      </c>
      <c r="AA54" s="5">
        <f>SQRT(($AB$2*AF22)^2 + ($AB$2*AG22)^2)</f>
        <v>255.06732306803653</v>
      </c>
      <c r="AB54" s="2">
        <f>(1/(SQRT(((AA54*T54)/(V54*Q54))^2 + ( (R54+S54*Z54*T54)/(Q54*U54))^2)))-1</f>
        <v>0.5772933146515753</v>
      </c>
      <c r="AC54" s="2">
        <f>(1/(SQRT(((AA54*W54)/(V54*Q54))^2 + ( (R54+S54*Z54*W54)/(Q54*X54))^2)))-1</f>
        <v>0.82350837557289225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10">AE23*$AB$2</f>
        <v>2419.4712300000001</v>
      </c>
      <c r="AA55" s="5">
        <f t="shared" ref="AA55:AA65" si="11">SQRT(($AB$2*AF23)^2 + ($AB$2*AG23)^2)</f>
        <v>503.9688824949273</v>
      </c>
      <c r="AB55" s="2">
        <f t="shared" ref="AB55:AB65" si="12">(1/(SQRT(((AA55*T55)/(V55*Q55))^2 + ( (R55+S55*Z55*T55)/(Q55*U55))^2)))-1</f>
        <v>0.57463338069309966</v>
      </c>
      <c r="AC55" s="2">
        <f t="shared" ref="AC55:AC65" si="13">(1/(SQRT(((AA55*W55)/(V55*Q55))^2 + ( (R55+S55*Z55*W55)/(Q55*X55))^2)))-1</f>
        <v>0.81792338552411792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10"/>
        <v>2419.3794900000003</v>
      </c>
      <c r="AA56" s="5">
        <f t="shared" si="11"/>
        <v>503.93551912412835</v>
      </c>
      <c r="AB56" s="2">
        <f t="shared" si="12"/>
        <v>0.57463379227874678</v>
      </c>
      <c r="AC56" s="2">
        <f t="shared" si="13"/>
        <v>0.81792427751273444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10"/>
        <v>1777.8261599999998</v>
      </c>
      <c r="AA57" s="5">
        <f t="shared" si="11"/>
        <v>255.0693071152547</v>
      </c>
      <c r="AB57" s="2">
        <f t="shared" si="12"/>
        <v>0.57729331240627091</v>
      </c>
      <c r="AC57" s="2">
        <f t="shared" si="13"/>
        <v>0.82350836496978719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10"/>
        <v>2419.4190900000003</v>
      </c>
      <c r="AA58" s="5">
        <f t="shared" si="11"/>
        <v>503.95548167503932</v>
      </c>
      <c r="AB58" s="2">
        <f t="shared" si="12"/>
        <v>0.57463358741738646</v>
      </c>
      <c r="AC58" s="2">
        <f t="shared" si="13"/>
        <v>0.81792381044847873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10"/>
        <v>2419.3643100000004</v>
      </c>
      <c r="AA59" s="5">
        <f t="shared" si="11"/>
        <v>503.96073824398087</v>
      </c>
      <c r="AB59" s="2">
        <f t="shared" si="12"/>
        <v>0.57463371003365249</v>
      </c>
      <c r="AC59" s="2">
        <f t="shared" si="13"/>
        <v>0.81792397164089992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10"/>
        <v>2419.3956600000001</v>
      </c>
      <c r="AA60" s="5">
        <f t="shared" si="11"/>
        <v>503.94411319512108</v>
      </c>
      <c r="AB60" s="2">
        <f t="shared" si="12"/>
        <v>0.57463370646225687</v>
      </c>
      <c r="AC60" s="2">
        <f t="shared" si="13"/>
        <v>0.81792408026567642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10"/>
        <v>1777.8261599999998</v>
      </c>
      <c r="AA61" s="5">
        <f t="shared" si="11"/>
        <v>255.07168993939374</v>
      </c>
      <c r="AB61" s="2">
        <f t="shared" si="12"/>
        <v>0.57729330647747767</v>
      </c>
      <c r="AC61" s="2">
        <f t="shared" si="13"/>
        <v>0.82350834701384179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10"/>
        <v>1777.8251700000003</v>
      </c>
      <c r="AA62" s="5">
        <f t="shared" si="11"/>
        <v>255.07355303416878</v>
      </c>
      <c r="AB62" s="2">
        <f t="shared" si="12"/>
        <v>0.5772933045330384</v>
      </c>
      <c r="AC62" s="2">
        <f t="shared" si="13"/>
        <v>0.82350833732193807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10"/>
        <v>2419.2580499999999</v>
      </c>
      <c r="AA63" s="5">
        <f t="shared" si="11"/>
        <v>503.92163480807608</v>
      </c>
      <c r="AB63" s="2">
        <f t="shared" si="12"/>
        <v>0.57463418900605112</v>
      </c>
      <c r="AC63" s="2">
        <f t="shared" si="13"/>
        <v>0.81792501157495279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10"/>
        <v>2419.2969900000003</v>
      </c>
      <c r="AA64" s="5">
        <f t="shared" si="11"/>
        <v>503.94150525016971</v>
      </c>
      <c r="AB64" s="2">
        <f t="shared" si="12"/>
        <v>0.57463398638482199</v>
      </c>
      <c r="AC64" s="2">
        <f t="shared" si="13"/>
        <v>0.8179245487534148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10"/>
        <v>2419.2884100000006</v>
      </c>
      <c r="AA65" s="5">
        <f t="shared" si="11"/>
        <v>503.93618159169972</v>
      </c>
      <c r="AB65" s="2">
        <f t="shared" si="12"/>
        <v>0.57463403565451121</v>
      </c>
      <c r="AC65" s="2">
        <f t="shared" si="13"/>
        <v>0.81792466467845548</v>
      </c>
    </row>
  </sheetData>
  <mergeCells count="8">
    <mergeCell ref="Q36:R36"/>
    <mergeCell ref="Q52:R52"/>
    <mergeCell ref="B1:L2"/>
    <mergeCell ref="Q1:V2"/>
    <mergeCell ref="AD1:AK2"/>
    <mergeCell ref="Q4:R4"/>
    <mergeCell ref="AD19:AK20"/>
    <mergeCell ref="Q20:R20"/>
  </mergeCells>
  <conditionalFormatting sqref="L6:M7 L13:M14">
    <cfRule type="cellIs" dxfId="12" priority="12" operator="lessThan">
      <formula>0</formula>
    </cfRule>
    <cfRule type="cellIs" dxfId="11" priority="13" operator="greaterThan">
      <formula>0</formula>
    </cfRule>
  </conditionalFormatting>
  <conditionalFormatting sqref="L17:M19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Y6:Z17">
    <cfRule type="cellIs" dxfId="8" priority="9" operator="greaterThan">
      <formula>0</formula>
    </cfRule>
  </conditionalFormatting>
  <conditionalFormatting sqref="Y6:Z17 U22:U33 AB54:AC65 W38:W5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L28:M2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L32:M3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L22:M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MoS Estatico X</vt:lpstr>
      <vt:lpstr>MoS Estatico Y</vt:lpstr>
      <vt:lpstr>MoS Estatico Z</vt:lpstr>
      <vt:lpstr>RANDOM LATERAL XY</vt:lpstr>
      <vt:lpstr>RANDOM LONG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Vega Mateos</dc:creator>
  <cp:lastModifiedBy>Javier Vega Mateos</cp:lastModifiedBy>
  <dcterms:created xsi:type="dcterms:W3CDTF">2015-06-05T18:17:20Z</dcterms:created>
  <dcterms:modified xsi:type="dcterms:W3CDTF">2021-06-07T16:29:06Z</dcterms:modified>
</cp:coreProperties>
</file>