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eLibro"/>
  <mc:AlternateContent xmlns:mc="http://schemas.openxmlformats.org/markup-compatibility/2006">
    <mc:Choice Requires="x15">
      <x15ac:absPath xmlns:x15ac="http://schemas.microsoft.com/office/spreadsheetml/2010/11/ac" url="https://tecmx-my.sharepoint.com/personal/a00829851_tec_mx/Documents/Desktop/Tec/MSM/Semex/Fernando Garcia Roel/Fernando Garcia Roel/Int. 01 Av.Eugenio Gza. Sada - Del Estado - Av.Fernando Garcìa/"/>
    </mc:Choice>
  </mc:AlternateContent>
  <xr:revisionPtr revIDLastSave="1" documentId="13_ncr:1_{39E97813-EA25-4636-9DC0-E9B37A3D3CC2}" xr6:coauthVersionLast="47" xr6:coauthVersionMax="47" xr10:uidLastSave="{40C77B3C-02A7-4268-9DC3-C16A5584152B}"/>
  <bookViews>
    <workbookView xWindow="22932" yWindow="-108" windowWidth="23256" windowHeight="12456" tabRatio="878" xr2:uid="{08AEED25-9733-4E15-84D4-F5EF458766AA}"/>
  </bookViews>
  <sheets>
    <sheet name="Hora Máx." sheetId="1" r:id="rId1"/>
    <sheet name="1" sheetId="4" r:id="rId2"/>
    <sheet name="2" sheetId="34" r:id="rId3"/>
    <sheet name="3" sheetId="35" r:id="rId4"/>
    <sheet name="4" sheetId="36" r:id="rId5"/>
    <sheet name="5" sheetId="37" r:id="rId6"/>
    <sheet name="6" sheetId="38" r:id="rId7"/>
    <sheet name="7" sheetId="39" r:id="rId8"/>
    <sheet name="8" sheetId="40" r:id="rId9"/>
    <sheet name="9" sheetId="41" r:id="rId10"/>
    <sheet name="10" sheetId="42" r:id="rId11"/>
    <sheet name="11" sheetId="43" r:id="rId12"/>
    <sheet name="12" sheetId="44" r:id="rId13"/>
    <sheet name="13" sheetId="45" r:id="rId14"/>
    <sheet name="14" sheetId="46" r:id="rId15"/>
    <sheet name="Vol. Dir." sheetId="33" r:id="rId16"/>
  </sheets>
  <definedNames>
    <definedName name="_xlnm.Print_Area" localSheetId="1">'1'!$A$1:$Q$24</definedName>
    <definedName name="_xlnm.Print_Area" localSheetId="10">'10'!$A$1:$Q$24</definedName>
    <definedName name="_xlnm.Print_Area" localSheetId="11">'11'!$A$1:$Q$24</definedName>
    <definedName name="_xlnm.Print_Area" localSheetId="12">'12'!$A$1:$Q$24</definedName>
    <definedName name="_xlnm.Print_Area" localSheetId="13">'13'!$A$1:$Q$24</definedName>
    <definedName name="_xlnm.Print_Area" localSheetId="14">'14'!$A$1:$Q$24</definedName>
    <definedName name="_xlnm.Print_Area" localSheetId="2">'2'!$A$1:$Q$24</definedName>
    <definedName name="_xlnm.Print_Area" localSheetId="3">'3'!$A$1:$Q$24</definedName>
    <definedName name="_xlnm.Print_Area" localSheetId="4">'4'!$A$1:$Q$24</definedName>
    <definedName name="_xlnm.Print_Area" localSheetId="5">'5'!$A$1:$Q$24</definedName>
    <definedName name="_xlnm.Print_Area" localSheetId="6">'6'!$A$1:$Q$24</definedName>
    <definedName name="_xlnm.Print_Area" localSheetId="7">'7'!$A$1:$Q$24</definedName>
    <definedName name="_xlnm.Print_Area" localSheetId="8">'8'!$A$1:$Q$24</definedName>
    <definedName name="_xlnm.Print_Area" localSheetId="9">'9'!$A$1:$Q$24</definedName>
    <definedName name="_xlnm.Print_Area" localSheetId="0">'Hora Máx.'!$A$1:$I$34</definedName>
    <definedName name="_xlnm.Print_Area" localSheetId="15">'Vol. Dir.'!$A$1:$R$68</definedName>
    <definedName name="_xlnm.Print_Titles" localSheetId="15">'Vol. Dir.'!$A:$A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3" l="1"/>
  <c r="E2" i="33" l="1"/>
  <c r="E3" i="33"/>
  <c r="E3" i="39"/>
  <c r="Q23" i="46"/>
  <c r="Q22" i="46"/>
  <c r="Q21" i="46"/>
  <c r="Q20" i="46"/>
  <c r="Q18" i="46"/>
  <c r="Q17" i="46"/>
  <c r="Q16" i="46"/>
  <c r="Q15" i="46"/>
  <c r="Q13" i="46"/>
  <c r="Q12" i="46"/>
  <c r="Q11" i="46"/>
  <c r="Q10" i="46"/>
  <c r="Q23" i="45"/>
  <c r="Q22" i="45"/>
  <c r="Q21" i="45"/>
  <c r="Q20" i="45"/>
  <c r="Q18" i="45"/>
  <c r="Q17" i="45"/>
  <c r="Q16" i="45"/>
  <c r="Q15" i="45"/>
  <c r="Q13" i="45"/>
  <c r="Q12" i="45"/>
  <c r="Q11" i="45"/>
  <c r="Q10" i="45"/>
  <c r="Q23" i="44"/>
  <c r="Q22" i="44"/>
  <c r="Q21" i="44"/>
  <c r="Q20" i="44"/>
  <c r="Q18" i="44"/>
  <c r="Q17" i="44"/>
  <c r="Q16" i="44"/>
  <c r="Q15" i="44"/>
  <c r="Q13" i="44"/>
  <c r="Q12" i="44"/>
  <c r="Q11" i="44"/>
  <c r="Q10" i="44"/>
  <c r="Q23" i="43"/>
  <c r="Q22" i="43"/>
  <c r="Q21" i="43"/>
  <c r="Q20" i="43"/>
  <c r="Q18" i="43"/>
  <c r="Q17" i="43"/>
  <c r="Q16" i="43"/>
  <c r="Q15" i="43"/>
  <c r="Q13" i="43"/>
  <c r="Q12" i="43"/>
  <c r="Q11" i="43"/>
  <c r="Q10" i="43"/>
  <c r="Q23" i="42"/>
  <c r="Q22" i="42"/>
  <c r="Q21" i="42"/>
  <c r="Q20" i="42"/>
  <c r="Q18" i="42"/>
  <c r="Q17" i="42"/>
  <c r="Q16" i="42"/>
  <c r="Q15" i="42"/>
  <c r="Q13" i="42"/>
  <c r="Q12" i="42"/>
  <c r="Q11" i="42"/>
  <c r="Q10" i="42"/>
  <c r="Q23" i="41"/>
  <c r="Q22" i="41"/>
  <c r="Q21" i="41"/>
  <c r="Q20" i="41"/>
  <c r="Q18" i="41"/>
  <c r="Q17" i="41"/>
  <c r="Q16" i="41"/>
  <c r="Q15" i="41"/>
  <c r="Q13" i="41"/>
  <c r="Q12" i="41"/>
  <c r="Q11" i="41"/>
  <c r="Q10" i="41"/>
  <c r="Q23" i="40"/>
  <c r="Q22" i="40"/>
  <c r="Q21" i="40"/>
  <c r="Q20" i="40"/>
  <c r="Q18" i="40"/>
  <c r="Q17" i="40"/>
  <c r="Q16" i="40"/>
  <c r="Q15" i="40"/>
  <c r="Q13" i="40"/>
  <c r="Q12" i="40"/>
  <c r="Q11" i="40"/>
  <c r="Q10" i="40"/>
  <c r="Q23" i="39"/>
  <c r="Q22" i="39"/>
  <c r="Q21" i="39"/>
  <c r="Q20" i="39"/>
  <c r="Q18" i="39"/>
  <c r="Q17" i="39"/>
  <c r="Q16" i="39"/>
  <c r="Q15" i="39"/>
  <c r="Q13" i="39"/>
  <c r="Q12" i="39"/>
  <c r="Q11" i="39"/>
  <c r="Q10" i="39"/>
  <c r="Q23" i="38"/>
  <c r="Q22" i="38"/>
  <c r="Q21" i="38"/>
  <c r="Q20" i="38"/>
  <c r="Q18" i="38"/>
  <c r="Q17" i="38"/>
  <c r="Q16" i="38"/>
  <c r="Q15" i="38"/>
  <c r="Q13" i="38"/>
  <c r="Q12" i="38"/>
  <c r="Q11" i="38"/>
  <c r="Q10" i="38"/>
  <c r="Q23" i="37"/>
  <c r="Q22" i="37"/>
  <c r="Q21" i="37"/>
  <c r="Q20" i="37"/>
  <c r="Q18" i="37"/>
  <c r="Q17" i="37"/>
  <c r="Q16" i="37"/>
  <c r="Q15" i="37"/>
  <c r="Q13" i="37"/>
  <c r="Q12" i="37"/>
  <c r="Q11" i="37"/>
  <c r="Q10" i="37"/>
  <c r="Q23" i="36"/>
  <c r="Q22" i="36"/>
  <c r="Q21" i="36"/>
  <c r="Q20" i="36"/>
  <c r="Q18" i="36"/>
  <c r="Q17" i="36"/>
  <c r="Q16" i="36"/>
  <c r="Q15" i="36"/>
  <c r="Q13" i="36"/>
  <c r="Q12" i="36"/>
  <c r="Q11" i="36"/>
  <c r="Q10" i="36"/>
  <c r="Q23" i="35"/>
  <c r="Q22" i="35"/>
  <c r="Q21" i="35"/>
  <c r="Q20" i="35"/>
  <c r="Q18" i="35"/>
  <c r="Q17" i="35"/>
  <c r="Q16" i="35"/>
  <c r="Q15" i="35"/>
  <c r="Q13" i="35"/>
  <c r="Q12" i="35"/>
  <c r="Q11" i="35"/>
  <c r="Q10" i="35"/>
  <c r="Q23" i="34"/>
  <c r="Q22" i="34"/>
  <c r="Q21" i="34"/>
  <c r="Q20" i="34"/>
  <c r="Q18" i="34"/>
  <c r="Q17" i="34"/>
  <c r="Q16" i="34"/>
  <c r="Q15" i="34"/>
  <c r="Q13" i="34"/>
  <c r="Q12" i="34"/>
  <c r="Q11" i="34"/>
  <c r="Q10" i="34"/>
  <c r="Q21" i="4"/>
  <c r="Q22" i="4"/>
  <c r="Q23" i="4"/>
  <c r="Q20" i="4"/>
  <c r="Q16" i="4"/>
  <c r="Q17" i="4"/>
  <c r="Q18" i="4"/>
  <c r="Q15" i="4"/>
  <c r="Q11" i="4"/>
  <c r="Q12" i="4"/>
  <c r="Q13" i="4"/>
  <c r="Q10" i="4"/>
  <c r="E6" i="33"/>
  <c r="B10" i="1"/>
  <c r="A10" i="1"/>
  <c r="E4" i="33"/>
  <c r="H4" i="33"/>
  <c r="E2" i="46"/>
  <c r="E3" i="46"/>
  <c r="L3" i="46"/>
  <c r="J4" i="46"/>
  <c r="L4" i="46"/>
  <c r="A10" i="46"/>
  <c r="E2" i="45"/>
  <c r="E3" i="45"/>
  <c r="L3" i="45"/>
  <c r="J4" i="45"/>
  <c r="L4" i="45"/>
  <c r="A10" i="45"/>
  <c r="E2" i="44"/>
  <c r="E3" i="44"/>
  <c r="L3" i="44"/>
  <c r="J4" i="44"/>
  <c r="L4" i="44"/>
  <c r="A10" i="44"/>
  <c r="E2" i="43"/>
  <c r="E3" i="43"/>
  <c r="L3" i="43"/>
  <c r="J4" i="43"/>
  <c r="L4" i="43"/>
  <c r="A10" i="43"/>
  <c r="E2" i="42"/>
  <c r="E3" i="42"/>
  <c r="L3" i="42"/>
  <c r="J4" i="42"/>
  <c r="L4" i="42"/>
  <c r="A10" i="42"/>
  <c r="E2" i="41"/>
  <c r="E3" i="41"/>
  <c r="L3" i="41"/>
  <c r="J4" i="41"/>
  <c r="L4" i="41"/>
  <c r="A10" i="41"/>
  <c r="E2" i="40"/>
  <c r="E3" i="40"/>
  <c r="L3" i="40"/>
  <c r="J4" i="40"/>
  <c r="L4" i="40"/>
  <c r="A10" i="40"/>
  <c r="E2" i="39"/>
  <c r="L3" i="39"/>
  <c r="J4" i="39"/>
  <c r="L4" i="39"/>
  <c r="A10" i="39"/>
  <c r="E2" i="38"/>
  <c r="E3" i="38"/>
  <c r="L3" i="38"/>
  <c r="J4" i="38"/>
  <c r="L4" i="38"/>
  <c r="A10" i="38"/>
  <c r="E2" i="37"/>
  <c r="E3" i="37"/>
  <c r="L3" i="37"/>
  <c r="J4" i="37"/>
  <c r="L4" i="37"/>
  <c r="A10" i="37"/>
  <c r="E2" i="36"/>
  <c r="E3" i="36"/>
  <c r="L3" i="36"/>
  <c r="J4" i="36"/>
  <c r="L4" i="36"/>
  <c r="A10" i="36"/>
  <c r="E2" i="35"/>
  <c r="E3" i="35"/>
  <c r="L3" i="35"/>
  <c r="J4" i="35"/>
  <c r="L4" i="35"/>
  <c r="A10" i="35"/>
  <c r="E2" i="34"/>
  <c r="E3" i="34"/>
  <c r="L3" i="34"/>
  <c r="J4" i="34"/>
  <c r="L4" i="34"/>
  <c r="A10" i="34"/>
  <c r="E2" i="4"/>
  <c r="E3" i="4"/>
  <c r="L3" i="4"/>
  <c r="J4" i="4"/>
  <c r="L4" i="4"/>
  <c r="A10" i="4"/>
  <c r="E18" i="1" l="1"/>
  <c r="E20" i="1"/>
  <c r="E23" i="1"/>
  <c r="E22" i="1"/>
  <c r="E17" i="1"/>
  <c r="E13" i="1"/>
  <c r="E12" i="1"/>
  <c r="E15" i="1"/>
  <c r="E10" i="1"/>
  <c r="E21" i="1"/>
  <c r="B10" i="41"/>
  <c r="B10" i="35"/>
  <c r="B10" i="42"/>
  <c r="B10" i="36"/>
  <c r="A11" i="1"/>
  <c r="B10" i="43"/>
  <c r="B10" i="44"/>
  <c r="B10" i="39"/>
  <c r="B10" i="45"/>
  <c r="B10" i="46"/>
  <c r="B10" i="40"/>
  <c r="B10" i="34"/>
  <c r="B10" i="37"/>
  <c r="B10" i="38"/>
  <c r="B10" i="4"/>
  <c r="E16" i="1"/>
  <c r="E11" i="1"/>
  <c r="I20" i="1" l="1"/>
  <c r="I21" i="1"/>
  <c r="I15" i="1"/>
  <c r="I22" i="1"/>
  <c r="I23" i="1"/>
  <c r="I13" i="1"/>
  <c r="I17" i="1"/>
  <c r="I16" i="1"/>
  <c r="I18" i="1"/>
  <c r="A11" i="45"/>
  <c r="A11" i="39"/>
  <c r="A11" i="36"/>
  <c r="A11" i="4"/>
  <c r="A11" i="41"/>
  <c r="A11" i="34"/>
  <c r="A11" i="38"/>
  <c r="A11" i="40"/>
  <c r="A11" i="37"/>
  <c r="B11" i="1"/>
  <c r="A11" i="35"/>
  <c r="A11" i="42"/>
  <c r="A11" i="46"/>
  <c r="A11" i="43"/>
  <c r="A11" i="44"/>
  <c r="B11" i="34" l="1"/>
  <c r="B11" i="40"/>
  <c r="B11" i="37"/>
  <c r="A12" i="1"/>
  <c r="B11" i="41"/>
  <c r="B11" i="4"/>
  <c r="B11" i="45"/>
  <c r="B11" i="35"/>
  <c r="B11" i="42"/>
  <c r="B11" i="46"/>
  <c r="B11" i="43"/>
  <c r="B11" i="38"/>
  <c r="B11" i="39"/>
  <c r="B11" i="44"/>
  <c r="B11" i="36"/>
  <c r="I31" i="1"/>
  <c r="H29" i="1" l="1"/>
  <c r="A12" i="38"/>
  <c r="A12" i="43"/>
  <c r="A12" i="46"/>
  <c r="A12" i="37"/>
  <c r="A12" i="42"/>
  <c r="A12" i="44"/>
  <c r="A12" i="40"/>
  <c r="A12" i="35"/>
  <c r="A12" i="34"/>
  <c r="B12" i="1"/>
  <c r="A12" i="45"/>
  <c r="A12" i="39"/>
  <c r="A12" i="41"/>
  <c r="A12" i="4"/>
  <c r="A12" i="36"/>
  <c r="R12" i="41" l="1"/>
  <c r="R12" i="39"/>
  <c r="R12" i="42"/>
  <c r="R12" i="44"/>
  <c r="R12" i="34"/>
  <c r="R12" i="46"/>
  <c r="R12" i="45"/>
  <c r="R12" i="37"/>
  <c r="R12" i="35"/>
  <c r="R12" i="43"/>
  <c r="R12" i="4"/>
  <c r="R12" i="36"/>
  <c r="R12" i="38"/>
  <c r="O10" i="33"/>
  <c r="R10" i="35"/>
  <c r="R10" i="41"/>
  <c r="R10" i="45"/>
  <c r="R10" i="37"/>
  <c r="R10" i="42"/>
  <c r="R10" i="4"/>
  <c r="R10" i="46"/>
  <c r="E5" i="33"/>
  <c r="R10" i="40"/>
  <c r="R10" i="34"/>
  <c r="R10" i="43"/>
  <c r="R10" i="39"/>
  <c r="R10" i="44"/>
  <c r="R10" i="36"/>
  <c r="R10" i="38"/>
  <c r="R11" i="45"/>
  <c r="R11" i="43"/>
  <c r="R11" i="46"/>
  <c r="R11" i="38"/>
  <c r="R11" i="41"/>
  <c r="R11" i="37"/>
  <c r="R11" i="42"/>
  <c r="R11" i="35"/>
  <c r="R11" i="4"/>
  <c r="R11" i="34"/>
  <c r="R11" i="44"/>
  <c r="R11" i="36"/>
  <c r="R11" i="40"/>
  <c r="R11" i="39"/>
  <c r="B12" i="45"/>
  <c r="B12" i="35"/>
  <c r="B12" i="43"/>
  <c r="B12" i="34"/>
  <c r="B12" i="40"/>
  <c r="B12" i="41"/>
  <c r="B12" i="38"/>
  <c r="B12" i="44"/>
  <c r="B12" i="36"/>
  <c r="B12" i="4"/>
  <c r="B12" i="46"/>
  <c r="A13" i="1"/>
  <c r="B12" i="39"/>
  <c r="B12" i="37"/>
  <c r="B12" i="42"/>
  <c r="R12" i="40"/>
  <c r="A13" i="4" l="1"/>
  <c r="R13" i="4" s="1"/>
  <c r="A13" i="40"/>
  <c r="R13" i="40" s="1"/>
  <c r="A13" i="46"/>
  <c r="R13" i="46" s="1"/>
  <c r="A13" i="39"/>
  <c r="R13" i="39" s="1"/>
  <c r="A13" i="34"/>
  <c r="R13" i="34" s="1"/>
  <c r="A13" i="36"/>
  <c r="R13" i="36" s="1"/>
  <c r="A13" i="45"/>
  <c r="R13" i="45" s="1"/>
  <c r="A13" i="38"/>
  <c r="R13" i="38" s="1"/>
  <c r="A13" i="44"/>
  <c r="R13" i="44" s="1"/>
  <c r="A13" i="42"/>
  <c r="R13" i="42" s="1"/>
  <c r="A13" i="37"/>
  <c r="R13" i="37" s="1"/>
  <c r="A13" i="43"/>
  <c r="R13" i="43" s="1"/>
  <c r="A13" i="41"/>
  <c r="R13" i="41" s="1"/>
  <c r="B13" i="1"/>
  <c r="A13" i="35"/>
  <c r="R13" i="35" s="1"/>
  <c r="H22" i="33"/>
  <c r="L15" i="33"/>
  <c r="F21" i="33"/>
  <c r="H20" i="33"/>
  <c r="J19" i="33"/>
  <c r="F17" i="33"/>
  <c r="J20" i="33"/>
  <c r="F19" i="33"/>
  <c r="F11" i="33"/>
  <c r="J17" i="33"/>
  <c r="L13" i="33"/>
  <c r="D19" i="33"/>
  <c r="J21" i="33"/>
  <c r="D11" i="33"/>
  <c r="B11" i="33"/>
  <c r="J10" i="33"/>
  <c r="L21" i="33"/>
  <c r="L14" i="33"/>
  <c r="L20" i="33"/>
  <c r="L18" i="33"/>
  <c r="L16" i="33"/>
  <c r="J12" i="33"/>
  <c r="H17" i="33"/>
  <c r="D18" i="33"/>
  <c r="D12" i="33"/>
  <c r="J11" i="33"/>
  <c r="F20" i="33"/>
  <c r="B21" i="33"/>
  <c r="J13" i="33"/>
  <c r="D13" i="33"/>
  <c r="B19" i="33"/>
  <c r="H11" i="33"/>
  <c r="F22" i="33"/>
  <c r="B22" i="33"/>
  <c r="D17" i="33"/>
  <c r="J23" i="33"/>
  <c r="B14" i="33"/>
  <c r="B15" i="33"/>
  <c r="H18" i="33"/>
  <c r="D15" i="33"/>
  <c r="H13" i="33"/>
  <c r="D21" i="33"/>
  <c r="L17" i="33"/>
  <c r="R26" i="33"/>
  <c r="F23" i="33"/>
  <c r="L23" i="33"/>
  <c r="H19" i="33"/>
  <c r="H16" i="33"/>
  <c r="H23" i="33"/>
  <c r="R27" i="33"/>
  <c r="F12" i="33"/>
  <c r="R30" i="33"/>
  <c r="F10" i="33"/>
  <c r="D20" i="33"/>
  <c r="H15" i="33"/>
  <c r="F13" i="33"/>
  <c r="D14" i="33"/>
  <c r="B16" i="33"/>
  <c r="H10" i="33"/>
  <c r="R36" i="33"/>
  <c r="J22" i="33"/>
  <c r="F16" i="33"/>
  <c r="N27" i="33"/>
  <c r="L22" i="33"/>
  <c r="B20" i="33"/>
  <c r="F14" i="33"/>
  <c r="B12" i="33"/>
  <c r="J14" i="33"/>
  <c r="D16" i="33"/>
  <c r="B17" i="33"/>
  <c r="B13" i="33"/>
  <c r="F15" i="33"/>
  <c r="L10" i="33"/>
  <c r="H21" i="33"/>
  <c r="B23" i="33"/>
  <c r="J15" i="33"/>
  <c r="D22" i="33"/>
  <c r="J16" i="33"/>
  <c r="D23" i="33"/>
  <c r="H14" i="33"/>
  <c r="L19" i="33"/>
  <c r="L12" i="33"/>
  <c r="F18" i="33"/>
  <c r="B10" i="33"/>
  <c r="L11" i="33"/>
  <c r="J18" i="33"/>
  <c r="B18" i="33"/>
  <c r="D10" i="33"/>
  <c r="D48" i="33" l="1"/>
  <c r="B49" i="33"/>
  <c r="L49" i="33"/>
  <c r="J48" i="33"/>
  <c r="D49" i="33"/>
  <c r="F50" i="33"/>
  <c r="H50" i="33"/>
  <c r="B48" i="33"/>
  <c r="F48" i="33"/>
  <c r="J49" i="33"/>
  <c r="J51" i="33"/>
  <c r="H48" i="33"/>
  <c r="B51" i="33"/>
  <c r="F49" i="33"/>
  <c r="H51" i="33"/>
  <c r="L50" i="33"/>
  <c r="D50" i="33"/>
  <c r="L51" i="33"/>
  <c r="F51" i="33"/>
  <c r="H49" i="33"/>
  <c r="B50" i="33"/>
  <c r="L48" i="33"/>
  <c r="D51" i="33"/>
  <c r="J50" i="33"/>
  <c r="N36" i="33"/>
  <c r="N10" i="33"/>
  <c r="R10" i="33" s="1"/>
  <c r="B38" i="33"/>
  <c r="N29" i="33"/>
  <c r="D38" i="33"/>
  <c r="L38" i="33"/>
  <c r="H38" i="33"/>
  <c r="N33" i="33"/>
  <c r="N32" i="33"/>
  <c r="N21" i="33"/>
  <c r="R21" i="33" s="1"/>
  <c r="J38" i="33"/>
  <c r="N16" i="33"/>
  <c r="R16" i="33" s="1"/>
  <c r="N22" i="33"/>
  <c r="R22" i="33" s="1"/>
  <c r="N13" i="33"/>
  <c r="F38" i="33"/>
  <c r="N35" i="33"/>
  <c r="R29" i="33"/>
  <c r="P36" i="33"/>
  <c r="Q36" i="33"/>
  <c r="N28" i="33"/>
  <c r="P27" i="33"/>
  <c r="Q27" i="33"/>
  <c r="R34" i="33"/>
  <c r="N18" i="33"/>
  <c r="R35" i="33"/>
  <c r="R32" i="33"/>
  <c r="N23" i="33"/>
  <c r="R23" i="33" s="1"/>
  <c r="N17" i="33"/>
  <c r="R17" i="33" s="1"/>
  <c r="N19" i="33"/>
  <c r="R19" i="33" s="1"/>
  <c r="N11" i="33"/>
  <c r="N26" i="33"/>
  <c r="B13" i="36"/>
  <c r="B13" i="39"/>
  <c r="B13" i="4"/>
  <c r="B13" i="46"/>
  <c r="B13" i="37"/>
  <c r="B13" i="38"/>
  <c r="B13" i="44"/>
  <c r="B13" i="45"/>
  <c r="B13" i="41"/>
  <c r="B13" i="34"/>
  <c r="B13" i="43"/>
  <c r="B13" i="42"/>
  <c r="B13" i="35"/>
  <c r="A15" i="1"/>
  <c r="B13" i="40"/>
  <c r="I29" i="1"/>
  <c r="H5" i="33" s="1"/>
  <c r="R28" i="33"/>
  <c r="N15" i="33"/>
  <c r="R15" i="33" s="1"/>
  <c r="N12" i="33"/>
  <c r="N14" i="33"/>
  <c r="R14" i="33" s="1"/>
  <c r="N25" i="33"/>
  <c r="R25" i="33" s="1"/>
  <c r="R33" i="33"/>
  <c r="N24" i="33"/>
  <c r="R24" i="33" s="1"/>
  <c r="N20" i="33"/>
  <c r="R20" i="33" s="1"/>
  <c r="N31" i="33"/>
  <c r="R31" i="33"/>
  <c r="R18" i="33"/>
  <c r="N30" i="33"/>
  <c r="N34" i="33"/>
  <c r="N61" i="33" l="1"/>
  <c r="N60" i="33"/>
  <c r="N59" i="33"/>
  <c r="N62" i="33"/>
  <c r="R12" i="33"/>
  <c r="R11" i="33"/>
  <c r="R13" i="33"/>
  <c r="N49" i="33"/>
  <c r="C49" i="33" s="1"/>
  <c r="K19" i="33"/>
  <c r="M19" i="33"/>
  <c r="E19" i="33"/>
  <c r="P19" i="33"/>
  <c r="C19" i="33"/>
  <c r="I19" i="33"/>
  <c r="G19" i="33"/>
  <c r="A15" i="37"/>
  <c r="R15" i="37" s="1"/>
  <c r="A15" i="35"/>
  <c r="R15" i="35" s="1"/>
  <c r="A15" i="45"/>
  <c r="R15" i="45" s="1"/>
  <c r="A15" i="39"/>
  <c r="R15" i="39" s="1"/>
  <c r="B15" i="1"/>
  <c r="A15" i="44"/>
  <c r="R15" i="44" s="1"/>
  <c r="A15" i="34"/>
  <c r="R15" i="34" s="1"/>
  <c r="A15" i="41"/>
  <c r="R15" i="41" s="1"/>
  <c r="A15" i="43"/>
  <c r="R15" i="43" s="1"/>
  <c r="A15" i="4"/>
  <c r="R15" i="4" s="1"/>
  <c r="A15" i="38"/>
  <c r="R15" i="38" s="1"/>
  <c r="A15" i="46"/>
  <c r="R15" i="46" s="1"/>
  <c r="A15" i="42"/>
  <c r="R15" i="42" s="1"/>
  <c r="A15" i="36"/>
  <c r="R15" i="36" s="1"/>
  <c r="A15" i="40"/>
  <c r="R15" i="40" s="1"/>
  <c r="P28" i="33"/>
  <c r="Q28" i="33"/>
  <c r="Q35" i="33"/>
  <c r="P35" i="33"/>
  <c r="P22" i="33"/>
  <c r="M22" i="33"/>
  <c r="C22" i="33"/>
  <c r="E22" i="33"/>
  <c r="G22" i="33"/>
  <c r="K22" i="33"/>
  <c r="I22" i="33"/>
  <c r="N54" i="33"/>
  <c r="P24" i="33"/>
  <c r="P33" i="33"/>
  <c r="Q33" i="33"/>
  <c r="P17" i="33"/>
  <c r="M17" i="33"/>
  <c r="K17" i="33"/>
  <c r="G17" i="33"/>
  <c r="I17" i="33"/>
  <c r="E17" i="33"/>
  <c r="C17" i="33"/>
  <c r="N52" i="33"/>
  <c r="N51" i="33"/>
  <c r="G51" i="33" s="1"/>
  <c r="Q32" i="33"/>
  <c r="P32" i="33"/>
  <c r="P31" i="33"/>
  <c r="Q31" i="33"/>
  <c r="P25" i="33"/>
  <c r="P23" i="33"/>
  <c r="M23" i="33"/>
  <c r="E23" i="33"/>
  <c r="G23" i="33"/>
  <c r="K23" i="33"/>
  <c r="I23" i="33"/>
  <c r="C23" i="33"/>
  <c r="N50" i="33"/>
  <c r="C50" i="33" s="1"/>
  <c r="Q34" i="33"/>
  <c r="P34" i="33"/>
  <c r="M20" i="33"/>
  <c r="E20" i="33"/>
  <c r="I20" i="33"/>
  <c r="C20" i="33"/>
  <c r="K20" i="33"/>
  <c r="G20" i="33"/>
  <c r="P20" i="33"/>
  <c r="K14" i="33"/>
  <c r="G14" i="33"/>
  <c r="P14" i="33"/>
  <c r="C14" i="33"/>
  <c r="I14" i="33"/>
  <c r="M14" i="33"/>
  <c r="E14" i="33"/>
  <c r="Q26" i="33"/>
  <c r="P26" i="33"/>
  <c r="M16" i="33"/>
  <c r="E16" i="33"/>
  <c r="I16" i="33"/>
  <c r="C16" i="33"/>
  <c r="G16" i="33"/>
  <c r="P16" i="33"/>
  <c r="K16" i="33"/>
  <c r="I15" i="33"/>
  <c r="E15" i="33"/>
  <c r="P15" i="33"/>
  <c r="G15" i="33"/>
  <c r="M15" i="33"/>
  <c r="K15" i="33"/>
  <c r="C15" i="33"/>
  <c r="P12" i="33"/>
  <c r="I12" i="33"/>
  <c r="K12" i="33"/>
  <c r="M12" i="33"/>
  <c r="C12" i="33"/>
  <c r="E12" i="33"/>
  <c r="G12" i="33"/>
  <c r="E11" i="33"/>
  <c r="I11" i="33"/>
  <c r="P11" i="33"/>
  <c r="G11" i="33"/>
  <c r="K11" i="33"/>
  <c r="C11" i="33"/>
  <c r="M11" i="33"/>
  <c r="K13" i="33"/>
  <c r="C13" i="33"/>
  <c r="E13" i="33"/>
  <c r="G13" i="33"/>
  <c r="P13" i="33"/>
  <c r="M13" i="33"/>
  <c r="I13" i="33"/>
  <c r="P10" i="33"/>
  <c r="K10" i="33"/>
  <c r="G10" i="33"/>
  <c r="E10" i="33"/>
  <c r="C10" i="33"/>
  <c r="I10" i="33"/>
  <c r="N38" i="33"/>
  <c r="P38" i="33" s="1"/>
  <c r="M10" i="33"/>
  <c r="N53" i="33"/>
  <c r="P30" i="33"/>
  <c r="Q30" i="33"/>
  <c r="I18" i="33"/>
  <c r="G18" i="33"/>
  <c r="K18" i="33"/>
  <c r="E18" i="33"/>
  <c r="M18" i="33"/>
  <c r="P18" i="33"/>
  <c r="C18" i="33"/>
  <c r="I21" i="33"/>
  <c r="E21" i="33"/>
  <c r="G21" i="33"/>
  <c r="C21" i="33"/>
  <c r="K21" i="33"/>
  <c r="P21" i="33"/>
  <c r="M21" i="33"/>
  <c r="P29" i="33"/>
  <c r="Q29" i="33"/>
  <c r="N48" i="33"/>
  <c r="E49" i="33" l="1"/>
  <c r="K50" i="33"/>
  <c r="E50" i="33"/>
  <c r="M50" i="33"/>
  <c r="N58" i="33"/>
  <c r="M51" i="33"/>
  <c r="N68" i="33"/>
  <c r="I51" i="33"/>
  <c r="G38" i="33"/>
  <c r="I50" i="33"/>
  <c r="C51" i="33"/>
  <c r="M38" i="33"/>
  <c r="K38" i="33"/>
  <c r="G50" i="33"/>
  <c r="C38" i="33"/>
  <c r="E38" i="33"/>
  <c r="E48" i="33"/>
  <c r="C48" i="33"/>
  <c r="K48" i="33"/>
  <c r="I48" i="33"/>
  <c r="G48" i="33"/>
  <c r="I38" i="33"/>
  <c r="E51" i="33"/>
  <c r="B15" i="40"/>
  <c r="B15" i="43"/>
  <c r="B15" i="35"/>
  <c r="B15" i="38"/>
  <c r="B15" i="4"/>
  <c r="B15" i="46"/>
  <c r="B15" i="42"/>
  <c r="B15" i="39"/>
  <c r="B15" i="45"/>
  <c r="A16" i="1"/>
  <c r="B15" i="44"/>
  <c r="B15" i="41"/>
  <c r="B15" i="34"/>
  <c r="B15" i="37"/>
  <c r="B15" i="36"/>
  <c r="M48" i="33"/>
  <c r="K51" i="33"/>
  <c r="K49" i="33"/>
  <c r="M49" i="33"/>
  <c r="I49" i="33"/>
  <c r="G49" i="33"/>
  <c r="B16" i="1" l="1"/>
  <c r="A16" i="40"/>
  <c r="R16" i="40" s="1"/>
  <c r="A16" i="37"/>
  <c r="R16" i="37" s="1"/>
  <c r="A16" i="36"/>
  <c r="R16" i="36" s="1"/>
  <c r="A16" i="39"/>
  <c r="R16" i="39" s="1"/>
  <c r="A16" i="45"/>
  <c r="R16" i="45" s="1"/>
  <c r="A16" i="44"/>
  <c r="R16" i="44" s="1"/>
  <c r="A16" i="41"/>
  <c r="R16" i="41" s="1"/>
  <c r="A16" i="42"/>
  <c r="R16" i="42" s="1"/>
  <c r="A16" i="38"/>
  <c r="R16" i="38" s="1"/>
  <c r="A16" i="4"/>
  <c r="R16" i="4" s="1"/>
  <c r="A16" i="46"/>
  <c r="R16" i="46" s="1"/>
  <c r="A16" i="43"/>
  <c r="R16" i="43" s="1"/>
  <c r="A16" i="34"/>
  <c r="R16" i="34" s="1"/>
  <c r="A16" i="35"/>
  <c r="R16" i="35" s="1"/>
  <c r="B16" i="43" l="1"/>
  <c r="B16" i="39"/>
  <c r="B16" i="35"/>
  <c r="B16" i="34"/>
  <c r="A17" i="1"/>
  <c r="B16" i="44"/>
  <c r="B16" i="4"/>
  <c r="B16" i="46"/>
  <c r="B16" i="40"/>
  <c r="B16" i="42"/>
  <c r="B16" i="41"/>
  <c r="B16" i="36"/>
  <c r="B16" i="37"/>
  <c r="B16" i="45"/>
  <c r="B16" i="38"/>
  <c r="A17" i="46" l="1"/>
  <c r="R17" i="46" s="1"/>
  <c r="A17" i="35"/>
  <c r="R17" i="35" s="1"/>
  <c r="A17" i="42"/>
  <c r="R17" i="42" s="1"/>
  <c r="A17" i="38"/>
  <c r="R17" i="38" s="1"/>
  <c r="A17" i="41"/>
  <c r="R17" i="41" s="1"/>
  <c r="A17" i="39"/>
  <c r="R17" i="39" s="1"/>
  <c r="A17" i="34"/>
  <c r="R17" i="34" s="1"/>
  <c r="A17" i="4"/>
  <c r="R17" i="4" s="1"/>
  <c r="A17" i="43"/>
  <c r="R17" i="43" s="1"/>
  <c r="A17" i="44"/>
  <c r="R17" i="44" s="1"/>
  <c r="A17" i="36"/>
  <c r="R17" i="36" s="1"/>
  <c r="A17" i="37"/>
  <c r="R17" i="37" s="1"/>
  <c r="A17" i="45"/>
  <c r="R17" i="45" s="1"/>
  <c r="A17" i="40"/>
  <c r="R17" i="40" s="1"/>
  <c r="B17" i="1"/>
  <c r="B17" i="35" l="1"/>
  <c r="B17" i="39"/>
  <c r="B17" i="4"/>
  <c r="B17" i="34"/>
  <c r="B17" i="40"/>
  <c r="A18" i="1"/>
  <c r="B17" i="37"/>
  <c r="B17" i="43"/>
  <c r="B17" i="41"/>
  <c r="B17" i="42"/>
  <c r="B17" i="36"/>
  <c r="B17" i="45"/>
  <c r="B17" i="46"/>
  <c r="B17" i="38"/>
  <c r="B17" i="44"/>
  <c r="A18" i="37" l="1"/>
  <c r="R18" i="37" s="1"/>
  <c r="A18" i="46"/>
  <c r="R18" i="46" s="1"/>
  <c r="A18" i="44"/>
  <c r="R18" i="44" s="1"/>
  <c r="A18" i="43"/>
  <c r="R18" i="43" s="1"/>
  <c r="A18" i="45"/>
  <c r="R18" i="45" s="1"/>
  <c r="A18" i="42"/>
  <c r="R18" i="42" s="1"/>
  <c r="A18" i="34"/>
  <c r="R18" i="34" s="1"/>
  <c r="A18" i="4"/>
  <c r="R18" i="4" s="1"/>
  <c r="A18" i="38"/>
  <c r="R18" i="38" s="1"/>
  <c r="A18" i="41"/>
  <c r="R18" i="41" s="1"/>
  <c r="A18" i="35"/>
  <c r="R18" i="35" s="1"/>
  <c r="A18" i="40"/>
  <c r="R18" i="40" s="1"/>
  <c r="A18" i="39"/>
  <c r="R18" i="39" s="1"/>
  <c r="B18" i="1"/>
  <c r="A18" i="36"/>
  <c r="R18" i="36" s="1"/>
  <c r="B18" i="41" l="1"/>
  <c r="B18" i="38"/>
  <c r="B18" i="4"/>
  <c r="B18" i="46"/>
  <c r="B18" i="40"/>
  <c r="B18" i="39"/>
  <c r="B18" i="36"/>
  <c r="B18" i="43"/>
  <c r="B18" i="45"/>
  <c r="B18" i="34"/>
  <c r="B18" i="37"/>
  <c r="B18" i="35"/>
  <c r="A20" i="1"/>
  <c r="B18" i="44"/>
  <c r="B18" i="42"/>
  <c r="A20" i="35" l="1"/>
  <c r="R20" i="35" s="1"/>
  <c r="Q12" i="33" s="1"/>
  <c r="A20" i="40"/>
  <c r="R20" i="40" s="1"/>
  <c r="Q17" i="33" s="1"/>
  <c r="A20" i="38"/>
  <c r="R20" i="38" s="1"/>
  <c r="Q15" i="33" s="1"/>
  <c r="A20" i="44"/>
  <c r="R20" i="44" s="1"/>
  <c r="Q21" i="33" s="1"/>
  <c r="A20" i="43"/>
  <c r="R20" i="43" s="1"/>
  <c r="Q20" i="33" s="1"/>
  <c r="Q25" i="33"/>
  <c r="Q24" i="33"/>
  <c r="A20" i="42"/>
  <c r="R20" i="42" s="1"/>
  <c r="Q19" i="33" s="1"/>
  <c r="A20" i="34"/>
  <c r="R20" i="34" s="1"/>
  <c r="Q11" i="33" s="1"/>
  <c r="A20" i="45"/>
  <c r="R20" i="45" s="1"/>
  <c r="Q22" i="33" s="1"/>
  <c r="A20" i="46"/>
  <c r="R20" i="46" s="1"/>
  <c r="Q23" i="33" s="1"/>
  <c r="A20" i="4"/>
  <c r="R20" i="4" s="1"/>
  <c r="Q10" i="33" s="1"/>
  <c r="A20" i="41"/>
  <c r="R20" i="41" s="1"/>
  <c r="Q18" i="33" s="1"/>
  <c r="A20" i="37"/>
  <c r="R20" i="37" s="1"/>
  <c r="Q14" i="33" s="1"/>
  <c r="B20" i="1"/>
  <c r="A20" i="36"/>
  <c r="R20" i="36" s="1"/>
  <c r="Q13" i="33" s="1"/>
  <c r="A20" i="39"/>
  <c r="R20" i="39" s="1"/>
  <c r="Q16" i="33" s="1"/>
  <c r="B20" i="36" l="1"/>
  <c r="B20" i="43"/>
  <c r="B20" i="44"/>
  <c r="B20" i="46"/>
  <c r="B20" i="45"/>
  <c r="B20" i="41"/>
  <c r="A21" i="1"/>
  <c r="B20" i="39"/>
  <c r="B20" i="34"/>
  <c r="B20" i="42"/>
  <c r="B20" i="35"/>
  <c r="B20" i="40"/>
  <c r="B20" i="37"/>
  <c r="B20" i="4"/>
  <c r="B20" i="38"/>
  <c r="A21" i="43" l="1"/>
  <c r="A21" i="39"/>
  <c r="A21" i="44"/>
  <c r="A21" i="40"/>
  <c r="A21" i="45"/>
  <c r="A21" i="41"/>
  <c r="A21" i="46"/>
  <c r="A21" i="42"/>
  <c r="A21" i="38"/>
  <c r="B21" i="1"/>
  <c r="A21" i="35"/>
  <c r="A21" i="4"/>
  <c r="A21" i="37"/>
  <c r="A21" i="34"/>
  <c r="A21" i="36"/>
  <c r="B21" i="43" l="1"/>
  <c r="B21" i="39"/>
  <c r="B21" i="44"/>
  <c r="B21" i="40"/>
  <c r="B21" i="45"/>
  <c r="B21" i="41"/>
  <c r="B21" i="46"/>
  <c r="B21" i="42"/>
  <c r="B21" i="38"/>
  <c r="B21" i="34"/>
  <c r="B21" i="36"/>
  <c r="A22" i="1"/>
  <c r="B21" i="37"/>
  <c r="B21" i="35"/>
  <c r="B21" i="4"/>
  <c r="A22" i="46" l="1"/>
  <c r="A22" i="42"/>
  <c r="A22" i="38"/>
  <c r="A22" i="36"/>
  <c r="A22" i="43"/>
  <c r="A22" i="39"/>
  <c r="A22" i="44"/>
  <c r="A22" i="40"/>
  <c r="A22" i="37"/>
  <c r="A22" i="35"/>
  <c r="A22" i="45"/>
  <c r="A22" i="41"/>
  <c r="A22" i="34"/>
  <c r="A22" i="4"/>
  <c r="B22" i="1"/>
  <c r="B22" i="46" l="1"/>
  <c r="B22" i="42"/>
  <c r="B22" i="38"/>
  <c r="B22" i="36"/>
  <c r="B22" i="43"/>
  <c r="B22" i="39"/>
  <c r="B22" i="44"/>
  <c r="B22" i="40"/>
  <c r="B22" i="37"/>
  <c r="B22" i="35"/>
  <c r="B22" i="45"/>
  <c r="B22" i="41"/>
  <c r="A23" i="1"/>
  <c r="B22" i="4"/>
  <c r="B22" i="34"/>
  <c r="A23" i="45" l="1"/>
  <c r="A23" i="41"/>
  <c r="A23" i="46"/>
  <c r="A23" i="42"/>
  <c r="A23" i="38"/>
  <c r="A23" i="36"/>
  <c r="A23" i="43"/>
  <c r="A23" i="39"/>
  <c r="A23" i="44"/>
  <c r="A23" i="40"/>
  <c r="A23" i="37"/>
  <c r="A23" i="35"/>
  <c r="A23" i="34"/>
  <c r="A23" i="4"/>
  <c r="B23" i="1"/>
  <c r="B23" i="45" l="1"/>
  <c r="B23" i="41"/>
  <c r="B23" i="46"/>
  <c r="B23" i="42"/>
  <c r="B23" i="38"/>
  <c r="B23" i="36"/>
  <c r="B23" i="43"/>
  <c r="B23" i="39"/>
  <c r="B23" i="44"/>
  <c r="B23" i="40"/>
  <c r="B23" i="37"/>
  <c r="B23" i="35"/>
  <c r="B23" i="4"/>
  <c r="B23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079042FE-9F06-4D3A-B804-80D44F8CE1F8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7AC7DD88-A45E-47F9-965C-ADA67003CAE2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2B257967-558D-4EEB-99CA-405AAAC63FD1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0B5B8AF2-D67F-45F6-A3A8-2A59AB462F11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71A638EC-C22A-4AD4-AA52-B0474283AC3A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D6C9442A-5BC8-4BC9-B6C6-C459812C6D58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E960E210-332F-42C5-8421-B57E2EEE7FE8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2C769B9E-309A-46CA-ADBA-A72413F01FDE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89557B1A-1001-4B37-8E21-CA3316812BAD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9B5BEE27-89A8-4E6D-9DA2-52F2514AE580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F9014C3A-081A-4ACA-8E94-1DD5626990AE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BD60485E-500E-417B-B82A-69AE0D2FC27C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A4F91E21-5853-44C7-A76E-23CD29D89889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78D8E201-C6C2-4313-9A17-4733DBCD0428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D24AA958-4795-40C3-AACB-A4F328C459A6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E001A4B4-5B85-4E12-B484-159280573A6B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89A7CC82-D2AC-439B-81CD-97AC748DA692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B54F3526-BA43-4139-9853-C34E942964FD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5A0D266B-B87E-43F6-9611-BDF678DE02BE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FD89B315-366B-488B-85F0-EC8F4F29BAAB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08B91E21-D43C-49F3-8B91-6C7F0C1C5A81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7E35D15E-7582-44FD-8215-6807ECD72941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A5DA7875-68D6-449F-A49E-E096661EACD4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68C6C505-F8B3-4ED5-AEAF-4D765F5A34E8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4D36DE84-EBBE-44C3-826B-6B56CBBFFAD2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CBA1FB6E-4B8B-4FDF-8C52-DC30CB45CF26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550B0BB9-E358-4080-8011-DE715B80A8F8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7229A5F0-99D3-45F5-9572-A0BC96F1A407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C4198F3A-7A5B-4612-A2F5-729008F8916F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99458764-D162-4E2A-9B48-E72DBE935019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AD822492-A065-4518-A351-9399DC3AD8C0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E931225B-88A9-4172-A2A7-22A0F2E027FF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CF25B317-7325-4051-ADD2-DA9569083517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5B709F66-7CE3-4405-8C11-5B57A15C971A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2F4139D2-D209-4166-981F-624C9CD39D92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389F7991-7535-4A81-8276-1E575D2CF5A1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A7698343-7678-4CF5-91F1-C6CC63DD96F0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C2689D85-850D-4CE8-812A-5FD9A179B6E4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C01A5878-C66A-47D6-874D-D477D53907DF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17B6093B-CA30-4D29-BEA5-BFE5CA4DDA25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2063A679-C5FA-4171-AA3E-7A1B91E2951D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77A70D30-0EE8-4EB3-8CC6-56111647BED6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sharedStrings.xml><?xml version="1.0" encoding="utf-8"?>
<sst xmlns="http://schemas.openxmlformats.org/spreadsheetml/2006/main" count="513" uniqueCount="106">
  <si>
    <t>LAPSO</t>
  </si>
  <si>
    <t>AUTOMOVILES</t>
  </si>
  <si>
    <t>CAMIONETAS</t>
  </si>
  <si>
    <t>M</t>
  </si>
  <si>
    <t>TOTAL</t>
  </si>
  <si>
    <t>INTERSECCION:</t>
  </si>
  <si>
    <t>SENTIDO CIRCULACION:</t>
  </si>
  <si>
    <t>PAVIMENTO:</t>
  </si>
  <si>
    <t>FECHA:</t>
  </si>
  <si>
    <t>MUNICIPIO:</t>
  </si>
  <si>
    <t>TOTAL POR HORAS</t>
  </si>
  <si>
    <t>ESTADO DEL TIEMPO:</t>
  </si>
  <si>
    <t>HORA MAXIMA:</t>
  </si>
  <si>
    <t>TOTAL DE VEHICULOS:</t>
  </si>
  <si>
    <t>MOVIMIENTO</t>
  </si>
  <si>
    <t>Nº</t>
  </si>
  <si>
    <t>A</t>
  </si>
  <si>
    <t>%</t>
  </si>
  <si>
    <t>C</t>
  </si>
  <si>
    <t>VOLUMEN</t>
  </si>
  <si>
    <t>H:MIN</t>
  </si>
  <si>
    <t>HORA MAX:</t>
  </si>
  <si>
    <t>PERIODO:</t>
  </si>
  <si>
    <t>A:</t>
  </si>
  <si>
    <t>HRS</t>
  </si>
  <si>
    <t>INTERVALOS DE:</t>
  </si>
  <si>
    <t>SIMBOLOGIA:</t>
  </si>
  <si>
    <t>TOTALES:</t>
  </si>
  <si>
    <t>Autos ligeros (Carros y Camionetas)</t>
  </si>
  <si>
    <t>Vehículos de Carga</t>
  </si>
  <si>
    <t>C-3</t>
  </si>
  <si>
    <t>C-2</t>
  </si>
  <si>
    <t>HORAS</t>
  </si>
  <si>
    <t>Soleado</t>
  </si>
  <si>
    <t>Regular y Seco</t>
  </si>
  <si>
    <t>MOV</t>
  </si>
  <si>
    <t>SALEN</t>
  </si>
  <si>
    <t>ENTRAN</t>
  </si>
  <si>
    <t>%HV</t>
  </si>
  <si>
    <t>FHMD</t>
  </si>
  <si>
    <t>BICICLETAS</t>
  </si>
  <si>
    <t>BICI</t>
  </si>
  <si>
    <t>C-5</t>
  </si>
  <si>
    <t>C-6</t>
  </si>
  <si>
    <t>C-7</t>
  </si>
  <si>
    <t>C-8</t>
  </si>
  <si>
    <t>C-9</t>
  </si>
  <si>
    <t>C-4</t>
  </si>
  <si>
    <t>MOTOS</t>
  </si>
  <si>
    <t>M MOTOCICLETAS</t>
  </si>
  <si>
    <t>1</t>
  </si>
  <si>
    <t>mov. 1</t>
  </si>
  <si>
    <t>mov. 2</t>
  </si>
  <si>
    <t>mov. 3</t>
  </si>
  <si>
    <t>mov.  4</t>
  </si>
  <si>
    <t>mov. 5</t>
  </si>
  <si>
    <t>mov. 6</t>
  </si>
  <si>
    <t>mov. 7</t>
  </si>
  <si>
    <t>mov. 8</t>
  </si>
  <si>
    <t>mov. 9</t>
  </si>
  <si>
    <t>mov. 10</t>
  </si>
  <si>
    <t>mov. 11</t>
  </si>
  <si>
    <t>mov. 12</t>
  </si>
  <si>
    <t>mov. 13</t>
  </si>
  <si>
    <t>mov. 14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</si>
  <si>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</si>
  <si>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</si>
  <si>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</si>
  <si>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</si>
  <si>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</si>
  <si>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</si>
  <si>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</si>
  <si>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</si>
  <si>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</si>
  <si>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</si>
  <si>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</si>
  <si>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</si>
  <si>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</si>
  <si>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</si>
  <si>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</si>
  <si>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</si>
  <si>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</si>
  <si>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</si>
  <si>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</si>
  <si>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</si>
  <si>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</si>
  <si>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</si>
  <si>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</si>
  <si>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</si>
  <si>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</si>
  <si>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</si>
  <si>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BTR</t>
  </si>
  <si>
    <t>B</t>
  </si>
  <si>
    <t>BUS DE TRANSITO RAPIDO</t>
  </si>
  <si>
    <t>BUS</t>
  </si>
  <si>
    <t>Bicicleta</t>
  </si>
  <si>
    <t>Monterrey, N.L.</t>
  </si>
  <si>
    <t>1,2,3</t>
  </si>
  <si>
    <t>4,5,6,7</t>
  </si>
  <si>
    <t>8,9,10</t>
  </si>
  <si>
    <t>11,12,13,14</t>
  </si>
  <si>
    <t>2,7,12</t>
  </si>
  <si>
    <t>3,4,8,13</t>
  </si>
  <si>
    <t>5,9,14</t>
  </si>
  <si>
    <t>1,6,10,11</t>
  </si>
  <si>
    <t>Int. 01 Av.Eugenio Gza. Sada - Del Estado - Av.Fernando Garcìa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</si>
</sst>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Times New Roman"/>
    </font>
    <font>
      <sz val="8"/>
      <name val="Times New Roman"/>
      <family val="1"/>
    </font>
    <font>
      <sz val="7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 applyBorder="0"/>
  </cellStyleXfs>
  <cellXfs count="131">
    <xf numFmtId="0" fontId="0" fillId="0" borderId="0" xfId="0"/>
    <xf numFmtId="20" fontId="0" fillId="2" borderId="1" xfId="0" applyNumberFormat="1" applyFill="1" applyBorder="1" applyAlignment="1" applyProtection="1">
      <alignment horizontal="center"/>
      <protection locked="0"/>
    </xf>
    <xf numFmtId="20" fontId="0" fillId="0" borderId="2" xfId="0" applyNumberForma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3" fillId="0" borderId="0" xfId="0" applyFont="1" applyProtection="1"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20" fontId="0" fillId="0" borderId="0" xfId="0" applyNumberFormat="1" applyProtection="1"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20" fontId="0" fillId="0" borderId="0" xfId="0" applyNumberFormat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10" xfId="0" applyBorder="1" applyAlignment="1" applyProtection="1">
      <alignment horizontal="right"/>
      <protection hidden="1"/>
    </xf>
    <xf numFmtId="15" fontId="0" fillId="0" borderId="3" xfId="0" applyNumberFormat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20" fontId="0" fillId="0" borderId="7" xfId="0" applyNumberFormat="1" applyBorder="1" applyAlignment="1" applyProtection="1">
      <alignment horizontal="center" vertical="center"/>
      <protection hidden="1"/>
    </xf>
    <xf numFmtId="0" fontId="0" fillId="2" borderId="1" xfId="0" applyFill="1" applyBorder="1" applyProtection="1"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left"/>
      <protection hidden="1"/>
    </xf>
    <xf numFmtId="14" fontId="7" fillId="0" borderId="10" xfId="0" applyNumberFormat="1" applyFont="1" applyBorder="1" applyAlignment="1" applyProtection="1">
      <alignment horizontal="center"/>
      <protection hidden="1"/>
    </xf>
    <xf numFmtId="20" fontId="7" fillId="0" borderId="10" xfId="0" applyNumberFormat="1" applyFont="1" applyBorder="1" applyAlignment="1" applyProtection="1">
      <alignment horizontal="left"/>
      <protection hidden="1"/>
    </xf>
    <xf numFmtId="20" fontId="0" fillId="0" borderId="3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15" fontId="4" fillId="0" borderId="0" xfId="0" applyNumberFormat="1" applyFont="1" applyBorder="1" applyAlignment="1" applyProtection="1">
      <alignment horizontal="left"/>
      <protection hidden="1"/>
    </xf>
    <xf numFmtId="15" fontId="4" fillId="0" borderId="10" xfId="0" applyNumberFormat="1" applyFont="1" applyBorder="1" applyAlignment="1" applyProtection="1">
      <alignment horizontal="left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3" xfId="0" applyFont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10" fontId="0" fillId="0" borderId="0" xfId="0" applyNumberFormat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center" vertical="center"/>
      <protection locked="0" hidden="1"/>
    </xf>
    <xf numFmtId="10" fontId="0" fillId="0" borderId="5" xfId="0" applyNumberFormat="1" applyBorder="1" applyAlignment="1" applyProtection="1">
      <alignment horizontal="center" vertical="center"/>
      <protection locked="0" hidden="1"/>
    </xf>
    <xf numFmtId="20" fontId="4" fillId="2" borderId="3" xfId="0" applyNumberFormat="1" applyFont="1" applyFill="1" applyBorder="1" applyAlignment="1" applyProtection="1">
      <alignment horizontal="center"/>
      <protection locked="0"/>
    </xf>
    <xf numFmtId="14" fontId="4" fillId="2" borderId="1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locked="0" hidden="1"/>
    </xf>
    <xf numFmtId="10" fontId="0" fillId="0" borderId="15" xfId="0" applyNumberFormat="1" applyBorder="1" applyAlignment="1" applyProtection="1">
      <alignment horizontal="center" vertical="center"/>
      <protection locked="0" hidden="1"/>
    </xf>
    <xf numFmtId="0" fontId="8" fillId="0" borderId="0" xfId="0" applyFont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/>
      <protection hidden="1"/>
    </xf>
    <xf numFmtId="0" fontId="8" fillId="4" borderId="0" xfId="0" applyFont="1" applyFill="1" applyAlignment="1" applyProtection="1">
      <alignment horizontal="center"/>
      <protection hidden="1"/>
    </xf>
    <xf numFmtId="10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2" fontId="0" fillId="0" borderId="5" xfId="0" applyNumberFormat="1" applyBorder="1" applyAlignment="1" applyProtection="1">
      <alignment horizontal="center"/>
      <protection hidden="1"/>
    </xf>
    <xf numFmtId="2" fontId="0" fillId="0" borderId="16" xfId="0" applyNumberFormat="1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8" fillId="0" borderId="0" xfId="0" applyFont="1" applyProtection="1">
      <protection hidden="1"/>
    </xf>
    <xf numFmtId="2" fontId="0" fillId="0" borderId="2" xfId="0" applyNumberFormat="1" applyBorder="1" applyAlignment="1" applyProtection="1">
      <alignment horizontal="center"/>
      <protection hidden="1"/>
    </xf>
    <xf numFmtId="10" fontId="0" fillId="0" borderId="17" xfId="0" applyNumberFormat="1" applyBorder="1" applyProtection="1">
      <protection hidden="1"/>
    </xf>
    <xf numFmtId="0" fontId="0" fillId="0" borderId="20" xfId="0" applyBorder="1" applyProtection="1">
      <protection hidden="1"/>
    </xf>
    <xf numFmtId="15" fontId="0" fillId="0" borderId="0" xfId="0" applyNumberFormat="1" applyBorder="1" applyAlignment="1" applyProtection="1">
      <alignment horizontal="center"/>
      <protection hidden="1"/>
    </xf>
    <xf numFmtId="20" fontId="0" fillId="0" borderId="0" xfId="0" applyNumberFormat="1" applyBorder="1" applyAlignment="1" applyProtection="1">
      <alignment horizontal="center"/>
      <protection hidden="1"/>
    </xf>
    <xf numFmtId="0" fontId="0" fillId="2" borderId="0" xfId="0" applyFill="1" applyBorder="1" applyProtection="1">
      <protection hidden="1"/>
    </xf>
    <xf numFmtId="20" fontId="0" fillId="0" borderId="5" xfId="0" applyNumberFormat="1" applyBorder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1" fillId="0" borderId="24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right"/>
      <protection hidden="1"/>
    </xf>
    <xf numFmtId="10" fontId="0" fillId="0" borderId="5" xfId="0" applyNumberFormat="1" applyBorder="1" applyAlignment="1" applyProtection="1">
      <alignment horizontal="center"/>
      <protection hidden="1"/>
    </xf>
    <xf numFmtId="0" fontId="0" fillId="0" borderId="26" xfId="0" applyBorder="1" applyProtection="1">
      <protection hidden="1"/>
    </xf>
    <xf numFmtId="0" fontId="0" fillId="0" borderId="27" xfId="0" applyBorder="1" applyAlignment="1" applyProtection="1">
      <alignment horizontal="center" vertical="center"/>
      <protection locked="0" hidden="1"/>
    </xf>
    <xf numFmtId="0" fontId="0" fillId="0" borderId="25" xfId="0" applyBorder="1" applyAlignment="1" applyProtection="1">
      <alignment horizontal="center" vertical="center"/>
      <protection locked="0" hidden="1"/>
    </xf>
    <xf numFmtId="0" fontId="0" fillId="0" borderId="4" xfId="0" applyBorder="1" applyProtection="1">
      <protection hidden="1"/>
    </xf>
    <xf numFmtId="49" fontId="0" fillId="2" borderId="3" xfId="0" applyNumberFormat="1" applyFill="1" applyBorder="1" applyAlignment="1" applyProtection="1">
      <alignment horizontal="left"/>
      <protection locked="0"/>
    </xf>
    <xf numFmtId="20" fontId="0" fillId="0" borderId="25" xfId="0" applyNumberFormat="1" applyBorder="1" applyAlignment="1" applyProtection="1">
      <alignment horizontal="center" vertical="center"/>
      <protection hidden="1"/>
    </xf>
    <xf numFmtId="20" fontId="0" fillId="0" borderId="1" xfId="0" applyNumberFormat="1" applyBorder="1" applyAlignment="1" applyProtection="1">
      <alignment horizontal="center" vertical="center"/>
      <protection hidden="1"/>
    </xf>
    <xf numFmtId="49" fontId="0" fillId="0" borderId="4" xfId="0" applyNumberFormat="1" applyBorder="1" applyAlignment="1" applyProtection="1">
      <alignment horizontal="center" vertical="center"/>
      <protection hidden="1"/>
    </xf>
    <xf numFmtId="49" fontId="0" fillId="0" borderId="5" xfId="0" applyNumberFormat="1" applyBorder="1" applyAlignment="1" applyProtection="1">
      <alignment horizontal="center" vertical="center"/>
      <protection hidden="1"/>
    </xf>
    <xf numFmtId="49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49" fontId="0" fillId="0" borderId="7" xfId="0" applyNumberForma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0" fillId="0" borderId="25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3" fillId="0" borderId="23" xfId="0" applyFont="1" applyBorder="1" applyAlignment="1" applyProtection="1">
      <alignment horizontal="center" vertical="top"/>
      <protection hidden="1"/>
    </xf>
    <xf numFmtId="0" fontId="3" fillId="0" borderId="12" xfId="0" applyFont="1" applyBorder="1" applyAlignment="1" applyProtection="1">
      <alignment horizontal="center" vertical="top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21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8" fillId="0" borderId="22" xfId="0" applyFont="1" applyBorder="1" applyAlignment="1" applyProtection="1">
      <alignment horizontal="center"/>
      <protection hidden="1"/>
    </xf>
    <xf numFmtId="20" fontId="0" fillId="0" borderId="3" xfId="0" applyNumberFormat="1" applyBorder="1" applyAlignment="1" applyProtection="1">
      <alignment horizontal="center"/>
      <protection hidden="1"/>
    </xf>
    <xf numFmtId="15" fontId="4" fillId="0" borderId="3" xfId="0" applyNumberFormat="1" applyFont="1" applyBorder="1" applyAlignment="1" applyProtection="1">
      <alignment horizontal="center"/>
      <protection hidden="1"/>
    </xf>
    <xf numFmtId="0" fontId="6" fillId="0" borderId="25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26</xdr:row>
      <xdr:rowOff>129540</xdr:rowOff>
    </xdr:from>
    <xdr:to>
      <xdr:col>9</xdr:col>
      <xdr:colOff>0</xdr:colOff>
      <xdr:row>32</xdr:row>
      <xdr:rowOff>0</xdr:rowOff>
    </xdr:to>
    <xdr:sp macro="" textlink="">
      <xdr:nvSpPr>
        <xdr:cNvPr id="1975" name="AutoShape 50">
          <a:extLst>
            <a:ext uri="{FF2B5EF4-FFF2-40B4-BE49-F238E27FC236}">
              <a16:creationId xmlns:a16="http://schemas.microsoft.com/office/drawing/2014/main" id="{1B2E6252-7A9F-B027-702A-67D7E2254F9A}"/>
            </a:ext>
          </a:extLst>
        </xdr:cNvPr>
        <xdr:cNvSpPr>
          <a:spLocks noChangeArrowheads="1"/>
        </xdr:cNvSpPr>
      </xdr:nvSpPr>
      <xdr:spPr bwMode="auto">
        <a:xfrm>
          <a:off x="4983480" y="8267700"/>
          <a:ext cx="4198620" cy="876300"/>
        </a:xfrm>
        <a:prstGeom prst="roundRect">
          <a:avLst>
            <a:gd name="adj" fmla="val 20968"/>
          </a:avLst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988695</xdr:colOff>
      <xdr:row>28</xdr:row>
      <xdr:rowOff>0</xdr:rowOff>
    </xdr:from>
    <xdr:to>
      <xdr:col>8</xdr:col>
      <xdr:colOff>130068</xdr:colOff>
      <xdr:row>28</xdr:row>
      <xdr:rowOff>138793</xdr:rowOff>
    </xdr:to>
    <xdr:sp macro="" textlink="">
      <xdr:nvSpPr>
        <xdr:cNvPr id="1111" name="Text Box 87">
          <a:extLst>
            <a:ext uri="{FF2B5EF4-FFF2-40B4-BE49-F238E27FC236}">
              <a16:creationId xmlns:a16="http://schemas.microsoft.com/office/drawing/2014/main" id="{83E261E0-9EBB-4A45-DA2F-AA250007B2E7}"/>
            </a:ext>
          </a:extLst>
        </xdr:cNvPr>
        <xdr:cNvSpPr txBox="1">
          <a:spLocks noChangeArrowheads="1"/>
        </xdr:cNvSpPr>
      </xdr:nvSpPr>
      <xdr:spPr bwMode="auto">
        <a:xfrm>
          <a:off x="6334125" y="8515350"/>
          <a:ext cx="1714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prstShdw prst="shdw17" dist="17961" dir="2700000">
            <a:srgbClr val="DDDDDD">
              <a:gamma/>
              <a:shade val="60000"/>
              <a:invGamma/>
            </a:srgbClr>
          </a:prst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DDDDDD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DDDDDD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DDDDDD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DDDDDD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4F6C-C587-4243-A209-6E92C026A2C3}">
  <sheetPr codeName="Hoja2">
    <pageSetUpPr fitToPage="1"/>
  </sheetPr>
  <dimension ref="A1:K34"/>
  <sheetViews>
    <sheetView showGridLines="0" tabSelected="1" view="pageBreakPreview" zoomScaleNormal="83" zoomScaleSheetLayoutView="100" workbookViewId="0">
      <pane xSplit="9" topLeftCell="J1" activePane="topRight" state="frozen"/>
      <selection activeCell="K32" sqref="K32"/>
      <selection pane="topRight" activeCell="E15" sqref="E15:E18"/>
    </sheetView>
  </sheetViews>
  <sheetFormatPr defaultColWidth="12" defaultRowHeight="13.2" x14ac:dyDescent="0.25"/>
  <cols>
    <col min="1" max="2" width="11.109375" style="3" customWidth="1"/>
    <col min="3" max="4" width="12.77734375" style="3" customWidth="1"/>
    <col min="5" max="5" width="15.77734375" style="3" customWidth="1"/>
    <col min="6" max="6" width="12.77734375" style="3" customWidth="1"/>
    <col min="7" max="7" width="16" style="3" customWidth="1"/>
    <col min="8" max="8" width="18.77734375" style="3" customWidth="1"/>
    <col min="9" max="9" width="22.77734375" style="3" customWidth="1"/>
    <col min="10" max="16384" width="12" style="3"/>
  </cols>
  <sheetData>
    <row r="1" spans="1:11" x14ac:dyDescent="0.25">
      <c r="I1" s="4"/>
    </row>
    <row r="2" spans="1:11" ht="20.25" customHeight="1" x14ac:dyDescent="0.3">
      <c r="C2" s="5" t="s">
        <v>9</v>
      </c>
      <c r="E2" s="50" t="s">
        <v>96</v>
      </c>
      <c r="F2" s="6"/>
      <c r="G2" s="6"/>
      <c r="H2" s="6"/>
      <c r="I2" s="4"/>
    </row>
    <row r="3" spans="1:11" ht="20.25" customHeight="1" x14ac:dyDescent="0.3">
      <c r="C3" s="5" t="s">
        <v>5</v>
      </c>
      <c r="E3" s="51" t="s">
        <v>105</v>
      </c>
      <c r="F3" s="7"/>
      <c r="G3" s="7"/>
      <c r="H3" s="7"/>
      <c r="I3" s="8"/>
    </row>
    <row r="4" spans="1:11" ht="20.25" customHeight="1" x14ac:dyDescent="0.25">
      <c r="C4" s="32" t="s">
        <v>22</v>
      </c>
      <c r="E4" s="54">
        <v>0.29166666666666669</v>
      </c>
      <c r="F4" s="33" t="s">
        <v>23</v>
      </c>
      <c r="G4" s="54">
        <v>0.41666666666666669</v>
      </c>
      <c r="H4" s="36" t="s">
        <v>24</v>
      </c>
      <c r="I4" s="8"/>
    </row>
    <row r="5" spans="1:11" ht="20.25" customHeight="1" x14ac:dyDescent="0.25">
      <c r="C5" s="32" t="s">
        <v>25</v>
      </c>
      <c r="E5" s="1">
        <v>1.0416666666666666E-2</v>
      </c>
      <c r="F5" s="34" t="s">
        <v>32</v>
      </c>
      <c r="G5" s="35" t="s">
        <v>8</v>
      </c>
      <c r="H5" s="55"/>
      <c r="I5" s="8"/>
    </row>
    <row r="6" spans="1:11" ht="20.25" customHeight="1" x14ac:dyDescent="0.25">
      <c r="E6" s="4"/>
      <c r="F6" s="4"/>
      <c r="G6" s="4"/>
      <c r="H6" s="4"/>
      <c r="I6" s="9"/>
    </row>
    <row r="7" spans="1:11" ht="50.25" customHeight="1" x14ac:dyDescent="0.25">
      <c r="H7" s="4"/>
      <c r="I7" s="4"/>
      <c r="J7" s="10"/>
      <c r="K7" s="10"/>
    </row>
    <row r="8" spans="1:11" x14ac:dyDescent="0.25">
      <c r="A8" s="101" t="s">
        <v>0</v>
      </c>
      <c r="B8" s="102"/>
      <c r="C8" s="79"/>
      <c r="D8" s="80"/>
      <c r="E8" s="104" t="s">
        <v>4</v>
      </c>
      <c r="F8" s="81"/>
      <c r="G8" s="80"/>
      <c r="H8" s="106" t="s">
        <v>10</v>
      </c>
      <c r="I8" s="107"/>
      <c r="J8" s="10"/>
      <c r="K8" s="10"/>
    </row>
    <row r="9" spans="1:11" ht="24.75" customHeight="1" x14ac:dyDescent="0.25">
      <c r="A9" s="12" t="s">
        <v>20</v>
      </c>
      <c r="B9" s="12" t="s">
        <v>20</v>
      </c>
      <c r="C9" s="13"/>
      <c r="D9" s="14"/>
      <c r="E9" s="105"/>
      <c r="F9" s="13"/>
      <c r="G9" s="14"/>
      <c r="H9" s="108"/>
      <c r="I9" s="109"/>
      <c r="J9" s="10"/>
      <c r="K9" s="10"/>
    </row>
    <row r="10" spans="1:11" ht="24.75" customHeight="1" x14ac:dyDescent="0.25">
      <c r="A10" s="2">
        <f>E4</f>
        <v>0.29166666666666669</v>
      </c>
      <c r="B10" s="2">
        <f>A10+$E$5</f>
        <v>0.30208333333333337</v>
      </c>
      <c r="C10" s="15"/>
      <c r="D10" s="16"/>
      <c r="E10" s="17">
        <f>SUM('1:14'!Q10)</f>
        <v>278</v>
      </c>
      <c r="F10" s="15"/>
      <c r="G10" s="16"/>
      <c r="H10" s="18"/>
      <c r="I10" s="17"/>
      <c r="J10" s="10"/>
      <c r="K10" s="10"/>
    </row>
    <row r="11" spans="1:11" ht="24.75" customHeight="1" x14ac:dyDescent="0.25">
      <c r="A11" s="2">
        <f>IF(B10&gt;=$G$4,"",B10)</f>
        <v>0.30208333333333337</v>
      </c>
      <c r="B11" s="2">
        <f>IF(A11="","",A11+$E$5)</f>
        <v>0.31250000000000006</v>
      </c>
      <c r="C11" s="15"/>
      <c r="D11" s="16"/>
      <c r="E11" s="17">
        <f>SUM('1:14'!Q11)</f>
        <v>294</v>
      </c>
      <c r="F11" s="15"/>
      <c r="G11" s="16"/>
      <c r="H11" s="19"/>
      <c r="I11" s="17"/>
      <c r="J11" s="10"/>
      <c r="K11" s="10"/>
    </row>
    <row r="12" spans="1:11" ht="24.75" customHeight="1" x14ac:dyDescent="0.25">
      <c r="A12" s="2">
        <f>IF(B11&gt;=$G$4,"",B11)</f>
        <v>0.31250000000000006</v>
      </c>
      <c r="B12" s="2">
        <f t="shared" ref="B12:B18" si="0">IF(A12="","",A12+$E$5)</f>
        <v>0.32291666666666674</v>
      </c>
      <c r="C12" s="15"/>
      <c r="D12" s="16"/>
      <c r="E12" s="17">
        <f>SUM('1:14'!Q12)</f>
        <v>340</v>
      </c>
      <c r="F12" s="15"/>
      <c r="G12" s="16"/>
      <c r="H12" s="19"/>
      <c r="I12" s="17"/>
      <c r="J12" s="10"/>
      <c r="K12" s="10"/>
    </row>
    <row r="13" spans="1:11" ht="24.75" customHeight="1" x14ac:dyDescent="0.25">
      <c r="A13" s="2">
        <f>IF(B12&gt;=$G$4,"",B12)</f>
        <v>0.32291666666666674</v>
      </c>
      <c r="B13" s="2">
        <f t="shared" si="0"/>
        <v>0.33333333333333343</v>
      </c>
      <c r="C13" s="15"/>
      <c r="D13" s="16"/>
      <c r="E13" s="17">
        <f>SUM('1:14'!Q13)</f>
        <v>394</v>
      </c>
      <c r="F13" s="15"/>
      <c r="G13" s="20"/>
      <c r="H13" s="17"/>
      <c r="I13" s="16">
        <f>SUM(E10:E13)</f>
        <v>1306</v>
      </c>
      <c r="J13" s="10"/>
      <c r="K13" s="10"/>
    </row>
    <row r="14" spans="1:11" ht="50.25" customHeight="1" x14ac:dyDescent="0.25">
      <c r="H14" s="4"/>
      <c r="I14" s="4"/>
    </row>
    <row r="15" spans="1:11" ht="24.75" customHeight="1" x14ac:dyDescent="0.25">
      <c r="A15" s="76">
        <f>IF(B13&gt;=$G$4,"",B13)</f>
        <v>0.33333333333333343</v>
      </c>
      <c r="B15" s="76">
        <f t="shared" si="0"/>
        <v>0.34375000000000011</v>
      </c>
      <c r="C15" s="82"/>
      <c r="D15" s="11"/>
      <c r="E15" s="12">
        <f>SUM('1:14'!Q15)</f>
        <v>465</v>
      </c>
      <c r="F15" s="82"/>
      <c r="G15" s="11"/>
      <c r="H15" s="18"/>
      <c r="I15" s="12">
        <f>SUM(E11:E13,E15)</f>
        <v>1493</v>
      </c>
    </row>
    <row r="16" spans="1:11" ht="24.75" customHeight="1" x14ac:dyDescent="0.25">
      <c r="A16" s="2">
        <f>IF(B15&gt;=$G$4,"",B15)</f>
        <v>0.34375000000000011</v>
      </c>
      <c r="B16" s="2">
        <f t="shared" si="0"/>
        <v>0.3541666666666668</v>
      </c>
      <c r="C16" s="15"/>
      <c r="D16" s="16"/>
      <c r="E16" s="12">
        <f>SUM('1:14'!Q16)</f>
        <v>410</v>
      </c>
      <c r="F16" s="15"/>
      <c r="G16" s="16"/>
      <c r="H16" s="19"/>
      <c r="I16" s="17">
        <f>SUM(E12:E13,E15:E16)</f>
        <v>1609</v>
      </c>
    </row>
    <row r="17" spans="1:9" ht="24.75" customHeight="1" x14ac:dyDescent="0.25">
      <c r="A17" s="2">
        <f>IF(B16&gt;=$G$4,"",B16)</f>
        <v>0.3541666666666668</v>
      </c>
      <c r="B17" s="2">
        <f t="shared" si="0"/>
        <v>0.36458333333333348</v>
      </c>
      <c r="C17" s="15"/>
      <c r="D17" s="16"/>
      <c r="E17" s="12">
        <f>SUM('1:14'!Q17)</f>
        <v>460</v>
      </c>
      <c r="F17" s="15"/>
      <c r="G17" s="16"/>
      <c r="H17" s="19"/>
      <c r="I17" s="17">
        <f>SUM(E13,E15:E17)</f>
        <v>1729</v>
      </c>
    </row>
    <row r="18" spans="1:9" ht="24.75" customHeight="1" x14ac:dyDescent="0.25">
      <c r="A18" s="2">
        <f>IF(B17&gt;=$G$4,"",B17)</f>
        <v>0.36458333333333348</v>
      </c>
      <c r="B18" s="2">
        <f t="shared" si="0"/>
        <v>0.37500000000000017</v>
      </c>
      <c r="C18" s="15"/>
      <c r="D18" s="16"/>
      <c r="E18" s="12">
        <f>SUM('1:14'!Q18)</f>
        <v>436</v>
      </c>
      <c r="F18" s="15"/>
      <c r="G18" s="16"/>
      <c r="H18" s="17"/>
      <c r="I18" s="17">
        <f>SUM(E15:E18)</f>
        <v>1771</v>
      </c>
    </row>
    <row r="19" spans="1:9" ht="50.25" customHeight="1" x14ac:dyDescent="0.25">
      <c r="H19" s="4"/>
      <c r="I19" s="4"/>
    </row>
    <row r="20" spans="1:9" ht="24.75" customHeight="1" x14ac:dyDescent="0.25">
      <c r="A20" s="76">
        <f>IF(B18&gt;=$G$4,"",B18)</f>
        <v>0.37500000000000017</v>
      </c>
      <c r="B20" s="76">
        <f>IF(A20="","",A20+$E$5)</f>
        <v>0.38541666666666685</v>
      </c>
      <c r="C20" s="82"/>
      <c r="D20" s="11"/>
      <c r="E20" s="12">
        <f>SUM('1:14'!Q20)</f>
        <v>449</v>
      </c>
      <c r="F20" s="82"/>
      <c r="G20" s="83"/>
      <c r="H20" s="18"/>
      <c r="I20" s="11">
        <f>SUM(E16:E18,E20)</f>
        <v>1755</v>
      </c>
    </row>
    <row r="21" spans="1:9" ht="24.75" customHeight="1" x14ac:dyDescent="0.25">
      <c r="A21" s="76">
        <f>IF(B20&gt;=$G$4,"",B20)</f>
        <v>0.38541666666666685</v>
      </c>
      <c r="B21" s="76">
        <f>IF(A21="","",A21+$E$5)</f>
        <v>0.39583333333333354</v>
      </c>
      <c r="C21" s="15"/>
      <c r="D21" s="16"/>
      <c r="E21" s="12">
        <f>SUM('1:14'!Q21)</f>
        <v>400</v>
      </c>
      <c r="F21" s="15"/>
      <c r="G21" s="20"/>
      <c r="H21" s="19"/>
      <c r="I21" s="16">
        <f>SUM(E17:E18,E20:E21)</f>
        <v>1745</v>
      </c>
    </row>
    <row r="22" spans="1:9" ht="24.75" customHeight="1" x14ac:dyDescent="0.25">
      <c r="A22" s="76">
        <f>IF(B21&gt;=$G$4,"",B21)</f>
        <v>0.39583333333333354</v>
      </c>
      <c r="B22" s="76">
        <f>IF(A22="","",A22+$E$5)</f>
        <v>0.40625000000000022</v>
      </c>
      <c r="C22" s="15"/>
      <c r="D22" s="16"/>
      <c r="E22" s="12">
        <f>SUM('1:14'!Q22)</f>
        <v>394</v>
      </c>
      <c r="F22" s="15"/>
      <c r="G22" s="20"/>
      <c r="H22" s="19"/>
      <c r="I22" s="16">
        <f>SUM(E18,E20:E22)</f>
        <v>1679</v>
      </c>
    </row>
    <row r="23" spans="1:9" ht="24.75" customHeight="1" x14ac:dyDescent="0.25">
      <c r="A23" s="76">
        <f>IF(B22&gt;=$G$4,"",B22)</f>
        <v>0.40625000000000022</v>
      </c>
      <c r="B23" s="76">
        <f>IF(A23="","",A23+$E$5)</f>
        <v>0.41666666666666691</v>
      </c>
      <c r="C23" s="15"/>
      <c r="D23" s="16"/>
      <c r="E23" s="12">
        <f>SUM('1:14'!Q23)</f>
        <v>344</v>
      </c>
      <c r="F23" s="15"/>
      <c r="G23" s="20"/>
      <c r="H23" s="17"/>
      <c r="I23" s="16">
        <f>SUM(E20:E23)</f>
        <v>1587</v>
      </c>
    </row>
    <row r="24" spans="1:9" ht="20.25" customHeight="1" x14ac:dyDescent="0.25"/>
    <row r="26" spans="1:9" x14ac:dyDescent="0.25">
      <c r="C26" s="103"/>
      <c r="D26" s="103"/>
      <c r="E26" s="4"/>
    </row>
    <row r="29" spans="1:9" x14ac:dyDescent="0.25">
      <c r="G29" s="3" t="s">
        <v>21</v>
      </c>
      <c r="H29" s="22">
        <f>IF($I$31=I13,A10,IF($I$31=I15,A11,IF($I$31=I16,A12,IF($I$31=I17,A13,IF($I$31=I18,A15,IF($I$31=I20,A16,IF($I$31=I21,A17,IF($I$31=I22,A18,A20))))))))</f>
        <v>0.33333333333333343</v>
      </c>
      <c r="I29" s="22">
        <f>IF($I$31=I13,B13,IF($I$31=I15,B15,IF($I$31=I16,B16,IF($I$31=I17,B17,IF($I$31=I18,B18,IF($I$31=I20,B20,IF($I$31=I21,B21,IF($I$31=I22,B22,B23))))))))</f>
        <v>0.37500000000000017</v>
      </c>
    </row>
    <row r="31" spans="1:9" x14ac:dyDescent="0.25">
      <c r="G31" s="3" t="s">
        <v>13</v>
      </c>
      <c r="I31" s="21">
        <f>MAX(I10:I13,I15:I18,I20:I23)</f>
        <v>1771</v>
      </c>
    </row>
    <row r="33" spans="9:9" x14ac:dyDescent="0.25">
      <c r="I33" s="9"/>
    </row>
    <row r="34" spans="9:9" x14ac:dyDescent="0.25">
      <c r="I34" s="9"/>
    </row>
  </sheetData>
  <mergeCells count="4">
    <mergeCell ref="A8:B8"/>
    <mergeCell ref="C26:D26"/>
    <mergeCell ref="E8:E9"/>
    <mergeCell ref="H8:I9"/>
  </mergeCells>
  <phoneticPr fontId="0" type="noConversion"/>
  <printOptions horizontalCentered="1"/>
  <pageMargins left="0.19685039370078741" right="0.19685039370078741" top="1.1023622047244095" bottom="1" header="0.55118110236220474" footer="0"/>
  <pageSetup scale="86" orientation="portrait" horizontalDpi="4294967292" verticalDpi="300" r:id="rId1"/>
  <headerFooter alignWithMargins="0">
    <oddHeader>&amp;C&amp;24HORA DE MAXIMA DEMANDA</oddHeader>
  </headerFooter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96E8-F4FA-4E58-BD2D-A1032B10DADF}">
  <sheetPr codeName="Hoja111111111">
    <pageSetUpPr fitToPage="1"/>
  </sheetPr>
  <dimension ref="A2:R26"/>
  <sheetViews>
    <sheetView view="pageBreakPreview" topLeftCell="A5" zoomScale="75" zoomScaleNormal="83" zoomScaleSheetLayoutView="75" workbookViewId="0">
      <selection activeCell="G23" sqref="G23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59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11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11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8</v>
      </c>
      <c r="D11" s="30"/>
      <c r="E11" s="30"/>
      <c r="F11" s="30"/>
      <c r="G11" s="30"/>
      <c r="H11" s="30"/>
      <c r="I11" s="30"/>
      <c r="J11" s="30"/>
      <c r="K11" s="30"/>
      <c r="L11" s="77"/>
      <c r="M11" s="77"/>
      <c r="N11" s="77"/>
      <c r="O11" s="77"/>
      <c r="P11" s="77"/>
      <c r="Q11" s="12">
        <f>SUM(C11:P11)</f>
        <v>8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11</v>
      </c>
      <c r="D12" s="30"/>
      <c r="E12" s="30"/>
      <c r="F12" s="30"/>
      <c r="G12" s="30"/>
      <c r="H12" s="30"/>
      <c r="I12" s="30"/>
      <c r="J12" s="30"/>
      <c r="K12" s="30"/>
      <c r="L12" s="77"/>
      <c r="M12" s="77"/>
      <c r="N12" s="77"/>
      <c r="O12" s="77"/>
      <c r="P12" s="77"/>
      <c r="Q12" s="12">
        <f>SUM(C12:P12)</f>
        <v>11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11</v>
      </c>
      <c r="D13" s="30"/>
      <c r="E13" s="30"/>
      <c r="F13" s="30">
        <v>1</v>
      </c>
      <c r="G13" s="30"/>
      <c r="H13" s="30"/>
      <c r="I13" s="30"/>
      <c r="J13" s="30"/>
      <c r="K13" s="30"/>
      <c r="L13" s="77"/>
      <c r="M13" s="77"/>
      <c r="N13" s="77"/>
      <c r="O13" s="77"/>
      <c r="P13" s="77"/>
      <c r="Q13" s="12">
        <f>SUM(C13:P13)</f>
        <v>12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16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16</v>
      </c>
      <c r="R15" s="3">
        <f>IF(A15='Hora Máx.'!$H$29,(Q15+Q16+Q17+Q18)/(MAX(Q15:Q18)*4),"")</f>
        <v>0.83823529411764708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14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14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10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10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16</v>
      </c>
      <c r="D18" s="30"/>
      <c r="E18" s="30"/>
      <c r="F18" s="30"/>
      <c r="G18" s="30">
        <v>1</v>
      </c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17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17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17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15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15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11</v>
      </c>
      <c r="D22" s="77"/>
      <c r="E22" s="77"/>
      <c r="F22" s="77"/>
      <c r="G22" s="77">
        <v>1</v>
      </c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12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13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13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5301-E96B-4626-90DD-B646831C859F}">
  <sheetPr codeName="Hoja1111111111">
    <pageSetUpPr fitToPage="1"/>
  </sheetPr>
  <dimension ref="A2:R26"/>
  <sheetViews>
    <sheetView view="pageBreakPreview" topLeftCell="A6" zoomScale="75" zoomScaleNormal="83" zoomScaleSheetLayoutView="75" workbookViewId="0">
      <selection activeCell="H16" sqref="H16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60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8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8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5</v>
      </c>
      <c r="D11" s="30"/>
      <c r="E11" s="30"/>
      <c r="F11" s="30"/>
      <c r="G11" s="30"/>
      <c r="H11" s="30"/>
      <c r="I11" s="30"/>
      <c r="J11" s="30"/>
      <c r="K11" s="77"/>
      <c r="L11" s="77"/>
      <c r="M11" s="77"/>
      <c r="N11" s="77"/>
      <c r="O11" s="77"/>
      <c r="P11" s="77"/>
      <c r="Q11" s="12">
        <f>SUM(C11:P11)</f>
        <v>5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5</v>
      </c>
      <c r="D12" s="30"/>
      <c r="E12" s="30"/>
      <c r="F12" s="30"/>
      <c r="G12" s="30"/>
      <c r="H12" s="30"/>
      <c r="I12" s="30"/>
      <c r="J12" s="30"/>
      <c r="K12" s="77"/>
      <c r="L12" s="77"/>
      <c r="M12" s="77"/>
      <c r="N12" s="77"/>
      <c r="O12" s="77"/>
      <c r="P12" s="77"/>
      <c r="Q12" s="12">
        <f>SUM(C12:P12)</f>
        <v>5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3</v>
      </c>
      <c r="D13" s="30"/>
      <c r="E13" s="30"/>
      <c r="F13" s="30"/>
      <c r="G13" s="30"/>
      <c r="H13" s="30"/>
      <c r="I13" s="30"/>
      <c r="J13" s="30"/>
      <c r="K13" s="77"/>
      <c r="L13" s="77"/>
      <c r="M13" s="77"/>
      <c r="N13" s="77"/>
      <c r="O13" s="77"/>
      <c r="P13" s="77"/>
      <c r="Q13" s="12">
        <f>SUM(C13:P13)</f>
        <v>3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10</v>
      </c>
      <c r="D15" s="77"/>
      <c r="E15" s="77"/>
      <c r="F15" s="77"/>
      <c r="G15" s="77"/>
      <c r="H15" s="77">
        <v>1</v>
      </c>
      <c r="I15" s="77"/>
      <c r="J15" s="77"/>
      <c r="K15" s="77"/>
      <c r="L15" s="77"/>
      <c r="M15" s="77"/>
      <c r="N15" s="77"/>
      <c r="O15" s="77"/>
      <c r="P15" s="77"/>
      <c r="Q15" s="12">
        <f>SUM(C15:P15)</f>
        <v>11</v>
      </c>
      <c r="R15" s="3">
        <f>IF(A15='Hora Máx.'!$H$29,(Q15+Q16+Q17+Q18)/(MAX(Q15:Q18)*4),"")</f>
        <v>0.80769230769230771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11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11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13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13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7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7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11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11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20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20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22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22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17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17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DB9A-44C0-434D-8466-6197215F6725}">
  <sheetPr codeName="Hoja11111111111">
    <pageSetUpPr fitToPage="1"/>
  </sheetPr>
  <dimension ref="A2:R26"/>
  <sheetViews>
    <sheetView view="pageBreakPreview" topLeftCell="A6" zoomScale="75" zoomScaleNormal="83" zoomScaleSheetLayoutView="75" workbookViewId="0">
      <selection activeCell="I16" sqref="I16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61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13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13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21</v>
      </c>
      <c r="D11" s="30"/>
      <c r="E11" s="30"/>
      <c r="F11" s="30"/>
      <c r="G11" s="30"/>
      <c r="H11" s="30"/>
      <c r="I11" s="30"/>
      <c r="J11" s="30"/>
      <c r="K11" s="77"/>
      <c r="L11" s="77"/>
      <c r="M11" s="77"/>
      <c r="N11" s="77"/>
      <c r="O11" s="77"/>
      <c r="P11" s="77"/>
      <c r="Q11" s="12">
        <f>SUM(C11:P11)</f>
        <v>21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19</v>
      </c>
      <c r="D12" s="30"/>
      <c r="E12" s="30"/>
      <c r="F12" s="30"/>
      <c r="G12" s="30"/>
      <c r="H12" s="30"/>
      <c r="I12" s="30"/>
      <c r="J12" s="30"/>
      <c r="K12" s="77"/>
      <c r="L12" s="77"/>
      <c r="M12" s="77"/>
      <c r="N12" s="77"/>
      <c r="O12" s="77"/>
      <c r="P12" s="77"/>
      <c r="Q12" s="12">
        <f>SUM(C12:P12)</f>
        <v>19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14</v>
      </c>
      <c r="D13" s="30"/>
      <c r="E13" s="30"/>
      <c r="F13" s="30"/>
      <c r="G13" s="30"/>
      <c r="H13" s="30"/>
      <c r="I13" s="30"/>
      <c r="J13" s="30"/>
      <c r="K13" s="77"/>
      <c r="L13" s="77"/>
      <c r="M13" s="77"/>
      <c r="N13" s="77"/>
      <c r="O13" s="77"/>
      <c r="P13" s="77"/>
      <c r="Q13" s="12">
        <f>SUM(C13:P13)</f>
        <v>14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35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35</v>
      </c>
      <c r="R15" s="3">
        <f>IF(A15='Hora Máx.'!$H$29,(Q15+Q16+Q17+Q18)/(MAX(Q15:Q18)*4),"")</f>
        <v>0.89534883720930236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36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36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43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43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39</v>
      </c>
      <c r="D18" s="30"/>
      <c r="E18" s="30"/>
      <c r="F18" s="30"/>
      <c r="G18" s="30"/>
      <c r="H18" s="30">
        <v>1</v>
      </c>
      <c r="I18" s="77"/>
      <c r="J18" s="77"/>
      <c r="K18" s="77"/>
      <c r="L18" s="77"/>
      <c r="M18" s="77"/>
      <c r="N18" s="77"/>
      <c r="O18" s="77"/>
      <c r="P18" s="77"/>
      <c r="Q18" s="12">
        <f>SUM(C18:P18)</f>
        <v>40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35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35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49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49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53</v>
      </c>
      <c r="D22" s="77"/>
      <c r="E22" s="77"/>
      <c r="F22" s="77"/>
      <c r="G22" s="77"/>
      <c r="H22" s="77">
        <v>1</v>
      </c>
      <c r="I22" s="77"/>
      <c r="J22" s="77"/>
      <c r="K22" s="77"/>
      <c r="L22" s="77"/>
      <c r="M22" s="77"/>
      <c r="N22" s="77"/>
      <c r="O22" s="77"/>
      <c r="P22" s="77"/>
      <c r="Q22" s="12">
        <f>SUM(C22:P22)</f>
        <v>54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45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45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9BAC-FDC9-45B5-B3FE-377B9D3263F4}">
  <sheetPr codeName="Hoja111111111111">
    <pageSetUpPr fitToPage="1"/>
  </sheetPr>
  <dimension ref="A2:R26"/>
  <sheetViews>
    <sheetView view="pageBreakPreview" topLeftCell="A6" zoomScale="75" zoomScaleNormal="83" zoomScaleSheetLayoutView="75" workbookViewId="0">
      <selection activeCell="I23" sqref="I23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62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73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73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63</v>
      </c>
      <c r="D11" s="30"/>
      <c r="E11" s="30"/>
      <c r="F11" s="30"/>
      <c r="G11" s="30"/>
      <c r="H11" s="30"/>
      <c r="I11" s="30"/>
      <c r="J11" s="77"/>
      <c r="K11" s="77"/>
      <c r="L11" s="77"/>
      <c r="M11" s="77"/>
      <c r="N11" s="77"/>
      <c r="O11" s="77"/>
      <c r="P11" s="77"/>
      <c r="Q11" s="12">
        <f>SUM(C11:P11)</f>
        <v>63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46</v>
      </c>
      <c r="D12" s="30"/>
      <c r="E12" s="30"/>
      <c r="F12" s="30">
        <v>4</v>
      </c>
      <c r="G12" s="30"/>
      <c r="H12" s="30"/>
      <c r="I12" s="30"/>
      <c r="J12" s="77"/>
      <c r="K12" s="77"/>
      <c r="L12" s="77"/>
      <c r="M12" s="77"/>
      <c r="N12" s="77"/>
      <c r="O12" s="77"/>
      <c r="P12" s="77"/>
      <c r="Q12" s="12">
        <f>SUM(C12:P12)</f>
        <v>50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83</v>
      </c>
      <c r="D13" s="30"/>
      <c r="E13" s="30"/>
      <c r="F13" s="30"/>
      <c r="G13" s="30"/>
      <c r="H13" s="30"/>
      <c r="I13" s="30"/>
      <c r="J13" s="77"/>
      <c r="K13" s="77"/>
      <c r="L13" s="77"/>
      <c r="M13" s="77"/>
      <c r="N13" s="77"/>
      <c r="O13" s="77"/>
      <c r="P13" s="77"/>
      <c r="Q13" s="12">
        <f>SUM(C13:P13)</f>
        <v>83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76</v>
      </c>
      <c r="D15" s="77"/>
      <c r="E15" s="77"/>
      <c r="F15" s="77">
        <v>5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81</v>
      </c>
      <c r="R15" s="3">
        <f>IF(A15='Hora Máx.'!$H$29,(Q15+Q16+Q17+Q18)/(MAX(Q15:Q18)*4),"")</f>
        <v>0.85416666666666663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69</v>
      </c>
      <c r="D16" s="30"/>
      <c r="E16" s="30"/>
      <c r="F16" s="30">
        <v>7</v>
      </c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76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92</v>
      </c>
      <c r="D17" s="30"/>
      <c r="E17" s="30"/>
      <c r="F17" s="30">
        <v>4</v>
      </c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96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73</v>
      </c>
      <c r="D18" s="30"/>
      <c r="E18" s="30"/>
      <c r="F18" s="30">
        <v>2</v>
      </c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75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46</v>
      </c>
      <c r="D20" s="77"/>
      <c r="E20" s="77"/>
      <c r="F20" s="77">
        <v>2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48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36</v>
      </c>
      <c r="D21" s="77"/>
      <c r="E21" s="77"/>
      <c r="F21" s="77">
        <v>5</v>
      </c>
      <c r="G21" s="77"/>
      <c r="H21" s="77">
        <v>1</v>
      </c>
      <c r="I21" s="77"/>
      <c r="J21" s="77"/>
      <c r="K21" s="77"/>
      <c r="L21" s="77"/>
      <c r="M21" s="77"/>
      <c r="N21" s="77"/>
      <c r="O21" s="77"/>
      <c r="P21" s="77"/>
      <c r="Q21" s="12">
        <f>SUM(C21:P21)</f>
        <v>42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32</v>
      </c>
      <c r="D22" s="77"/>
      <c r="E22" s="77"/>
      <c r="F22" s="77">
        <v>4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36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27</v>
      </c>
      <c r="D23" s="77"/>
      <c r="E23" s="77"/>
      <c r="F23" s="77">
        <v>5</v>
      </c>
      <c r="G23" s="77"/>
      <c r="H23" s="77">
        <v>1</v>
      </c>
      <c r="I23" s="77"/>
      <c r="J23" s="77"/>
      <c r="K23" s="77"/>
      <c r="L23" s="77"/>
      <c r="M23" s="77"/>
      <c r="N23" s="77"/>
      <c r="O23" s="77"/>
      <c r="P23" s="77"/>
      <c r="Q23" s="12">
        <f>SUM(C23:P23)</f>
        <v>33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EFF9-150A-4DAD-9495-EAF6F4E3D798}">
  <sheetPr codeName="Hoja1111111111111">
    <pageSetUpPr fitToPage="1"/>
  </sheetPr>
  <dimension ref="A2:R26"/>
  <sheetViews>
    <sheetView view="pageBreakPreview" topLeftCell="A6" zoomScale="75" zoomScaleNormal="83" zoomScaleSheetLayoutView="75" workbookViewId="0">
      <selection activeCell="F20" sqref="F20:F23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63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10</v>
      </c>
      <c r="D10" s="77"/>
      <c r="E10" s="77"/>
      <c r="F10" s="77">
        <v>7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17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17</v>
      </c>
      <c r="D11" s="30"/>
      <c r="E11" s="30"/>
      <c r="F11" s="30">
        <v>4</v>
      </c>
      <c r="G11" s="30"/>
      <c r="H11" s="30"/>
      <c r="I11" s="30"/>
      <c r="J11" s="77"/>
      <c r="K11" s="77"/>
      <c r="L11" s="77"/>
      <c r="M11" s="77"/>
      <c r="N11" s="77"/>
      <c r="O11" s="77"/>
      <c r="P11" s="77"/>
      <c r="Q11" s="12">
        <f>SUM(C11:P11)</f>
        <v>21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9</v>
      </c>
      <c r="D12" s="30"/>
      <c r="E12" s="30"/>
      <c r="F12" s="30">
        <v>9</v>
      </c>
      <c r="G12" s="30"/>
      <c r="H12" s="30"/>
      <c r="I12" s="30"/>
      <c r="J12" s="77"/>
      <c r="K12" s="77"/>
      <c r="L12" s="77"/>
      <c r="M12" s="77"/>
      <c r="N12" s="77"/>
      <c r="O12" s="77"/>
      <c r="P12" s="77"/>
      <c r="Q12" s="12">
        <f>SUM(C12:P12)</f>
        <v>18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11</v>
      </c>
      <c r="D13" s="30"/>
      <c r="E13" s="30"/>
      <c r="F13" s="30">
        <v>2</v>
      </c>
      <c r="G13" s="30"/>
      <c r="H13" s="30"/>
      <c r="I13" s="30"/>
      <c r="J13" s="77"/>
      <c r="K13" s="77"/>
      <c r="L13" s="77"/>
      <c r="M13" s="77"/>
      <c r="N13" s="77"/>
      <c r="O13" s="77"/>
      <c r="P13" s="77"/>
      <c r="Q13" s="12">
        <f>SUM(C13:P13)</f>
        <v>13</v>
      </c>
      <c r="R13" s="3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19</v>
      </c>
      <c r="D15" s="77"/>
      <c r="E15" s="77"/>
      <c r="F15" s="77">
        <v>5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24</v>
      </c>
      <c r="R15" s="3">
        <f>IF(A15='Hora Máx.'!$H$29,(Q15+Q16+Q17+Q18)/(MAX(Q15:Q18)*4),"")</f>
        <v>0.73958333333333337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11</v>
      </c>
      <c r="D16" s="30"/>
      <c r="E16" s="30"/>
      <c r="F16" s="30">
        <v>3</v>
      </c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14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13</v>
      </c>
      <c r="D17" s="30"/>
      <c r="E17" s="30"/>
      <c r="F17" s="30">
        <v>2</v>
      </c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15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14</v>
      </c>
      <c r="D18" s="30"/>
      <c r="E18" s="30"/>
      <c r="F18" s="30">
        <v>4</v>
      </c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18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25</v>
      </c>
      <c r="D20" s="77"/>
      <c r="E20" s="77"/>
      <c r="F20" s="77">
        <v>10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35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14</v>
      </c>
      <c r="D21" s="77"/>
      <c r="E21" s="77"/>
      <c r="F21" s="77">
        <v>5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19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17</v>
      </c>
      <c r="D22" s="77"/>
      <c r="E22" s="77"/>
      <c r="F22" s="77">
        <v>7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24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12</v>
      </c>
      <c r="D23" s="77"/>
      <c r="E23" s="77"/>
      <c r="F23" s="77">
        <v>4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16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1BEB-8C06-467D-B21E-5C6F5A1B7262}">
  <sheetPr codeName="Hoja11111111111111">
    <pageSetUpPr fitToPage="1"/>
  </sheetPr>
  <dimension ref="A2:R26"/>
  <sheetViews>
    <sheetView view="pageBreakPreview" topLeftCell="A6" zoomScale="75" zoomScaleNormal="83" zoomScaleSheetLayoutView="75" workbookViewId="0">
      <selection activeCell="G23" sqref="G23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64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9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9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8</v>
      </c>
      <c r="D11" s="30"/>
      <c r="E11" s="30"/>
      <c r="F11" s="30"/>
      <c r="G11" s="30"/>
      <c r="H11" s="30"/>
      <c r="I11" s="77"/>
      <c r="J11" s="77"/>
      <c r="K11" s="77"/>
      <c r="L11" s="77"/>
      <c r="M11" s="77"/>
      <c r="N11" s="77"/>
      <c r="O11" s="77"/>
      <c r="P11" s="77"/>
      <c r="Q11" s="12">
        <f>SUM(C11:P11)</f>
        <v>8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9</v>
      </c>
      <c r="D12" s="30"/>
      <c r="E12" s="30"/>
      <c r="F12" s="30"/>
      <c r="G12" s="30"/>
      <c r="H12" s="30"/>
      <c r="I12" s="77"/>
      <c r="J12" s="77"/>
      <c r="K12" s="77"/>
      <c r="L12" s="77"/>
      <c r="M12" s="77"/>
      <c r="N12" s="77"/>
      <c r="O12" s="77"/>
      <c r="P12" s="77"/>
      <c r="Q12" s="12">
        <f>SUM(C12:P12)</f>
        <v>9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11</v>
      </c>
      <c r="D13" s="30"/>
      <c r="E13" s="30"/>
      <c r="F13" s="30"/>
      <c r="G13" s="30"/>
      <c r="H13" s="30"/>
      <c r="I13" s="77"/>
      <c r="J13" s="77"/>
      <c r="K13" s="77"/>
      <c r="L13" s="77"/>
      <c r="M13" s="77"/>
      <c r="N13" s="77"/>
      <c r="O13" s="77"/>
      <c r="P13" s="77"/>
      <c r="Q13" s="12">
        <f>SUM(C13:P13)</f>
        <v>11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16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16</v>
      </c>
      <c r="R15" s="3">
        <f>IF(A15='Hora Máx.'!$H$29,(Q15+Q16+Q17+Q18)/(MAX(Q15:Q18)*4),"")</f>
        <v>0.80882352941176472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9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9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12</v>
      </c>
      <c r="D17" s="30"/>
      <c r="E17" s="30"/>
      <c r="F17" s="30"/>
      <c r="G17" s="30">
        <v>1</v>
      </c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13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17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17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16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16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27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27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23</v>
      </c>
      <c r="D22" s="77"/>
      <c r="E22" s="77"/>
      <c r="F22" s="77"/>
      <c r="G22" s="77">
        <v>1</v>
      </c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24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25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25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CCD2-B615-4FB1-ADD8-497015660A10}">
  <sheetPr codeName="Hoja21"/>
  <dimension ref="A1:R68"/>
  <sheetViews>
    <sheetView showGridLines="0" showZeros="0" view="pageBreakPreview" topLeftCell="A19" zoomScale="85" zoomScaleNormal="60" zoomScaleSheetLayoutView="85" workbookViewId="0">
      <selection activeCell="G38" sqref="G38"/>
    </sheetView>
  </sheetViews>
  <sheetFormatPr defaultColWidth="12" defaultRowHeight="13.2" x14ac:dyDescent="0.25"/>
  <cols>
    <col min="1" max="1" width="15.6640625" style="3" customWidth="1"/>
    <col min="2" max="12" width="9.44140625" style="3" customWidth="1"/>
    <col min="13" max="13" width="10.6640625" style="3" customWidth="1"/>
    <col min="14" max="14" width="21.109375" style="3" customWidth="1"/>
    <col min="15" max="15" width="10.33203125" style="3" customWidth="1"/>
    <col min="16" max="16" width="15.33203125" style="3" customWidth="1"/>
    <col min="17" max="16384" width="12" style="3"/>
  </cols>
  <sheetData>
    <row r="1" spans="1:18" x14ac:dyDescent="0.25">
      <c r="N1" s="4"/>
    </row>
    <row r="2" spans="1:18" ht="20.25" customHeight="1" x14ac:dyDescent="0.25">
      <c r="C2" s="32" t="s">
        <v>9</v>
      </c>
      <c r="E2" s="38" t="str">
        <f>'Hora Máx.'!$E$2</f>
        <v>Monterrey, N.L.</v>
      </c>
      <c r="F2" s="23"/>
      <c r="G2" s="23"/>
      <c r="H2" s="23"/>
      <c r="I2" s="23"/>
      <c r="J2" s="23"/>
      <c r="N2" s="4"/>
    </row>
    <row r="3" spans="1:18" ht="20.25" customHeight="1" x14ac:dyDescent="0.25">
      <c r="C3" s="32" t="s">
        <v>5</v>
      </c>
      <c r="E3" s="39" t="str">
        <f>'Hora Máx.'!$E$3</f>
        <v>Int. 01 Av.Eugenio Gza. Sada - Del Estado - Av.Fernando Garcìa</v>
      </c>
      <c r="F3" s="24"/>
      <c r="G3" s="24"/>
      <c r="H3" s="24"/>
      <c r="I3" s="24"/>
      <c r="J3" s="24"/>
      <c r="N3" s="8"/>
    </row>
    <row r="4" spans="1:18" ht="20.25" customHeight="1" x14ac:dyDescent="0.25">
      <c r="C4" s="3" t="s">
        <v>22</v>
      </c>
      <c r="E4" s="126">
        <f>'Hora Máx.'!$E$4</f>
        <v>0.29166666666666669</v>
      </c>
      <c r="F4" s="126"/>
      <c r="G4" s="40" t="s">
        <v>23</v>
      </c>
      <c r="H4" s="126">
        <f>'Hora Máx.'!$G$4</f>
        <v>0.41666666666666669</v>
      </c>
      <c r="I4" s="126"/>
      <c r="J4" s="41"/>
      <c r="N4" s="8"/>
    </row>
    <row r="5" spans="1:18" ht="20.25" customHeight="1" x14ac:dyDescent="0.25">
      <c r="C5" s="3" t="s">
        <v>12</v>
      </c>
      <c r="E5" s="126">
        <f>'Hora Máx.'!H29</f>
        <v>0.33333333333333343</v>
      </c>
      <c r="F5" s="126"/>
      <c r="G5" s="42" t="s">
        <v>23</v>
      </c>
      <c r="H5" s="126">
        <f>'Hora Máx.'!I29</f>
        <v>0.37500000000000017</v>
      </c>
      <c r="I5" s="126"/>
      <c r="J5" s="4"/>
      <c r="N5" s="8"/>
    </row>
    <row r="6" spans="1:18" ht="20.25" customHeight="1" x14ac:dyDescent="0.25">
      <c r="C6" s="3" t="s">
        <v>8</v>
      </c>
      <c r="E6" s="127">
        <f>'Hora Máx.'!$H$5</f>
        <v>0</v>
      </c>
      <c r="F6" s="127"/>
      <c r="G6" s="43"/>
      <c r="H6" s="44"/>
      <c r="I6" s="25"/>
      <c r="J6" s="4"/>
      <c r="K6" s="4"/>
      <c r="L6" s="4"/>
      <c r="M6" s="4"/>
      <c r="N6" s="9"/>
    </row>
    <row r="7" spans="1:18" ht="24.9" customHeight="1" thickBot="1" x14ac:dyDescent="0.3">
      <c r="B7" s="10"/>
    </row>
    <row r="8" spans="1:18" ht="21.9" customHeight="1" x14ac:dyDescent="0.25">
      <c r="A8" s="99" t="s">
        <v>14</v>
      </c>
      <c r="B8" s="128" t="s">
        <v>19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30"/>
      <c r="N8" s="120" t="s">
        <v>4</v>
      </c>
      <c r="O8" s="100"/>
      <c r="P8" s="122" t="s">
        <v>4</v>
      </c>
      <c r="Q8" s="122" t="s">
        <v>39</v>
      </c>
      <c r="R8" s="124" t="s">
        <v>38</v>
      </c>
    </row>
    <row r="9" spans="1:18" ht="21.9" customHeight="1" thickBot="1" x14ac:dyDescent="0.3">
      <c r="A9" s="17" t="s">
        <v>15</v>
      </c>
      <c r="B9" s="45" t="s">
        <v>16</v>
      </c>
      <c r="C9" s="45" t="s">
        <v>17</v>
      </c>
      <c r="D9" s="45" t="s">
        <v>91</v>
      </c>
      <c r="E9" s="45" t="s">
        <v>17</v>
      </c>
      <c r="F9" s="47" t="s">
        <v>92</v>
      </c>
      <c r="G9" s="45" t="s">
        <v>17</v>
      </c>
      <c r="H9" s="46" t="s">
        <v>41</v>
      </c>
      <c r="I9" s="45" t="s">
        <v>17</v>
      </c>
      <c r="J9" s="47" t="s">
        <v>18</v>
      </c>
      <c r="K9" s="45" t="s">
        <v>17</v>
      </c>
      <c r="L9" s="46" t="s">
        <v>3</v>
      </c>
      <c r="M9" s="56" t="s">
        <v>17</v>
      </c>
      <c r="N9" s="121"/>
      <c r="O9" s="72"/>
      <c r="P9" s="123"/>
      <c r="Q9" s="123"/>
      <c r="R9" s="125"/>
    </row>
    <row r="10" spans="1:18" ht="18.600000000000001" customHeight="1" thickTop="1" x14ac:dyDescent="0.25">
      <c r="A10" s="98" t="s">
        <v>50</v>
      </c>
      <c r="B10" s="57">
        <f>CHOOSE($O$10,SUM('1'!$C$10:$C$13,'1'!$D$10:$D$13),SUM('1'!$C$11:$C$15,'1'!$D$11:$D$15),SUM('1'!$C$12:$C$16,'1'!$D$12:$D$16),SUM('1'!$C$13:$C$17,'1'!$D$13:$D$17),SUM('1'!$C$15:$C$18,'1'!$D$15:$D$18),SUM('1'!$C$16:$C$20,'1'!$D$16:$D$20),SUM('1'!$C$17:$C$21,'1'!$D$17:$D$21),SUM('1'!$C$18:$C$22,'1'!$D$18:$D$22),SUM('1'!$C$20:$C$23,'1'!$D$20:$D$23))</f>
        <v>288</v>
      </c>
      <c r="C10" s="58">
        <f>IF(N10="","",B10/CHOOSE($O$10,SUM('1'!$Q$10:$Q$13),SUM('1'!$Q$11:$Q$15),SUM('1'!$Q$12:$Q$16),SUM('1'!$Q$13:$Q$17),SUM('1'!$Q$15:$Q$18),SUM('1'!$Q$16:$Q$20),SUM('1'!$Q$17:$Q$21),SUM('1'!$Q$18:$Q$22),SUM('1'!$Q$20:$Q$23)))</f>
        <v>0.98969072164948457</v>
      </c>
      <c r="D10" s="57">
        <f>CHOOSE($O$10,SUM('1'!$E$10:$E$13),SUM('1'!$E$11:$E$15),SUM('1'!$E$12:$E$16),SUM('1'!$E$13:$E$17),SUM('1'!$E$15:$E$18),SUM('1'!$E$16:$E$20),SUM('1'!$E$17:$E$21),SUM('1'!$E$18:$E$22),SUM('1'!$E$20:$E$23))</f>
        <v>0</v>
      </c>
      <c r="E10" s="58">
        <f>IF(N10="","",D10/CHOOSE($O$10,SUM('1'!$Q$10:$Q$13),SUM('1'!$Q$11:$Q$15),SUM('1'!$Q$12:$Q$16),SUM('1'!$Q$13:$Q$17),SUM('1'!$Q$15:$Q$18),SUM('1'!$Q$16:$Q$20),SUM('1'!$Q$17:$Q$21),SUM('1'!$Q$18:$Q$22),SUM('1'!$Q$20:$Q$23)))</f>
        <v>0</v>
      </c>
      <c r="F10" s="57">
        <f>CHOOSE($O$10,SUM('1'!$F$10:$F$13),SUM('1'!$F$11:$F$15),SUM('1'!$F$12:$F$16),SUM('1'!$F$13:$F$17),SUM('1'!$F$15:$F$18),SUM('1'!$F$16:$F$20),SUM('1'!$F$17:$F$21),SUM('1'!$F$18:$F$22),SUM('1'!$F$20:$F$23))</f>
        <v>0</v>
      </c>
      <c r="G10" s="58">
        <f>IF(N10="","",F10/CHOOSE($O$10,SUM('1'!$Q$10:$Q$13),SUM('1'!$Q$11:$Q$15),SUM('1'!$Q$12:$Q$16),SUM('1'!$Q$13:$Q$17),SUM('1'!$Q$15:$Q$18),SUM('1'!$Q$16:$Q$20),SUM('1'!$Q$17:$Q$21),SUM('1'!$Q$18:$Q$22),SUM('1'!$Q$20:$Q$23)))</f>
        <v>0</v>
      </c>
      <c r="H10" s="57">
        <f>CHOOSE($O$10,SUM('1'!$G$10:$G$13),SUM('1'!$G$11:$G$15),SUM('1'!$G$12:$G$16),SUM('1'!$G$13:$G$17),SUM('1'!$G$15:$G$18),SUM('1'!$G$16:$G$20),SUM('1'!$G$17:$G$21),SUM('1'!$G$18:$G$22),SUM('1'!$G$20:$G$23))</f>
        <v>0</v>
      </c>
      <c r="I10" s="58">
        <f>IF(N10="","",H10/CHOOSE($O$10,SUM('1'!$Q$10:$Q$13),SUM('1'!$Q$11:$Q$15),SUM('1'!$Q$12:$Q$16),SUM('1'!$Q$13:$Q$17),SUM('1'!$Q$15:$Q$18),SUM('1'!$Q$16:$Q$20),SUM('1'!$Q$17:$Q$21),SUM('1'!$Q$18:$Q$22),SUM('1'!$Q$20:$Q$23)))</f>
        <v>0</v>
      </c>
      <c r="J10" s="57">
        <f>CHOOSE($O$10,SUM('1'!$H$10:$O$13),SUM('1'!$H$11:$O$15),SUM('1'!$H$12:$O$16),SUM('1'!$H$13:$O$17),SUM('1'!$H$15:$O$18),SUM('1'!$H$16:$O$20),SUM('1'!$H$17:$O$21),SUM('1'!$H$18:$O$22),SUM('1'!$H$20:$O$23))</f>
        <v>3</v>
      </c>
      <c r="K10" s="58">
        <f>IF(N10="","",J10/CHOOSE($O$10,SUM('1'!$Q$10:$Q$13),SUM('1'!$Q$11:$Q$15),SUM('1'!$Q$12:$Q$16),SUM('1'!$Q$13:$Q$17),SUM('1'!$Q$15:$Q$18),SUM('1'!$Q$16:$Q$20),SUM('1'!$Q$17:$Q$21),SUM('1'!$Q$18:$Q$22),SUM('1'!$Q$20:$Q$23)))</f>
        <v>1.0309278350515464E-2</v>
      </c>
      <c r="L10" s="88">
        <f>CHOOSE($O$10,SUM('1'!$P$10:$P$13),SUM('1'!$P$11:$P$15),SUM('1'!$P$12:$P$16),SUM('1'!$P$13:$P$17),SUM('1'!$P$15:$P$18),SUM('1'!$P$16:$P$20),SUM('1'!$P$17:$P$21),SUM('1'!$P$18:$P$22),SUM('1'!$P$20:$P$23))</f>
        <v>0</v>
      </c>
      <c r="M10" s="58">
        <f>IF(N10="","",L10/CHOOSE($O$10,SUM('1'!$Q$10:$Q$13),SUM('1'!$Q$11:$Q$15),SUM('1'!$Q$12:$Q$16),SUM('1'!$Q$13:$Q$17),SUM('1'!$Q$15:$Q$18),SUM('1'!$Q$16:$Q$20),SUM('1'!$Q$17:$Q$21),SUM('1'!$Q$18:$Q$22),SUM('1'!$Q$20:$Q$23)))</f>
        <v>0</v>
      </c>
      <c r="N10" s="17">
        <f>IF(B10+D10+F10+H10+J10+L10=0,"",B10+D10+F10+H10+J10+L10)</f>
        <v>291</v>
      </c>
      <c r="O10" s="84">
        <f>IF('Hora Máx.'!H29='Hora Máx.'!A10,1,IF('Hora Máx.'!H29='Hora Máx.'!A11,2,IF('Hora Máx.'!H29='Hora Máx.'!A12,3,IF('Hora Máx.'!H29='Hora Máx.'!A13,4,IF('Hora Máx.'!H29='Hora Máx.'!A15,5,IF('Hora Máx.'!H29='Hora Máx.'!A16,6,IF('Hora Máx.'!H29='Hora Máx.'!A17,7,IF('Hora Máx.'!H29='Hora Máx.'!A18,8,9))))))))</f>
        <v>5</v>
      </c>
      <c r="P10" s="17">
        <f>N10</f>
        <v>291</v>
      </c>
      <c r="Q10" s="70">
        <f>IF(N10="","",MAX('1'!$R$10:$R$23))</f>
        <v>0.81741573033707871</v>
      </c>
      <c r="R10" s="71">
        <f>IF(SUM(D10,F10,J10)=0,"",SUM(D10,F10,J10)/N10)</f>
        <v>1.0309278350515464E-2</v>
      </c>
    </row>
    <row r="11" spans="1:18" ht="18.600000000000001" customHeight="1" x14ac:dyDescent="0.25">
      <c r="A11" s="94" t="s">
        <v>65</v>
      </c>
      <c r="B11" s="52">
        <f>CHOOSE($O$10,SUM('2'!$C$10:$C$13,'2'!$D$10:$D$13),SUM('2'!$C$11:$C$15,'2'!$D$11:$D$15),SUM('2'!$C$12:$C$16,'2'!$D$12:$D$16),SUM('2'!$C$13:$C$17,'2'!$D$13:$D$17),SUM('2'!$C$15:$C$18,'2'!$D$15:$D$18),SUM('2'!$C$16:$C$20,'2'!$D$16:$D$20),SUM('2'!$C$17:$C$21,'2'!$D$17:$D$21),SUM('2'!$C$18:$C$22,'2'!$D$18:$D$22),SUM('2'!$C$20:$C$23,'2'!$D$20:$D$23))</f>
        <v>174</v>
      </c>
      <c r="C11" s="53">
        <f>IF(N11="","",B11/CHOOSE($O$10,SUM('2'!$Q$10:$Q$13),SUM('2'!$Q$11:$Q$15),SUM('2'!$Q$12:$Q$16),SUM('2'!$Q$13:$Q$17),SUM('2'!$Q$15:$Q$18),SUM('2'!$Q$16:$Q$20),SUM('2'!$Q$17:$Q$21),SUM('2'!$Q$18:$Q$22),SUM('2'!$Q$20:$Q$23)))</f>
        <v>0.97206703910614523</v>
      </c>
      <c r="D11" s="52">
        <f>CHOOSE($O$10,SUM('2'!$E$10:$E$13),SUM('2'!$E$11:$E$15),SUM('2'!$E$12:$E$16),SUM('2'!$E$13:$E$17),SUM('2'!$E$15:$E$18),SUM('2'!$E$16:$E$20),SUM('2'!$E$17:$E$21),SUM('2'!$E$18:$E$22),SUM('2'!$E$20:$E$23))</f>
        <v>0</v>
      </c>
      <c r="E11" s="53">
        <f>IF(N11="","",D11/CHOOSE($O$10,SUM('2'!$Q$10:$Q$13),SUM('2'!$Q$11:$Q$15),SUM('2'!$Q$12:$Q$16),SUM('2'!$Q$13:$Q$17),SUM('2'!$Q$15:$Q$18),SUM('2'!$Q$16:$Q$20),SUM('2'!$Q$17:$Q$21),SUM('2'!$Q$18:$Q$22),SUM('2'!$Q$20:$Q$23)))</f>
        <v>0</v>
      </c>
      <c r="F11" s="52">
        <f>CHOOSE($O$10,SUM('2'!$F$10:$F$13),SUM('2'!$F$11:$F$15),SUM('2'!$F$12:$F$16),SUM('2'!$F$13:$F$17),SUM('2'!$F$15:$F$18),SUM('2'!$F$16:$F$20),SUM('2'!$F$17:$F$21),SUM('2'!$F$18:$F$22),SUM('2'!$F$20:$F$23))</f>
        <v>0</v>
      </c>
      <c r="G11" s="53">
        <f>IF(N11="","",F11/CHOOSE($O$10,SUM('2'!$Q$10:$Q$13),SUM('2'!$Q$11:$Q$15),SUM('2'!$Q$12:$Q$16),SUM('2'!$Q$13:$Q$17),SUM('2'!$Q$15:$Q$18),SUM('2'!$Q$16:$Q$20),SUM('2'!$Q$17:$Q$21),SUM('2'!$Q$18:$Q$22),SUM('2'!$Q$20:$Q$23)))</f>
        <v>0</v>
      </c>
      <c r="H11" s="52">
        <f>CHOOSE($O$10,SUM('2'!$G$10:$G$13),SUM('2'!$G$11:$G$15),SUM('2'!$G$12:$G$16),SUM('2'!$G$13:$G$17),SUM('2'!$G$15:$G$18),SUM('2'!$G$16:$G$20),SUM('2'!$G$17:$G$21),SUM('2'!$G$18:$G$22),SUM('2'!$G$20:$G$23))</f>
        <v>5</v>
      </c>
      <c r="I11" s="53">
        <f>IF(N11="","",H11/CHOOSE($O$10,SUM('2'!$Q$10:$Q$13),SUM('2'!$Q$11:$Q$15),SUM('2'!$Q$12:$Q$16),SUM('2'!$Q$13:$Q$17),SUM('2'!$Q$15:$Q$18),SUM('2'!$Q$16:$Q$20),SUM('2'!$Q$17:$Q$21),SUM('2'!$Q$18:$Q$22),SUM('2'!$Q$20:$Q$23)))</f>
        <v>2.7932960893854747E-2</v>
      </c>
      <c r="J11" s="52">
        <f>CHOOSE($O$10,SUM('2'!$H$10:$O$13),SUM('2'!$H$11:$O$15),SUM('2'!$H$12:$O$16),SUM('2'!$H$13:$O$17),SUM('2'!$H$15:$O$18),SUM('2'!$H$16:$O$20),SUM('2'!$H$17:$O$21),SUM('2'!$H$18:$O$22),SUM('2'!$H$20:$O$23))</f>
        <v>0</v>
      </c>
      <c r="K11" s="53">
        <f>IF(N11="","",J11/CHOOSE($O$10,SUM('2'!$Q$10:$Q$13),SUM('2'!$Q$11:$Q$15),SUM('2'!$Q$12:$Q$16),SUM('2'!$Q$13:$Q$17),SUM('2'!$Q$15:$Q$18),SUM('2'!$Q$16:$Q$20),SUM('2'!$Q$17:$Q$21),SUM('2'!$Q$18:$Q$22),SUM('2'!$Q$20:$Q$23)))</f>
        <v>0</v>
      </c>
      <c r="L11" s="89">
        <f>CHOOSE($O$10,SUM('2'!$P$10:$P$13),SUM('2'!$P$11:$P$15),SUM('2'!$P$12:$P$16),SUM('2'!$P$13:$P$17),SUM('2'!$P$15:$P$18),SUM('2'!$P$16:$P$20),SUM('2'!$P$17:$P$21),SUM('2'!$P$18:$P$22),SUM('2'!$P$20:$P$23))</f>
        <v>0</v>
      </c>
      <c r="M11" s="53">
        <f>IF(N11="","",L11/CHOOSE($O$10,SUM('2'!$Q$10:$Q$13),SUM('2'!$Q$11:$Q$15),SUM('2'!$Q$12:$Q$16),SUM('2'!$Q$13:$Q$17),SUM('2'!$Q$15:$Q$18),SUM('2'!$Q$16:$Q$20),SUM('2'!$Q$17:$Q$21),SUM('2'!$Q$18:$Q$22),SUM('2'!$Q$20:$Q$23)))</f>
        <v>0</v>
      </c>
      <c r="N11" s="12">
        <f>IF(B11+D11+F11+H11+J11+L11=0,"",B11+D11+F11+H11+J11+L11)</f>
        <v>179</v>
      </c>
      <c r="O11" s="90"/>
      <c r="P11" s="12">
        <f t="shared" ref="P11:P36" si="0">N11</f>
        <v>179</v>
      </c>
      <c r="Q11" s="66">
        <f>IF(N11="","",MAX('2'!$R$10:$R$23))</f>
        <v>0.74583333333333335</v>
      </c>
      <c r="R11" s="71" t="str">
        <f t="shared" ref="R11:R36" si="1">IF(SUM(D11,F11,J11)=0,"",SUM(D11,F11,J11)/N11)</f>
        <v/>
      </c>
    </row>
    <row r="12" spans="1:18" ht="18.600000000000001" customHeight="1" x14ac:dyDescent="0.25">
      <c r="A12" s="94" t="s">
        <v>66</v>
      </c>
      <c r="B12" s="52">
        <f>CHOOSE($O$10,SUM('3'!$C$10:$C$13,'3'!$D$10:$D$13),SUM('3'!$C$11:$C$15,'3'!$D$11:$D$15),SUM('3'!$C$12:$C$16,'3'!$D$12:$D$16),SUM('3'!$C$13:$C$17,'3'!$D$13:$D$17),SUM('3'!$C$15:$C$18,'3'!$D$15:$D$18),SUM('3'!$C$16:$C$20,'3'!$D$16:$D$20),SUM('3'!$C$17:$C$21,'3'!$D$17:$D$21),SUM('3'!$C$18:$C$22,'3'!$D$18:$D$22),SUM('3'!$C$20:$C$23,'3'!$D$20:$D$23))</f>
        <v>78</v>
      </c>
      <c r="C12" s="53">
        <f>IF(N12="","",B12/CHOOSE($O$10,SUM('3'!$Q$10:$Q$13),SUM('3'!$Q$11:$Q$15),SUM('3'!$Q$12:$Q$16),SUM('3'!$Q$13:$Q$17),SUM('3'!$Q$15:$Q$18),SUM('3'!$Q$16:$Q$20),SUM('3'!$Q$17:$Q$21),SUM('3'!$Q$18:$Q$22),SUM('3'!$Q$20:$Q$23)))</f>
        <v>1</v>
      </c>
      <c r="D12" s="52">
        <f>CHOOSE($O$10,SUM('3'!$E$10:$E$13),SUM('3'!$E$11:$E$15),SUM('3'!$E$12:$E$16),SUM('3'!$E$13:$E$17),SUM('3'!$E$15:$E$18),SUM('3'!$E$16:$E$20),SUM('3'!$E$17:$E$21),SUM('3'!$E$18:$E$22),SUM('3'!$E$20:$E$23))</f>
        <v>0</v>
      </c>
      <c r="E12" s="53">
        <f>IF(N12="","",D12/CHOOSE($O$10,SUM('3'!$Q$10:$Q$13),SUM('3'!$Q$11:$Q$15),SUM('3'!$Q$12:$Q$16),SUM('3'!$Q$13:$Q$17),SUM('3'!$Q$15:$Q$18),SUM('3'!$Q$16:$Q$20),SUM('3'!$Q$17:$Q$21),SUM('3'!$Q$18:$Q$22),SUM('3'!$Q$20:$Q$23)))</f>
        <v>0</v>
      </c>
      <c r="F12" s="52">
        <f>CHOOSE($O$10,SUM('3'!$F$10:$F$13),SUM('3'!$F$11:$F$15),SUM('3'!$F$12:$F$16),SUM('3'!$F$13:$F$17),SUM('3'!$F$15:$F$18),SUM('3'!$F$16:$F$20),SUM('3'!$F$17:$F$21),SUM('3'!$F$18:$F$22),SUM('3'!$F$20:$F$23))</f>
        <v>0</v>
      </c>
      <c r="G12" s="53">
        <f>IF(N12="","",F12/CHOOSE($O$10,SUM('3'!$Q$10:$Q$13),SUM('3'!$Q$11:$Q$15),SUM('3'!$Q$12:$Q$16),SUM('3'!$Q$13:$Q$17),SUM('3'!$Q$15:$Q$18),SUM('3'!$Q$16:$Q$20),SUM('3'!$Q$17:$Q$21),SUM('3'!$Q$18:$Q$22),SUM('3'!$Q$20:$Q$23)))</f>
        <v>0</v>
      </c>
      <c r="H12" s="52">
        <f>CHOOSE($O$10,SUM('3'!$G$10:$G$13),SUM('3'!$G$11:$G$15),SUM('3'!$G$12:$G$16),SUM('3'!$G$13:$G$17),SUM('3'!$G$15:$G$18),SUM('3'!$G$16:$G$20),SUM('3'!$G$17:$G$21),SUM('3'!$G$18:$G$22),SUM('3'!$G$20:$G$23))</f>
        <v>0</v>
      </c>
      <c r="I12" s="53">
        <f>IF(N12="","",H12/CHOOSE($O$10,SUM('3'!$Q$10:$Q$13),SUM('3'!$Q$11:$Q$15),SUM('3'!$Q$12:$Q$16),SUM('3'!$Q$13:$Q$17),SUM('3'!$Q$15:$Q$18),SUM('3'!$Q$16:$Q$20),SUM('3'!$Q$17:$Q$21),SUM('3'!$Q$18:$Q$22),SUM('3'!$Q$20:$Q$23)))</f>
        <v>0</v>
      </c>
      <c r="J12" s="52">
        <f>CHOOSE($O$10,SUM('3'!$H$10:$O$13),SUM('3'!$H$11:$O$15),SUM('3'!$H$12:$O$16),SUM('3'!$H$13:$O$17),SUM('3'!$H$15:$O$18),SUM('3'!$H$16:$O$20),SUM('3'!$H$17:$O$21),SUM('3'!$H$18:$O$22),SUM('3'!$H$20:$O$23))</f>
        <v>0</v>
      </c>
      <c r="K12" s="53">
        <f>IF(N12="","",J12/CHOOSE($O$10,SUM('3'!$Q$10:$Q$13),SUM('3'!$Q$11:$Q$15),SUM('3'!$Q$12:$Q$16),SUM('3'!$Q$13:$Q$17),SUM('3'!$Q$15:$Q$18),SUM('3'!$Q$16:$Q$20),SUM('3'!$Q$17:$Q$21),SUM('3'!$Q$18:$Q$22),SUM('3'!$Q$20:$Q$23)))</f>
        <v>0</v>
      </c>
      <c r="L12" s="89">
        <f>CHOOSE($O$10,SUM('3'!$P$10:$P$13),SUM('3'!$P$11:$P$15),SUM('3'!$P$12:$P$16),SUM('3'!$P$13:$P$17),SUM('3'!$P$15:$P$18),SUM('3'!$P$16:$P$20),SUM('3'!$P$17:$P$21),SUM('3'!$P$18:$P$22),SUM('3'!$P$20:$P$23))</f>
        <v>0</v>
      </c>
      <c r="M12" s="53">
        <f>IF(N12="","",L12/CHOOSE($O$10,SUM('3'!$Q$10:$Q$13),SUM('3'!$Q$11:$Q$15),SUM('3'!$Q$12:$Q$16),SUM('3'!$Q$13:$Q$17),SUM('3'!$Q$15:$Q$18),SUM('3'!$Q$16:$Q$20),SUM('3'!$Q$17:$Q$21),SUM('3'!$Q$18:$Q$22),SUM('3'!$Q$20:$Q$23)))</f>
        <v>0</v>
      </c>
      <c r="N12" s="12">
        <f t="shared" ref="N12:N35" si="2">IF(B12+D12+F12+H12+J12+L12=0,"",B12+D12+F12+H12+J12+L12)</f>
        <v>78</v>
      </c>
      <c r="O12" s="90"/>
      <c r="P12" s="12">
        <f t="shared" si="0"/>
        <v>78</v>
      </c>
      <c r="Q12" s="66">
        <f>IF(N12="","",MAX('3'!$R$10:$R$23))</f>
        <v>0.8125</v>
      </c>
      <c r="R12" s="71" t="str">
        <f t="shared" si="1"/>
        <v/>
      </c>
    </row>
    <row r="13" spans="1:18" ht="18.600000000000001" customHeight="1" x14ac:dyDescent="0.25">
      <c r="A13" s="94" t="s">
        <v>67</v>
      </c>
      <c r="B13" s="52">
        <f>CHOOSE($O$10,SUM('4'!$C$10:$C$13,'4'!$D$10:$D$13),SUM('4'!$C$11:$C$15,'4'!$D$11:$D$15),SUM('4'!$C$12:$C$16,'4'!$D$12:$D$16),SUM('4'!$C$13:$C$17,'4'!$D$13:$D$17),SUM('4'!$C$15:$C$18,'4'!$D$15:$D$18),SUM('4'!$C$16:$C$20,'4'!$D$16:$D$20),SUM('4'!$C$17:$C$21,'4'!$D$17:$D$21),SUM('4'!$C$18:$C$22,'4'!$D$18:$D$22),SUM('4'!$C$20:$C$23,'4'!$D$20:$D$23))</f>
        <v>28</v>
      </c>
      <c r="C13" s="53">
        <f>IF(N13="","",B13/CHOOSE($O$10,SUM('4'!$Q$10:$Q$13),SUM('4'!$Q$11:$Q$15),SUM('4'!$Q$12:$Q$16),SUM('4'!$Q$13:$Q$17),SUM('4'!$Q$15:$Q$18),SUM('4'!$Q$16:$Q$20),SUM('4'!$Q$17:$Q$21),SUM('4'!$Q$18:$Q$22),SUM('4'!$Q$20:$Q$23)))</f>
        <v>0.84848484848484851</v>
      </c>
      <c r="D13" s="52">
        <f>CHOOSE($O$10,SUM('4'!$E$10:$E$13),SUM('4'!$E$11:$E$15),SUM('4'!$E$12:$E$16),SUM('4'!$E$13:$E$17),SUM('4'!$E$15:$E$18),SUM('4'!$E$16:$E$20),SUM('4'!$E$17:$E$21),SUM('4'!$E$18:$E$22),SUM('4'!$E$20:$E$23))</f>
        <v>0</v>
      </c>
      <c r="E13" s="53">
        <f>IF(N13="","",D13/CHOOSE($O$10,SUM('4'!$Q$10:$Q$13),SUM('4'!$Q$11:$Q$15),SUM('4'!$Q$12:$Q$16),SUM('4'!$Q$13:$Q$17),SUM('4'!$Q$15:$Q$18),SUM('4'!$Q$16:$Q$20),SUM('4'!$Q$17:$Q$21),SUM('4'!$Q$18:$Q$22),SUM('4'!$Q$20:$Q$23)))</f>
        <v>0</v>
      </c>
      <c r="F13" s="52">
        <f>CHOOSE($O$10,SUM('4'!$F$10:$F$13),SUM('4'!$F$11:$F$15),SUM('4'!$F$12:$F$16),SUM('4'!$F$13:$F$17),SUM('4'!$F$15:$F$18),SUM('4'!$F$16:$F$20),SUM('4'!$F$17:$F$21),SUM('4'!$F$18:$F$22),SUM('4'!$F$20:$F$23))</f>
        <v>5</v>
      </c>
      <c r="G13" s="53">
        <f>IF(N13="","",F13/CHOOSE($O$10,SUM('4'!$Q$10:$Q$13),SUM('4'!$Q$11:$Q$15),SUM('4'!$Q$12:$Q$16),SUM('4'!$Q$13:$Q$17),SUM('4'!$Q$15:$Q$18),SUM('4'!$Q$16:$Q$20),SUM('4'!$Q$17:$Q$21),SUM('4'!$Q$18:$Q$22),SUM('4'!$Q$20:$Q$23)))</f>
        <v>0.15151515151515152</v>
      </c>
      <c r="H13" s="52">
        <f>CHOOSE($O$10,SUM('4'!$G$10:$G$13),SUM('4'!$G$11:$G$15),SUM('4'!$G$12:$G$16),SUM('4'!$G$13:$G$17),SUM('4'!$G$15:$G$18),SUM('4'!$G$16:$G$20),SUM('4'!$G$17:$G$21),SUM('4'!$G$18:$G$22),SUM('4'!$G$20:$G$23))</f>
        <v>0</v>
      </c>
      <c r="I13" s="53">
        <f>IF(N13="","",H13/CHOOSE($O$10,SUM('4'!$Q$10:$Q$13),SUM('4'!$Q$11:$Q$15),SUM('4'!$Q$12:$Q$16),SUM('4'!$Q$13:$Q$17),SUM('4'!$Q$15:$Q$18),SUM('4'!$Q$16:$Q$20),SUM('4'!$Q$17:$Q$21),SUM('4'!$Q$18:$Q$22),SUM('4'!$Q$20:$Q$23)))</f>
        <v>0</v>
      </c>
      <c r="J13" s="52">
        <f>CHOOSE($O$10,SUM('4'!$H$10:$O$13),SUM('4'!$H$11:$O$15),SUM('4'!$H$12:$O$16),SUM('4'!$H$13:$O$17),SUM('4'!$H$15:$O$18),SUM('4'!$H$16:$O$20),SUM('4'!$H$17:$O$21),SUM('4'!$H$18:$O$22),SUM('4'!$H$20:$O$23))</f>
        <v>0</v>
      </c>
      <c r="K13" s="53">
        <f>IF(N13="","",J13/CHOOSE($O$10,SUM('4'!$Q$10:$Q$13),SUM('4'!$Q$11:$Q$15),SUM('4'!$Q$12:$Q$16),SUM('4'!$Q$13:$Q$17),SUM('4'!$Q$15:$Q$18),SUM('4'!$Q$16:$Q$20),SUM('4'!$Q$17:$Q$21),SUM('4'!$Q$18:$Q$22),SUM('4'!$Q$20:$Q$23)))</f>
        <v>0</v>
      </c>
      <c r="L13" s="89">
        <f>CHOOSE($O$10,SUM('4'!$P$10:$P$13),SUM('4'!$P$11:$P$15),SUM('4'!$P$12:$P$16),SUM('4'!$P$13:$P$17),SUM('4'!$P$15:$P$18),SUM('4'!$P$16:$P$20),SUM('4'!$P$17:$P$21),SUM('4'!$P$18:$P$22),SUM('4'!$P$20:$P$23))</f>
        <v>0</v>
      </c>
      <c r="M13" s="53">
        <f>IF(N13="","",L13/CHOOSE($O$10,SUM('4'!$Q$10:$Q$13),SUM('4'!$Q$11:$Q$15),SUM('4'!$Q$12:$Q$16),SUM('4'!$Q$13:$Q$17),SUM('4'!$Q$15:$Q$18),SUM('4'!$Q$16:$Q$20),SUM('4'!$Q$17:$Q$21),SUM('4'!$Q$18:$Q$22),SUM('4'!$Q$20:$Q$23)))</f>
        <v>0</v>
      </c>
      <c r="N13" s="12">
        <f t="shared" si="2"/>
        <v>33</v>
      </c>
      <c r="O13" s="90"/>
      <c r="P13" s="12">
        <f t="shared" si="0"/>
        <v>33</v>
      </c>
      <c r="Q13" s="66">
        <f>IF(N13="","",MAX('4'!$R$10:$R$23))</f>
        <v>0.75</v>
      </c>
      <c r="R13" s="71">
        <f t="shared" si="1"/>
        <v>0.15151515151515152</v>
      </c>
    </row>
    <row r="14" spans="1:18" ht="18.600000000000001" customHeight="1" x14ac:dyDescent="0.25">
      <c r="A14" s="94" t="s">
        <v>68</v>
      </c>
      <c r="B14" s="52">
        <f>CHOOSE($O$10,SUM('5'!$C$10:$C$13,'5'!$D$10:$D$13),SUM('5'!$C$11:$C$15,'5'!$D$11:$D$15),SUM('5'!$C$12:$C$16,'5'!$D$12:$D$16),SUM('5'!$C$13:$C$17,'5'!$D$13:$D$17),SUM('5'!$C$15:$C$18,'5'!$D$15:$D$18),SUM('5'!$C$16:$C$20,'5'!$D$16:$D$20),SUM('5'!$C$17:$C$21,'5'!$D$17:$D$21),SUM('5'!$C$18:$C$22,'5'!$D$18:$D$22),SUM('5'!$C$20:$C$23,'5'!$D$20:$D$23))</f>
        <v>51</v>
      </c>
      <c r="C14" s="53">
        <f>IF(N14="","",B14/CHOOSE($O$10,SUM('5'!$Q$10:$Q$13),SUM('5'!$Q$11:$Q$15),SUM('5'!$Q$12:$Q$16),SUM('5'!$Q$13:$Q$17),SUM('5'!$Q$15:$Q$18),SUM('5'!$Q$16:$Q$20),SUM('5'!$Q$17:$Q$21),SUM('5'!$Q$18:$Q$22),SUM('5'!$Q$20:$Q$23)))</f>
        <v>0.92727272727272725</v>
      </c>
      <c r="D14" s="52">
        <f>CHOOSE($O$10,SUM('5'!$E$10:$E$13),SUM('5'!$E$11:$E$15),SUM('5'!$E$12:$E$16),SUM('5'!$E$13:$E$17),SUM('5'!$E$15:$E$18),SUM('5'!$E$16:$E$20),SUM('5'!$E$17:$E$21),SUM('5'!$E$18:$E$22),SUM('5'!$E$20:$E$23))</f>
        <v>0</v>
      </c>
      <c r="E14" s="53">
        <f>IF(N14="","",D14/CHOOSE($O$10,SUM('5'!$Q$10:$Q$13),SUM('5'!$Q$11:$Q$15),SUM('5'!$Q$12:$Q$16),SUM('5'!$Q$13:$Q$17),SUM('5'!$Q$15:$Q$18),SUM('5'!$Q$16:$Q$20),SUM('5'!$Q$17:$Q$21),SUM('5'!$Q$18:$Q$22),SUM('5'!$Q$20:$Q$23)))</f>
        <v>0</v>
      </c>
      <c r="F14" s="52">
        <f>CHOOSE($O$10,SUM('5'!$F$10:$F$13),SUM('5'!$F$11:$F$15),SUM('5'!$F$12:$F$16),SUM('5'!$F$13:$F$17),SUM('5'!$F$15:$F$18),SUM('5'!$F$16:$F$20),SUM('5'!$F$17:$F$21),SUM('5'!$F$18:$F$22),SUM('5'!$F$20:$F$23))</f>
        <v>4</v>
      </c>
      <c r="G14" s="53">
        <f>IF(N14="","",F14/CHOOSE($O$10,SUM('5'!$Q$10:$Q$13),SUM('5'!$Q$11:$Q$15),SUM('5'!$Q$12:$Q$16),SUM('5'!$Q$13:$Q$17),SUM('5'!$Q$15:$Q$18),SUM('5'!$Q$16:$Q$20),SUM('5'!$Q$17:$Q$21),SUM('5'!$Q$18:$Q$22),SUM('5'!$Q$20:$Q$23)))</f>
        <v>7.2727272727272724E-2</v>
      </c>
      <c r="H14" s="52">
        <f>CHOOSE($O$10,SUM('5'!$G$10:$G$13),SUM('5'!$G$11:$G$15),SUM('5'!$G$12:$G$16),SUM('5'!$G$13:$G$17),SUM('5'!$G$15:$G$18),SUM('5'!$G$16:$G$20),SUM('5'!$G$17:$G$21),SUM('5'!$G$18:$G$22),SUM('5'!$G$20:$G$23))</f>
        <v>0</v>
      </c>
      <c r="I14" s="53">
        <f>IF(N14="","",H14/CHOOSE($O$10,SUM('5'!$Q$10:$Q$13),SUM('5'!$Q$11:$Q$15),SUM('5'!$Q$12:$Q$16),SUM('5'!$Q$13:$Q$17),SUM('5'!$Q$15:$Q$18),SUM('5'!$Q$16:$Q$20),SUM('5'!$Q$17:$Q$21),SUM('5'!$Q$18:$Q$22),SUM('5'!$Q$20:$Q$23)))</f>
        <v>0</v>
      </c>
      <c r="J14" s="52">
        <f>CHOOSE($O$10,SUM('5'!$H$10:$O$13),SUM('5'!$H$11:$O$15),SUM('5'!$H$12:$O$16),SUM('5'!$H$13:$O$17),SUM('5'!$H$15:$O$18),SUM('5'!$H$16:$O$20),SUM('5'!$H$17:$O$21),SUM('5'!$H$18:$O$22),SUM('5'!$H$20:$O$23))</f>
        <v>0</v>
      </c>
      <c r="K14" s="53">
        <f>IF(N14="","",J14/CHOOSE($O$10,SUM('5'!$Q$10:$Q$13),SUM('5'!$Q$11:$Q$15),SUM('5'!$Q$12:$Q$16),SUM('5'!$Q$13:$Q$17),SUM('5'!$Q$15:$Q$18),SUM('5'!$Q$16:$Q$20),SUM('5'!$Q$17:$Q$21),SUM('5'!$Q$18:$Q$22),SUM('5'!$Q$20:$Q$23)))</f>
        <v>0</v>
      </c>
      <c r="L14" s="89">
        <f>CHOOSE($O$10,SUM('5'!$P$10:$P$13),SUM('5'!$P$11:$P$15),SUM('5'!$P$12:$P$16),SUM('5'!$P$13:$P$17),SUM('5'!$P$15:$P$18),SUM('5'!$P$16:$P$20),SUM('5'!$P$17:$P$21),SUM('5'!$P$18:$P$22),SUM('5'!$P$20:$P$23))</f>
        <v>0</v>
      </c>
      <c r="M14" s="53">
        <f>IF(N14="","",L14/CHOOSE($O$10,SUM('5'!$Q$10:$Q$13),SUM('5'!$Q$11:$Q$15),SUM('5'!$Q$12:$Q$16),SUM('5'!$Q$13:$Q$17),SUM('5'!$Q$15:$Q$18),SUM('5'!$Q$16:$Q$20),SUM('5'!$Q$17:$Q$21),SUM('5'!$Q$18:$Q$22),SUM('5'!$Q$20:$Q$23)))</f>
        <v>0</v>
      </c>
      <c r="N14" s="12">
        <f>IF(B14+D14+F14+H14+J14+L14=0,"",B14+D14+F14+H14+J14+L14)</f>
        <v>55</v>
      </c>
      <c r="O14" s="90"/>
      <c r="P14" s="12">
        <f t="shared" si="0"/>
        <v>55</v>
      </c>
      <c r="Q14" s="66">
        <f>IF(N14="","",MAX('5'!$R$10:$R$23))</f>
        <v>0.76388888888888884</v>
      </c>
      <c r="R14" s="71">
        <f t="shared" si="1"/>
        <v>7.2727272727272724E-2</v>
      </c>
    </row>
    <row r="15" spans="1:18" ht="18.600000000000001" customHeight="1" x14ac:dyDescent="0.25">
      <c r="A15" s="94" t="s">
        <v>69</v>
      </c>
      <c r="B15" s="52">
        <f>CHOOSE($O$10,SUM('6'!$C$10:$C$13,'6'!$D$10:$D$13),SUM('6'!$C$11:$C$15,'6'!$D$11:$D$15),SUM('6'!$C$12:$C$16,'6'!$D$12:$D$16),SUM('6'!$C$13:$C$17,'6'!$D$13:$D$17),SUM('6'!$C$15:$C$18,'6'!$D$15:$D$18),SUM('6'!$C$16:$C$20,'6'!$D$16:$D$20),SUM('6'!$C$17:$C$21,'6'!$D$17:$D$21),SUM('6'!$C$18:$C$22,'6'!$D$18:$D$22),SUM('6'!$C$20:$C$23,'6'!$D$20:$D$23))</f>
        <v>97</v>
      </c>
      <c r="C15" s="53">
        <f>IF(N15="","",B15/CHOOSE($O$10,SUM('6'!$Q$10:$Q$13),SUM('6'!$Q$11:$Q$15),SUM('6'!$Q$12:$Q$16),SUM('6'!$Q$13:$Q$17),SUM('6'!$Q$15:$Q$18),SUM('6'!$Q$16:$Q$20),SUM('6'!$Q$17:$Q$21),SUM('6'!$Q$18:$Q$22),SUM('6'!$Q$20:$Q$23)))</f>
        <v>0.74045801526717558</v>
      </c>
      <c r="D15" s="52">
        <f>CHOOSE($O$10,SUM('6'!$E$10:$E$13),SUM('6'!$E$11:$E$15),SUM('6'!$E$12:$E$16),SUM('6'!$E$13:$E$17),SUM('6'!$E$15:$E$18),SUM('6'!$E$16:$E$20),SUM('6'!$E$17:$E$21),SUM('6'!$E$18:$E$22),SUM('6'!$E$20:$E$23))</f>
        <v>0</v>
      </c>
      <c r="E15" s="53">
        <f>IF(N15="","",D15/CHOOSE($O$10,SUM('6'!$Q$10:$Q$13),SUM('6'!$Q$11:$Q$15),SUM('6'!$Q$12:$Q$16),SUM('6'!$Q$13:$Q$17),SUM('6'!$Q$15:$Q$18),SUM('6'!$Q$16:$Q$20),SUM('6'!$Q$17:$Q$21),SUM('6'!$Q$18:$Q$22),SUM('6'!$Q$20:$Q$23)))</f>
        <v>0</v>
      </c>
      <c r="F15" s="52">
        <f>CHOOSE($O$10,SUM('6'!$F$10:$F$13),SUM('6'!$F$11:$F$15),SUM('6'!$F$12:$F$16),SUM('6'!$F$13:$F$17),SUM('6'!$F$15:$F$18),SUM('6'!$F$16:$F$20),SUM('6'!$F$17:$F$21),SUM('6'!$F$18:$F$22),SUM('6'!$F$20:$F$23))</f>
        <v>33</v>
      </c>
      <c r="G15" s="53">
        <f>IF(N15="","",F15/CHOOSE($O$10,SUM('6'!$Q$10:$Q$13),SUM('6'!$Q$11:$Q$15),SUM('6'!$Q$12:$Q$16),SUM('6'!$Q$13:$Q$17),SUM('6'!$Q$15:$Q$18),SUM('6'!$Q$16:$Q$20),SUM('6'!$Q$17:$Q$21),SUM('6'!$Q$18:$Q$22),SUM('6'!$Q$20:$Q$23)))</f>
        <v>0.25190839694656486</v>
      </c>
      <c r="H15" s="52">
        <f>CHOOSE($O$10,SUM('6'!$G$10:$G$13),SUM('6'!$G$11:$G$15),SUM('6'!$G$12:$G$16),SUM('6'!$G$13:$G$17),SUM('6'!$G$15:$G$18),SUM('6'!$G$16:$G$20),SUM('6'!$G$17:$G$21),SUM('6'!$G$18:$G$22),SUM('6'!$G$20:$G$23))</f>
        <v>1</v>
      </c>
      <c r="I15" s="53">
        <f>IF(N15="","",H15/CHOOSE($O$10,SUM('6'!$Q$10:$Q$13),SUM('6'!$Q$11:$Q$15),SUM('6'!$Q$12:$Q$16),SUM('6'!$Q$13:$Q$17),SUM('6'!$Q$15:$Q$18),SUM('6'!$Q$16:$Q$20),SUM('6'!$Q$17:$Q$21),SUM('6'!$Q$18:$Q$22),SUM('6'!$Q$20:$Q$23)))</f>
        <v>7.6335877862595417E-3</v>
      </c>
      <c r="J15" s="52">
        <f>CHOOSE($O$10,SUM('6'!$H$10:$O$13),SUM('6'!$H$11:$O$15),SUM('6'!$H$12:$O$16),SUM('6'!$H$13:$O$17),SUM('6'!$H$15:$O$18),SUM('6'!$H$16:$O$20),SUM('6'!$H$17:$O$21),SUM('6'!$H$18:$O$22),SUM('6'!$H$20:$O$23))</f>
        <v>0</v>
      </c>
      <c r="K15" s="53">
        <f>IF(N15="","",J15/CHOOSE($O$10,SUM('6'!$Q$10:$Q$13),SUM('6'!$Q$11:$Q$15),SUM('6'!$Q$12:$Q$16),SUM('6'!$Q$13:$Q$17),SUM('6'!$Q$15:$Q$18),SUM('6'!$Q$16:$Q$20),SUM('6'!$Q$17:$Q$21),SUM('6'!$Q$18:$Q$22),SUM('6'!$Q$20:$Q$23)))</f>
        <v>0</v>
      </c>
      <c r="L15" s="89">
        <f>CHOOSE($O$10,SUM('6'!$P$10:$P$13),SUM('6'!$P$11:$P$15),SUM('6'!$P$12:$P$16),SUM('6'!$P$13:$P$17),SUM('6'!$P$15:$P$18),SUM('6'!$P$16:$P$20),SUM('6'!$P$17:$P$21),SUM('6'!$P$18:$P$22),SUM('6'!$P$20:$P$23))</f>
        <v>0</v>
      </c>
      <c r="M15" s="53">
        <f>IF(N15="","",L15/CHOOSE($O$10,SUM('6'!$Q$10:$Q$13),SUM('6'!$Q$11:$Q$15),SUM('6'!$Q$12:$Q$16),SUM('6'!$Q$13:$Q$17),SUM('6'!$Q$15:$Q$18),SUM('6'!$Q$16:$Q$20),SUM('6'!$Q$17:$Q$21),SUM('6'!$Q$18:$Q$22),SUM('6'!$Q$20:$Q$23)))</f>
        <v>0</v>
      </c>
      <c r="N15" s="12">
        <f t="shared" si="2"/>
        <v>131</v>
      </c>
      <c r="O15" s="90"/>
      <c r="P15" s="12">
        <f t="shared" si="0"/>
        <v>131</v>
      </c>
      <c r="Q15" s="66">
        <f>IF(N15="","",MAX('6'!$R$10:$R$23))</f>
        <v>0.74431818181818177</v>
      </c>
      <c r="R15" s="71">
        <f t="shared" si="1"/>
        <v>0.25190839694656486</v>
      </c>
    </row>
    <row r="16" spans="1:18" ht="18.600000000000001" customHeight="1" x14ac:dyDescent="0.25">
      <c r="A16" s="94" t="s">
        <v>70</v>
      </c>
      <c r="B16" s="52">
        <f>CHOOSE($O$10,SUM('7'!$C$10:$C$13,'7'!$D$10:$D$13),SUM('7'!$C$11:$C$15,'7'!$D$11:$D$15),SUM('7'!$C$12:$C$16,'7'!$D$12:$D$16),SUM('7'!$C$13:$C$17,'7'!$D$13:$D$17),SUM('7'!$C$15:$C$18,'7'!$D$15:$D$18),SUM('7'!$C$16:$C$20,'7'!$D$16:$D$20),SUM('7'!$C$17:$C$21,'7'!$D$17:$D$21),SUM('7'!$C$18:$C$22,'7'!$D$18:$D$22),SUM('7'!$C$20:$C$23,'7'!$D$20:$D$23))</f>
        <v>236</v>
      </c>
      <c r="C16" s="53">
        <f>IF(N16="","",B16/CHOOSE($O$10,SUM('7'!$Q$10:$Q$13),SUM('7'!$Q$11:$Q$15),SUM('7'!$Q$12:$Q$16),SUM('7'!$Q$13:$Q$17),SUM('7'!$Q$15:$Q$18),SUM('7'!$Q$16:$Q$20),SUM('7'!$Q$17:$Q$21),SUM('7'!$Q$18:$Q$22),SUM('7'!$Q$20:$Q$23)))</f>
        <v>0.96326530612244898</v>
      </c>
      <c r="D16" s="52">
        <f>CHOOSE($O$10,SUM('7'!$E$10:$E$13),SUM('7'!$E$11:$E$15),SUM('7'!$E$12:$E$16),SUM('7'!$E$13:$E$17),SUM('7'!$E$15:$E$18),SUM('7'!$E$16:$E$20),SUM('7'!$E$17:$E$21),SUM('7'!$E$18:$E$22),SUM('7'!$E$20:$E$23))</f>
        <v>0</v>
      </c>
      <c r="E16" s="53">
        <f>IF(N16="","",D16/CHOOSE($O$10,SUM('7'!$Q$10:$Q$13),SUM('7'!$Q$11:$Q$15),SUM('7'!$Q$12:$Q$16),SUM('7'!$Q$13:$Q$17),SUM('7'!$Q$15:$Q$18),SUM('7'!$Q$16:$Q$20),SUM('7'!$Q$17:$Q$21),SUM('7'!$Q$18:$Q$22),SUM('7'!$Q$20:$Q$23)))</f>
        <v>0</v>
      </c>
      <c r="F16" s="52">
        <f>CHOOSE($O$10,SUM('7'!$F$10:$F$13),SUM('7'!$F$11:$F$15),SUM('7'!$F$12:$F$16),SUM('7'!$F$13:$F$17),SUM('7'!$F$15:$F$18),SUM('7'!$F$16:$F$20),SUM('7'!$F$17:$F$21),SUM('7'!$F$18:$F$22),SUM('7'!$F$20:$F$23))</f>
        <v>9</v>
      </c>
      <c r="G16" s="53">
        <f>IF(N16="","",F16/CHOOSE($O$10,SUM('7'!$Q$10:$Q$13),SUM('7'!$Q$11:$Q$15),SUM('7'!$Q$12:$Q$16),SUM('7'!$Q$13:$Q$17),SUM('7'!$Q$15:$Q$18),SUM('7'!$Q$16:$Q$20),SUM('7'!$Q$17:$Q$21),SUM('7'!$Q$18:$Q$22),SUM('7'!$Q$20:$Q$23)))</f>
        <v>3.6734693877551024E-2</v>
      </c>
      <c r="H16" s="52">
        <f>CHOOSE($O$10,SUM('7'!$G$10:$G$13),SUM('7'!$G$11:$G$15),SUM('7'!$G$12:$G$16),SUM('7'!$G$13:$G$17),SUM('7'!$G$15:$G$18),SUM('7'!$G$16:$G$20),SUM('7'!$G$17:$G$21),SUM('7'!$G$18:$G$22),SUM('7'!$G$20:$G$23))</f>
        <v>0</v>
      </c>
      <c r="I16" s="53">
        <f>IF(N16="","",H16/CHOOSE($O$10,SUM('7'!$Q$10:$Q$13),SUM('7'!$Q$11:$Q$15),SUM('7'!$Q$12:$Q$16),SUM('7'!$Q$13:$Q$17),SUM('7'!$Q$15:$Q$18),SUM('7'!$Q$16:$Q$20),SUM('7'!$Q$17:$Q$21),SUM('7'!$Q$18:$Q$22),SUM('7'!$Q$20:$Q$23)))</f>
        <v>0</v>
      </c>
      <c r="J16" s="52">
        <f>CHOOSE($O$10,SUM('7'!$H$10:$O$13),SUM('7'!$H$11:$O$15),SUM('7'!$H$12:$O$16),SUM('7'!$H$13:$O$17),SUM('7'!$H$15:$O$18),SUM('7'!$H$16:$O$20),SUM('7'!$H$17:$O$21),SUM('7'!$H$18:$O$22),SUM('7'!$H$20:$O$23))</f>
        <v>0</v>
      </c>
      <c r="K16" s="53">
        <f>IF(N16="","",J16/CHOOSE($O$10,SUM('7'!$Q$10:$Q$13),SUM('7'!$Q$11:$Q$15),SUM('7'!$Q$12:$Q$16),SUM('7'!$Q$13:$Q$17),SUM('7'!$Q$15:$Q$18),SUM('7'!$Q$16:$Q$20),SUM('7'!$Q$17:$Q$21),SUM('7'!$Q$18:$Q$22),SUM('7'!$Q$20:$Q$23)))</f>
        <v>0</v>
      </c>
      <c r="L16" s="89">
        <f>CHOOSE($O$10,SUM('7'!$P$10:$P$13),SUM('7'!$P$11:$P$15),SUM('7'!$P$12:$P$16),SUM('7'!$P$13:$P$17),SUM('7'!$P$15:$P$18),SUM('7'!$P$16:$P$20),SUM('7'!$P$17:$P$21),SUM('7'!$P$18:$P$22),SUM('7'!$P$20:$P$23))</f>
        <v>0</v>
      </c>
      <c r="M16" s="53">
        <f>IF(N16="","",L16/CHOOSE($O$10,SUM('7'!$Q$10:$Q$13),SUM('7'!$Q$11:$Q$15),SUM('7'!$Q$12:$Q$16),SUM('7'!$Q$13:$Q$17),SUM('7'!$Q$15:$Q$18),SUM('7'!$Q$16:$Q$20),SUM('7'!$Q$17:$Q$21),SUM('7'!$Q$18:$Q$22),SUM('7'!$Q$20:$Q$23)))</f>
        <v>0</v>
      </c>
      <c r="N16" s="12">
        <f t="shared" si="2"/>
        <v>245</v>
      </c>
      <c r="O16" s="90"/>
      <c r="P16" s="12">
        <f t="shared" si="0"/>
        <v>245</v>
      </c>
      <c r="Q16" s="66">
        <f>IF(N16="","",MAX('7'!$R$10:$R$23))</f>
        <v>0.92803030303030298</v>
      </c>
      <c r="R16" s="71">
        <f t="shared" si="1"/>
        <v>3.6734693877551024E-2</v>
      </c>
    </row>
    <row r="17" spans="1:18" ht="18.600000000000001" customHeight="1" x14ac:dyDescent="0.25">
      <c r="A17" s="94" t="s">
        <v>71</v>
      </c>
      <c r="B17" s="52">
        <f>CHOOSE($O$10,SUM('8'!$C$10:$C$13,'8'!$D$10:$D$13),SUM('8'!$C$11:$C$15,'8'!$D$11:$D$15),SUM('8'!$C$12:$C$16,'8'!$D$12:$D$16),SUM('8'!$C$13:$C$17,'8'!$D$13:$D$17),SUM('8'!$C$15:$C$18,'8'!$D$15:$D$18),SUM('8'!$C$16:$C$20,'8'!$D$16:$D$20),SUM('8'!$C$17:$C$21,'8'!$D$17:$D$21),SUM('8'!$C$18:$C$22,'8'!$D$18:$D$22),SUM('8'!$C$20:$C$23,'8'!$D$20:$D$23))</f>
        <v>52</v>
      </c>
      <c r="C17" s="53">
        <f>IF(N17="","",B17/CHOOSE($O$10,SUM('8'!$Q$10:$Q$13),SUM('8'!$Q$11:$Q$15),SUM('8'!$Q$12:$Q$16),SUM('8'!$Q$13:$Q$17),SUM('8'!$Q$15:$Q$18),SUM('8'!$Q$16:$Q$20),SUM('8'!$Q$17:$Q$21),SUM('8'!$Q$18:$Q$22),SUM('8'!$Q$20:$Q$23)))</f>
        <v>1</v>
      </c>
      <c r="D17" s="52">
        <f>CHOOSE($O$10,SUM('8'!$E$10:$E$13),SUM('8'!$E$11:$E$15),SUM('8'!$E$12:$E$16),SUM('8'!$E$13:$E$17),SUM('8'!$E$15:$E$18),SUM('8'!$E$16:$E$20),SUM('8'!$E$17:$E$21),SUM('8'!$E$18:$E$22),SUM('8'!$E$20:$E$23))</f>
        <v>0</v>
      </c>
      <c r="E17" s="53">
        <f>IF(N17="","",D17/CHOOSE($O$10,SUM('8'!$Q$10:$Q$13),SUM('8'!$Q$11:$Q$15),SUM('8'!$Q$12:$Q$16),SUM('8'!$Q$13:$Q$17),SUM('8'!$Q$15:$Q$18),SUM('8'!$Q$16:$Q$20),SUM('8'!$Q$17:$Q$21),SUM('8'!$Q$18:$Q$22),SUM('8'!$Q$20:$Q$23)))</f>
        <v>0</v>
      </c>
      <c r="F17" s="52">
        <f>CHOOSE($O$10,SUM('8'!$F$10:$F$13),SUM('8'!$F$11:$F$15),SUM('8'!$F$12:$F$16),SUM('8'!$F$13:$F$17),SUM('8'!$F$15:$F$18),SUM('8'!$F$16:$F$20),SUM('8'!$F$17:$F$21),SUM('8'!$F$18:$F$22),SUM('8'!$F$20:$F$23))</f>
        <v>0</v>
      </c>
      <c r="G17" s="53">
        <f>IF(N17="","",F17/CHOOSE($O$10,SUM('8'!$Q$10:$Q$13),SUM('8'!$Q$11:$Q$15),SUM('8'!$Q$12:$Q$16),SUM('8'!$Q$13:$Q$17),SUM('8'!$Q$15:$Q$18),SUM('8'!$Q$16:$Q$20),SUM('8'!$Q$17:$Q$21),SUM('8'!$Q$18:$Q$22),SUM('8'!$Q$20:$Q$23)))</f>
        <v>0</v>
      </c>
      <c r="H17" s="52">
        <f>CHOOSE($O$10,SUM('8'!$G$10:$G$13),SUM('8'!$G$11:$G$15),SUM('8'!$G$12:$G$16),SUM('8'!$G$13:$G$17),SUM('8'!$G$15:$G$18),SUM('8'!$G$16:$G$20),SUM('8'!$G$17:$G$21),SUM('8'!$G$18:$G$22),SUM('8'!$G$20:$G$23))</f>
        <v>0</v>
      </c>
      <c r="I17" s="53">
        <f>IF(N17="","",H17/CHOOSE($O$10,SUM('8'!$Q$10:$Q$13),SUM('8'!$Q$11:$Q$15),SUM('8'!$Q$12:$Q$16),SUM('8'!$Q$13:$Q$17),SUM('8'!$Q$15:$Q$18),SUM('8'!$Q$16:$Q$20),SUM('8'!$Q$17:$Q$21),SUM('8'!$Q$18:$Q$22),SUM('8'!$Q$20:$Q$23)))</f>
        <v>0</v>
      </c>
      <c r="J17" s="52">
        <f>CHOOSE($O$10,SUM('8'!$H$10:$O$13),SUM('8'!$H$11:$O$15),SUM('8'!$H$12:$O$16),SUM('8'!$H$13:$O$17),SUM('8'!$H$15:$O$18),SUM('8'!$H$16:$O$20),SUM('8'!$H$17:$O$21),SUM('8'!$H$18:$O$22),SUM('8'!$H$20:$O$23))</f>
        <v>0</v>
      </c>
      <c r="K17" s="53">
        <f>IF(N17="","",J17/CHOOSE($O$10,SUM('8'!$Q$10:$Q$13),SUM('8'!$Q$11:$Q$15),SUM('8'!$Q$12:$Q$16),SUM('8'!$Q$13:$Q$17),SUM('8'!$Q$15:$Q$18),SUM('8'!$Q$16:$Q$20),SUM('8'!$Q$17:$Q$21),SUM('8'!$Q$18:$Q$22),SUM('8'!$Q$20:$Q$23)))</f>
        <v>0</v>
      </c>
      <c r="L17" s="89">
        <f>CHOOSE($O$10,SUM('8'!$P$10:$P$13),SUM('8'!$P$11:$P$15),SUM('8'!$P$12:$P$16),SUM('8'!$P$13:$P$17),SUM('8'!$P$15:$P$18),SUM('8'!$P$16:$P$20),SUM('8'!$P$17:$P$21),SUM('8'!$P$18:$P$22),SUM('8'!$P$20:$P$23))</f>
        <v>0</v>
      </c>
      <c r="M17" s="53">
        <f>IF(N17="","",L17/CHOOSE($O$10,SUM('8'!$Q$10:$Q$13),SUM('8'!$Q$11:$Q$15),SUM('8'!$Q$12:$Q$16),SUM('8'!$Q$13:$Q$17),SUM('8'!$Q$15:$Q$18),SUM('8'!$Q$16:$Q$20),SUM('8'!$Q$17:$Q$21),SUM('8'!$Q$18:$Q$22),SUM('8'!$Q$20:$Q$23)))</f>
        <v>0</v>
      </c>
      <c r="N17" s="12">
        <f t="shared" si="2"/>
        <v>52</v>
      </c>
      <c r="O17" s="90"/>
      <c r="P17" s="12">
        <f t="shared" si="0"/>
        <v>52</v>
      </c>
      <c r="Q17" s="66">
        <f>IF(N17="","",MAX('8'!$R$10:$R$23))</f>
        <v>0.76470588235294112</v>
      </c>
      <c r="R17" s="71" t="str">
        <f t="shared" si="1"/>
        <v/>
      </c>
    </row>
    <row r="18" spans="1:18" ht="18.600000000000001" customHeight="1" x14ac:dyDescent="0.25">
      <c r="A18" s="94" t="s">
        <v>72</v>
      </c>
      <c r="B18" s="52">
        <f>CHOOSE($O$10,SUM('9'!$C$10:$C$13,'9'!$D$10:$D$13),SUM('9'!$C$11:$C$15,'9'!$D$11:$D$15),SUM('9'!$C$12:$C$16,'9'!$D$12:$D$16),SUM('9'!$C$13:$C$17,'9'!$D$13:$D$17),SUM('9'!$C$15:$C$18,'9'!$D$15:$D$18),SUM('9'!$C$16:$C$20,'9'!$D$16:$D$20),SUM('9'!$C$17:$C$21,'9'!$D$17:$D$21),SUM('9'!$C$18:$C$22,'9'!$D$18:$D$22),SUM('9'!$C$20:$C$23,'9'!$D$20:$D$23))</f>
        <v>56</v>
      </c>
      <c r="C18" s="53">
        <f>IF(N18="","",B18/CHOOSE($O$10,SUM('9'!$Q$10:$Q$13),SUM('9'!$Q$11:$Q$15),SUM('9'!$Q$12:$Q$16),SUM('9'!$Q$13:$Q$17),SUM('9'!$Q$15:$Q$18),SUM('9'!$Q$16:$Q$20),SUM('9'!$Q$17:$Q$21),SUM('9'!$Q$18:$Q$22),SUM('9'!$Q$20:$Q$23)))</f>
        <v>0.98245614035087714</v>
      </c>
      <c r="D18" s="52">
        <f>CHOOSE($O$10,SUM('9'!$E$10:$E$13),SUM('9'!$E$11:$E$15),SUM('9'!$E$12:$E$16),SUM('9'!$E$13:$E$17),SUM('9'!$E$15:$E$18),SUM('9'!$E$16:$E$20),SUM('9'!$E$17:$E$21),SUM('9'!$E$18:$E$22),SUM('9'!$E$20:$E$23))</f>
        <v>0</v>
      </c>
      <c r="E18" s="53">
        <f>IF(N18="","",D18/CHOOSE($O$10,SUM('9'!$Q$10:$Q$13),SUM('9'!$Q$11:$Q$15),SUM('9'!$Q$12:$Q$16),SUM('9'!$Q$13:$Q$17),SUM('9'!$Q$15:$Q$18),SUM('9'!$Q$16:$Q$20),SUM('9'!$Q$17:$Q$21),SUM('9'!$Q$18:$Q$22),SUM('9'!$Q$20:$Q$23)))</f>
        <v>0</v>
      </c>
      <c r="F18" s="52">
        <f>CHOOSE($O$10,SUM('9'!$F$10:$F$13),SUM('9'!$F$11:$F$15),SUM('9'!$F$12:$F$16),SUM('9'!$F$13:$F$17),SUM('9'!$F$15:$F$18),SUM('9'!$F$16:$F$20),SUM('9'!$F$17:$F$21),SUM('9'!$F$18:$F$22),SUM('9'!$F$20:$F$23))</f>
        <v>0</v>
      </c>
      <c r="G18" s="53">
        <f>IF(N18="","",F18/CHOOSE($O$10,SUM('9'!$Q$10:$Q$13),SUM('9'!$Q$11:$Q$15),SUM('9'!$Q$12:$Q$16),SUM('9'!$Q$13:$Q$17),SUM('9'!$Q$15:$Q$18),SUM('9'!$Q$16:$Q$20),SUM('9'!$Q$17:$Q$21),SUM('9'!$Q$18:$Q$22),SUM('9'!$Q$20:$Q$23)))</f>
        <v>0</v>
      </c>
      <c r="H18" s="52">
        <f>CHOOSE($O$10,SUM('9'!$G$10:$G$13),SUM('9'!$G$11:$G$15),SUM('9'!$G$12:$G$16),SUM('9'!$G$13:$G$17),SUM('9'!$G$15:$G$18),SUM('9'!$G$16:$G$20),SUM('9'!$G$17:$G$21),SUM('9'!$G$18:$G$22),SUM('9'!$G$20:$G$23))</f>
        <v>1</v>
      </c>
      <c r="I18" s="53">
        <f>IF(N18="","",H18/CHOOSE($O$10,SUM('9'!$Q$10:$Q$13),SUM('9'!$Q$11:$Q$15),SUM('9'!$Q$12:$Q$16),SUM('9'!$Q$13:$Q$17),SUM('9'!$Q$15:$Q$18),SUM('9'!$Q$16:$Q$20),SUM('9'!$Q$17:$Q$21),SUM('9'!$Q$18:$Q$22),SUM('9'!$Q$20:$Q$23)))</f>
        <v>1.7543859649122806E-2</v>
      </c>
      <c r="J18" s="52">
        <f>CHOOSE($O$10,SUM('9'!$H$10:$O$13),SUM('9'!$H$11:$O$15),SUM('9'!$H$12:$O$16),SUM('9'!$H$13:$O$17),SUM('9'!$H$15:$O$18),SUM('9'!$H$16:$O$20),SUM('9'!$H$17:$O$21),SUM('9'!$H$18:$O$22),SUM('9'!$H$20:$O$23))</f>
        <v>0</v>
      </c>
      <c r="K18" s="53">
        <f>IF(N18="","",J18/CHOOSE($O$10,SUM('9'!$Q$10:$Q$13),SUM('9'!$Q$11:$Q$15),SUM('9'!$Q$12:$Q$16),SUM('9'!$Q$13:$Q$17),SUM('9'!$Q$15:$Q$18),SUM('9'!$Q$16:$Q$20),SUM('9'!$Q$17:$Q$21),SUM('9'!$Q$18:$Q$22),SUM('9'!$Q$20:$Q$23)))</f>
        <v>0</v>
      </c>
      <c r="L18" s="89">
        <f>CHOOSE($O$10,SUM('9'!$P$10:$P$13),SUM('9'!$P$11:$P$15),SUM('9'!$P$12:$P$16),SUM('9'!$P$13:$P$17),SUM('9'!$P$15:$P$18),SUM('9'!$P$16:$P$20),SUM('9'!$P$17:$P$21),SUM('9'!$P$18:$P$22),SUM('9'!$P$20:$P$23))</f>
        <v>0</v>
      </c>
      <c r="M18" s="53">
        <f>IF(N18="","",L18/CHOOSE($O$10,SUM('9'!$Q$10:$Q$13),SUM('9'!$Q$11:$Q$15),SUM('9'!$Q$12:$Q$16),SUM('9'!$Q$13:$Q$17),SUM('9'!$Q$15:$Q$18),SUM('9'!$Q$16:$Q$20),SUM('9'!$Q$17:$Q$21),SUM('9'!$Q$18:$Q$22),SUM('9'!$Q$20:$Q$23)))</f>
        <v>0</v>
      </c>
      <c r="N18" s="12">
        <f t="shared" si="2"/>
        <v>57</v>
      </c>
      <c r="O18" s="90"/>
      <c r="P18" s="12">
        <f t="shared" si="0"/>
        <v>57</v>
      </c>
      <c r="Q18" s="66">
        <f>IF(N18="","",MAX('9'!$R$10:$R$23))</f>
        <v>0.83823529411764708</v>
      </c>
      <c r="R18" s="71" t="str">
        <f t="shared" si="1"/>
        <v/>
      </c>
    </row>
    <row r="19" spans="1:18" ht="18.600000000000001" customHeight="1" x14ac:dyDescent="0.25">
      <c r="A19" s="94" t="s">
        <v>73</v>
      </c>
      <c r="B19" s="52">
        <f>CHOOSE($O$10,SUM('10'!$C$10:$C$13,'10'!$D$10:$D$13),SUM('10'!$C$11:$C$15,'10'!$D$11:$D$15),SUM('10'!$C$12:$C$16,'10'!$D$12:$D$16),SUM('10'!$C$13:$C$17,'10'!$D$13:$D$17),SUM('10'!$C$15:$C$18,'10'!$D$15:$D$18),SUM('10'!$C$16:$C$20,'10'!$D$16:$D$20),SUM('10'!$C$17:$C$21,'10'!$D$17:$D$21),SUM('10'!$C$18:$C$22,'10'!$D$18:$D$22),SUM('10'!$C$20:$C$23,'10'!$D$20:$D$23))</f>
        <v>41</v>
      </c>
      <c r="C19" s="53">
        <f>IF(N19="","",B19/CHOOSE($O$10,SUM('10'!$Q$10:$Q$13),SUM('10'!$Q$11:$Q$15),SUM('10'!$Q$12:$Q$16),SUM('10'!$Q$13:$Q$17),SUM('10'!$Q$15:$Q$18),SUM('10'!$Q$16:$Q$20),SUM('10'!$Q$17:$Q$21),SUM('10'!$Q$18:$Q$22),SUM('10'!$Q$20:$Q$23)))</f>
        <v>0.97619047619047616</v>
      </c>
      <c r="D19" s="52">
        <f>CHOOSE($O$10,SUM('10'!$E$10:$E$13),SUM('10'!$E$11:$E$15),SUM('10'!$E$12:$E$16),SUM('10'!$E$13:$E$17),SUM('10'!$E$15:$E$18),SUM('10'!$E$16:$E$20),SUM('10'!$E$17:$E$21),SUM('10'!$E$18:$E$22),SUM('10'!$E$20:$E$23))</f>
        <v>0</v>
      </c>
      <c r="E19" s="53">
        <f>IF(N19="","",D19/CHOOSE($O$10,SUM('10'!$Q$10:$Q$13),SUM('10'!$Q$11:$Q$15),SUM('10'!$Q$12:$Q$16),SUM('10'!$Q$13:$Q$17),SUM('10'!$Q$15:$Q$18),SUM('10'!$Q$16:$Q$20),SUM('10'!$Q$17:$Q$21),SUM('10'!$Q$18:$Q$22),SUM('10'!$Q$20:$Q$23)))</f>
        <v>0</v>
      </c>
      <c r="F19" s="52">
        <f>CHOOSE($O$10,SUM('10'!$F$10:$F$13),SUM('10'!$F$11:$F$15),SUM('10'!$F$12:$F$16),SUM('10'!$F$13:$F$17),SUM('10'!$F$15:$F$18),SUM('10'!$F$16:$F$20),SUM('10'!$F$17:$F$21),SUM('10'!$F$18:$F$22),SUM('10'!$F$20:$F$23))</f>
        <v>0</v>
      </c>
      <c r="G19" s="53">
        <f>IF(N19="","",F19/CHOOSE($O$10,SUM('10'!$Q$10:$Q$13),SUM('10'!$Q$11:$Q$15),SUM('10'!$Q$12:$Q$16),SUM('10'!$Q$13:$Q$17),SUM('10'!$Q$15:$Q$18),SUM('10'!$Q$16:$Q$20),SUM('10'!$Q$17:$Q$21),SUM('10'!$Q$18:$Q$22),SUM('10'!$Q$20:$Q$23)))</f>
        <v>0</v>
      </c>
      <c r="H19" s="52">
        <f>CHOOSE($O$10,SUM('10'!$G$10:$G$13),SUM('10'!$G$11:$G$15),SUM('10'!$G$12:$G$16),SUM('10'!$G$13:$G$17),SUM('10'!$G$15:$G$18),SUM('10'!$G$16:$G$20),SUM('10'!$G$17:$G$21),SUM('10'!$G$18:$G$22),SUM('10'!$G$20:$G$23))</f>
        <v>0</v>
      </c>
      <c r="I19" s="53">
        <f>IF(N19="","",H19/CHOOSE($O$10,SUM('10'!$Q$10:$Q$13),SUM('10'!$Q$11:$Q$15),SUM('10'!$Q$12:$Q$16),SUM('10'!$Q$13:$Q$17),SUM('10'!$Q$15:$Q$18),SUM('10'!$Q$16:$Q$20),SUM('10'!$Q$17:$Q$21),SUM('10'!$Q$18:$Q$22),SUM('10'!$Q$20:$Q$23)))</f>
        <v>0</v>
      </c>
      <c r="J19" s="52">
        <f>CHOOSE($O$10,SUM('10'!$H$10:$O$13),SUM('10'!$H$11:$O$15),SUM('10'!$H$12:$O$16),SUM('10'!$H$13:$O$17),SUM('10'!$H$15:$O$18),SUM('10'!$H$16:$O$20),SUM('10'!$H$17:$O$21),SUM('10'!$H$18:$O$22),SUM('10'!$H$20:$O$23))</f>
        <v>1</v>
      </c>
      <c r="K19" s="53">
        <f>IF(N19="","",J19/CHOOSE($O$10,SUM('10'!$Q$10:$Q$13),SUM('10'!$Q$11:$Q$15),SUM('10'!$Q$12:$Q$16),SUM('10'!$Q$13:$Q$17),SUM('10'!$Q$15:$Q$18),SUM('10'!$Q$16:$Q$20),SUM('10'!$Q$17:$Q$21),SUM('10'!$Q$18:$Q$22),SUM('10'!$Q$20:$Q$23)))</f>
        <v>2.3809523809523808E-2</v>
      </c>
      <c r="L19" s="89">
        <f>CHOOSE($O$10,SUM('10'!$P$10:$P$13),SUM('10'!$P$11:$P$15),SUM('10'!$P$12:$P$16),SUM('10'!$P$13:$P$17),SUM('10'!$P$15:$P$18),SUM('10'!$P$16:$P$20),SUM('10'!$P$17:$P$21),SUM('10'!$P$18:$P$22),SUM('10'!$P$20:$P$23))</f>
        <v>0</v>
      </c>
      <c r="M19" s="53">
        <f>IF(N19="","",L19/CHOOSE($O$10,SUM('10'!$Q$10:$Q$13),SUM('10'!$Q$11:$Q$15),SUM('10'!$Q$12:$Q$16),SUM('10'!$Q$13:$Q$17),SUM('10'!$Q$15:$Q$18),SUM('10'!$Q$16:$Q$20),SUM('10'!$Q$17:$Q$21),SUM('10'!$Q$18:$Q$22),SUM('10'!$Q$20:$Q$23)))</f>
        <v>0</v>
      </c>
      <c r="N19" s="12">
        <f t="shared" si="2"/>
        <v>42</v>
      </c>
      <c r="O19" s="90"/>
      <c r="P19" s="12">
        <f t="shared" si="0"/>
        <v>42</v>
      </c>
      <c r="Q19" s="66">
        <f>IF(N19="","",MAX('10'!$R$10:$R$23))</f>
        <v>0.80769230769230771</v>
      </c>
      <c r="R19" s="71">
        <f t="shared" si="1"/>
        <v>2.3809523809523808E-2</v>
      </c>
    </row>
    <row r="20" spans="1:18" ht="18.600000000000001" customHeight="1" x14ac:dyDescent="0.25">
      <c r="A20" s="94" t="s">
        <v>74</v>
      </c>
      <c r="B20" s="52">
        <f>CHOOSE($O$10,SUM('11'!$C$10:$C$13,'11'!$D$10:$D$13),SUM('11'!$C$11:$C$15,'11'!$D$11:$D$15),SUM('11'!$C$12:$C$16,'11'!$D$12:$D$16),SUM('11'!$C$13:$C$17,'11'!$D$13:$D$17),SUM('11'!$C$15:$C$18,'11'!$D$15:$D$18),SUM('11'!$C$16:$C$20,'11'!$D$16:$D$20),SUM('11'!$C$17:$C$21,'11'!$D$17:$D$21),SUM('11'!$C$18:$C$22,'11'!$D$18:$D$22),SUM('11'!$C$20:$C$23,'11'!$D$20:$D$23))</f>
        <v>153</v>
      </c>
      <c r="C20" s="53">
        <f>IF(N20="","",B20/CHOOSE($O$10,SUM('11'!$Q$10:$Q$13),SUM('11'!$Q$11:$Q$15),SUM('11'!$Q$12:$Q$16),SUM('11'!$Q$13:$Q$17),SUM('11'!$Q$15:$Q$18),SUM('11'!$Q$16:$Q$20),SUM('11'!$Q$17:$Q$21),SUM('11'!$Q$18:$Q$22),SUM('11'!$Q$20:$Q$23)))</f>
        <v>0.99350649350649356</v>
      </c>
      <c r="D20" s="52">
        <f>CHOOSE($O$10,SUM('11'!$E$10:$E$13),SUM('11'!$E$11:$E$15),SUM('11'!$E$12:$E$16),SUM('11'!$E$13:$E$17),SUM('11'!$E$15:$E$18),SUM('11'!$E$16:$E$20),SUM('11'!$E$17:$E$21),SUM('11'!$E$18:$E$22),SUM('11'!$E$20:$E$23))</f>
        <v>0</v>
      </c>
      <c r="E20" s="53">
        <f>IF(N20="","",D20/CHOOSE($O$10,SUM('11'!$Q$10:$Q$13),SUM('11'!$Q$11:$Q$15),SUM('11'!$Q$12:$Q$16),SUM('11'!$Q$13:$Q$17),SUM('11'!$Q$15:$Q$18),SUM('11'!$Q$16:$Q$20),SUM('11'!$Q$17:$Q$21),SUM('11'!$Q$18:$Q$22),SUM('11'!$Q$20:$Q$23)))</f>
        <v>0</v>
      </c>
      <c r="F20" s="52">
        <f>CHOOSE($O$10,SUM('11'!$F$10:$F$13),SUM('11'!$F$11:$F$15),SUM('11'!$F$12:$F$16),SUM('11'!$F$13:$F$17),SUM('11'!$F$15:$F$18),SUM('11'!$F$16:$F$20),SUM('11'!$F$17:$F$21),SUM('11'!$F$18:$F$22),SUM('11'!$F$20:$F$23))</f>
        <v>0</v>
      </c>
      <c r="G20" s="53">
        <f>IF(N20="","",F20/CHOOSE($O$10,SUM('11'!$Q$10:$Q$13),SUM('11'!$Q$11:$Q$15),SUM('11'!$Q$12:$Q$16),SUM('11'!$Q$13:$Q$17),SUM('11'!$Q$15:$Q$18),SUM('11'!$Q$16:$Q$20),SUM('11'!$Q$17:$Q$21),SUM('11'!$Q$18:$Q$22),SUM('11'!$Q$20:$Q$23)))</f>
        <v>0</v>
      </c>
      <c r="H20" s="52">
        <f>CHOOSE($O$10,SUM('11'!$G$10:$G$13),SUM('11'!$G$11:$G$15),SUM('11'!$G$12:$G$16),SUM('11'!$G$13:$G$17),SUM('11'!$G$15:$G$18),SUM('11'!$G$16:$G$20),SUM('11'!$G$17:$G$21),SUM('11'!$G$18:$G$22),SUM('11'!$G$20:$G$23))</f>
        <v>0</v>
      </c>
      <c r="I20" s="53">
        <f>IF(N20="","",H20/CHOOSE($O$10,SUM('11'!$Q$10:$Q$13),SUM('11'!$Q$11:$Q$15),SUM('11'!$Q$12:$Q$16),SUM('11'!$Q$13:$Q$17),SUM('11'!$Q$15:$Q$18),SUM('11'!$Q$16:$Q$20),SUM('11'!$Q$17:$Q$21),SUM('11'!$Q$18:$Q$22),SUM('11'!$Q$20:$Q$23)))</f>
        <v>0</v>
      </c>
      <c r="J20" s="52">
        <f>CHOOSE($O$10,SUM('11'!$H$10:$O$13),SUM('11'!$H$11:$O$15),SUM('11'!$H$12:$O$16),SUM('11'!$H$13:$O$17),SUM('11'!$H$15:$O$18),SUM('11'!$H$16:$O$20),SUM('11'!$H$17:$O$21),SUM('11'!$H$18:$O$22),SUM('11'!$H$20:$O$23))</f>
        <v>1</v>
      </c>
      <c r="K20" s="53">
        <f>IF(N20="","",J20/CHOOSE($O$10,SUM('11'!$Q$10:$Q$13),SUM('11'!$Q$11:$Q$15),SUM('11'!$Q$12:$Q$16),SUM('11'!$Q$13:$Q$17),SUM('11'!$Q$15:$Q$18),SUM('11'!$Q$16:$Q$20),SUM('11'!$Q$17:$Q$21),SUM('11'!$Q$18:$Q$22),SUM('11'!$Q$20:$Q$23)))</f>
        <v>6.4935064935064939E-3</v>
      </c>
      <c r="L20" s="89">
        <f>CHOOSE($O$10,SUM('11'!$P$10:$P$13),SUM('11'!$P$11:$P$15),SUM('11'!$P$12:$P$16),SUM('11'!$P$13:$P$17),SUM('11'!$P$15:$P$18),SUM('11'!$P$16:$P$20),SUM('11'!$P$17:$P$21),SUM('11'!$P$18:$P$22),SUM('11'!$P$20:$P$23))</f>
        <v>0</v>
      </c>
      <c r="M20" s="53">
        <f>IF(N20="","",L20/CHOOSE($O$10,SUM('11'!$Q$10:$Q$13),SUM('11'!$Q$11:$Q$15),SUM('11'!$Q$12:$Q$16),SUM('11'!$Q$13:$Q$17),SUM('11'!$Q$15:$Q$18),SUM('11'!$Q$16:$Q$20),SUM('11'!$Q$17:$Q$21),SUM('11'!$Q$18:$Q$22),SUM('11'!$Q$20:$Q$23)))</f>
        <v>0</v>
      </c>
      <c r="N20" s="12">
        <f t="shared" si="2"/>
        <v>154</v>
      </c>
      <c r="O20" s="90"/>
      <c r="P20" s="12">
        <f t="shared" si="0"/>
        <v>154</v>
      </c>
      <c r="Q20" s="66">
        <f>IF(N20="","",MAX('11'!$R$10:$R$23))</f>
        <v>0.89534883720930236</v>
      </c>
      <c r="R20" s="71">
        <f t="shared" si="1"/>
        <v>6.4935064935064939E-3</v>
      </c>
    </row>
    <row r="21" spans="1:18" ht="18.600000000000001" customHeight="1" x14ac:dyDescent="0.25">
      <c r="A21" s="94" t="s">
        <v>75</v>
      </c>
      <c r="B21" s="52">
        <f>CHOOSE($O$10,SUM('12'!$C$10:$C$13,'12'!$D$10:$D$13),SUM('12'!$C$11:$C$15,'12'!$D$11:$D$15),SUM('12'!$C$12:$C$16,'12'!$D$12:$D$16),SUM('12'!$C$13:$C$17,'12'!$D$13:$D$17),SUM('12'!$C$15:$C$18,'12'!$D$15:$D$18),SUM('12'!$C$16:$C$20,'12'!$D$16:$D$20),SUM('12'!$C$17:$C$21,'12'!$D$17:$D$21),SUM('12'!$C$18:$C$22,'12'!$D$18:$D$22),SUM('12'!$C$20:$C$23,'12'!$D$20:$D$23))</f>
        <v>310</v>
      </c>
      <c r="C21" s="53">
        <f>IF(N21="","",B21/CHOOSE($O$10,SUM('12'!$Q$10:$Q$13),SUM('12'!$Q$11:$Q$15),SUM('12'!$Q$12:$Q$16),SUM('12'!$Q$13:$Q$17),SUM('12'!$Q$15:$Q$18),SUM('12'!$Q$16:$Q$20),SUM('12'!$Q$17:$Q$21),SUM('12'!$Q$18:$Q$22),SUM('12'!$Q$20:$Q$23)))</f>
        <v>0.94512195121951215</v>
      </c>
      <c r="D21" s="52">
        <f>CHOOSE($O$10,SUM('12'!$E$10:$E$13),SUM('12'!$E$11:$E$15),SUM('12'!$E$12:$E$16),SUM('12'!$E$13:$E$17),SUM('12'!$E$15:$E$18),SUM('12'!$E$16:$E$20),SUM('12'!$E$17:$E$21),SUM('12'!$E$18:$E$22),SUM('12'!$E$20:$E$23))</f>
        <v>0</v>
      </c>
      <c r="E21" s="53">
        <f>IF(N21="","",D21/CHOOSE($O$10,SUM('12'!$Q$10:$Q$13),SUM('12'!$Q$11:$Q$15),SUM('12'!$Q$12:$Q$16),SUM('12'!$Q$13:$Q$17),SUM('12'!$Q$15:$Q$18),SUM('12'!$Q$16:$Q$20),SUM('12'!$Q$17:$Q$21),SUM('12'!$Q$18:$Q$22),SUM('12'!$Q$20:$Q$23)))</f>
        <v>0</v>
      </c>
      <c r="F21" s="52">
        <f>CHOOSE($O$10,SUM('12'!$F$10:$F$13),SUM('12'!$F$11:$F$15),SUM('12'!$F$12:$F$16),SUM('12'!$F$13:$F$17),SUM('12'!$F$15:$F$18),SUM('12'!$F$16:$F$20),SUM('12'!$F$17:$F$21),SUM('12'!$F$18:$F$22),SUM('12'!$F$20:$F$23))</f>
        <v>18</v>
      </c>
      <c r="G21" s="53">
        <f>IF(N21="","",F21/CHOOSE($O$10,SUM('12'!$Q$10:$Q$13),SUM('12'!$Q$11:$Q$15),SUM('12'!$Q$12:$Q$16),SUM('12'!$Q$13:$Q$17),SUM('12'!$Q$15:$Q$18),SUM('12'!$Q$16:$Q$20),SUM('12'!$Q$17:$Q$21),SUM('12'!$Q$18:$Q$22),SUM('12'!$Q$20:$Q$23)))</f>
        <v>5.4878048780487805E-2</v>
      </c>
      <c r="H21" s="52">
        <f>CHOOSE($O$10,SUM('12'!$G$10:$G$13),SUM('12'!$G$11:$G$15),SUM('12'!$G$12:$G$16),SUM('12'!$G$13:$G$17),SUM('12'!$G$15:$G$18),SUM('12'!$G$16:$G$20),SUM('12'!$G$17:$G$21),SUM('12'!$G$18:$G$22),SUM('12'!$G$20:$G$23))</f>
        <v>0</v>
      </c>
      <c r="I21" s="53">
        <f>IF(N21="","",H21/CHOOSE($O$10,SUM('12'!$Q$10:$Q$13),SUM('12'!$Q$11:$Q$15),SUM('12'!$Q$12:$Q$16),SUM('12'!$Q$13:$Q$17),SUM('12'!$Q$15:$Q$18),SUM('12'!$Q$16:$Q$20),SUM('12'!$Q$17:$Q$21),SUM('12'!$Q$18:$Q$22),SUM('12'!$Q$20:$Q$23)))</f>
        <v>0</v>
      </c>
      <c r="J21" s="52">
        <f>CHOOSE($O$10,SUM('12'!$H$10:$O$13),SUM('12'!$H$11:$O$15),SUM('12'!$H$12:$O$16),SUM('12'!$H$13:$O$17),SUM('12'!$H$15:$O$18),SUM('12'!$H$16:$O$20),SUM('12'!$H$17:$O$21),SUM('12'!$H$18:$O$22),SUM('12'!$H$20:$O$23))</f>
        <v>0</v>
      </c>
      <c r="K21" s="53">
        <f>IF(N21="","",J21/CHOOSE($O$10,SUM('12'!$Q$10:$Q$13),SUM('12'!$Q$11:$Q$15),SUM('12'!$Q$12:$Q$16),SUM('12'!$Q$13:$Q$17),SUM('12'!$Q$15:$Q$18),SUM('12'!$Q$16:$Q$20),SUM('12'!$Q$17:$Q$21),SUM('12'!$Q$18:$Q$22),SUM('12'!$Q$20:$Q$23)))</f>
        <v>0</v>
      </c>
      <c r="L21" s="89">
        <f>CHOOSE($O$10,SUM('12'!$P$10:$P$13),SUM('12'!$P$11:$P$15),SUM('12'!$P$12:$P$16),SUM('12'!$P$13:$P$17),SUM('12'!$P$15:$P$18),SUM('12'!$P$16:$P$20),SUM('12'!$P$17:$P$21),SUM('12'!$P$18:$P$22),SUM('12'!$P$20:$P$23))</f>
        <v>0</v>
      </c>
      <c r="M21" s="53">
        <f>IF(N21="","",L21/CHOOSE($O$10,SUM('12'!$Q$10:$Q$13),SUM('12'!$Q$11:$Q$15),SUM('12'!$Q$12:$Q$16),SUM('12'!$Q$13:$Q$17),SUM('12'!$Q$15:$Q$18),SUM('12'!$Q$16:$Q$20),SUM('12'!$Q$17:$Q$21),SUM('12'!$Q$18:$Q$22),SUM('12'!$Q$20:$Q$23)))</f>
        <v>0</v>
      </c>
      <c r="N21" s="12">
        <f t="shared" si="2"/>
        <v>328</v>
      </c>
      <c r="O21" s="90"/>
      <c r="P21" s="12">
        <f t="shared" si="0"/>
        <v>328</v>
      </c>
      <c r="Q21" s="66">
        <f>IF(N21="","",MAX('12'!$R$10:$R$23))</f>
        <v>0.85416666666666663</v>
      </c>
      <c r="R21" s="71">
        <f t="shared" si="1"/>
        <v>5.4878048780487805E-2</v>
      </c>
    </row>
    <row r="22" spans="1:18" ht="18.600000000000001" customHeight="1" x14ac:dyDescent="0.25">
      <c r="A22" s="94" t="s">
        <v>76</v>
      </c>
      <c r="B22" s="52">
        <f>CHOOSE($O$10,SUM('13'!$C$10:$C$13,'13'!$D$10:$D$13),SUM('13'!$C$11:$C$15,'13'!$D$11:$D$15),SUM('13'!$C$12:$C$16,'13'!$D$12:$D$16),SUM('13'!$C$13:$C$17,'13'!$D$13:$D$17),SUM('13'!$C$15:$C$18,'13'!$D$15:$D$18),SUM('13'!$C$16:$C$20,'13'!$D$16:$D$20),SUM('13'!$C$17:$C$21,'13'!$D$17:$D$21),SUM('13'!$C$18:$C$22,'13'!$D$18:$D$22),SUM('13'!$C$20:$C$23,'13'!$D$20:$D$23))</f>
        <v>57</v>
      </c>
      <c r="C22" s="53">
        <f>IF(N22="","",B22/CHOOSE($O$10,SUM('13'!$Q$10:$Q$13),SUM('13'!$Q$11:$Q$15),SUM('13'!$Q$12:$Q$16),SUM('13'!$Q$13:$Q$17),SUM('13'!$Q$15:$Q$18),SUM('13'!$Q$16:$Q$20),SUM('13'!$Q$17:$Q$21),SUM('13'!$Q$18:$Q$22),SUM('13'!$Q$20:$Q$23)))</f>
        <v>0.80281690140845074</v>
      </c>
      <c r="D22" s="52">
        <f>CHOOSE($O$10,SUM('13'!$E$10:$E$13),SUM('13'!$E$11:$E$15),SUM('13'!$E$12:$E$16),SUM('13'!$E$13:$E$17),SUM('13'!$E$15:$E$18),SUM('13'!$E$16:$E$20),SUM('13'!$E$17:$E$21),SUM('13'!$E$18:$E$22),SUM('13'!$E$20:$E$23))</f>
        <v>0</v>
      </c>
      <c r="E22" s="53">
        <f>IF(N22="","",D22/CHOOSE($O$10,SUM('13'!$Q$10:$Q$13),SUM('13'!$Q$11:$Q$15),SUM('13'!$Q$12:$Q$16),SUM('13'!$Q$13:$Q$17),SUM('13'!$Q$15:$Q$18),SUM('13'!$Q$16:$Q$20),SUM('13'!$Q$17:$Q$21),SUM('13'!$Q$18:$Q$22),SUM('13'!$Q$20:$Q$23)))</f>
        <v>0</v>
      </c>
      <c r="F22" s="52">
        <f>CHOOSE($O$10,SUM('13'!$F$10:$F$13),SUM('13'!$F$11:$F$15),SUM('13'!$F$12:$F$16),SUM('13'!$F$13:$F$17),SUM('13'!$F$15:$F$18),SUM('13'!$F$16:$F$20),SUM('13'!$F$17:$F$21),SUM('13'!$F$18:$F$22),SUM('13'!$F$20:$F$23))</f>
        <v>14</v>
      </c>
      <c r="G22" s="53">
        <f>IF(N22="","",F22/CHOOSE($O$10,SUM('13'!$Q$10:$Q$13),SUM('13'!$Q$11:$Q$15),SUM('13'!$Q$12:$Q$16),SUM('13'!$Q$13:$Q$17),SUM('13'!$Q$15:$Q$18),SUM('13'!$Q$16:$Q$20),SUM('13'!$Q$17:$Q$21),SUM('13'!$Q$18:$Q$22),SUM('13'!$Q$20:$Q$23)))</f>
        <v>0.19718309859154928</v>
      </c>
      <c r="H22" s="52">
        <f>CHOOSE($O$10,SUM('13'!$G$10:$G$13),SUM('13'!$G$11:$G$15),SUM('13'!$G$12:$G$16),SUM('13'!$G$13:$G$17),SUM('13'!$G$15:$G$18),SUM('13'!$G$16:$G$20),SUM('13'!$G$17:$G$21),SUM('13'!$G$18:$G$22),SUM('13'!$G$20:$G$23))</f>
        <v>0</v>
      </c>
      <c r="I22" s="53">
        <f>IF(N22="","",H22/CHOOSE($O$10,SUM('13'!$Q$10:$Q$13),SUM('13'!$Q$11:$Q$15),SUM('13'!$Q$12:$Q$16),SUM('13'!$Q$13:$Q$17),SUM('13'!$Q$15:$Q$18),SUM('13'!$Q$16:$Q$20),SUM('13'!$Q$17:$Q$21),SUM('13'!$Q$18:$Q$22),SUM('13'!$Q$20:$Q$23)))</f>
        <v>0</v>
      </c>
      <c r="J22" s="52">
        <f>CHOOSE($O$10,SUM('13'!$H$10:$O$13),SUM('13'!$H$11:$O$15),SUM('13'!$H$12:$O$16),SUM('13'!$H$13:$O$17),SUM('13'!$H$15:$O$18),SUM('13'!$H$16:$O$20),SUM('13'!$H$17:$O$21),SUM('13'!$H$18:$O$22),SUM('13'!$H$20:$O$23))</f>
        <v>0</v>
      </c>
      <c r="K22" s="53">
        <f>IF(N22="","",J22/CHOOSE($O$10,SUM('13'!$Q$10:$Q$13),SUM('13'!$Q$11:$Q$15),SUM('13'!$Q$12:$Q$16),SUM('13'!$Q$13:$Q$17),SUM('13'!$Q$15:$Q$18),SUM('13'!$Q$16:$Q$20),SUM('13'!$Q$17:$Q$21),SUM('13'!$Q$18:$Q$22),SUM('13'!$Q$20:$Q$23)))</f>
        <v>0</v>
      </c>
      <c r="L22" s="89">
        <f>CHOOSE($O$10,SUM('13'!$P$10:$P$13),SUM('13'!$P$11:$P$15),SUM('13'!$P$12:$P$16),SUM('13'!$P$13:$P$17),SUM('13'!$P$15:$P$18),SUM('13'!$P$16:$P$20),SUM('13'!$P$17:$P$21),SUM('13'!$P$18:$P$22),SUM('13'!$P$20:$P$23))</f>
        <v>0</v>
      </c>
      <c r="M22" s="53">
        <f>IF(N22="","",L22/CHOOSE($O$10,SUM('13'!$Q$10:$Q$13),SUM('13'!$Q$11:$Q$15),SUM('13'!$Q$12:$Q$16),SUM('13'!$Q$13:$Q$17),SUM('13'!$Q$15:$Q$18),SUM('13'!$Q$16:$Q$20),SUM('13'!$Q$17:$Q$21),SUM('13'!$Q$18:$Q$22),SUM('13'!$Q$20:$Q$23)))</f>
        <v>0</v>
      </c>
      <c r="N22" s="12">
        <f t="shared" si="2"/>
        <v>71</v>
      </c>
      <c r="O22" s="90"/>
      <c r="P22" s="12">
        <f t="shared" si="0"/>
        <v>71</v>
      </c>
      <c r="Q22" s="66">
        <f>IF(N22="","",MAX('13'!$R$10:$R$23))</f>
        <v>0.73958333333333337</v>
      </c>
      <c r="R22" s="71">
        <f t="shared" si="1"/>
        <v>0.19718309859154928</v>
      </c>
    </row>
    <row r="23" spans="1:18" ht="18.600000000000001" customHeight="1" x14ac:dyDescent="0.25">
      <c r="A23" s="94" t="s">
        <v>77</v>
      </c>
      <c r="B23" s="52">
        <f>CHOOSE($O$10,SUM('14'!$C$10:$C$13,'14'!$D$10:$D$13),SUM('14'!$C$11:$C$15,'14'!$D$11:$D$15),SUM('14'!$C$12:$C$16,'14'!$D$12:$D$16),SUM('14'!$C$13:$C$17,'14'!$D$13:$D$17),SUM('14'!$C$15:$C$18,'14'!$D$15:$D$18),SUM('14'!$C$16:$C$20,'14'!$D$16:$D$20),SUM('14'!$C$17:$C$21,'14'!$D$17:$D$21),SUM('14'!$C$18:$C$22,'14'!$D$18:$D$22),SUM('14'!$C$20:$C$23,'14'!$D$20:$D$23))</f>
        <v>54</v>
      </c>
      <c r="C23" s="53">
        <f>IF(N23="","",B23/CHOOSE($O$10,SUM('14'!$Q$10:$Q$13),SUM('14'!$Q$11:$Q$15),SUM('14'!$Q$12:$Q$16),SUM('14'!$Q$13:$Q$17),SUM('14'!$Q$15:$Q$18),SUM('14'!$Q$16:$Q$20),SUM('14'!$Q$17:$Q$21),SUM('14'!$Q$18:$Q$22),SUM('14'!$Q$20:$Q$23)))</f>
        <v>0.98181818181818181</v>
      </c>
      <c r="D23" s="52">
        <f>CHOOSE($O$10,SUM('14'!$E$10:$E$13),SUM('14'!$E$11:$E$15),SUM('14'!$E$12:$E$16),SUM('14'!$E$13:$E$17),SUM('14'!$E$15:$E$18),SUM('14'!$E$16:$E$20),SUM('14'!$E$17:$E$21),SUM('14'!$E$18:$E$22),SUM('14'!$E$20:$E$23))</f>
        <v>0</v>
      </c>
      <c r="E23" s="53">
        <f>IF(N23="","",D23/CHOOSE($O$10,SUM('14'!$Q$10:$Q$13),SUM('14'!$Q$11:$Q$15),SUM('14'!$Q$12:$Q$16),SUM('14'!$Q$13:$Q$17),SUM('14'!$Q$15:$Q$18),SUM('14'!$Q$16:$Q$20),SUM('14'!$Q$17:$Q$21),SUM('14'!$Q$18:$Q$22),SUM('14'!$Q$20:$Q$23)))</f>
        <v>0</v>
      </c>
      <c r="F23" s="52">
        <f>CHOOSE($O$10,SUM('14'!$F$10:$F$13),SUM('14'!$F$11:$F$15),SUM('14'!$F$12:$F$16),SUM('14'!$F$13:$F$17),SUM('14'!$F$15:$F$18),SUM('14'!$F$16:$F$20),SUM('14'!$F$17:$F$21),SUM('14'!$F$18:$F$22),SUM('14'!$F$20:$F$23))</f>
        <v>0</v>
      </c>
      <c r="G23" s="53">
        <f>IF(N23="","",F23/CHOOSE($O$10,SUM('14'!$Q$10:$Q$13),SUM('14'!$Q$11:$Q$15),SUM('14'!$Q$12:$Q$16),SUM('14'!$Q$13:$Q$17),SUM('14'!$Q$15:$Q$18),SUM('14'!$Q$16:$Q$20),SUM('14'!$Q$17:$Q$21),SUM('14'!$Q$18:$Q$22),SUM('14'!$Q$20:$Q$23)))</f>
        <v>0</v>
      </c>
      <c r="H23" s="52">
        <f>CHOOSE($O$10,SUM('14'!$G$10:$G$13),SUM('14'!$G$11:$G$15),SUM('14'!$G$12:$G$16),SUM('14'!$G$13:$G$17),SUM('14'!$G$15:$G$18),SUM('14'!$G$16:$G$20),SUM('14'!$G$17:$G$21),SUM('14'!$G$18:$G$22),SUM('14'!$G$20:$G$23))</f>
        <v>1</v>
      </c>
      <c r="I23" s="53">
        <f>IF(N23="","",H23/CHOOSE($O$10,SUM('14'!$Q$10:$Q$13),SUM('14'!$Q$11:$Q$15),SUM('14'!$Q$12:$Q$16),SUM('14'!$Q$13:$Q$17),SUM('14'!$Q$15:$Q$18),SUM('14'!$Q$16:$Q$20),SUM('14'!$Q$17:$Q$21),SUM('14'!$Q$18:$Q$22),SUM('14'!$Q$20:$Q$23)))</f>
        <v>1.8181818181818181E-2</v>
      </c>
      <c r="J23" s="52">
        <f>CHOOSE($O$10,SUM('14'!$H$10:$O$13),SUM('14'!$H$11:$O$15),SUM('14'!$H$12:$O$16),SUM('14'!$H$13:$O$17),SUM('14'!$H$15:$O$18),SUM('14'!$H$16:$O$20),SUM('14'!$H$17:$O$21),SUM('14'!$H$18:$O$22),SUM('14'!$H$20:$O$23))</f>
        <v>0</v>
      </c>
      <c r="K23" s="53">
        <f>IF(N23="","",J23/CHOOSE($O$10,SUM('14'!$Q$10:$Q$13),SUM('14'!$Q$11:$Q$15),SUM('14'!$Q$12:$Q$16),SUM('14'!$Q$13:$Q$17),SUM('14'!$Q$15:$Q$18),SUM('14'!$Q$16:$Q$20),SUM('14'!$Q$17:$Q$21),SUM('14'!$Q$18:$Q$22),SUM('14'!$Q$20:$Q$23)))</f>
        <v>0</v>
      </c>
      <c r="L23" s="89">
        <f>CHOOSE($O$10,SUM('14'!$P$10:$P$13),SUM('14'!$P$11:$P$15),SUM('14'!$P$12:$P$16),SUM('14'!$P$13:$P$17),SUM('14'!$P$15:$P$18),SUM('14'!$P$16:$P$20),SUM('14'!$P$17:$P$21),SUM('14'!$P$18:$P$22),SUM('14'!$P$20:$P$23))</f>
        <v>0</v>
      </c>
      <c r="M23" s="53">
        <f>IF(N23="","",L23/CHOOSE($O$10,SUM('14'!$Q$10:$Q$13),SUM('14'!$Q$11:$Q$15),SUM('14'!$Q$12:$Q$16),SUM('14'!$Q$13:$Q$17),SUM('14'!$Q$15:$Q$18),SUM('14'!$Q$16:$Q$20),SUM('14'!$Q$17:$Q$21),SUM('14'!$Q$18:$Q$22),SUM('14'!$Q$20:$Q$23)))</f>
        <v>0</v>
      </c>
      <c r="N23" s="12">
        <f t="shared" si="2"/>
        <v>55</v>
      </c>
      <c r="O23" s="90"/>
      <c r="P23" s="12">
        <f t="shared" si="0"/>
        <v>55</v>
      </c>
      <c r="Q23" s="66">
        <f>IF(N23="","",MAX('14'!$R$10:$R$23))</f>
        <v>0.80882352941176472</v>
      </c>
      <c r="R23" s="71" t="str">
        <f t="shared" si="1"/>
        <v/>
      </c>
    </row>
    <row r="24" spans="1:18" ht="18.600000000000001" customHeight="1" x14ac:dyDescent="0.25">
      <c r="A24" s="94" t="s">
        <v>78</v>
      </c>
      <c r="B24" s="52"/>
      <c r="C24" s="53"/>
      <c r="D24" s="52"/>
      <c r="E24" s="53"/>
      <c r="F24" s="52"/>
      <c r="G24" s="53"/>
      <c r="H24" s="52"/>
      <c r="I24" s="53"/>
      <c r="J24" s="52"/>
      <c r="K24" s="53"/>
      <c r="L24" s="89"/>
      <c r="M24" s="53"/>
      <c r="N24" s="12" t="str">
        <f t="shared" si="2"/>
        <v/>
      </c>
      <c r="O24" s="90"/>
      <c r="P24" s="12" t="str">
        <f t="shared" si="0"/>
        <v/>
      </c>
      <c r="Q24" s="66" t="str">
        <f>IF(N24="","",MAX(#REF!))</f>
        <v/>
      </c>
      <c r="R24" s="71" t="str">
        <f t="shared" si="1"/>
        <v/>
      </c>
    </row>
    <row r="25" spans="1:18" ht="18.600000000000001" customHeight="1" x14ac:dyDescent="0.25">
      <c r="A25" s="94" t="s">
        <v>79</v>
      </c>
      <c r="B25" s="52"/>
      <c r="C25" s="53"/>
      <c r="D25" s="52"/>
      <c r="E25" s="53"/>
      <c r="F25" s="52"/>
      <c r="G25" s="53"/>
      <c r="H25" s="52"/>
      <c r="I25" s="53"/>
      <c r="J25" s="52"/>
      <c r="K25" s="53"/>
      <c r="L25" s="89"/>
      <c r="M25" s="53"/>
      <c r="N25" s="12" t="str">
        <f t="shared" si="2"/>
        <v/>
      </c>
      <c r="O25" s="90"/>
      <c r="P25" s="12" t="str">
        <f>N25</f>
        <v/>
      </c>
      <c r="Q25" s="66" t="str">
        <f>IF(N25="","",MAX(#REF!))</f>
        <v/>
      </c>
      <c r="R25" s="71" t="str">
        <f t="shared" si="1"/>
        <v/>
      </c>
    </row>
    <row r="26" spans="1:18" ht="18.600000000000001" customHeight="1" x14ac:dyDescent="0.25">
      <c r="A26" s="94" t="s">
        <v>80</v>
      </c>
      <c r="B26" s="52"/>
      <c r="C26" s="53"/>
      <c r="D26" s="52"/>
      <c r="E26" s="53"/>
      <c r="F26" s="52"/>
      <c r="G26" s="53"/>
      <c r="H26" s="52"/>
      <c r="I26" s="53"/>
      <c r="J26" s="52"/>
      <c r="K26" s="53"/>
      <c r="L26" s="89"/>
      <c r="M26" s="53"/>
      <c r="N26" s="12" t="str">
        <f t="shared" si="2"/>
        <v/>
      </c>
      <c r="O26" s="90"/>
      <c r="P26" s="12" t="str">
        <f t="shared" si="0"/>
        <v/>
      </c>
      <c r="Q26" s="66" t="str">
        <f>IF(N26="","",MAX(#REF!))</f>
        <v/>
      </c>
      <c r="R26" s="71" t="str">
        <f t="shared" si="1"/>
        <v/>
      </c>
    </row>
    <row r="27" spans="1:18" ht="18.600000000000001" customHeight="1" x14ac:dyDescent="0.25">
      <c r="A27" s="94" t="s">
        <v>81</v>
      </c>
      <c r="B27" s="52"/>
      <c r="C27" s="53"/>
      <c r="D27" s="52"/>
      <c r="E27" s="53"/>
      <c r="F27" s="52"/>
      <c r="G27" s="53"/>
      <c r="H27" s="52"/>
      <c r="I27" s="53"/>
      <c r="J27" s="52"/>
      <c r="K27" s="53"/>
      <c r="L27" s="89"/>
      <c r="M27" s="53"/>
      <c r="N27" s="12" t="str">
        <f t="shared" si="2"/>
        <v/>
      </c>
      <c r="O27" s="90"/>
      <c r="P27" s="12" t="str">
        <f t="shared" si="0"/>
        <v/>
      </c>
      <c r="Q27" s="66" t="str">
        <f>IF(N27="","",MAX(#REF!))</f>
        <v/>
      </c>
      <c r="R27" s="71" t="str">
        <f t="shared" si="1"/>
        <v/>
      </c>
    </row>
    <row r="28" spans="1:18" ht="18.600000000000001" customHeight="1" x14ac:dyDescent="0.25">
      <c r="A28" s="94" t="s">
        <v>82</v>
      </c>
      <c r="B28" s="52"/>
      <c r="C28" s="53"/>
      <c r="D28" s="52"/>
      <c r="E28" s="53"/>
      <c r="F28" s="52"/>
      <c r="G28" s="53"/>
      <c r="H28" s="52"/>
      <c r="I28" s="53"/>
      <c r="J28" s="52"/>
      <c r="K28" s="53"/>
      <c r="L28" s="89"/>
      <c r="M28" s="53"/>
      <c r="N28" s="12" t="str">
        <f t="shared" si="2"/>
        <v/>
      </c>
      <c r="O28" s="90"/>
      <c r="P28" s="12" t="str">
        <f t="shared" si="0"/>
        <v/>
      </c>
      <c r="Q28" s="66" t="str">
        <f>IF(N28="","",MAX(#REF!))</f>
        <v/>
      </c>
      <c r="R28" s="71" t="str">
        <f t="shared" si="1"/>
        <v/>
      </c>
    </row>
    <row r="29" spans="1:18" ht="18.600000000000001" customHeight="1" x14ac:dyDescent="0.25">
      <c r="A29" s="94" t="s">
        <v>83</v>
      </c>
      <c r="B29" s="52"/>
      <c r="C29" s="53"/>
      <c r="D29" s="52"/>
      <c r="E29" s="53"/>
      <c r="F29" s="52"/>
      <c r="G29" s="53"/>
      <c r="H29" s="52"/>
      <c r="I29" s="53"/>
      <c r="J29" s="52"/>
      <c r="K29" s="53"/>
      <c r="L29" s="89"/>
      <c r="M29" s="53"/>
      <c r="N29" s="12" t="str">
        <f t="shared" si="2"/>
        <v/>
      </c>
      <c r="O29" s="90"/>
      <c r="P29" s="12" t="str">
        <f t="shared" si="0"/>
        <v/>
      </c>
      <c r="Q29" s="66" t="str">
        <f>IF(N29="","",MAX(#REF!))</f>
        <v/>
      </c>
      <c r="R29" s="71" t="str">
        <f t="shared" si="1"/>
        <v/>
      </c>
    </row>
    <row r="30" spans="1:18" ht="18.600000000000001" customHeight="1" x14ac:dyDescent="0.25">
      <c r="A30" s="94" t="s">
        <v>84</v>
      </c>
      <c r="B30" s="52"/>
      <c r="C30" s="53"/>
      <c r="D30" s="52"/>
      <c r="E30" s="53"/>
      <c r="F30" s="52"/>
      <c r="G30" s="53"/>
      <c r="H30" s="52"/>
      <c r="I30" s="53"/>
      <c r="J30" s="52"/>
      <c r="K30" s="53"/>
      <c r="L30" s="89"/>
      <c r="M30" s="53"/>
      <c r="N30" s="12" t="str">
        <f t="shared" si="2"/>
        <v/>
      </c>
      <c r="O30" s="90"/>
      <c r="P30" s="12" t="str">
        <f t="shared" si="0"/>
        <v/>
      </c>
      <c r="Q30" s="66" t="str">
        <f>IF(N30="","",MAX(#REF!))</f>
        <v/>
      </c>
      <c r="R30" s="71" t="str">
        <f t="shared" si="1"/>
        <v/>
      </c>
    </row>
    <row r="31" spans="1:18" ht="18.600000000000001" customHeight="1" x14ac:dyDescent="0.25">
      <c r="A31" s="94" t="s">
        <v>85</v>
      </c>
      <c r="B31" s="52"/>
      <c r="C31" s="53"/>
      <c r="D31" s="52"/>
      <c r="E31" s="53"/>
      <c r="F31" s="52"/>
      <c r="G31" s="53"/>
      <c r="H31" s="52"/>
      <c r="I31" s="53"/>
      <c r="J31" s="52"/>
      <c r="K31" s="53"/>
      <c r="L31" s="89"/>
      <c r="M31" s="53"/>
      <c r="N31" s="12" t="str">
        <f t="shared" si="2"/>
        <v/>
      </c>
      <c r="O31" s="90"/>
      <c r="P31" s="12" t="str">
        <f t="shared" si="0"/>
        <v/>
      </c>
      <c r="Q31" s="66" t="str">
        <f>IF(N31="","",MAX(#REF!))</f>
        <v/>
      </c>
      <c r="R31" s="71" t="str">
        <f t="shared" si="1"/>
        <v/>
      </c>
    </row>
    <row r="32" spans="1:18" ht="18.600000000000001" customHeight="1" x14ac:dyDescent="0.25">
      <c r="A32" s="94" t="s">
        <v>86</v>
      </c>
      <c r="B32" s="52"/>
      <c r="C32" s="53"/>
      <c r="D32" s="52"/>
      <c r="E32" s="53"/>
      <c r="F32" s="52"/>
      <c r="G32" s="53"/>
      <c r="H32" s="52"/>
      <c r="I32" s="53"/>
      <c r="J32" s="52"/>
      <c r="K32" s="53"/>
      <c r="L32" s="89"/>
      <c r="M32" s="53"/>
      <c r="N32" s="12" t="str">
        <f t="shared" si="2"/>
        <v/>
      </c>
      <c r="O32" s="90"/>
      <c r="P32" s="12" t="str">
        <f t="shared" si="0"/>
        <v/>
      </c>
      <c r="Q32" s="66" t="str">
        <f>IF(N32="","",MAX(#REF!))</f>
        <v/>
      </c>
      <c r="R32" s="71" t="str">
        <f t="shared" si="1"/>
        <v/>
      </c>
    </row>
    <row r="33" spans="1:18" ht="18.600000000000001" customHeight="1" x14ac:dyDescent="0.25">
      <c r="A33" s="94" t="s">
        <v>87</v>
      </c>
      <c r="B33" s="52"/>
      <c r="C33" s="53"/>
      <c r="D33" s="52"/>
      <c r="E33" s="53"/>
      <c r="F33" s="52"/>
      <c r="G33" s="53"/>
      <c r="H33" s="52"/>
      <c r="I33" s="53"/>
      <c r="J33" s="52"/>
      <c r="K33" s="53"/>
      <c r="L33" s="89"/>
      <c r="M33" s="53"/>
      <c r="N33" s="12" t="str">
        <f t="shared" si="2"/>
        <v/>
      </c>
      <c r="O33" s="90"/>
      <c r="P33" s="12" t="str">
        <f t="shared" si="0"/>
        <v/>
      </c>
      <c r="Q33" s="66" t="str">
        <f>IF(N33="","",MAX(#REF!))</f>
        <v/>
      </c>
      <c r="R33" s="71" t="str">
        <f t="shared" si="1"/>
        <v/>
      </c>
    </row>
    <row r="34" spans="1:18" ht="18.600000000000001" customHeight="1" x14ac:dyDescent="0.25">
      <c r="A34" s="94" t="s">
        <v>88</v>
      </c>
      <c r="B34" s="52"/>
      <c r="C34" s="53"/>
      <c r="D34" s="52"/>
      <c r="E34" s="53"/>
      <c r="F34" s="52"/>
      <c r="G34" s="53"/>
      <c r="H34" s="52"/>
      <c r="I34" s="53"/>
      <c r="J34" s="52"/>
      <c r="K34" s="53"/>
      <c r="L34" s="89"/>
      <c r="M34" s="53"/>
      <c r="N34" s="12" t="str">
        <f t="shared" si="2"/>
        <v/>
      </c>
      <c r="O34" s="90"/>
      <c r="P34" s="12" t="str">
        <f t="shared" si="0"/>
        <v/>
      </c>
      <c r="Q34" s="66" t="str">
        <f>IF(N34="","",MAX(#REF!))</f>
        <v/>
      </c>
      <c r="R34" s="71" t="str">
        <f t="shared" si="1"/>
        <v/>
      </c>
    </row>
    <row r="35" spans="1:18" ht="18.600000000000001" customHeight="1" x14ac:dyDescent="0.25">
      <c r="A35" s="94" t="s">
        <v>89</v>
      </c>
      <c r="B35" s="52"/>
      <c r="C35" s="53"/>
      <c r="D35" s="52"/>
      <c r="E35" s="53"/>
      <c r="F35" s="52"/>
      <c r="G35" s="53"/>
      <c r="H35" s="52"/>
      <c r="I35" s="53"/>
      <c r="J35" s="52"/>
      <c r="K35" s="53"/>
      <c r="L35" s="89"/>
      <c r="M35" s="53"/>
      <c r="N35" s="12" t="str">
        <f t="shared" si="2"/>
        <v/>
      </c>
      <c r="O35" s="90"/>
      <c r="P35" s="12" t="str">
        <f t="shared" si="0"/>
        <v/>
      </c>
      <c r="Q35" s="66" t="str">
        <f>IF(N35="","",MAX(#REF!))</f>
        <v/>
      </c>
      <c r="R35" s="71" t="str">
        <f t="shared" si="1"/>
        <v/>
      </c>
    </row>
    <row r="36" spans="1:18" ht="18.600000000000001" customHeight="1" thickBot="1" x14ac:dyDescent="0.3">
      <c r="A36" s="95" t="s">
        <v>90</v>
      </c>
      <c r="B36" s="52"/>
      <c r="C36" s="53"/>
      <c r="D36" s="52"/>
      <c r="E36" s="53"/>
      <c r="F36" s="52"/>
      <c r="G36" s="53"/>
      <c r="H36" s="52"/>
      <c r="I36" s="53"/>
      <c r="J36" s="52"/>
      <c r="K36" s="53"/>
      <c r="L36" s="52"/>
      <c r="M36" s="53"/>
      <c r="N36" s="12" t="str">
        <f>IF(B36+D36+F36+H36+J36+L36=0,"",B36+D36+F36+H36+J36+L36)</f>
        <v/>
      </c>
      <c r="O36" s="87"/>
      <c r="P36" s="68" t="str">
        <f t="shared" si="0"/>
        <v/>
      </c>
      <c r="Q36" s="67" t="str">
        <f>IF(N36="","",MAX(#REF!))</f>
        <v/>
      </c>
      <c r="R36" s="71" t="str">
        <f t="shared" si="1"/>
        <v/>
      </c>
    </row>
    <row r="37" spans="1:18" x14ac:dyDescent="0.25">
      <c r="B37" s="21"/>
      <c r="C37" s="48"/>
      <c r="G37" s="21"/>
    </row>
    <row r="38" spans="1:18" x14ac:dyDescent="0.25">
      <c r="A38" s="85" t="s">
        <v>27</v>
      </c>
      <c r="B38" s="78">
        <f>SUM(B10:B36)</f>
        <v>1675</v>
      </c>
      <c r="C38" s="86">
        <f>B38/$N$38</f>
        <v>0.94579333709768487</v>
      </c>
      <c r="D38" s="78">
        <f>SUM(D10:D36)</f>
        <v>0</v>
      </c>
      <c r="E38" s="86">
        <f>D38/$N$38</f>
        <v>0</v>
      </c>
      <c r="F38" s="78">
        <f>SUM(F10:F36)</f>
        <v>83</v>
      </c>
      <c r="G38" s="86">
        <f>F38/$N$38</f>
        <v>4.6866177300959912E-2</v>
      </c>
      <c r="H38" s="78">
        <f>SUM(H10:H36)</f>
        <v>8</v>
      </c>
      <c r="I38" s="86">
        <f>H38/$N$38</f>
        <v>4.517221908526256E-3</v>
      </c>
      <c r="J38" s="78">
        <f>SUM(J10:J36)</f>
        <v>5</v>
      </c>
      <c r="K38" s="86">
        <f>J38/$N$38</f>
        <v>2.82326369282891E-3</v>
      </c>
      <c r="L38" s="78">
        <f>SUM(L10:L36)</f>
        <v>0</v>
      </c>
      <c r="M38" s="86">
        <f>L38/$N$38</f>
        <v>0</v>
      </c>
      <c r="N38" s="78">
        <f>SUM(N10:N36)</f>
        <v>1771</v>
      </c>
      <c r="O38" s="69"/>
      <c r="P38" s="69">
        <f>N38</f>
        <v>1771</v>
      </c>
    </row>
    <row r="39" spans="1:18" x14ac:dyDescent="0.25">
      <c r="A39" s="8"/>
      <c r="B39" s="42"/>
      <c r="C39" s="49"/>
      <c r="D39" s="42"/>
      <c r="E39" s="49"/>
      <c r="F39" s="42"/>
      <c r="G39" s="49"/>
      <c r="H39" s="42"/>
      <c r="I39" s="49"/>
      <c r="J39" s="42"/>
      <c r="K39" s="49"/>
      <c r="L39" s="49"/>
      <c r="M39" s="49"/>
      <c r="N39" s="42"/>
    </row>
    <row r="40" spans="1:18" x14ac:dyDescent="0.25">
      <c r="A40" s="3" t="s">
        <v>26</v>
      </c>
      <c r="B40" s="3" t="s">
        <v>16</v>
      </c>
      <c r="C40" s="3" t="s">
        <v>28</v>
      </c>
      <c r="G40" s="3" t="s">
        <v>41</v>
      </c>
      <c r="H40" s="3" t="s">
        <v>95</v>
      </c>
      <c r="N40" s="8"/>
    </row>
    <row r="41" spans="1:18" x14ac:dyDescent="0.25">
      <c r="B41" s="3" t="s">
        <v>91</v>
      </c>
      <c r="C41" s="3" t="s">
        <v>93</v>
      </c>
      <c r="G41" s="3" t="s">
        <v>18</v>
      </c>
      <c r="H41" s="3" t="s">
        <v>29</v>
      </c>
      <c r="N41" s="8"/>
    </row>
    <row r="42" spans="1:18" x14ac:dyDescent="0.25">
      <c r="B42" s="3" t="s">
        <v>92</v>
      </c>
      <c r="C42" s="3" t="s">
        <v>94</v>
      </c>
    </row>
    <row r="43" spans="1:18" x14ac:dyDescent="0.25">
      <c r="G43" s="3" t="s">
        <v>49</v>
      </c>
    </row>
    <row r="46" spans="1:18" x14ac:dyDescent="0.25">
      <c r="A46" s="59" t="s">
        <v>35</v>
      </c>
      <c r="B46" s="59" t="s">
        <v>16</v>
      </c>
      <c r="C46" s="59" t="s">
        <v>17</v>
      </c>
      <c r="D46" s="59" t="s">
        <v>91</v>
      </c>
      <c r="E46" s="59" t="s">
        <v>17</v>
      </c>
      <c r="F46" s="59" t="s">
        <v>92</v>
      </c>
      <c r="G46" s="59" t="s">
        <v>17</v>
      </c>
      <c r="H46" s="59" t="s">
        <v>41</v>
      </c>
      <c r="I46" s="59" t="s">
        <v>17</v>
      </c>
      <c r="J46" s="59" t="s">
        <v>18</v>
      </c>
      <c r="K46" s="59" t="s">
        <v>17</v>
      </c>
      <c r="L46" s="59" t="s">
        <v>3</v>
      </c>
      <c r="M46" s="59" t="s">
        <v>17</v>
      </c>
      <c r="N46" s="59" t="s">
        <v>4</v>
      </c>
    </row>
    <row r="47" spans="1:18" x14ac:dyDescent="0.25">
      <c r="A47" s="60" t="s">
        <v>37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8" x14ac:dyDescent="0.25">
      <c r="A48" s="21" t="s">
        <v>97</v>
      </c>
      <c r="B48" s="21">
        <f>SUM(B10:B12)</f>
        <v>540</v>
      </c>
      <c r="C48" s="63">
        <f>(B48/$N48)</f>
        <v>0.98540145985401462</v>
      </c>
      <c r="D48" s="21">
        <f>SUM(D10:D12)</f>
        <v>0</v>
      </c>
      <c r="E48" s="63">
        <f>(D48/$N48)</f>
        <v>0</v>
      </c>
      <c r="F48" s="21">
        <f>SUM(F10:F12)</f>
        <v>0</v>
      </c>
      <c r="G48" s="63">
        <f>(F48/$N48)</f>
        <v>0</v>
      </c>
      <c r="H48" s="21">
        <f>SUM(H10:H12)</f>
        <v>5</v>
      </c>
      <c r="I48" s="63">
        <f>(H48/$N48)</f>
        <v>9.1240875912408752E-3</v>
      </c>
      <c r="J48" s="21">
        <f>SUM(J10:J12)</f>
        <v>3</v>
      </c>
      <c r="K48" s="63">
        <f>(J48/$N48)</f>
        <v>5.4744525547445258E-3</v>
      </c>
      <c r="L48" s="21">
        <f>SUM(L10:L12)</f>
        <v>0</v>
      </c>
      <c r="M48" s="63">
        <f>(L48/$N48)</f>
        <v>0</v>
      </c>
      <c r="N48" s="21">
        <f>SUM(B48,D48,F48,H48,J48,L48)</f>
        <v>548</v>
      </c>
    </row>
    <row r="49" spans="1:14" x14ac:dyDescent="0.25">
      <c r="A49" s="96" t="s">
        <v>98</v>
      </c>
      <c r="B49" s="21">
        <f>SUM(B13:B16)</f>
        <v>412</v>
      </c>
      <c r="C49" s="63">
        <f t="shared" ref="C49:C51" si="3">(B49/$N49)</f>
        <v>0.88793103448275867</v>
      </c>
      <c r="D49" s="21">
        <f>SUM(D13:D16)</f>
        <v>0</v>
      </c>
      <c r="E49" s="63">
        <f t="shared" ref="E49:E51" si="4">(D49/$N49)</f>
        <v>0</v>
      </c>
      <c r="F49" s="21">
        <f>SUM(F13:F16)</f>
        <v>51</v>
      </c>
      <c r="G49" s="63">
        <f t="shared" ref="G49:G51" si="5">(F49/$N49)</f>
        <v>0.10991379310344827</v>
      </c>
      <c r="H49" s="21">
        <f>SUM(H13:H16)</f>
        <v>1</v>
      </c>
      <c r="I49" s="63">
        <f t="shared" ref="I49:I51" si="6">(H49/$N49)</f>
        <v>2.1551724137931034E-3</v>
      </c>
      <c r="J49" s="21">
        <f>SUM(J13:J16)</f>
        <v>0</v>
      </c>
      <c r="K49" s="63">
        <f t="shared" ref="K49:K51" si="7">(J49/$N49)</f>
        <v>0</v>
      </c>
      <c r="L49" s="21">
        <f>SUM(L13:L16)</f>
        <v>0</v>
      </c>
      <c r="M49" s="63">
        <f t="shared" ref="M49:M51" si="8">(L49/$N49)</f>
        <v>0</v>
      </c>
      <c r="N49" s="21">
        <f t="shared" ref="N49:N54" si="9">SUM(B49,D49,F49,H49,J49,L49)</f>
        <v>464</v>
      </c>
    </row>
    <row r="50" spans="1:14" x14ac:dyDescent="0.25">
      <c r="A50" s="97" t="s">
        <v>99</v>
      </c>
      <c r="B50" s="21">
        <f>SUM(B17:B20)</f>
        <v>302</v>
      </c>
      <c r="C50" s="63">
        <f t="shared" si="3"/>
        <v>0.99016393442622952</v>
      </c>
      <c r="D50" s="21">
        <f>SUM(D17:D20)</f>
        <v>0</v>
      </c>
      <c r="E50" s="63">
        <f t="shared" si="4"/>
        <v>0</v>
      </c>
      <c r="F50" s="21">
        <f>SUM(F17:F20)</f>
        <v>0</v>
      </c>
      <c r="G50" s="63">
        <f t="shared" si="5"/>
        <v>0</v>
      </c>
      <c r="H50" s="21">
        <f>SUM(H17:H20)</f>
        <v>1</v>
      </c>
      <c r="I50" s="63">
        <f t="shared" si="6"/>
        <v>3.2786885245901639E-3</v>
      </c>
      <c r="J50" s="21">
        <f>SUM(J17:J20)</f>
        <v>2</v>
      </c>
      <c r="K50" s="63">
        <f t="shared" si="7"/>
        <v>6.5573770491803279E-3</v>
      </c>
      <c r="L50" s="21">
        <f>SUM(L17:L19)</f>
        <v>0</v>
      </c>
      <c r="M50" s="63">
        <f t="shared" si="8"/>
        <v>0</v>
      </c>
      <c r="N50" s="21">
        <f t="shared" si="9"/>
        <v>305</v>
      </c>
    </row>
    <row r="51" spans="1:14" x14ac:dyDescent="0.25">
      <c r="A51" s="97" t="s">
        <v>100</v>
      </c>
      <c r="B51" s="21">
        <f>SUM(B21:B23)</f>
        <v>421</v>
      </c>
      <c r="C51" s="63">
        <f t="shared" si="3"/>
        <v>0.92731277533039647</v>
      </c>
      <c r="D51" s="21">
        <f>SUM(D21:D23)</f>
        <v>0</v>
      </c>
      <c r="E51" s="63">
        <f t="shared" si="4"/>
        <v>0</v>
      </c>
      <c r="F51" s="21">
        <f>SUM(F21:F23)</f>
        <v>32</v>
      </c>
      <c r="G51" s="63">
        <f t="shared" si="5"/>
        <v>7.0484581497797363E-2</v>
      </c>
      <c r="H51" s="21">
        <f>SUM(H21:H23)</f>
        <v>1</v>
      </c>
      <c r="I51" s="63">
        <f t="shared" si="6"/>
        <v>2.2026431718061676E-3</v>
      </c>
      <c r="J51" s="21">
        <f>SUM(J21:J23)</f>
        <v>0</v>
      </c>
      <c r="K51" s="63">
        <f t="shared" si="7"/>
        <v>0</v>
      </c>
      <c r="L51" s="21">
        <f>SUM(L20:L23)</f>
        <v>0</v>
      </c>
      <c r="M51" s="63">
        <f t="shared" si="8"/>
        <v>0</v>
      </c>
      <c r="N51" s="21">
        <f t="shared" si="9"/>
        <v>454</v>
      </c>
    </row>
    <row r="52" spans="1:14" x14ac:dyDescent="0.25">
      <c r="A52" s="96"/>
      <c r="B52" s="21"/>
      <c r="C52" s="63"/>
      <c r="D52" s="21"/>
      <c r="E52" s="63"/>
      <c r="F52" s="21"/>
      <c r="G52" s="63"/>
      <c r="H52" s="21"/>
      <c r="I52" s="63"/>
      <c r="J52" s="21"/>
      <c r="K52" s="63"/>
      <c r="L52" s="21"/>
      <c r="M52" s="63"/>
      <c r="N52" s="21">
        <f t="shared" si="9"/>
        <v>0</v>
      </c>
    </row>
    <row r="53" spans="1:14" x14ac:dyDescent="0.25">
      <c r="A53" s="97"/>
      <c r="B53" s="21"/>
      <c r="C53" s="63"/>
      <c r="D53" s="21"/>
      <c r="E53" s="63"/>
      <c r="F53" s="21"/>
      <c r="G53" s="63"/>
      <c r="H53" s="21"/>
      <c r="I53" s="63"/>
      <c r="J53" s="21"/>
      <c r="K53" s="63"/>
      <c r="L53" s="21"/>
      <c r="M53" s="63"/>
      <c r="N53" s="21">
        <f t="shared" si="9"/>
        <v>0</v>
      </c>
    </row>
    <row r="54" spans="1:14" x14ac:dyDescent="0.25">
      <c r="A54" s="97"/>
      <c r="B54" s="21"/>
      <c r="C54" s="63"/>
      <c r="D54" s="21"/>
      <c r="E54" s="63"/>
      <c r="F54" s="21"/>
      <c r="G54" s="63"/>
      <c r="H54" s="21"/>
      <c r="I54" s="63"/>
      <c r="J54" s="21"/>
      <c r="K54" s="63"/>
      <c r="L54" s="21"/>
      <c r="M54" s="63"/>
      <c r="N54" s="21">
        <f t="shared" si="9"/>
        <v>0</v>
      </c>
    </row>
    <row r="55" spans="1:14" x14ac:dyDescent="0.25">
      <c r="A55" s="21"/>
      <c r="B55" s="21"/>
      <c r="C55" s="63"/>
      <c r="D55" s="21"/>
      <c r="E55" s="63"/>
      <c r="F55" s="21"/>
      <c r="G55" s="63"/>
      <c r="H55" s="21"/>
      <c r="I55" s="63"/>
      <c r="J55" s="21"/>
      <c r="K55" s="63"/>
      <c r="L55" s="21"/>
      <c r="M55" s="63"/>
      <c r="N55" s="21"/>
    </row>
    <row r="56" spans="1:14" x14ac:dyDescent="0.25">
      <c r="A56" s="21"/>
      <c r="B56" s="21"/>
      <c r="C56" s="63"/>
      <c r="D56" s="21"/>
      <c r="E56" s="63"/>
      <c r="F56" s="21"/>
      <c r="G56" s="63"/>
      <c r="H56" s="21"/>
      <c r="I56" s="63"/>
      <c r="J56" s="21"/>
      <c r="K56" s="63"/>
      <c r="L56" s="21"/>
      <c r="M56" s="63"/>
      <c r="N56" s="21"/>
    </row>
    <row r="57" spans="1:14" x14ac:dyDescent="0.25">
      <c r="A57" s="21"/>
      <c r="B57" s="21"/>
      <c r="C57" s="63"/>
      <c r="D57" s="21"/>
      <c r="E57" s="63"/>
      <c r="F57" s="21"/>
      <c r="G57" s="63"/>
      <c r="H57" s="21"/>
      <c r="I57" s="63"/>
      <c r="J57" s="21"/>
      <c r="K57" s="63"/>
      <c r="L57" s="21"/>
      <c r="M57" s="63"/>
      <c r="N57" s="21"/>
    </row>
    <row r="58" spans="1:14" x14ac:dyDescent="0.25">
      <c r="A58" s="61" t="s">
        <v>36</v>
      </c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2">
        <f>SUM(N48:N57)</f>
        <v>1771</v>
      </c>
    </row>
    <row r="59" spans="1:14" x14ac:dyDescent="0.25">
      <c r="A59" s="97" t="s">
        <v>104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>
        <f>SUM(N10,N15,N19,N20)</f>
        <v>618</v>
      </c>
    </row>
    <row r="60" spans="1:14" x14ac:dyDescent="0.25">
      <c r="A60" s="97" t="s">
        <v>101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>
        <f>SUM(N11,N16,N21)</f>
        <v>752</v>
      </c>
    </row>
    <row r="61" spans="1:14" x14ac:dyDescent="0.25">
      <c r="A61" s="97" t="s">
        <v>102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>
        <f>SUM(N12,N13,N17,N22)</f>
        <v>234</v>
      </c>
    </row>
    <row r="62" spans="1:14" x14ac:dyDescent="0.25">
      <c r="A62" s="97" t="s">
        <v>103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>
        <f>SUM(N14,N18,N23)</f>
        <v>167</v>
      </c>
    </row>
    <row r="63" spans="1:14" x14ac:dyDescent="0.25">
      <c r="A63" s="97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</row>
    <row r="64" spans="1:14" x14ac:dyDescent="0.25">
      <c r="A64" s="96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 x14ac:dyDescent="0.25">
      <c r="A65" s="97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 x14ac:dyDescent="0.25">
      <c r="A66" s="96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59">
        <f>SUM(N59:N66)</f>
        <v>1771</v>
      </c>
    </row>
  </sheetData>
  <mergeCells count="10">
    <mergeCell ref="N8:N9"/>
    <mergeCell ref="P8:P9"/>
    <mergeCell ref="Q8:Q9"/>
    <mergeCell ref="R8:R9"/>
    <mergeCell ref="E4:F4"/>
    <mergeCell ref="H4:I4"/>
    <mergeCell ref="E5:F5"/>
    <mergeCell ref="H5:I5"/>
    <mergeCell ref="E6:F6"/>
    <mergeCell ref="B8:M8"/>
  </mergeCells>
  <phoneticPr fontId="0" type="noConversion"/>
  <printOptions horizontalCentered="1"/>
  <pageMargins left="0.19685039370078741" right="0.19685039370078741" top="0.99" bottom="0.46" header="0.34" footer="0"/>
  <pageSetup scale="53" orientation="portrait" horizontalDpi="4294967292" verticalDpi="300" r:id="rId1"/>
  <headerFooter alignWithMargins="0">
    <oddHeader>&amp;C&amp;24VOLUMENES DIRECCIONALES
HORA DE MAXIMA DEMANDA</oddHeader>
  </headerFooter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E398-5A32-497C-892D-BA2739356FB8}">
  <sheetPr codeName="Hoja1">
    <pageSetUpPr fitToPage="1"/>
  </sheetPr>
  <dimension ref="A2:S26"/>
  <sheetViews>
    <sheetView view="pageBreakPreview" topLeftCell="A3" zoomScale="75" zoomScaleNormal="83" zoomScaleSheetLayoutView="75" workbookViewId="0">
      <selection activeCell="H20" sqref="H20:H22"/>
    </sheetView>
  </sheetViews>
  <sheetFormatPr defaultColWidth="12" defaultRowHeight="13.2" x14ac:dyDescent="0.25"/>
  <cols>
    <col min="1" max="2" width="12.77734375" style="3" customWidth="1"/>
    <col min="3" max="3" width="12.33203125" style="3" customWidth="1"/>
    <col min="4" max="4" width="13.33203125" style="3" customWidth="1"/>
    <col min="5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9.77734375" style="3" hidden="1" customWidth="1"/>
    <col min="19" max="16384" width="12" style="3"/>
  </cols>
  <sheetData>
    <row r="2" spans="1:19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9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9" ht="20.25" customHeight="1" x14ac:dyDescent="0.25">
      <c r="C4" s="3" t="s">
        <v>6</v>
      </c>
      <c r="E4" s="91" t="s">
        <v>51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9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9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9" x14ac:dyDescent="0.25">
      <c r="A8" s="114" t="s">
        <v>0</v>
      </c>
      <c r="B8" s="114"/>
      <c r="C8" s="115" t="s">
        <v>1</v>
      </c>
      <c r="D8" s="110" t="s">
        <v>2</v>
      </c>
      <c r="E8" s="110" t="s">
        <v>91</v>
      </c>
      <c r="F8" s="110" t="s">
        <v>92</v>
      </c>
      <c r="G8" s="110" t="s">
        <v>40</v>
      </c>
      <c r="H8" s="110" t="s">
        <v>31</v>
      </c>
      <c r="I8" s="110" t="s">
        <v>30</v>
      </c>
      <c r="J8" s="110" t="s">
        <v>47</v>
      </c>
      <c r="K8" s="110" t="s">
        <v>42</v>
      </c>
      <c r="L8" s="110" t="s">
        <v>43</v>
      </c>
      <c r="M8" s="110" t="s">
        <v>44</v>
      </c>
      <c r="N8" s="110" t="s">
        <v>45</v>
      </c>
      <c r="O8" s="110" t="s">
        <v>46</v>
      </c>
      <c r="P8" s="110" t="s">
        <v>48</v>
      </c>
      <c r="Q8" s="112" t="s">
        <v>4</v>
      </c>
    </row>
    <row r="9" spans="1:19" ht="24.75" customHeight="1" x14ac:dyDescent="0.25">
      <c r="A9" s="12" t="s">
        <v>20</v>
      </c>
      <c r="B9" s="12" t="s">
        <v>20</v>
      </c>
      <c r="C9" s="116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3"/>
    </row>
    <row r="10" spans="1:19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39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1">
        <f>SUM(C10:P10)</f>
        <v>39</v>
      </c>
      <c r="R10" s="21" t="str">
        <f>IF(A10='Hora Máx.'!$H$29,(Q10+Q11+Q12+Q13)/(MAX(Q10:Q13)*4),"")</f>
        <v/>
      </c>
      <c r="S10" s="22"/>
    </row>
    <row r="11" spans="1:19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59</v>
      </c>
      <c r="D11" s="30"/>
      <c r="E11" s="30"/>
      <c r="F11" s="30"/>
      <c r="G11" s="30"/>
      <c r="H11" s="30"/>
      <c r="I11" s="77"/>
      <c r="J11" s="77"/>
      <c r="K11" s="77"/>
      <c r="L11" s="77"/>
      <c r="M11" s="77"/>
      <c r="N11" s="77"/>
      <c r="O11" s="77"/>
      <c r="P11" s="77"/>
      <c r="Q11" s="11">
        <f>SUM(C11:P11)</f>
        <v>59</v>
      </c>
      <c r="R11" s="21" t="str">
        <f>IF(A11='Hora Máx.'!$H$29,(Q11+Q12+Q13+Q15)/(MAX(Q11:Q13,Q15)*4),"")</f>
        <v/>
      </c>
      <c r="S11" s="22"/>
    </row>
    <row r="12" spans="1:19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86</v>
      </c>
      <c r="D12" s="30"/>
      <c r="E12" s="30"/>
      <c r="F12" s="30"/>
      <c r="G12" s="30"/>
      <c r="H12" s="30"/>
      <c r="I12" s="77"/>
      <c r="J12" s="77"/>
      <c r="K12" s="77"/>
      <c r="L12" s="77"/>
      <c r="M12" s="77"/>
      <c r="N12" s="77"/>
      <c r="O12" s="77"/>
      <c r="P12" s="77"/>
      <c r="Q12" s="11">
        <f>SUM(C12:P12)</f>
        <v>86</v>
      </c>
      <c r="R12" s="21" t="str">
        <f>IF(A12='Hora Máx.'!$H$29,(Q12+Q13+Q15+Q16)/(MAX(Q12,Q13,Q15,Q16)*4),"")</f>
        <v/>
      </c>
      <c r="S12" s="22"/>
    </row>
    <row r="13" spans="1:19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60</v>
      </c>
      <c r="D13" s="30"/>
      <c r="E13" s="30"/>
      <c r="F13" s="30"/>
      <c r="G13" s="30"/>
      <c r="H13" s="30"/>
      <c r="I13" s="77"/>
      <c r="J13" s="77"/>
      <c r="K13" s="77"/>
      <c r="L13" s="77"/>
      <c r="M13" s="77"/>
      <c r="N13" s="77"/>
      <c r="O13" s="77"/>
      <c r="P13" s="77"/>
      <c r="Q13" s="11">
        <f>SUM(C13:P13)</f>
        <v>60</v>
      </c>
      <c r="R13" s="64" t="str">
        <f>IF(A13='Hora Máx.'!$H$29,(Q13+Q15+Q16+Q17)/(MAX(Q13,Q15:Q17)*4),"")</f>
        <v/>
      </c>
      <c r="S13" s="22"/>
    </row>
    <row r="14" spans="1:19" ht="29.25" customHeight="1" x14ac:dyDescent="0.25">
      <c r="R14" s="21"/>
      <c r="S14" s="21"/>
    </row>
    <row r="15" spans="1:19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71</v>
      </c>
      <c r="D15" s="77"/>
      <c r="E15" s="77"/>
      <c r="F15" s="77"/>
      <c r="G15" s="77"/>
      <c r="H15" s="77">
        <v>1</v>
      </c>
      <c r="I15" s="77"/>
      <c r="J15" s="77"/>
      <c r="K15" s="77"/>
      <c r="L15" s="77"/>
      <c r="M15" s="77"/>
      <c r="N15" s="77"/>
      <c r="O15" s="77"/>
      <c r="P15" s="77"/>
      <c r="Q15" s="11">
        <f>SUM(C15:P15)</f>
        <v>72</v>
      </c>
      <c r="R15" s="21">
        <f>IF(A15='Hora Máx.'!$H$29,(Q15+Q16+Q17+Q18)/(MAX(Q15:Q18)*4),"")</f>
        <v>0.81741573033707871</v>
      </c>
      <c r="S15" s="22"/>
    </row>
    <row r="16" spans="1:19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57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1">
        <f>SUM(C16:P16)</f>
        <v>57</v>
      </c>
      <c r="R16" s="64" t="str">
        <f>IF(A16='Hora Máx.'!$H$29,(Q16+Q17+Q18+Q20)/(MAX(Q16:Q18,Q20)*4),"")</f>
        <v/>
      </c>
      <c r="S16" s="22"/>
    </row>
    <row r="17" spans="1:19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88</v>
      </c>
      <c r="D17" s="30"/>
      <c r="E17" s="30"/>
      <c r="F17" s="30"/>
      <c r="G17" s="30"/>
      <c r="H17" s="30">
        <v>1</v>
      </c>
      <c r="I17" s="77"/>
      <c r="J17" s="77"/>
      <c r="K17" s="77"/>
      <c r="L17" s="77"/>
      <c r="M17" s="77"/>
      <c r="N17" s="77"/>
      <c r="O17" s="77"/>
      <c r="P17" s="77"/>
      <c r="Q17" s="11">
        <f>SUM(C17:P17)</f>
        <v>89</v>
      </c>
      <c r="R17" s="21" t="str">
        <f>IF(A17='Hora Máx.'!$H$29,(Q17+Q18+Q20+Q21)/(MAX(Q17,Q18,Q20,Q21)*4),"")</f>
        <v/>
      </c>
      <c r="S17" s="22"/>
    </row>
    <row r="18" spans="1:19" ht="24.75" customHeight="1" x14ac:dyDescent="0.25">
      <c r="A18" s="76">
        <f>'Hora Máx.'!A18</f>
        <v>0.36458333333333348</v>
      </c>
      <c r="B18" s="76">
        <f>'Hora Máx.'!B18</f>
        <v>0.37500000000000017</v>
      </c>
      <c r="C18" s="77">
        <v>72</v>
      </c>
      <c r="D18" s="77"/>
      <c r="E18" s="77"/>
      <c r="F18" s="77"/>
      <c r="G18" s="77"/>
      <c r="H18" s="77">
        <v>1</v>
      </c>
      <c r="I18" s="77"/>
      <c r="J18" s="77"/>
      <c r="K18" s="77"/>
      <c r="L18" s="77"/>
      <c r="M18" s="77"/>
      <c r="N18" s="77"/>
      <c r="O18" s="77"/>
      <c r="P18" s="77"/>
      <c r="Q18" s="12">
        <f>SUM(C18:P18)</f>
        <v>73</v>
      </c>
      <c r="R18" s="21" t="str">
        <f>IF(A18='Hora Máx.'!$H$29,(Q18+Q20+Q21+Q22)/(MAX(Q18,Q20:Q22)*4),"")</f>
        <v/>
      </c>
      <c r="S18" s="22"/>
    </row>
    <row r="19" spans="1:19" ht="29.25" customHeight="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1"/>
      <c r="S19" s="21"/>
    </row>
    <row r="20" spans="1:19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75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75</v>
      </c>
      <c r="R20" s="21" t="str">
        <f>IF(A20='Hora Máx.'!$H$29,(Q20+Q21+Q22+Q23)/(MAX(Q20:Q23)*4),"")</f>
        <v/>
      </c>
      <c r="S20" s="22"/>
    </row>
    <row r="21" spans="1:19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76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76</v>
      </c>
      <c r="S21" s="10"/>
    </row>
    <row r="22" spans="1:19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82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82</v>
      </c>
    </row>
    <row r="23" spans="1:19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73</v>
      </c>
      <c r="D23" s="77"/>
      <c r="E23" s="77"/>
      <c r="F23" s="77"/>
      <c r="G23" s="77"/>
      <c r="H23" s="77">
        <v>1</v>
      </c>
      <c r="I23" s="77"/>
      <c r="J23" s="77"/>
      <c r="K23" s="77"/>
      <c r="L23" s="77"/>
      <c r="M23" s="77"/>
      <c r="N23" s="77"/>
      <c r="O23" s="77"/>
      <c r="P23" s="77"/>
      <c r="Q23" s="12">
        <f>SUM(C23:P23)</f>
        <v>74</v>
      </c>
    </row>
    <row r="24" spans="1:19" ht="20.25" customHeight="1" x14ac:dyDescent="0.25"/>
    <row r="25" spans="1:19" x14ac:dyDescent="0.25">
      <c r="Q25" s="9"/>
    </row>
    <row r="26" spans="1:19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2" orientation="landscape" horizontalDpi="4294967292" verticalDpi="300" r:id="rId1"/>
  <headerFooter alignWithMargins="0">
    <oddHeader>&amp;C&amp;24CLASIFICACION VEHICULAR</oddHeader>
  </headerFooter>
  <legacy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BE40-5077-4897-9AA9-863631BC3297}">
  <sheetPr codeName="Hoja11">
    <pageSetUpPr fitToPage="1"/>
  </sheetPr>
  <dimension ref="A2:R26"/>
  <sheetViews>
    <sheetView view="pageBreakPreview" topLeftCell="A5" zoomScale="75" zoomScaleNormal="83" zoomScaleSheetLayoutView="75" workbookViewId="0">
      <selection activeCell="G22" sqref="G22"/>
    </sheetView>
  </sheetViews>
  <sheetFormatPr defaultColWidth="12" defaultRowHeight="13.2" x14ac:dyDescent="0.25"/>
  <cols>
    <col min="1" max="2" width="12.77734375" style="3" customWidth="1"/>
    <col min="3" max="3" width="12.33203125" style="3" customWidth="1"/>
    <col min="4" max="4" width="13.109375" style="3" customWidth="1"/>
    <col min="5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52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5" t="s">
        <v>1</v>
      </c>
      <c r="D8" s="110" t="s">
        <v>2</v>
      </c>
      <c r="E8" s="110" t="s">
        <v>91</v>
      </c>
      <c r="F8" s="110" t="s">
        <v>92</v>
      </c>
      <c r="G8" s="110" t="s">
        <v>40</v>
      </c>
      <c r="H8" s="110" t="s">
        <v>31</v>
      </c>
      <c r="I8" s="110" t="s">
        <v>30</v>
      </c>
      <c r="J8" s="110" t="s">
        <v>47</v>
      </c>
      <c r="K8" s="110" t="s">
        <v>42</v>
      </c>
      <c r="L8" s="110" t="s">
        <v>43</v>
      </c>
      <c r="M8" s="110" t="s">
        <v>44</v>
      </c>
      <c r="N8" s="110" t="s">
        <v>45</v>
      </c>
      <c r="O8" s="110" t="s">
        <v>46</v>
      </c>
      <c r="P8" s="110" t="s">
        <v>48</v>
      </c>
      <c r="Q8" s="112" t="s">
        <v>4</v>
      </c>
    </row>
    <row r="9" spans="1:18" ht="24.75" customHeight="1" x14ac:dyDescent="0.25">
      <c r="A9" s="11" t="s">
        <v>20</v>
      </c>
      <c r="B9" s="12" t="s">
        <v>20</v>
      </c>
      <c r="C9" s="116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3"/>
    </row>
    <row r="10" spans="1:18" ht="24.75" customHeight="1" x14ac:dyDescent="0.25">
      <c r="A10" s="28">
        <f>'Hora Máx.'!A10</f>
        <v>0.29166666666666669</v>
      </c>
      <c r="B10" s="93">
        <f>'Hora Máx.'!B10</f>
        <v>0.30208333333333337</v>
      </c>
      <c r="C10" s="77">
        <v>20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20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32</v>
      </c>
      <c r="D11" s="30"/>
      <c r="E11" s="30"/>
      <c r="F11" s="30"/>
      <c r="G11" s="30"/>
      <c r="H11" s="30"/>
      <c r="I11" s="77"/>
      <c r="J11" s="77"/>
      <c r="K11" s="77"/>
      <c r="L11" s="77"/>
      <c r="M11" s="77"/>
      <c r="N11" s="77"/>
      <c r="O11" s="77"/>
      <c r="P11" s="77"/>
      <c r="Q11" s="12">
        <f>SUM(C11:P11)</f>
        <v>32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38</v>
      </c>
      <c r="D12" s="30"/>
      <c r="E12" s="30"/>
      <c r="F12" s="30"/>
      <c r="G12" s="30"/>
      <c r="H12" s="30"/>
      <c r="I12" s="77"/>
      <c r="J12" s="77"/>
      <c r="K12" s="77"/>
      <c r="L12" s="77"/>
      <c r="M12" s="77"/>
      <c r="N12" s="77"/>
      <c r="O12" s="77"/>
      <c r="P12" s="77"/>
      <c r="Q12" s="12">
        <f>SUM(C12:P12)</f>
        <v>38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47</v>
      </c>
      <c r="D13" s="30"/>
      <c r="E13" s="30"/>
      <c r="F13" s="30"/>
      <c r="G13" s="30"/>
      <c r="H13" s="30"/>
      <c r="I13" s="77"/>
      <c r="J13" s="77"/>
      <c r="K13" s="77"/>
      <c r="L13" s="77"/>
      <c r="M13" s="77"/>
      <c r="N13" s="77"/>
      <c r="O13" s="77"/>
      <c r="P13" s="77"/>
      <c r="Q13" s="12">
        <f>SUM(C13:P13)</f>
        <v>47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58</v>
      </c>
      <c r="D15" s="77"/>
      <c r="E15" s="77"/>
      <c r="F15" s="77"/>
      <c r="G15" s="77">
        <v>2</v>
      </c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60</v>
      </c>
      <c r="R15" s="3">
        <f>IF(A15='Hora Máx.'!$H$29,(Q15+Q16+Q17+Q18)/(MAX(Q15:Q18)*4),"")</f>
        <v>0.74583333333333335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37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37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38</v>
      </c>
      <c r="D17" s="30"/>
      <c r="E17" s="30"/>
      <c r="F17" s="30"/>
      <c r="G17" s="30">
        <v>1</v>
      </c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39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41</v>
      </c>
      <c r="D18" s="30"/>
      <c r="E18" s="30"/>
      <c r="F18" s="30"/>
      <c r="G18" s="30">
        <v>2</v>
      </c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43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72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72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31</v>
      </c>
      <c r="D21" s="77"/>
      <c r="E21" s="77"/>
      <c r="F21" s="77"/>
      <c r="G21" s="77">
        <v>1</v>
      </c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32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36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36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33</v>
      </c>
      <c r="D23" s="77"/>
      <c r="E23" s="77"/>
      <c r="F23" s="77"/>
      <c r="G23" s="77">
        <v>2</v>
      </c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35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2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372-ABC9-4551-8053-7381E1422E81}">
  <sheetPr codeName="Hoja111">
    <pageSetUpPr fitToPage="1"/>
  </sheetPr>
  <dimension ref="A2:R26"/>
  <sheetViews>
    <sheetView view="pageBreakPreview" topLeftCell="A5" zoomScale="75" zoomScaleNormal="83" zoomScaleSheetLayoutView="75" workbookViewId="0">
      <selection activeCell="F23" sqref="F23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53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5" t="s">
        <v>1</v>
      </c>
      <c r="D8" s="110" t="s">
        <v>2</v>
      </c>
      <c r="E8" s="110" t="s">
        <v>91</v>
      </c>
      <c r="F8" s="110" t="s">
        <v>92</v>
      </c>
      <c r="G8" s="110" t="s">
        <v>40</v>
      </c>
      <c r="H8" s="110" t="s">
        <v>31</v>
      </c>
      <c r="I8" s="110" t="s">
        <v>30</v>
      </c>
      <c r="J8" s="110" t="s">
        <v>47</v>
      </c>
      <c r="K8" s="110" t="s">
        <v>42</v>
      </c>
      <c r="L8" s="110" t="s">
        <v>43</v>
      </c>
      <c r="M8" s="110" t="s">
        <v>44</v>
      </c>
      <c r="N8" s="110" t="s">
        <v>45</v>
      </c>
      <c r="O8" s="110" t="s">
        <v>46</v>
      </c>
      <c r="P8" s="110" t="s">
        <v>48</v>
      </c>
      <c r="Q8" s="112" t="s">
        <v>4</v>
      </c>
    </row>
    <row r="9" spans="1:18" ht="24.75" customHeight="1" x14ac:dyDescent="0.25">
      <c r="A9" s="12" t="s">
        <v>20</v>
      </c>
      <c r="B9" s="12" t="s">
        <v>20</v>
      </c>
      <c r="C9" s="116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3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8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8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12</v>
      </c>
      <c r="D11" s="30"/>
      <c r="E11" s="30"/>
      <c r="F11" s="30"/>
      <c r="G11" s="30"/>
      <c r="H11" s="30"/>
      <c r="I11" s="30"/>
      <c r="J11" s="77"/>
      <c r="K11" s="77"/>
      <c r="L11" s="77"/>
      <c r="M11" s="77"/>
      <c r="N11" s="77"/>
      <c r="O11" s="77"/>
      <c r="P11" s="77"/>
      <c r="Q11" s="12">
        <f>SUM(C11:P11)</f>
        <v>12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16</v>
      </c>
      <c r="D12" s="30"/>
      <c r="E12" s="30"/>
      <c r="F12" s="30">
        <v>1</v>
      </c>
      <c r="G12" s="30"/>
      <c r="H12" s="30"/>
      <c r="I12" s="30"/>
      <c r="J12" s="77"/>
      <c r="K12" s="77"/>
      <c r="L12" s="77"/>
      <c r="M12" s="77"/>
      <c r="N12" s="77"/>
      <c r="O12" s="77"/>
      <c r="P12" s="77"/>
      <c r="Q12" s="12">
        <f>SUM(C12:P12)</f>
        <v>17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26</v>
      </c>
      <c r="D13" s="30"/>
      <c r="E13" s="30"/>
      <c r="F13" s="30">
        <v>2</v>
      </c>
      <c r="G13" s="30"/>
      <c r="H13" s="30"/>
      <c r="I13" s="30"/>
      <c r="J13" s="77"/>
      <c r="K13" s="77"/>
      <c r="L13" s="77"/>
      <c r="M13" s="77"/>
      <c r="N13" s="77"/>
      <c r="O13" s="77"/>
      <c r="P13" s="77"/>
      <c r="Q13" s="12">
        <f>SUM(C13:P13)</f>
        <v>28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20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20</v>
      </c>
      <c r="R15" s="3">
        <f>IF(A15='Hora Máx.'!$H$29,(Q15+Q16+Q17+Q18)/(MAX(Q15:Q18)*4),"")</f>
        <v>0.8125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14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14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20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20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24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24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17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17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12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12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7</v>
      </c>
      <c r="D22" s="77"/>
      <c r="E22" s="77"/>
      <c r="F22" s="77">
        <v>1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8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8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8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4E26-B8F8-464A-852F-8334B4F65F8A}">
  <sheetPr codeName="Hoja1111">
    <pageSetUpPr fitToPage="1"/>
  </sheetPr>
  <dimension ref="A2:R26"/>
  <sheetViews>
    <sheetView view="pageBreakPreview" topLeftCell="A6" zoomScale="75" zoomScaleNormal="83" zoomScaleSheetLayoutView="75" workbookViewId="0">
      <selection activeCell="F23" sqref="F23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54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9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9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3</v>
      </c>
      <c r="D11" s="30"/>
      <c r="E11" s="30"/>
      <c r="F11" s="30"/>
      <c r="G11" s="30"/>
      <c r="H11" s="30"/>
      <c r="I11" s="30"/>
      <c r="J11" s="30"/>
      <c r="K11" s="30"/>
      <c r="L11" s="30"/>
      <c r="M11" s="77"/>
      <c r="N11" s="77"/>
      <c r="O11" s="77"/>
      <c r="P11" s="77"/>
      <c r="Q11" s="12">
        <f>SUM(C11:P11)</f>
        <v>3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10</v>
      </c>
      <c r="D12" s="30"/>
      <c r="E12" s="30"/>
      <c r="F12" s="30"/>
      <c r="G12" s="30"/>
      <c r="H12" s="30"/>
      <c r="I12" s="30"/>
      <c r="J12" s="30"/>
      <c r="K12" s="30"/>
      <c r="L12" s="30"/>
      <c r="M12" s="77"/>
      <c r="N12" s="77"/>
      <c r="O12" s="77"/>
      <c r="P12" s="77"/>
      <c r="Q12" s="12">
        <f>SUM(C12:P12)</f>
        <v>10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8</v>
      </c>
      <c r="D13" s="30"/>
      <c r="E13" s="30"/>
      <c r="F13" s="30"/>
      <c r="G13" s="30"/>
      <c r="H13" s="30"/>
      <c r="I13" s="30"/>
      <c r="J13" s="30"/>
      <c r="K13" s="30"/>
      <c r="L13" s="30"/>
      <c r="M13" s="77"/>
      <c r="N13" s="77"/>
      <c r="O13" s="77"/>
      <c r="P13" s="77"/>
      <c r="Q13" s="12">
        <f>SUM(C13:P13)</f>
        <v>8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9</v>
      </c>
      <c r="D15" s="77"/>
      <c r="E15" s="77"/>
      <c r="F15" s="77">
        <v>2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11</v>
      </c>
      <c r="R15" s="3">
        <f>IF(A15='Hora Máx.'!$H$29,(Q15+Q16+Q17+Q18)/(MAX(Q15:Q18)*4),"")</f>
        <v>0.75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8</v>
      </c>
      <c r="D16" s="30"/>
      <c r="E16" s="30"/>
      <c r="F16" s="30">
        <v>3</v>
      </c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11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3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3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8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8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14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14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30">
        <v>16</v>
      </c>
      <c r="D21" s="30"/>
      <c r="E21" s="30"/>
      <c r="F21" s="30"/>
      <c r="G21" s="30"/>
      <c r="H21" s="30"/>
      <c r="I21" s="30"/>
      <c r="J21" s="77"/>
      <c r="K21" s="77"/>
      <c r="L21" s="77"/>
      <c r="M21" s="77"/>
      <c r="N21" s="77"/>
      <c r="O21" s="77"/>
      <c r="P21" s="77"/>
      <c r="Q21" s="12">
        <f>SUM(C21:P21)</f>
        <v>16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30">
        <v>12</v>
      </c>
      <c r="D22" s="30"/>
      <c r="E22" s="30"/>
      <c r="F22" s="30">
        <v>1</v>
      </c>
      <c r="G22" s="30"/>
      <c r="H22" s="30"/>
      <c r="I22" s="30"/>
      <c r="J22" s="77"/>
      <c r="K22" s="77"/>
      <c r="L22" s="77"/>
      <c r="M22" s="77"/>
      <c r="N22" s="77"/>
      <c r="O22" s="77"/>
      <c r="P22" s="77"/>
      <c r="Q22" s="12">
        <f>SUM(C22:P22)</f>
        <v>13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30">
        <v>9</v>
      </c>
      <c r="D23" s="30"/>
      <c r="E23" s="30"/>
      <c r="F23" s="30"/>
      <c r="G23" s="30"/>
      <c r="H23" s="30"/>
      <c r="I23" s="30"/>
      <c r="J23" s="77"/>
      <c r="K23" s="77"/>
      <c r="L23" s="77"/>
      <c r="M23" s="77"/>
      <c r="N23" s="77"/>
      <c r="O23" s="77"/>
      <c r="P23" s="77"/>
      <c r="Q23" s="12">
        <f>SUM(C23:P23)</f>
        <v>9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817D-CE5B-4718-822E-6E2EB6503AB4}">
  <sheetPr codeName="Hoja11111">
    <pageSetUpPr fitToPage="1"/>
  </sheetPr>
  <dimension ref="A2:R26"/>
  <sheetViews>
    <sheetView view="pageBreakPreview" topLeftCell="A6" zoomScale="75" zoomScaleNormal="83" zoomScaleSheetLayoutView="75" workbookViewId="0">
      <selection activeCell="F23" sqref="F23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55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2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2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3</v>
      </c>
      <c r="D11" s="30"/>
      <c r="E11" s="30"/>
      <c r="F11" s="30"/>
      <c r="G11" s="30"/>
      <c r="H11" s="30"/>
      <c r="I11" s="30"/>
      <c r="J11" s="30"/>
      <c r="K11" s="30"/>
      <c r="L11" s="30"/>
      <c r="M11" s="77"/>
      <c r="N11" s="77"/>
      <c r="O11" s="77"/>
      <c r="P11" s="77"/>
      <c r="Q11" s="12">
        <f>SUM(C11:P11)</f>
        <v>3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7</v>
      </c>
      <c r="D12" s="30"/>
      <c r="E12" s="30"/>
      <c r="F12" s="30">
        <v>1</v>
      </c>
      <c r="G12" s="30"/>
      <c r="H12" s="30"/>
      <c r="I12" s="30"/>
      <c r="J12" s="30"/>
      <c r="K12" s="30"/>
      <c r="L12" s="30"/>
      <c r="M12" s="77"/>
      <c r="N12" s="77"/>
      <c r="O12" s="77"/>
      <c r="P12" s="77"/>
      <c r="Q12" s="12">
        <f>SUM(C12:P12)</f>
        <v>8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5</v>
      </c>
      <c r="D13" s="30"/>
      <c r="E13" s="30"/>
      <c r="F13" s="30"/>
      <c r="G13" s="30"/>
      <c r="H13" s="30"/>
      <c r="I13" s="30"/>
      <c r="J13" s="30"/>
      <c r="K13" s="30"/>
      <c r="L13" s="30"/>
      <c r="M13" s="77"/>
      <c r="N13" s="77"/>
      <c r="O13" s="77"/>
      <c r="P13" s="77"/>
      <c r="Q13" s="12">
        <f>SUM(C13:P13)</f>
        <v>5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12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12</v>
      </c>
      <c r="R15" s="3">
        <f>IF(A15='Hora Máx.'!$H$29,(Q15+Q16+Q17+Q18)/(MAX(Q15:Q18)*4),"")</f>
        <v>0.76388888888888884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16</v>
      </c>
      <c r="D16" s="30"/>
      <c r="E16" s="30"/>
      <c r="F16" s="30">
        <v>2</v>
      </c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18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8</v>
      </c>
      <c r="D17" s="30"/>
      <c r="E17" s="30"/>
      <c r="F17" s="30">
        <v>1</v>
      </c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9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15</v>
      </c>
      <c r="D18" s="30"/>
      <c r="E18" s="30"/>
      <c r="F18" s="30">
        <v>1</v>
      </c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16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13</v>
      </c>
      <c r="D20" s="77"/>
      <c r="E20" s="77"/>
      <c r="F20" s="77">
        <v>1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14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7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7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3</v>
      </c>
      <c r="D22" s="77"/>
      <c r="E22" s="77"/>
      <c r="F22" s="77">
        <v>1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4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5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5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DB1E-D436-481B-8E0E-2C5ABB38CF61}">
  <sheetPr codeName="Hoja111111">
    <pageSetUpPr fitToPage="1"/>
  </sheetPr>
  <dimension ref="A2:R26"/>
  <sheetViews>
    <sheetView view="pageBreakPreview" topLeftCell="A3" zoomScale="75" zoomScaleNormal="83" zoomScaleSheetLayoutView="75" workbookViewId="0">
      <selection activeCell="G23" sqref="G23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56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14</v>
      </c>
      <c r="D10" s="77"/>
      <c r="E10" s="77"/>
      <c r="F10" s="77">
        <v>5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19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13</v>
      </c>
      <c r="D11" s="30"/>
      <c r="E11" s="30"/>
      <c r="F11" s="30">
        <v>7</v>
      </c>
      <c r="G11" s="30"/>
      <c r="H11" s="30"/>
      <c r="I11" s="30"/>
      <c r="J11" s="30"/>
      <c r="K11" s="30"/>
      <c r="L11" s="30"/>
      <c r="M11" s="77"/>
      <c r="N11" s="77"/>
      <c r="O11" s="77"/>
      <c r="P11" s="77"/>
      <c r="Q11" s="12">
        <f>SUM(C11:P11)</f>
        <v>20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12</v>
      </c>
      <c r="D12" s="30"/>
      <c r="E12" s="30"/>
      <c r="F12" s="30">
        <v>10</v>
      </c>
      <c r="G12" s="30"/>
      <c r="H12" s="30"/>
      <c r="I12" s="30"/>
      <c r="J12" s="30"/>
      <c r="K12" s="30"/>
      <c r="L12" s="30"/>
      <c r="M12" s="77"/>
      <c r="N12" s="77"/>
      <c r="O12" s="77"/>
      <c r="P12" s="77"/>
      <c r="Q12" s="12">
        <f>SUM(C12:P12)</f>
        <v>22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14</v>
      </c>
      <c r="D13" s="30"/>
      <c r="E13" s="30"/>
      <c r="F13" s="30">
        <v>7</v>
      </c>
      <c r="G13" s="30"/>
      <c r="H13" s="30"/>
      <c r="I13" s="30"/>
      <c r="J13" s="30"/>
      <c r="K13" s="30"/>
      <c r="L13" s="30"/>
      <c r="M13" s="77"/>
      <c r="N13" s="77"/>
      <c r="O13" s="77"/>
      <c r="P13" s="77"/>
      <c r="Q13" s="12">
        <f>SUM(C13:P13)</f>
        <v>21</v>
      </c>
      <c r="R13" s="3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20</v>
      </c>
      <c r="D15" s="77"/>
      <c r="E15" s="77"/>
      <c r="F15" s="77">
        <v>8</v>
      </c>
      <c r="G15" s="77">
        <v>1</v>
      </c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29</v>
      </c>
      <c r="R15" s="3">
        <f>IF(A15='Hora Máx.'!$H$29,(Q15+Q16+Q17+Q18)/(MAX(Q15:Q18)*4),"")</f>
        <v>0.74431818181818177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35</v>
      </c>
      <c r="D16" s="30"/>
      <c r="E16" s="30"/>
      <c r="F16" s="30">
        <v>9</v>
      </c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44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26</v>
      </c>
      <c r="D17" s="30"/>
      <c r="E17" s="30"/>
      <c r="F17" s="30">
        <v>7</v>
      </c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33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16</v>
      </c>
      <c r="D18" s="30"/>
      <c r="E18" s="30"/>
      <c r="F18" s="30">
        <v>9</v>
      </c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25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16</v>
      </c>
      <c r="D20" s="77"/>
      <c r="E20" s="77"/>
      <c r="F20" s="77">
        <v>7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23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23</v>
      </c>
      <c r="D21" s="77"/>
      <c r="E21" s="77"/>
      <c r="F21" s="77">
        <v>11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34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21</v>
      </c>
      <c r="D22" s="77"/>
      <c r="E22" s="77"/>
      <c r="F22" s="77">
        <v>10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31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17</v>
      </c>
      <c r="D23" s="77"/>
      <c r="E23" s="77"/>
      <c r="F23" s="77">
        <v>10</v>
      </c>
      <c r="G23" s="77">
        <v>1</v>
      </c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28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B22-820E-4ECD-A20A-32BB407D2E0D}">
  <sheetPr codeName="Hoja1111111">
    <pageSetUpPr fitToPage="1"/>
  </sheetPr>
  <dimension ref="A2:R26"/>
  <sheetViews>
    <sheetView view="pageBreakPreview" topLeftCell="A5" zoomScale="75" zoomScaleNormal="83" zoomScaleSheetLayoutView="75" workbookViewId="0">
      <selection activeCell="H22" sqref="H22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57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39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39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31</v>
      </c>
      <c r="D11" s="30"/>
      <c r="E11" s="30"/>
      <c r="F11" s="30">
        <v>1</v>
      </c>
      <c r="G11" s="30"/>
      <c r="H11" s="30"/>
      <c r="I11" s="30"/>
      <c r="J11" s="30"/>
      <c r="K11" s="30"/>
      <c r="L11" s="77"/>
      <c r="M11" s="77"/>
      <c r="N11" s="77"/>
      <c r="O11" s="77"/>
      <c r="P11" s="77"/>
      <c r="Q11" s="12">
        <f>SUM(C11:P11)</f>
        <v>32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36</v>
      </c>
      <c r="D12" s="30"/>
      <c r="E12" s="30"/>
      <c r="F12" s="30">
        <v>3</v>
      </c>
      <c r="G12" s="30"/>
      <c r="H12" s="30"/>
      <c r="I12" s="30"/>
      <c r="J12" s="30"/>
      <c r="K12" s="30"/>
      <c r="L12" s="77"/>
      <c r="M12" s="77"/>
      <c r="N12" s="77"/>
      <c r="O12" s="77"/>
      <c r="P12" s="77"/>
      <c r="Q12" s="12">
        <f>SUM(C12:P12)</f>
        <v>39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74</v>
      </c>
      <c r="D13" s="30"/>
      <c r="E13" s="30"/>
      <c r="F13" s="30"/>
      <c r="G13" s="30"/>
      <c r="H13" s="30"/>
      <c r="I13" s="30"/>
      <c r="J13" s="30"/>
      <c r="K13" s="30"/>
      <c r="L13" s="77"/>
      <c r="M13" s="77"/>
      <c r="N13" s="77"/>
      <c r="O13" s="77"/>
      <c r="P13" s="77"/>
      <c r="Q13" s="12">
        <f>SUM(C13:P13)</f>
        <v>74</v>
      </c>
      <c r="R13" s="3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60</v>
      </c>
      <c r="D15" s="77"/>
      <c r="E15" s="77"/>
      <c r="F15" s="77">
        <v>2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62</v>
      </c>
      <c r="R15" s="3">
        <f>IF(A15='Hora Máx.'!$H$29,(Q15+Q16+Q17+Q18)/(MAX(Q15:Q18)*4),"")</f>
        <v>0.92803030303030298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55</v>
      </c>
      <c r="D16" s="30"/>
      <c r="E16" s="30"/>
      <c r="F16" s="30">
        <v>2</v>
      </c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57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57</v>
      </c>
      <c r="D17" s="30"/>
      <c r="E17" s="30"/>
      <c r="F17" s="30">
        <v>3</v>
      </c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60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64</v>
      </c>
      <c r="D18" s="30"/>
      <c r="E18" s="30"/>
      <c r="F18" s="30">
        <v>2</v>
      </c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66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59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59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41</v>
      </c>
      <c r="D21" s="77"/>
      <c r="E21" s="77"/>
      <c r="F21" s="77">
        <v>1</v>
      </c>
      <c r="G21" s="77"/>
      <c r="H21" s="77">
        <v>1</v>
      </c>
      <c r="I21" s="77"/>
      <c r="J21" s="77"/>
      <c r="K21" s="77"/>
      <c r="L21" s="77"/>
      <c r="M21" s="77"/>
      <c r="N21" s="77"/>
      <c r="O21" s="77"/>
      <c r="P21" s="77"/>
      <c r="Q21" s="12">
        <f>SUM(C21:P21)</f>
        <v>43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36</v>
      </c>
      <c r="D22" s="77"/>
      <c r="E22" s="77"/>
      <c r="F22" s="77">
        <v>1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37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28</v>
      </c>
      <c r="D23" s="77"/>
      <c r="E23" s="77"/>
      <c r="F23" s="77">
        <v>1</v>
      </c>
      <c r="G23" s="77"/>
      <c r="H23" s="77">
        <v>2</v>
      </c>
      <c r="I23" s="77"/>
      <c r="J23" s="77"/>
      <c r="K23" s="77"/>
      <c r="L23" s="77"/>
      <c r="M23" s="77"/>
      <c r="N23" s="77"/>
      <c r="O23" s="77"/>
      <c r="P23" s="77"/>
      <c r="Q23" s="12">
        <f>SUM(C23:P23)</f>
        <v>31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Q8:Q9"/>
    <mergeCell ref="C8:C9"/>
    <mergeCell ref="D8:D9"/>
    <mergeCell ref="E8:E9"/>
    <mergeCell ref="F8:F9"/>
    <mergeCell ref="G8:G9"/>
    <mergeCell ref="H8:H9"/>
    <mergeCell ref="I8:I9"/>
    <mergeCell ref="J8:J9"/>
    <mergeCell ref="P8:P9"/>
    <mergeCell ref="K8:K9"/>
    <mergeCell ref="L8:L9"/>
    <mergeCell ref="M8:M9"/>
    <mergeCell ref="N8:N9"/>
    <mergeCell ref="O8:O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82D1-7B38-408E-922B-20318CD9F6F7}">
  <sheetPr codeName="Hoja11111111">
    <pageSetUpPr fitToPage="1"/>
  </sheetPr>
  <dimension ref="A2:R26"/>
  <sheetViews>
    <sheetView view="pageBreakPreview" topLeftCell="A5" zoomScale="75" zoomScaleNormal="83" zoomScaleSheetLayoutView="75" workbookViewId="0">
      <selection activeCell="C20" sqref="C20:C23"/>
    </sheetView>
  </sheetViews>
  <sheetFormatPr defaultColWidth="12" defaultRowHeight="13.2" x14ac:dyDescent="0.25"/>
  <cols>
    <col min="1" max="2" width="12.7773437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44140625" style="3" hidden="1" customWidth="1"/>
    <col min="19" max="16384" width="12" style="3"/>
  </cols>
  <sheetData>
    <row r="2" spans="1:18" ht="20.25" customHeight="1" x14ac:dyDescent="0.3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3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5">
      <c r="C4" s="3" t="s">
        <v>6</v>
      </c>
      <c r="E4" s="91" t="s">
        <v>58</v>
      </c>
      <c r="F4" s="27"/>
      <c r="G4" s="27"/>
      <c r="H4" s="27"/>
      <c r="I4" s="25" t="s">
        <v>22</v>
      </c>
      <c r="J4" s="37">
        <f>'Hora Máx.'!$E$4</f>
        <v>0.29166666666666669</v>
      </c>
      <c r="K4" s="21" t="s">
        <v>23</v>
      </c>
      <c r="L4" s="37">
        <f>'Hora Máx.'!$G$4</f>
        <v>0.41666666666666669</v>
      </c>
      <c r="M4" s="74"/>
      <c r="N4" s="74"/>
      <c r="O4" s="74"/>
      <c r="P4" s="74"/>
      <c r="Q4" s="4"/>
    </row>
    <row r="5" spans="1:18" ht="20.25" customHeight="1" x14ac:dyDescent="0.25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5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5">
      <c r="A8" s="114" t="s">
        <v>0</v>
      </c>
      <c r="B8" s="114"/>
      <c r="C8" s="119" t="s">
        <v>1</v>
      </c>
      <c r="D8" s="117" t="s">
        <v>2</v>
      </c>
      <c r="E8" s="110" t="s">
        <v>91</v>
      </c>
      <c r="F8" s="110" t="s">
        <v>92</v>
      </c>
      <c r="G8" s="117" t="s">
        <v>40</v>
      </c>
      <c r="H8" s="117" t="s">
        <v>31</v>
      </c>
      <c r="I8" s="117" t="s">
        <v>30</v>
      </c>
      <c r="J8" s="117" t="s">
        <v>47</v>
      </c>
      <c r="K8" s="117" t="s">
        <v>42</v>
      </c>
      <c r="L8" s="117" t="s">
        <v>43</v>
      </c>
      <c r="M8" s="117" t="s">
        <v>44</v>
      </c>
      <c r="N8" s="117" t="s">
        <v>45</v>
      </c>
      <c r="O8" s="117" t="s">
        <v>46</v>
      </c>
      <c r="P8" s="117" t="s">
        <v>48</v>
      </c>
      <c r="Q8" s="118" t="s">
        <v>4</v>
      </c>
    </row>
    <row r="9" spans="1:18" ht="24.75" customHeight="1" x14ac:dyDescent="0.25">
      <c r="A9" s="12" t="s">
        <v>20</v>
      </c>
      <c r="B9" s="12" t="s">
        <v>20</v>
      </c>
      <c r="C9" s="119"/>
      <c r="D9" s="117"/>
      <c r="E9" s="111"/>
      <c r="F9" s="111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8" ht="24.75" customHeight="1" x14ac:dyDescent="0.25">
      <c r="A10" s="76">
        <f>'Hora Máx.'!A10</f>
        <v>0.29166666666666669</v>
      </c>
      <c r="B10" s="92">
        <f>'Hora Máx.'!B10</f>
        <v>0.30208333333333337</v>
      </c>
      <c r="C10" s="77">
        <v>11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11</v>
      </c>
      <c r="R10" s="3" t="str">
        <f>IF(A10='Hora Máx.'!$H$29,(Q10+Q11+Q12+Q13)/(MAX(Q10:Q13)*4),"")</f>
        <v/>
      </c>
    </row>
    <row r="11" spans="1:18" ht="24.75" customHeight="1" x14ac:dyDescent="0.25">
      <c r="A11" s="76">
        <f>'Hora Máx.'!A11</f>
        <v>0.30208333333333337</v>
      </c>
      <c r="B11" s="92">
        <f>'Hora Máx.'!B11</f>
        <v>0.31250000000000006</v>
      </c>
      <c r="C11" s="30">
        <v>7</v>
      </c>
      <c r="D11" s="30"/>
      <c r="E11" s="30"/>
      <c r="F11" s="30"/>
      <c r="G11" s="30"/>
      <c r="H11" s="30"/>
      <c r="I11" s="30"/>
      <c r="J11" s="30"/>
      <c r="K11" s="30"/>
      <c r="L11" s="77"/>
      <c r="M11" s="77"/>
      <c r="N11" s="77"/>
      <c r="O11" s="77"/>
      <c r="P11" s="77"/>
      <c r="Q11" s="12">
        <f>SUM(C11:P11)</f>
        <v>7</v>
      </c>
      <c r="R11" s="3" t="str">
        <f>IF(A11='Hora Máx.'!$H$29,(Q11+Q12+Q13+Q15)/(MAX(Q11:Q13,Q15)*4),"")</f>
        <v/>
      </c>
    </row>
    <row r="12" spans="1:18" ht="24.75" customHeight="1" x14ac:dyDescent="0.25">
      <c r="A12" s="76">
        <f>'Hora Máx.'!A12</f>
        <v>0.31250000000000006</v>
      </c>
      <c r="B12" s="92">
        <f>'Hora Máx.'!B12</f>
        <v>0.32291666666666674</v>
      </c>
      <c r="C12" s="30">
        <v>8</v>
      </c>
      <c r="D12" s="30"/>
      <c r="E12" s="30"/>
      <c r="F12" s="30"/>
      <c r="G12" s="30"/>
      <c r="H12" s="30"/>
      <c r="I12" s="30"/>
      <c r="J12" s="30"/>
      <c r="K12" s="30"/>
      <c r="L12" s="77"/>
      <c r="M12" s="77"/>
      <c r="N12" s="77"/>
      <c r="O12" s="77"/>
      <c r="P12" s="77"/>
      <c r="Q12" s="12">
        <f>SUM(C12:P12)</f>
        <v>8</v>
      </c>
      <c r="R12" s="3" t="str">
        <f>IF(A12='Hora Máx.'!$H$29,(Q12+Q13+Q15+Q16)/(MAX(Q12,Q13,Q15,Q16)*4),"")</f>
        <v/>
      </c>
    </row>
    <row r="13" spans="1:18" ht="24.75" customHeight="1" x14ac:dyDescent="0.25">
      <c r="A13" s="76">
        <f>'Hora Máx.'!A13</f>
        <v>0.32291666666666674</v>
      </c>
      <c r="B13" s="92">
        <f>'Hora Máx.'!B13</f>
        <v>0.33333333333333343</v>
      </c>
      <c r="C13" s="30">
        <v>15</v>
      </c>
      <c r="D13" s="30"/>
      <c r="E13" s="30"/>
      <c r="F13" s="30"/>
      <c r="G13" s="30"/>
      <c r="H13" s="30"/>
      <c r="I13" s="30"/>
      <c r="J13" s="30"/>
      <c r="K13" s="30"/>
      <c r="L13" s="77"/>
      <c r="M13" s="77"/>
      <c r="N13" s="77"/>
      <c r="O13" s="77"/>
      <c r="P13" s="77"/>
      <c r="Q13" s="12">
        <f>SUM(C13:P13)</f>
        <v>15</v>
      </c>
      <c r="R13" s="65" t="str">
        <f>IF(A13='Hora Máx.'!$H$29,(Q13+Q15+Q16+Q17)/(MAX(Q13,Q15:Q17)*4),"")</f>
        <v/>
      </c>
    </row>
    <row r="14" spans="1:18" ht="29.25" customHeight="1" x14ac:dyDescent="0.25"/>
    <row r="15" spans="1:18" ht="24.75" customHeight="1" x14ac:dyDescent="0.25">
      <c r="A15" s="76">
        <f>'Hora Máx.'!A15</f>
        <v>0.33333333333333343</v>
      </c>
      <c r="B15" s="92">
        <f>'Hora Máx.'!B15</f>
        <v>0.34375000000000011</v>
      </c>
      <c r="C15" s="77">
        <v>16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16</v>
      </c>
      <c r="R15" s="3">
        <f>IF(A15='Hora Máx.'!$H$29,(Q15+Q16+Q17+Q18)/(MAX(Q15:Q18)*4),"")</f>
        <v>0.76470588235294112</v>
      </c>
    </row>
    <row r="16" spans="1:18" ht="24.75" customHeight="1" x14ac:dyDescent="0.25">
      <c r="A16" s="76">
        <f>'Hora Máx.'!A16</f>
        <v>0.34375000000000011</v>
      </c>
      <c r="B16" s="92">
        <f>'Hora Máx.'!B16</f>
        <v>0.3541666666666668</v>
      </c>
      <c r="C16" s="30">
        <v>12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12</v>
      </c>
      <c r="R16" s="3" t="str">
        <f>IF(A16='Hora Máx.'!$H$29,(Q16+Q17+Q18+Q20)/(MAX(Q16:Q18,Q20)*4),"")</f>
        <v/>
      </c>
    </row>
    <row r="17" spans="1:18" ht="24.75" customHeight="1" x14ac:dyDescent="0.25">
      <c r="A17" s="76">
        <f>'Hora Máx.'!A17</f>
        <v>0.3541666666666668</v>
      </c>
      <c r="B17" s="92">
        <f>'Hora Máx.'!B17</f>
        <v>0.36458333333333348</v>
      </c>
      <c r="C17" s="30">
        <v>17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17</v>
      </c>
      <c r="R17" s="3" t="str">
        <f>IF(A17='Hora Máx.'!$H$29,(Q17+Q18+Q20+Q21)/(MAX(Q17,Q18,Q20,Q21)*4),"")</f>
        <v/>
      </c>
    </row>
    <row r="18" spans="1:18" ht="24.75" customHeight="1" x14ac:dyDescent="0.25">
      <c r="A18" s="76">
        <f>'Hora Máx.'!A18</f>
        <v>0.36458333333333348</v>
      </c>
      <c r="B18" s="92">
        <f>'Hora Máx.'!B18</f>
        <v>0.37500000000000017</v>
      </c>
      <c r="C18" s="30">
        <v>7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7</v>
      </c>
      <c r="R18" s="3" t="str">
        <f>IF(A18='Hora Máx.'!$H$29,(Q18+Q20+Q21+Q22)/(MAX(Q18,Q20:Q22)*4),"")</f>
        <v/>
      </c>
    </row>
    <row r="19" spans="1:18" ht="29.25" customHeight="1" x14ac:dyDescent="0.25"/>
    <row r="20" spans="1:18" ht="24.75" customHeight="1" x14ac:dyDescent="0.25">
      <c r="A20" s="76">
        <f>'Hora Máx.'!A20</f>
        <v>0.37500000000000017</v>
      </c>
      <c r="B20" s="76">
        <f>'Hora Máx.'!B20</f>
        <v>0.38541666666666685</v>
      </c>
      <c r="C20" s="77">
        <v>13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13</v>
      </c>
      <c r="R20" s="3" t="str">
        <f>IF(A20='Hora Máx.'!$H$29,(Q20+Q21+Q22+Q23)/(MAX(Q20:Q23)*4),"")</f>
        <v/>
      </c>
    </row>
    <row r="21" spans="1:18" ht="24.75" customHeight="1" x14ac:dyDescent="0.25">
      <c r="A21" s="76">
        <f>'Hora Máx.'!A21</f>
        <v>0.38541666666666685</v>
      </c>
      <c r="B21" s="76">
        <f>'Hora Máx.'!B21</f>
        <v>0.39583333333333354</v>
      </c>
      <c r="C21" s="77">
        <v>8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8</v>
      </c>
    </row>
    <row r="22" spans="1:18" ht="24.75" customHeight="1" x14ac:dyDescent="0.25">
      <c r="A22" s="76">
        <f>'Hora Máx.'!A22</f>
        <v>0.39583333333333354</v>
      </c>
      <c r="B22" s="76">
        <f>'Hora Máx.'!B22</f>
        <v>0.40625000000000022</v>
      </c>
      <c r="C22" s="77">
        <v>11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11</v>
      </c>
    </row>
    <row r="23" spans="1:18" ht="24.75" customHeight="1" x14ac:dyDescent="0.25">
      <c r="A23" s="76">
        <f>'Hora Máx.'!A23</f>
        <v>0.40625000000000022</v>
      </c>
      <c r="B23" s="76">
        <f>'Hora Máx.'!B23</f>
        <v>0.41666666666666691</v>
      </c>
      <c r="C23" s="77">
        <v>5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5</v>
      </c>
    </row>
    <row r="24" spans="1:18" ht="20.25" customHeight="1" x14ac:dyDescent="0.25"/>
    <row r="25" spans="1:18" x14ac:dyDescent="0.25">
      <c r="Q25" s="9"/>
    </row>
    <row r="26" spans="1:18" x14ac:dyDescent="0.25">
      <c r="Q26" s="9"/>
    </row>
  </sheetData>
  <mergeCells count="16">
    <mergeCell ref="A8:B8"/>
    <mergeCell ref="C8:C9"/>
    <mergeCell ref="D8:D9"/>
    <mergeCell ref="E8:E9"/>
    <mergeCell ref="F8:F9"/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Hora Máx.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Vol. Dir.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'Hora Máx.'!Print_Area</vt:lpstr>
      <vt:lpstr>'Vol. Dir.'!Print_Area</vt:lpstr>
      <vt:lpstr>'Vol. Dir.'!Print_Titles</vt:lpstr>
    </vt:vector>
  </TitlesOfParts>
  <Company>RED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Yuxian Li</cp:lastModifiedBy>
  <cp:lastPrinted>2009-03-18T15:17:13Z</cp:lastPrinted>
  <dcterms:created xsi:type="dcterms:W3CDTF">1998-05-14T16:51:23Z</dcterms:created>
  <dcterms:modified xsi:type="dcterms:W3CDTF">2025-04-02T03:58:32Z</dcterms:modified>
</cp:coreProperties>
</file>