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jah\Documents\Analysis folder\Crowdfunding Analysis\"/>
    </mc:Choice>
  </mc:AlternateContent>
  <xr:revisionPtr revIDLastSave="0" documentId="13_ncr:1_{8680CAD7-EB9E-45E3-8923-2C11B6C86F77}" xr6:coauthVersionLast="47" xr6:coauthVersionMax="47" xr10:uidLastSave="{00000000-0000-0000-0000-000000000000}"/>
  <bookViews>
    <workbookView xWindow="-110" yWindow="-110" windowWidth="25820" windowHeight="14020" firstSheet="1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5" r:id="rId4"/>
    <sheet name="Outcomes Based on Goals" sheetId="6" r:id="rId5"/>
    <sheet name="Kickstarter" sheetId="1" r:id="rId6"/>
  </sheets>
  <calcPr calcId="191029"/>
  <pivotCaches>
    <pivotCache cacheId="1" r:id="rId7"/>
    <pivotCache cacheId="2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E3" i="6"/>
  <c r="E4" i="6"/>
  <c r="E5" i="6"/>
  <c r="E6" i="6"/>
  <c r="E7" i="6"/>
  <c r="E8" i="6"/>
  <c r="E9" i="6"/>
  <c r="E10" i="6"/>
  <c r="E11" i="6"/>
  <c r="E12" i="6"/>
  <c r="E13" i="6"/>
  <c r="E2" i="6"/>
  <c r="D12" i="6"/>
  <c r="D11" i="6"/>
  <c r="D10" i="6"/>
  <c r="D9" i="6"/>
  <c r="D8" i="6"/>
  <c r="D7" i="6"/>
  <c r="D6" i="6"/>
  <c r="C12" i="6"/>
  <c r="C11" i="6"/>
  <c r="C10" i="6"/>
  <c r="C9" i="6"/>
  <c r="C8" i="6"/>
  <c r="C7" i="6"/>
  <c r="C6" i="6"/>
  <c r="D5" i="6"/>
  <c r="C5" i="6"/>
  <c r="D4" i="6"/>
  <c r="C4" i="6"/>
  <c r="B12" i="6"/>
  <c r="B11" i="6"/>
  <c r="B10" i="6"/>
  <c r="B9" i="6"/>
  <c r="B8" i="6"/>
  <c r="B7" i="6"/>
  <c r="B6" i="6"/>
  <c r="B5" i="6"/>
  <c r="B4" i="6"/>
  <c r="D3" i="6"/>
  <c r="C3" i="6"/>
  <c r="B3" i="6"/>
  <c r="B2" i="6"/>
  <c r="D13" i="6"/>
  <c r="C13" i="6"/>
  <c r="B13" i="6"/>
  <c r="D2" i="6"/>
  <c r="C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" i="1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<sst xmlns="http://schemas.openxmlformats.org/spreadsheetml/2006/main" count="33074" uniqueCount="8400">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</sst>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9-4E45-A2BE-5E593BFE53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9-4E45-A2BE-5E593BFE53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9-4E45-A2BE-5E593BFE53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C9-4E45-A2BE-5E593BFE5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2441983"/>
        <c:axId val="1992451967"/>
      </c:barChart>
      <c:catAx>
        <c:axId val="199244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451967"/>
        <c:crosses val="autoZero"/>
        <c:auto val="1"/>
        <c:lblAlgn val="ctr"/>
        <c:lblOffset val="100"/>
        <c:noMultiLvlLbl val="0"/>
      </c:catAx>
      <c:valAx>
        <c:axId val="19924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44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1-407D-AA22-B0A2E10237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1-407D-AA22-B0A2E10237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51-407D-AA22-B0A2E102379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51-407D-AA22-B0A2E1023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457791"/>
        <c:axId val="1992445311"/>
      </c:barChart>
      <c:catAx>
        <c:axId val="19924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445311"/>
        <c:crosses val="autoZero"/>
        <c:auto val="1"/>
        <c:lblAlgn val="ctr"/>
        <c:lblOffset val="100"/>
        <c:noMultiLvlLbl val="0"/>
      </c:catAx>
      <c:valAx>
        <c:axId val="199244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4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Trends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25-4254-AC68-36E2B5E089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25-4254-AC68-36E2B5E089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25-4254-AC68-36E2B5E089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25-4254-AC68-36E2B5E08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90543"/>
        <c:axId val="1877599695"/>
      </c:lineChart>
      <c:catAx>
        <c:axId val="187759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599695"/>
        <c:crosses val="autoZero"/>
        <c:auto val="1"/>
        <c:lblAlgn val="ctr"/>
        <c:lblOffset val="100"/>
        <c:noMultiLvlLbl val="0"/>
      </c:catAx>
      <c:valAx>
        <c:axId val="187759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59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3-44BC-BD9A-F2F9DAC272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3-44BC-BD9A-F2F9DAC272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C3-44BC-BD9A-F2F9DAC27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785983"/>
        <c:axId val="1771788063"/>
      </c:lineChart>
      <c:catAx>
        <c:axId val="177178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88063"/>
        <c:crosses val="autoZero"/>
        <c:auto val="1"/>
        <c:lblAlgn val="ctr"/>
        <c:lblOffset val="100"/>
        <c:noMultiLvlLbl val="0"/>
      </c:catAx>
      <c:valAx>
        <c:axId val="1771788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D-470A-8F6D-AAB4527BF1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D-470A-8F6D-AAB4527BF1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D-470A-8F6D-AAB4527BF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919647"/>
        <c:axId val="1714920063"/>
      </c:lineChart>
      <c:catAx>
        <c:axId val="171491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20063"/>
        <c:crosses val="autoZero"/>
        <c:auto val="1"/>
        <c:lblAlgn val="ctr"/>
        <c:lblOffset val="100"/>
        <c:noMultiLvlLbl val="0"/>
      </c:catAx>
      <c:valAx>
        <c:axId val="171492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1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227716</xdr:colOff>
      <xdr:row>16</xdr:row>
      <xdr:rowOff>157096</xdr:rowOff>
    </xdr:from>
    <xdr:to>
      <xdr:col>11</xdr:col>
      <xdr:colOff>487364</xdr:colOff>
      <xdr:row>37</xdr:row>
      <xdr:rowOff>111059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C379C-C75D-455E-A7B7-1B60BC3F2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353791</xdr:colOff>
      <xdr:row>8</xdr:row>
      <xdr:rowOff>0</xdr:rowOff>
    </xdr:from>
    <xdr:to>
      <xdr:col>21</xdr:col>
      <xdr:colOff>508001</xdr:colOff>
      <xdr:row>31</xdr:row>
      <xdr:rowOff>138339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C5601-302E-4E16-8772-3773AF662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18</xdr:row>
      <xdr:rowOff>50800</xdr:rowOff>
    </xdr:from>
    <xdr:to>
      <xdr:col>7</xdr:col>
      <xdr:colOff>565150</xdr:colOff>
      <xdr:row>33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62841-EAF3-4A8B-917E-01D610ED7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349250</xdr:colOff>
      <xdr:row>11</xdr:row>
      <xdr:rowOff>0</xdr:rowOff>
    </xdr:from>
    <xdr:to>
      <xdr:col>20</xdr:col>
      <xdr:colOff>152400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271BE-4BC6-4725-81CB-D005FFA5B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97015</xdr:colOff>
      <xdr:row>14</xdr:row>
      <xdr:rowOff>136524</xdr:rowOff>
    </xdr:from>
    <xdr:to>
      <xdr:col>13</xdr:col>
      <xdr:colOff>52917</xdr:colOff>
      <xdr:row>39</xdr:row>
      <xdr:rowOff>26458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53BDF4-CDA9-4B10-A6B6-9B0B151DE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jah r" refreshedDate="44375.886485532406" createdVersion="7" refreshedVersion="7" minRefreshableVersion="3" recordCount="4114" xr:uid="{208CA745-971A-4D91-92A3-112B22367BD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jah r" refreshedDate="44375.901756018517" createdVersion="7" refreshedVersion="7" minRefreshableVersion="3" recordCount="4114" xr:uid="{1DC4A653-0906-464D-88F2-34188F0A1BC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jah r" refreshedDate="44380.826815393521" createdVersion="7" refreshedVersion="7" minRefreshableVersion="3" recordCount="4114" xr:uid="{0F9D4095-3EF2-4AB0-BA54-649C6E21A7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0A106-FB8D-49F7-AE0B-4A00992EE5D6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90658-9A97-4A0A-87B6-1D23E5BA910B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7DFF8-E9BB-4DDC-9518-E923E52A108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36529-2710-4406-B9B5-E5BE50604AA0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15F6-3595-46AF-B168-29EAA49B822B}">
  <dimension ref="A1:F14"/>
  <sheetViews>
    <sheetView topLeftCell="A2" zoomScale="73" zoomScaleNormal="73" workbookViewId="0">
      <selection activeCell="N22" sqref="N22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11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7C43-5FA5-42AD-B8A9-C9E223A2D6C3}">
  <dimension ref="A1:F47"/>
  <sheetViews>
    <sheetView zoomScale="70" zoomScaleNormal="70" workbookViewId="0">
      <selection activeCell="Y15" sqref="Y15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8364</v>
      </c>
    </row>
    <row r="2" spans="1:6" x14ac:dyDescent="0.35">
      <c r="A2" s="11" t="s">
        <v>8222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70C9-398C-4288-8838-3F42151F00B4}">
  <dimension ref="A1:F18"/>
  <sheetViews>
    <sheetView workbookViewId="0">
      <selection activeCell="J4" sqref="J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9.90625" bestFit="1" customWidth="1"/>
    <col min="8" max="8" width="17" bestFit="1" customWidth="1"/>
    <col min="9" max="9" width="29.90625" bestFit="1" customWidth="1"/>
    <col min="10" max="10" width="21.81640625" bestFit="1" customWidth="1"/>
    <col min="11" max="11" width="34.7265625" bestFit="1" customWidth="1"/>
  </cols>
  <sheetData>
    <row r="1" spans="1:6" x14ac:dyDescent="0.35">
      <c r="A1" s="11" t="s">
        <v>8358</v>
      </c>
      <c r="B1" t="s">
        <v>8364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D3ED1-E56E-4FF6-9BAB-A1CA95640809}">
  <dimension ref="A1:E18"/>
  <sheetViews>
    <sheetView tabSelected="1" workbookViewId="0">
      <selection activeCell="Y24" sqref="Y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2.90625" bestFit="1" customWidth="1"/>
    <col min="15" max="15" width="7.26953125" bestFit="1" customWidth="1"/>
    <col min="16" max="16" width="3.81640625" bestFit="1" customWidth="1"/>
    <col min="17" max="17" width="4.26953125" bestFit="1" customWidth="1"/>
    <col min="18" max="18" width="3.81640625" bestFit="1" customWidth="1"/>
    <col min="19" max="19" width="4.453125" bestFit="1" customWidth="1"/>
    <col min="20" max="20" width="3.6328125" bestFit="1" customWidth="1"/>
    <col min="21" max="21" width="3" bestFit="1" customWidth="1"/>
    <col min="22" max="22" width="4" bestFit="1" customWidth="1"/>
    <col min="23" max="23" width="3.81640625" bestFit="1" customWidth="1"/>
    <col min="24" max="24" width="3.7265625" bestFit="1" customWidth="1"/>
    <col min="25" max="25" width="4.08984375" bestFit="1" customWidth="1"/>
    <col min="26" max="26" width="3.90625" bestFit="1" customWidth="1"/>
    <col min="27" max="27" width="10.1796875" bestFit="1" customWidth="1"/>
    <col min="28" max="28" width="5.453125" bestFit="1" customWidth="1"/>
    <col min="29" max="29" width="3.81640625" bestFit="1" customWidth="1"/>
    <col min="30" max="30" width="4.26953125" bestFit="1" customWidth="1"/>
    <col min="31" max="31" width="8.36328125" bestFit="1" customWidth="1"/>
    <col min="32" max="32" width="11" bestFit="1" customWidth="1"/>
    <col min="33" max="33" width="3.81640625" bestFit="1" customWidth="1"/>
    <col min="34" max="34" width="4.26953125" bestFit="1" customWidth="1"/>
    <col min="35" max="35" width="3.81640625" bestFit="1" customWidth="1"/>
    <col min="36" max="36" width="4.453125" bestFit="1" customWidth="1"/>
    <col min="37" max="37" width="3.6328125" bestFit="1" customWidth="1"/>
    <col min="38" max="38" width="3" bestFit="1" customWidth="1"/>
    <col min="39" max="39" width="4" bestFit="1" customWidth="1"/>
    <col min="40" max="40" width="3.81640625" bestFit="1" customWidth="1"/>
    <col min="41" max="41" width="3.7265625" bestFit="1" customWidth="1"/>
    <col min="42" max="42" width="4.08984375" bestFit="1" customWidth="1"/>
    <col min="43" max="43" width="3.90625" bestFit="1" customWidth="1"/>
    <col min="44" max="44" width="14" bestFit="1" customWidth="1"/>
    <col min="45" max="45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7D695-7155-408C-8561-CD79EA74DE4D}">
  <dimension ref="A1:H13"/>
  <sheetViews>
    <sheetView zoomScale="72" zoomScaleNormal="72" workbookViewId="0">
      <selection activeCell="D2" sqref="D2"/>
    </sheetView>
  </sheetViews>
  <sheetFormatPr defaultRowHeight="14.5" x14ac:dyDescent="0.35"/>
  <cols>
    <col min="1" max="1" width="17.453125" bestFit="1" customWidth="1"/>
    <col min="2" max="2" width="16.36328125" bestFit="1" customWidth="1"/>
    <col min="3" max="3" width="12.726562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8387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8388</v>
      </c>
      <c r="B2">
        <f>COUNTIFS(Kickstarter!$F:$F,"successful",Kickstarter!$D:$D,"&lt;1000",Kickstarter!$R:$R, 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SUM(B2,C2,D2)</f>
        <v>186</v>
      </c>
      <c r="F2">
        <f>B2/$E2</f>
        <v>0.75806451612903225</v>
      </c>
      <c r="G2">
        <f>C2/$E2</f>
        <v>0.24193548387096775</v>
      </c>
      <c r="H2">
        <f>D2/$E2</f>
        <v>0</v>
      </c>
    </row>
    <row r="3" spans="1:8" x14ac:dyDescent="0.35">
      <c r="A3" t="s">
        <v>8389</v>
      </c>
      <c r="B3">
        <f>COUNTIFS(Kickstarter!$F:$F,"successful",Kickstarter!$D:$D,"&gt;=1000",Kickstarter!$D:$D,"&lt;5000",Kickstarter!$R:$R, "plays")</f>
        <v>388</v>
      </c>
      <c r="C3">
        <f>COUNTIFS(Kickstarter!$F:$F,"failed",Kickstarter!$D:$D,"&gt;=1000",Kickstarter!$D:$D,"&lt;5000",Kickstarter!$R:$R, "plays")</f>
        <v>146</v>
      </c>
      <c r="D3">
        <f>COUNTIFS(Kickstarter!$F:$F,"canceled",Kickstarter!$D:$D,"&gt;=1000",Kickstarter!$D:$D,"&lt;5000",Kickstarter!$R:$R, "plays")</f>
        <v>0</v>
      </c>
      <c r="E3">
        <f t="shared" ref="E3:E13" si="0">SUM(B3,C3,D3)</f>
        <v>534</v>
      </c>
      <c r="F3">
        <f t="shared" ref="F3:F13" si="1">B3/$E3</f>
        <v>0.72659176029962547</v>
      </c>
      <c r="G3">
        <f t="shared" ref="G3:G13" si="2">C3/$E3</f>
        <v>0.27340823970037453</v>
      </c>
      <c r="H3">
        <f t="shared" ref="H3:H13" si="3">D3/$E3</f>
        <v>0</v>
      </c>
    </row>
    <row r="4" spans="1:8" x14ac:dyDescent="0.35">
      <c r="A4" t="s">
        <v>8390</v>
      </c>
      <c r="B4">
        <f>COUNTIFS(Kickstarter!$F:$F,"successful",Kickstarter!$D:$D,"&gt;=5000",Kickstarter!$D:$D,"&lt;9999",Kickstarter!$R:$R, "plays")</f>
        <v>93</v>
      </c>
      <c r="C4">
        <f>COUNTIFS(Kickstarter!$F:$F,"failed",Kickstarter!$D:$D,"&gt;=5000",Kickstarter!$D:$D,"&lt;9999",Kickstarter!$R:$R, "plays")</f>
        <v>76</v>
      </c>
      <c r="D4">
        <f>COUNTIFS(Kickstarter!$F:$F,"canceled",Kickstarter!$D:$D,"&gt;=5000",Kickstarter!$D:$D,"&lt;9999",Kickstarter!$R:$R,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35">
      <c r="A5" t="s">
        <v>8391</v>
      </c>
      <c r="B5">
        <f>COUNTIFS(Kickstarter!$F:$F,"successful",Kickstarter!$D:$D,"&gt;=10000",Kickstarter!$D:$D,"&lt;14999",Kickstarter!$R:$R, "plays")</f>
        <v>39</v>
      </c>
      <c r="C5">
        <f>COUNTIFS(Kickstarter!$F:$F,"failed",Kickstarter!$D:$D,"&gt;=10000",Kickstarter!$D:$D,"&lt;14999",Kickstarter!$R:$R, "plays")</f>
        <v>33</v>
      </c>
      <c r="D5">
        <f>COUNTIFS(Kickstarter!$F:$F,"canceled",Kickstarter!$D:$D,"&gt;=10000",Kickstarter!$D:$D,"&lt;14999",Kickstarter!$R:$R,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35">
      <c r="A6" t="s">
        <v>8392</v>
      </c>
      <c r="B6">
        <f>COUNTIFS(Kickstarter!$F:$F,"successful",Kickstarter!$D:$D,"&gt;=15000",Kickstarter!$D:$D,"&lt;19999",Kickstarter!$R:$R, "plays")</f>
        <v>12</v>
      </c>
      <c r="C6">
        <f>COUNTIFS(Kickstarter!$F:$F,"failed",Kickstarter!$D:$D,"&gt;=15000",Kickstarter!$D:$D,"&lt;19999",Kickstarter!$R:$R, "plays")</f>
        <v>12</v>
      </c>
      <c r="D6">
        <f>COUNTIFS(Kickstarter!$F:$F,"canceled",Kickstarter!$D:$D,"&gt;=15000",Kickstarter!$D:$D,"&lt;19999",Kickstarter!$R:$R,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35">
      <c r="A7" t="s">
        <v>8393</v>
      </c>
      <c r="B7">
        <f>COUNTIFS(Kickstarter!$F:$F,"successful",Kickstarter!$D:$D,"&gt;=20000",Kickstarter!$D:$D,"&lt;24999",Kickstarter!$R:$R, "plays")</f>
        <v>9</v>
      </c>
      <c r="C7">
        <f>COUNTIFS(Kickstarter!$F:$F,"failed",Kickstarter!$D:$D,"&gt;=20000",Kickstarter!$D:$D,"&lt;24999",Kickstarter!$R:$R, "plays")</f>
        <v>11</v>
      </c>
      <c r="D7">
        <f>COUNTIFS(Kickstarter!$F:$F,"canceled",Kickstarter!$D:$D,"&gt;=20000",Kickstarter!$D:$D,"&lt;24999",Kickstarter!$R:$R,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35">
      <c r="A8" t="s">
        <v>8394</v>
      </c>
      <c r="B8">
        <f>COUNTIFS(Kickstarter!$F:$F,"successful",Kickstarter!$D:$D,"&gt;=25000",Kickstarter!$D:$D,"&lt;29999",Kickstarter!$R:$R, "plays")</f>
        <v>1</v>
      </c>
      <c r="C8">
        <f>COUNTIFS(Kickstarter!$F:$F,"failed",Kickstarter!$D:$D,"&gt;=25000",Kickstarter!$D:$D,"&lt;29999",Kickstarter!$R:$R, "plays")</f>
        <v>4</v>
      </c>
      <c r="D8">
        <f>COUNTIFS(Kickstarter!$F:$F,"canceled",Kickstarter!$D:$D,"&gt;=25000",Kickstarter!$D:$D,"&lt;29999",Kickstarter!$R:$R,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35">
      <c r="A9" t="s">
        <v>8395</v>
      </c>
      <c r="B9">
        <f>COUNTIFS(Kickstarter!$F:$F,"successful",Kickstarter!$D:$D,"&gt;=30000",Kickstarter!$D:$D,"&lt;34999",Kickstarter!$R:$R, "plays")</f>
        <v>3</v>
      </c>
      <c r="C9">
        <f>COUNTIFS(Kickstarter!$F:$F,"failed",Kickstarter!$D:$D,"&gt;=30000",Kickstarter!$D:$D,"&lt;34999",Kickstarter!$R:$R, "plays")</f>
        <v>8</v>
      </c>
      <c r="D9">
        <f>COUNTIFS(Kickstarter!$F:$F,"canceled",Kickstarter!$D:$D,"&gt;=30000",Kickstarter!$D:$D,"&lt;34999",Kickstarter!$R:$R,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35">
      <c r="A10" t="s">
        <v>8396</v>
      </c>
      <c r="B10">
        <f>COUNTIFS(Kickstarter!$F:$F,"successful",Kickstarter!$D:$D,"&gt;=35000",Kickstarter!$D:$D,"&lt;39999",Kickstarter!$R:$R, "plays")</f>
        <v>4</v>
      </c>
      <c r="C10">
        <f>COUNTIFS(Kickstarter!$F:$F,"failed",Kickstarter!$D:$D,"&gt;=35000",Kickstarter!$D:$D,"&lt;39999",Kickstarter!$R:$R, "plays")</f>
        <v>2</v>
      </c>
      <c r="D10">
        <f>COUNTIFS(Kickstarter!$F:$F,"canceled",Kickstarter!$D:$D,"&gt;=35000",Kickstarter!$D:$D,"&lt;39999",Kickstarter!$R:$R, 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35">
      <c r="A11" t="s">
        <v>8397</v>
      </c>
      <c r="B11">
        <f>COUNTIFS(Kickstarter!$F:$F,"successful",Kickstarter!$D:$D,"&gt;=40000",Kickstarter!$D:$D,"&lt;44999",Kickstarter!$R:$R, "plays")</f>
        <v>2</v>
      </c>
      <c r="C11">
        <f>COUNTIFS(Kickstarter!$F:$F,"failed",Kickstarter!$D:$D,"&gt;=40000",Kickstarter!$D:$D,"&lt;44999",Kickstarter!$R:$R, "plays")</f>
        <v>1</v>
      </c>
      <c r="D11">
        <f>COUNTIFS(Kickstarter!$F:$F,"canceled",Kickstarter!$D:$D,"&gt;=40000",Kickstarter!$D:$D,"&lt;44999",Kickstarter!$R:$R, 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35">
      <c r="A12" t="s">
        <v>8398</v>
      </c>
      <c r="B12">
        <f>COUNTIFS(Kickstarter!$F:$F,"successful",Kickstarter!$D:$D,"&gt;=45000",Kickstarter!$D:$D,"&lt;49999",Kickstarter!$R:$R, "plays")</f>
        <v>0</v>
      </c>
      <c r="C12">
        <f>COUNTIFS(Kickstarter!$F:$F,"failed",Kickstarter!$D:$D,"&gt;=45000",Kickstarter!$D:$D,"&lt;49999",Kickstarter!$R:$R, "plays")</f>
        <v>1</v>
      </c>
      <c r="D12">
        <f>COUNTIFS(Kickstarter!$F:$F,"canceled",Kickstarter!$D:$D,"&gt;=45000",Kickstarter!$D:$D,"&lt;49999",Kickstarter!$R:$R,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35">
      <c r="A13" t="s">
        <v>8399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>
        <f t="shared" si="1"/>
        <v>0.16666666666666666</v>
      </c>
      <c r="G13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U6" sqref="U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36328125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bestFit="1" customWidth="1"/>
    <col min="20" max="20" width="18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2:O1048576">
    <cfRule type="colorScale" priority="2">
      <colorScale>
        <cfvo type="num" val="0"/>
        <cfvo type="num" val="1000"/>
        <color rgb="FFC00000"/>
        <color rgb="FF0070C0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conditionalFormatting sqref="O1:O1048576 P1 R1:U1"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nijah r</cp:lastModifiedBy>
  <dcterms:created xsi:type="dcterms:W3CDTF">2017-04-20T15:17:24Z</dcterms:created>
  <dcterms:modified xsi:type="dcterms:W3CDTF">2021-07-04T00:08:24Z</dcterms:modified>
</cp:coreProperties>
</file>