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codeName="ThisWorkbook"/>
  <xr:revisionPtr revIDLastSave="4" documentId="8_{726CE146-7B78-4E71-ABCD-506C145F982F}" xr6:coauthVersionLast="47" xr6:coauthVersionMax="47" xr10:uidLastSave="{82577AC4-3A40-41EC-AD1B-6CAFE669D172}"/>
  <bookViews>
    <workbookView xWindow="20370" yWindow="-120" windowWidth="20640" windowHeight="11040" tabRatio="686" xr2:uid="{00000000-000D-0000-FFFF-FFFF00000000}"/>
  </bookViews>
  <sheets>
    <sheet name="REPORT" sheetId="9" r:id="rId1"/>
    <sheet name="CLASS" sheetId="8" state="hidden" r:id="rId2"/>
    <sheet name="GRACE &amp; GRADE" sheetId="10" r:id="rId3"/>
  </sheets>
  <definedNames>
    <definedName name="CLASS">Table219[#All]</definedName>
    <definedName name="CLASS_A">#REF!</definedName>
    <definedName name="CLASS_B">#REF!</definedName>
    <definedName name="CLASS_C">#REF!</definedName>
    <definedName name="CLASS_D">#REF!</definedName>
    <definedName name="ColumnTitle1">#REF!</definedName>
    <definedName name="Mileage_Total">#REF!</definedName>
    <definedName name="Reimbursement_Total">#REF!</definedName>
    <definedName name="RowTitleRegion1..C6">#REF!</definedName>
    <definedName name="RowTitleRegion2..E6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9" l="1"/>
  <c r="G43" i="9"/>
  <c r="H29" i="9"/>
  <c r="J29" i="9" l="1"/>
  <c r="K29" i="9"/>
  <c r="I29" i="9"/>
  <c r="H39" i="9"/>
  <c r="K39" i="9" s="1"/>
  <c r="H37" i="9"/>
  <c r="K37" i="9" s="1"/>
  <c r="H35" i="9"/>
  <c r="K35" i="9" s="1"/>
  <c r="H41" i="9"/>
  <c r="K41" i="9" s="1"/>
  <c r="H33" i="9"/>
  <c r="K33" i="9" s="1"/>
  <c r="H31" i="9"/>
  <c r="K31" i="9" s="1"/>
  <c r="E24" i="9"/>
  <c r="M82" i="8"/>
  <c r="N82" i="8" s="1"/>
  <c r="L82" i="8"/>
  <c r="K82" i="8"/>
  <c r="M81" i="8"/>
  <c r="L81" i="8"/>
  <c r="K81" i="8"/>
  <c r="M80" i="8"/>
  <c r="N80" i="8" s="1"/>
  <c r="L80" i="8"/>
  <c r="K80" i="8"/>
  <c r="M79" i="8"/>
  <c r="L79" i="8"/>
  <c r="K79" i="8"/>
  <c r="M78" i="8"/>
  <c r="L78" i="8"/>
  <c r="K78" i="8"/>
  <c r="M77" i="8"/>
  <c r="N77" i="8" s="1"/>
  <c r="L77" i="8"/>
  <c r="K77" i="8"/>
  <c r="P77" i="8" s="1"/>
  <c r="M76" i="8"/>
  <c r="L76" i="8"/>
  <c r="K76" i="8"/>
  <c r="M75" i="8"/>
  <c r="L75" i="8"/>
  <c r="K75" i="8"/>
  <c r="M74" i="8"/>
  <c r="L74" i="8"/>
  <c r="K74" i="8"/>
  <c r="M73" i="8"/>
  <c r="L73" i="8"/>
  <c r="K73" i="8"/>
  <c r="M72" i="8"/>
  <c r="N72" i="8" s="1"/>
  <c r="L72" i="8"/>
  <c r="K72" i="8"/>
  <c r="M71" i="8"/>
  <c r="N71" i="8" s="1"/>
  <c r="L71" i="8"/>
  <c r="K71" i="8"/>
  <c r="M70" i="8"/>
  <c r="L70" i="8"/>
  <c r="K70" i="8"/>
  <c r="M69" i="8"/>
  <c r="L69" i="8"/>
  <c r="K69" i="8"/>
  <c r="M68" i="8"/>
  <c r="L68" i="8"/>
  <c r="K68" i="8"/>
  <c r="M67" i="8"/>
  <c r="L67" i="8"/>
  <c r="K67" i="8"/>
  <c r="M66" i="8"/>
  <c r="N66" i="8" s="1"/>
  <c r="L66" i="8"/>
  <c r="K66" i="8"/>
  <c r="M65" i="8"/>
  <c r="L65" i="8"/>
  <c r="K65" i="8"/>
  <c r="P65" i="8" s="1"/>
  <c r="M64" i="8"/>
  <c r="N64" i="8" s="1"/>
  <c r="L64" i="8"/>
  <c r="K64" i="8"/>
  <c r="M63" i="8"/>
  <c r="N63" i="8" s="1"/>
  <c r="L63" i="8"/>
  <c r="K63" i="8"/>
  <c r="M62" i="8"/>
  <c r="L62" i="8"/>
  <c r="K62" i="8"/>
  <c r="P62" i="8" s="1"/>
  <c r="M61" i="8"/>
  <c r="N61" i="8" s="1"/>
  <c r="L61" i="8"/>
  <c r="K61" i="8"/>
  <c r="P61" i="8" s="1"/>
  <c r="Q61" i="8" s="1"/>
  <c r="M60" i="8"/>
  <c r="L60" i="8"/>
  <c r="K60" i="8"/>
  <c r="P60" i="8" s="1"/>
  <c r="M59" i="8"/>
  <c r="L59" i="8"/>
  <c r="K59" i="8"/>
  <c r="M58" i="8"/>
  <c r="L58" i="8"/>
  <c r="K58" i="8"/>
  <c r="P58" i="8" s="1"/>
  <c r="Q58" i="8" s="1"/>
  <c r="M57" i="8"/>
  <c r="L57" i="8"/>
  <c r="K57" i="8"/>
  <c r="M56" i="8"/>
  <c r="N56" i="8" s="1"/>
  <c r="L56" i="8"/>
  <c r="K56" i="8"/>
  <c r="M55" i="8"/>
  <c r="N55" i="8" s="1"/>
  <c r="L55" i="8"/>
  <c r="K55" i="8"/>
  <c r="M54" i="8"/>
  <c r="N54" i="8" s="1"/>
  <c r="L54" i="8"/>
  <c r="K54" i="8"/>
  <c r="M53" i="8"/>
  <c r="N53" i="8" s="1"/>
  <c r="L53" i="8"/>
  <c r="K53" i="8"/>
  <c r="P53" i="8" s="1"/>
  <c r="Q53" i="8" s="1"/>
  <c r="M52" i="8"/>
  <c r="L52" i="8"/>
  <c r="K52" i="8"/>
  <c r="M51" i="8"/>
  <c r="L51" i="8"/>
  <c r="K51" i="8"/>
  <c r="P51" i="8" s="1"/>
  <c r="M50" i="8"/>
  <c r="L50" i="8"/>
  <c r="K50" i="8"/>
  <c r="M49" i="8"/>
  <c r="L49" i="8"/>
  <c r="K49" i="8"/>
  <c r="M48" i="8"/>
  <c r="N48" i="8" s="1"/>
  <c r="L48" i="8"/>
  <c r="K48" i="8"/>
  <c r="M47" i="8"/>
  <c r="N47" i="8" s="1"/>
  <c r="L47" i="8"/>
  <c r="K47" i="8"/>
  <c r="P47" i="8" s="1"/>
  <c r="M46" i="8"/>
  <c r="L46" i="8"/>
  <c r="K46" i="8"/>
  <c r="P46" i="8" s="1"/>
  <c r="M45" i="8"/>
  <c r="N45" i="8" s="1"/>
  <c r="L45" i="8"/>
  <c r="K45" i="8"/>
  <c r="P45" i="8" s="1"/>
  <c r="M44" i="8"/>
  <c r="L44" i="8"/>
  <c r="K44" i="8"/>
  <c r="M43" i="8"/>
  <c r="L43" i="8"/>
  <c r="K43" i="8"/>
  <c r="M42" i="8"/>
  <c r="L42" i="8"/>
  <c r="K42" i="8"/>
  <c r="M41" i="8"/>
  <c r="L41" i="8"/>
  <c r="K41" i="8"/>
  <c r="M40" i="8"/>
  <c r="L40" i="8"/>
  <c r="K40" i="8"/>
  <c r="P40" i="8" s="1"/>
  <c r="M39" i="8"/>
  <c r="L39" i="8"/>
  <c r="K39" i="8"/>
  <c r="M38" i="8"/>
  <c r="L38" i="8"/>
  <c r="K38" i="8"/>
  <c r="M37" i="8"/>
  <c r="L37" i="8"/>
  <c r="K37" i="8"/>
  <c r="P37" i="8" s="1"/>
  <c r="M36" i="8"/>
  <c r="L36" i="8"/>
  <c r="K36" i="8"/>
  <c r="M35" i="8"/>
  <c r="L35" i="8"/>
  <c r="K35" i="8"/>
  <c r="M34" i="8"/>
  <c r="L34" i="8"/>
  <c r="K34" i="8"/>
  <c r="M33" i="8"/>
  <c r="L33" i="8"/>
  <c r="K33" i="8"/>
  <c r="M32" i="8"/>
  <c r="L32" i="8"/>
  <c r="K32" i="8"/>
  <c r="P32" i="8" s="1"/>
  <c r="M31" i="8"/>
  <c r="L31" i="8"/>
  <c r="K31" i="8"/>
  <c r="M30" i="8"/>
  <c r="L30" i="8"/>
  <c r="K30" i="8"/>
  <c r="M29" i="8"/>
  <c r="L29" i="8"/>
  <c r="K29" i="8"/>
  <c r="M28" i="8"/>
  <c r="L28" i="8"/>
  <c r="K28" i="8"/>
  <c r="P28" i="8" s="1"/>
  <c r="M27" i="8"/>
  <c r="L27" i="8"/>
  <c r="K27" i="8"/>
  <c r="M26" i="8"/>
  <c r="L26" i="8"/>
  <c r="K26" i="8"/>
  <c r="M25" i="8"/>
  <c r="L25" i="8"/>
  <c r="K25" i="8"/>
  <c r="M24" i="8"/>
  <c r="L24" i="8"/>
  <c r="K24" i="8"/>
  <c r="P24" i="8" s="1"/>
  <c r="M23" i="8"/>
  <c r="L23" i="8"/>
  <c r="K23" i="8"/>
  <c r="P23" i="8" s="1"/>
  <c r="M22" i="8"/>
  <c r="L22" i="8"/>
  <c r="K22" i="8"/>
  <c r="P22" i="8" s="1"/>
  <c r="M21" i="8"/>
  <c r="L21" i="8"/>
  <c r="K21" i="8"/>
  <c r="M20" i="8"/>
  <c r="L20" i="8"/>
  <c r="K20" i="8"/>
  <c r="P20" i="8" s="1"/>
  <c r="M19" i="8"/>
  <c r="L19" i="8"/>
  <c r="K19" i="8"/>
  <c r="P19" i="8" s="1"/>
  <c r="M18" i="8"/>
  <c r="N18" i="8" s="1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P14" i="8" s="1"/>
  <c r="M13" i="8"/>
  <c r="L13" i="8"/>
  <c r="K13" i="8"/>
  <c r="M12" i="8"/>
  <c r="N12" i="8" s="1"/>
  <c r="L12" i="8"/>
  <c r="K12" i="8"/>
  <c r="M11" i="8"/>
  <c r="N11" i="8" s="1"/>
  <c r="L11" i="8"/>
  <c r="K11" i="8"/>
  <c r="M10" i="8"/>
  <c r="N10" i="8" s="1"/>
  <c r="L10" i="8"/>
  <c r="K10" i="8"/>
  <c r="M9" i="8"/>
  <c r="L9" i="8"/>
  <c r="K9" i="8"/>
  <c r="P9" i="8" s="1"/>
  <c r="M8" i="8"/>
  <c r="N8" i="8" s="1"/>
  <c r="L8" i="8"/>
  <c r="K8" i="8"/>
  <c r="P8" i="8" s="1"/>
  <c r="M7" i="8"/>
  <c r="N7" i="8" s="1"/>
  <c r="L7" i="8"/>
  <c r="K7" i="8"/>
  <c r="P7" i="8" s="1"/>
  <c r="M6" i="8"/>
  <c r="N6" i="8" s="1"/>
  <c r="L6" i="8"/>
  <c r="K6" i="8"/>
  <c r="P6" i="8" s="1"/>
  <c r="M5" i="8"/>
  <c r="L5" i="8"/>
  <c r="K5" i="8"/>
  <c r="M4" i="8"/>
  <c r="L4" i="8"/>
  <c r="K4" i="8"/>
  <c r="M3" i="8"/>
  <c r="L3" i="8"/>
  <c r="K3" i="8"/>
  <c r="P3" i="8" s="1"/>
  <c r="Q7" i="8" l="1"/>
  <c r="Q47" i="8"/>
  <c r="O22" i="8"/>
  <c r="Q6" i="8"/>
  <c r="Q77" i="8"/>
  <c r="Q45" i="8"/>
  <c r="R8" i="8" a="1"/>
  <c r="R8" i="8" s="1"/>
  <c r="S8" i="8"/>
  <c r="R24" i="8" a="1"/>
  <c r="R24" i="8" s="1"/>
  <c r="R32" i="8" a="1"/>
  <c r="R32" i="8" s="1"/>
  <c r="O48" i="8"/>
  <c r="P48" i="8"/>
  <c r="O52" i="8"/>
  <c r="P52" i="8"/>
  <c r="O72" i="8"/>
  <c r="P72" i="8"/>
  <c r="R3" i="8" a="1"/>
  <c r="R3" i="8" s="1"/>
  <c r="T3" i="8"/>
  <c r="S7" i="8"/>
  <c r="R7" i="8" a="1"/>
  <c r="R7" i="8" s="1"/>
  <c r="R14" i="8" a="1"/>
  <c r="R14" i="8" s="1"/>
  <c r="O18" i="8"/>
  <c r="P18" i="8"/>
  <c r="R19" i="8" a="1"/>
  <c r="R19" i="8" s="1"/>
  <c r="R23" i="8" a="1"/>
  <c r="R23" i="8" s="1"/>
  <c r="O27" i="8"/>
  <c r="P27" i="8"/>
  <c r="O31" i="8"/>
  <c r="P31" i="8"/>
  <c r="O35" i="8"/>
  <c r="P35" i="8"/>
  <c r="O39" i="8"/>
  <c r="P39" i="8"/>
  <c r="O43" i="8"/>
  <c r="P43" i="8"/>
  <c r="S47" i="8"/>
  <c r="R47" i="8" a="1"/>
  <c r="R47" i="8" s="1"/>
  <c r="R51" i="8" a="1"/>
  <c r="R51" i="8" s="1"/>
  <c r="O55" i="8"/>
  <c r="P55" i="8"/>
  <c r="O59" i="8"/>
  <c r="P59" i="8"/>
  <c r="O63" i="8"/>
  <c r="P63" i="8"/>
  <c r="O67" i="8"/>
  <c r="P67" i="8"/>
  <c r="O71" i="8"/>
  <c r="P71" i="8"/>
  <c r="O75" i="8"/>
  <c r="P75" i="8"/>
  <c r="O79" i="8"/>
  <c r="P79" i="8"/>
  <c r="O58" i="8"/>
  <c r="O4" i="8"/>
  <c r="P4" i="8"/>
  <c r="R20" i="8" a="1"/>
  <c r="R20" i="8" s="1"/>
  <c r="O36" i="8"/>
  <c r="P36" i="8"/>
  <c r="S60" i="8"/>
  <c r="R60" i="8" a="1"/>
  <c r="R60" i="8" s="1"/>
  <c r="O64" i="8"/>
  <c r="P64" i="8"/>
  <c r="O76" i="8"/>
  <c r="P76" i="8"/>
  <c r="O80" i="8"/>
  <c r="P80" i="8"/>
  <c r="R6" i="8" a="1"/>
  <c r="R6" i="8" s="1"/>
  <c r="S6" i="8"/>
  <c r="O10" i="8"/>
  <c r="P10" i="8"/>
  <c r="O11" i="8"/>
  <c r="P11" i="8"/>
  <c r="O12" i="8"/>
  <c r="P12" i="8"/>
  <c r="O13" i="8"/>
  <c r="P13" i="8"/>
  <c r="O17" i="8"/>
  <c r="P17" i="8"/>
  <c r="T17" i="8" s="1"/>
  <c r="R22" i="8" a="1"/>
  <c r="R22" i="8" s="1"/>
  <c r="O26" i="8"/>
  <c r="P26" i="8"/>
  <c r="T26" i="8" s="1"/>
  <c r="O30" i="8"/>
  <c r="P30" i="8"/>
  <c r="O34" i="8"/>
  <c r="P34" i="8"/>
  <c r="T34" i="8" s="1"/>
  <c r="O38" i="8"/>
  <c r="P38" i="8"/>
  <c r="O42" i="8"/>
  <c r="P42" i="8"/>
  <c r="R46" i="8" a="1"/>
  <c r="R46" i="8" s="1"/>
  <c r="O50" i="8"/>
  <c r="P50" i="8"/>
  <c r="O54" i="8"/>
  <c r="P54" i="8"/>
  <c r="S58" i="8"/>
  <c r="R58" i="8" a="1"/>
  <c r="R58" i="8" s="1"/>
  <c r="R62" i="8" a="1"/>
  <c r="R62" i="8" s="1"/>
  <c r="O66" i="8"/>
  <c r="P66" i="8"/>
  <c r="O70" i="8"/>
  <c r="P70" i="8"/>
  <c r="O74" i="8"/>
  <c r="P74" i="8"/>
  <c r="O78" i="8"/>
  <c r="P78" i="8"/>
  <c r="O82" i="8"/>
  <c r="P82" i="8"/>
  <c r="O46" i="8"/>
  <c r="O15" i="8"/>
  <c r="P15" i="8"/>
  <c r="R28" i="8" a="1"/>
  <c r="R28" i="8" s="1"/>
  <c r="R40" i="8" a="1"/>
  <c r="R40" i="8" s="1"/>
  <c r="O44" i="8"/>
  <c r="P44" i="8"/>
  <c r="O56" i="8"/>
  <c r="P56" i="8"/>
  <c r="O68" i="8"/>
  <c r="P68" i="8"/>
  <c r="O5" i="8"/>
  <c r="P5" i="8"/>
  <c r="R9" i="8" a="1"/>
  <c r="R9" i="8" s="1"/>
  <c r="O16" i="8"/>
  <c r="P16" i="8"/>
  <c r="T16" i="8" s="1"/>
  <c r="O21" i="8"/>
  <c r="P21" i="8"/>
  <c r="T21" i="8" s="1"/>
  <c r="O25" i="8"/>
  <c r="P25" i="8"/>
  <c r="T25" i="8" s="1"/>
  <c r="O29" i="8"/>
  <c r="P29" i="8"/>
  <c r="T29" i="8" s="1"/>
  <c r="O33" i="8"/>
  <c r="P33" i="8"/>
  <c r="T33" i="8" s="1"/>
  <c r="R37" i="8" a="1"/>
  <c r="R37" i="8" s="1"/>
  <c r="O41" i="8"/>
  <c r="P41" i="8"/>
  <c r="R45" i="8" a="1"/>
  <c r="R45" i="8" s="1"/>
  <c r="S45" i="8"/>
  <c r="O49" i="8"/>
  <c r="P49" i="8"/>
  <c r="R53" i="8" a="1"/>
  <c r="R53" i="8" s="1"/>
  <c r="S53" i="8"/>
  <c r="O57" i="8"/>
  <c r="P57" i="8"/>
  <c r="T57" i="8" s="1"/>
  <c r="R61" i="8" a="1"/>
  <c r="R61" i="8" s="1"/>
  <c r="S61" i="8"/>
  <c r="R65" i="8" a="1"/>
  <c r="R65" i="8" s="1"/>
  <c r="O69" i="8"/>
  <c r="P69" i="8"/>
  <c r="O73" i="8"/>
  <c r="P73" i="8"/>
  <c r="R77" i="8" a="1"/>
  <c r="R77" i="8" s="1"/>
  <c r="S77" i="8"/>
  <c r="O81" i="8"/>
  <c r="P81" i="8"/>
  <c r="T81" i="8" s="1"/>
  <c r="O37" i="8"/>
  <c r="Q60" i="8"/>
  <c r="Q8" i="8"/>
  <c r="J33" i="9"/>
  <c r="J35" i="9"/>
  <c r="J37" i="9"/>
  <c r="J39" i="9"/>
  <c r="J31" i="9"/>
  <c r="J41" i="9"/>
  <c r="H43" i="9"/>
  <c r="I39" i="9"/>
  <c r="I41" i="9"/>
  <c r="I33" i="9"/>
  <c r="I35" i="9"/>
  <c r="I31" i="9"/>
  <c r="I37" i="9"/>
  <c r="O6" i="8"/>
  <c r="O51" i="8"/>
  <c r="O14" i="8"/>
  <c r="T6" i="8"/>
  <c r="N13" i="8"/>
  <c r="N14" i="8"/>
  <c r="Q14" i="8" s="1"/>
  <c r="N21" i="8"/>
  <c r="N22" i="8"/>
  <c r="Q22" i="8" s="1"/>
  <c r="T22" i="8"/>
  <c r="N23" i="8"/>
  <c r="Q23" i="8" s="1"/>
  <c r="N29" i="8"/>
  <c r="N30" i="8"/>
  <c r="N31" i="8"/>
  <c r="N37" i="8"/>
  <c r="Q37" i="8" s="1"/>
  <c r="N38" i="8"/>
  <c r="N39" i="8"/>
  <c r="T46" i="8"/>
  <c r="T49" i="8"/>
  <c r="N58" i="8"/>
  <c r="O3" i="8"/>
  <c r="N20" i="8"/>
  <c r="S20" i="8" s="1"/>
  <c r="N28" i="8"/>
  <c r="Q28" i="8" s="1"/>
  <c r="T38" i="8"/>
  <c r="N65" i="8"/>
  <c r="Q65" i="8" s="1"/>
  <c r="T65" i="8"/>
  <c r="N69" i="8"/>
  <c r="O9" i="8"/>
  <c r="T14" i="8"/>
  <c r="N19" i="8"/>
  <c r="Q19" i="8" s="1"/>
  <c r="N26" i="8"/>
  <c r="N27" i="8"/>
  <c r="N34" i="8"/>
  <c r="N35" i="8"/>
  <c r="N41" i="8"/>
  <c r="O53" i="8"/>
  <c r="O62" i="8"/>
  <c r="N57" i="8"/>
  <c r="N36" i="8"/>
  <c r="T5" i="8"/>
  <c r="O8" i="8"/>
  <c r="N15" i="8"/>
  <c r="N24" i="8"/>
  <c r="S24" i="8" s="1"/>
  <c r="N32" i="8"/>
  <c r="Q32" i="8" s="1"/>
  <c r="N40" i="8"/>
  <c r="S40" i="8" s="1"/>
  <c r="N46" i="8"/>
  <c r="Q46" i="8" s="1"/>
  <c r="N59" i="8"/>
  <c r="O61" i="8"/>
  <c r="N73" i="8"/>
  <c r="N81" i="8"/>
  <c r="O7" i="8"/>
  <c r="T37" i="8"/>
  <c r="N42" i="8"/>
  <c r="N49" i="8"/>
  <c r="O60" i="8"/>
  <c r="N68" i="8"/>
  <c r="N76" i="8"/>
  <c r="T41" i="8"/>
  <c r="T19" i="8"/>
  <c r="O20" i="8"/>
  <c r="O23" i="8"/>
  <c r="O24" i="8"/>
  <c r="O28" i="8"/>
  <c r="O32" i="8"/>
  <c r="O40" i="8"/>
  <c r="N43" i="8"/>
  <c r="N44" i="8"/>
  <c r="T47" i="8"/>
  <c r="N50" i="8"/>
  <c r="N75" i="8"/>
  <c r="T77" i="8"/>
  <c r="N79" i="8"/>
  <c r="T58" i="8"/>
  <c r="N3" i="8"/>
  <c r="Q3" i="8" s="1"/>
  <c r="N4" i="8"/>
  <c r="N16" i="8"/>
  <c r="O45" i="8"/>
  <c r="N51" i="8"/>
  <c r="Q51" i="8" s="1"/>
  <c r="N52" i="8"/>
  <c r="N60" i="8"/>
  <c r="N70" i="8"/>
  <c r="N74" i="8"/>
  <c r="N78" i="8"/>
  <c r="O47" i="8"/>
  <c r="O19" i="8"/>
  <c r="N9" i="8"/>
  <c r="Q9" i="8" s="1"/>
  <c r="N17" i="8"/>
  <c r="T51" i="8"/>
  <c r="N62" i="8"/>
  <c r="S62" i="8" s="1"/>
  <c r="N67" i="8"/>
  <c r="O77" i="8"/>
  <c r="O65" i="8"/>
  <c r="N25" i="8"/>
  <c r="N33" i="8"/>
  <c r="N5" i="8"/>
  <c r="E46" i="9" l="1"/>
  <c r="S65" i="8"/>
  <c r="Q20" i="8"/>
  <c r="S22" i="8"/>
  <c r="S14" i="8"/>
  <c r="S9" i="8"/>
  <c r="Q40" i="8"/>
  <c r="R70" i="8" a="1"/>
  <c r="R70" i="8" s="1"/>
  <c r="S70" i="8"/>
  <c r="Q70" i="8"/>
  <c r="R54" i="8" a="1"/>
  <c r="R54" i="8" s="1"/>
  <c r="S54" i="8"/>
  <c r="Q54" i="8"/>
  <c r="S46" i="8"/>
  <c r="R30" i="8" a="1"/>
  <c r="R30" i="8" s="1"/>
  <c r="S30" i="8"/>
  <c r="Q30" i="8"/>
  <c r="R13" i="8" a="1"/>
  <c r="R13" i="8" s="1"/>
  <c r="S13" i="8"/>
  <c r="Q13" i="8"/>
  <c r="S11" i="8"/>
  <c r="R11" i="8" a="1"/>
  <c r="R11" i="8" s="1"/>
  <c r="Q11" i="8"/>
  <c r="S76" i="8"/>
  <c r="R76" i="8" a="1"/>
  <c r="R76" i="8" s="1"/>
  <c r="Q76" i="8"/>
  <c r="Q24" i="8"/>
  <c r="R69" i="8" a="1"/>
  <c r="R69" i="8" s="1"/>
  <c r="S69" i="8"/>
  <c r="Q69" i="8"/>
  <c r="S37" i="8"/>
  <c r="R29" i="8" a="1"/>
  <c r="R29" i="8" s="1"/>
  <c r="S29" i="8"/>
  <c r="Q29" i="8"/>
  <c r="R21" i="8" a="1"/>
  <c r="R21" i="8" s="1"/>
  <c r="S21" i="8"/>
  <c r="Q21" i="8"/>
  <c r="S68" i="8"/>
  <c r="R68" i="8" a="1"/>
  <c r="R68" i="8" s="1"/>
  <c r="Q68" i="8"/>
  <c r="S44" i="8"/>
  <c r="R44" i="8" a="1"/>
  <c r="R44" i="8" s="1"/>
  <c r="Q44" i="8"/>
  <c r="S51" i="8"/>
  <c r="S19" i="8"/>
  <c r="S52" i="8"/>
  <c r="R52" i="8" a="1"/>
  <c r="R52" i="8" s="1"/>
  <c r="Q52" i="8"/>
  <c r="S32" i="8"/>
  <c r="Q62" i="8"/>
  <c r="S75" i="8"/>
  <c r="R75" i="8" a="1"/>
  <c r="R75" i="8" s="1"/>
  <c r="Q75" i="8"/>
  <c r="S67" i="8"/>
  <c r="R67" i="8" a="1"/>
  <c r="R67" i="8" s="1"/>
  <c r="Q67" i="8"/>
  <c r="S59" i="8"/>
  <c r="R59" i="8" a="1"/>
  <c r="R59" i="8" s="1"/>
  <c r="Q59" i="8"/>
  <c r="S43" i="8"/>
  <c r="R43" i="8" a="1"/>
  <c r="R43" i="8" s="1"/>
  <c r="Q43" i="8"/>
  <c r="S35" i="8"/>
  <c r="R35" i="8" a="1"/>
  <c r="R35" i="8" s="1"/>
  <c r="Q35" i="8"/>
  <c r="S27" i="8"/>
  <c r="R27" i="8" a="1"/>
  <c r="R27" i="8" s="1"/>
  <c r="Q27" i="8"/>
  <c r="S28" i="8"/>
  <c r="S82" i="8"/>
  <c r="R82" i="8" a="1"/>
  <c r="R82" i="8" s="1"/>
  <c r="Q82" i="8"/>
  <c r="S66" i="8"/>
  <c r="R66" i="8" a="1"/>
  <c r="R66" i="8" s="1"/>
  <c r="Q66" i="8"/>
  <c r="S50" i="8"/>
  <c r="R50" i="8" a="1"/>
  <c r="R50" i="8" s="1"/>
  <c r="Q50" i="8"/>
  <c r="S42" i="8"/>
  <c r="R42" i="8" a="1"/>
  <c r="R42" i="8" s="1"/>
  <c r="Q42" i="8"/>
  <c r="S26" i="8"/>
  <c r="R26" i="8" a="1"/>
  <c r="R26" i="8" s="1"/>
  <c r="Q26" i="8"/>
  <c r="S12" i="8"/>
  <c r="R12" i="8" a="1"/>
  <c r="R12" i="8" s="1"/>
  <c r="Q12" i="8"/>
  <c r="S10" i="8"/>
  <c r="R10" i="8" a="1"/>
  <c r="R10" i="8" s="1"/>
  <c r="Q10" i="8"/>
  <c r="R80" i="8" a="1"/>
  <c r="R80" i="8" s="1"/>
  <c r="S80" i="8"/>
  <c r="Q80" i="8"/>
  <c r="R64" i="8" a="1"/>
  <c r="R64" i="8" s="1"/>
  <c r="S64" i="8"/>
  <c r="Q64" i="8"/>
  <c r="S4" i="8"/>
  <c r="R4" i="8" a="1"/>
  <c r="R4" i="8" s="1"/>
  <c r="Q4" i="8"/>
  <c r="S79" i="8"/>
  <c r="K46" i="9"/>
  <c r="R79" i="8" a="1"/>
  <c r="R79" i="8" s="1"/>
  <c r="Q79" i="8"/>
  <c r="E48" i="9" s="1"/>
  <c r="S71" i="8"/>
  <c r="R71" i="8" a="1"/>
  <c r="R71" i="8" s="1"/>
  <c r="Q71" i="8"/>
  <c r="S63" i="8"/>
  <c r="R63" i="8" a="1"/>
  <c r="R63" i="8" s="1"/>
  <c r="Q63" i="8"/>
  <c r="S55" i="8"/>
  <c r="R55" i="8" a="1"/>
  <c r="R55" i="8" s="1"/>
  <c r="Q55" i="8"/>
  <c r="S39" i="8"/>
  <c r="R39" i="8" a="1"/>
  <c r="R39" i="8" s="1"/>
  <c r="Q39" i="8"/>
  <c r="S31" i="8"/>
  <c r="R31" i="8" a="1"/>
  <c r="R31" i="8" s="1"/>
  <c r="Q31" i="8"/>
  <c r="S18" i="8"/>
  <c r="R18" i="8" a="1"/>
  <c r="R18" i="8" s="1"/>
  <c r="Q18" i="8"/>
  <c r="S3" i="8"/>
  <c r="R78" i="8" a="1"/>
  <c r="R78" i="8" s="1"/>
  <c r="S78" i="8"/>
  <c r="Q78" i="8"/>
  <c r="R38" i="8" a="1"/>
  <c r="R38" i="8" s="1"/>
  <c r="S38" i="8"/>
  <c r="Q38" i="8"/>
  <c r="T13" i="8"/>
  <c r="S74" i="8"/>
  <c r="R74" i="8" a="1"/>
  <c r="R74" i="8" s="1"/>
  <c r="Q74" i="8"/>
  <c r="S34" i="8"/>
  <c r="R34" i="8" a="1"/>
  <c r="R34" i="8" s="1"/>
  <c r="Q34" i="8"/>
  <c r="S17" i="8"/>
  <c r="R17" i="8" a="1"/>
  <c r="R17" i="8" s="1"/>
  <c r="Q17" i="8"/>
  <c r="S36" i="8"/>
  <c r="R36" i="8" a="1"/>
  <c r="R36" i="8" s="1"/>
  <c r="Q36" i="8"/>
  <c r="T30" i="8"/>
  <c r="T42" i="8"/>
  <c r="S81" i="8"/>
  <c r="R81" i="8" a="1"/>
  <c r="R81" i="8" s="1"/>
  <c r="Q81" i="8"/>
  <c r="S73" i="8"/>
  <c r="R73" i="8" a="1"/>
  <c r="R73" i="8" s="1"/>
  <c r="Q73" i="8"/>
  <c r="S57" i="8"/>
  <c r="R57" i="8" a="1"/>
  <c r="R57" i="8" s="1"/>
  <c r="Q57" i="8"/>
  <c r="S49" i="8"/>
  <c r="R49" i="8" a="1"/>
  <c r="R49" i="8" s="1"/>
  <c r="Q49" i="8"/>
  <c r="S41" i="8"/>
  <c r="R41" i="8" a="1"/>
  <c r="R41" i="8" s="1"/>
  <c r="Q41" i="8"/>
  <c r="S33" i="8"/>
  <c r="R33" i="8" a="1"/>
  <c r="R33" i="8" s="1"/>
  <c r="Q33" i="8"/>
  <c r="S25" i="8"/>
  <c r="R25" i="8" a="1"/>
  <c r="R25" i="8" s="1"/>
  <c r="Q25" i="8"/>
  <c r="R16" i="8" a="1"/>
  <c r="R16" i="8" s="1"/>
  <c r="S16" i="8"/>
  <c r="Q16" i="8"/>
  <c r="R5" i="8" a="1"/>
  <c r="R5" i="8" s="1"/>
  <c r="S5" i="8"/>
  <c r="Q5" i="8"/>
  <c r="R56" i="8" a="1"/>
  <c r="R56" i="8" s="1"/>
  <c r="S56" i="8"/>
  <c r="Q56" i="8"/>
  <c r="S15" i="8"/>
  <c r="R15" i="8" a="1"/>
  <c r="R15" i="8" s="1"/>
  <c r="Q15" i="8"/>
  <c r="S23" i="8"/>
  <c r="R72" i="8" a="1"/>
  <c r="R72" i="8" s="1"/>
  <c r="S72" i="8"/>
  <c r="Q72" i="8"/>
  <c r="R48" i="8" a="1"/>
  <c r="R48" i="8" s="1"/>
  <c r="S48" i="8"/>
  <c r="Q48" i="8"/>
  <c r="T11" i="8"/>
  <c r="T72" i="8"/>
  <c r="T73" i="8"/>
  <c r="T63" i="8"/>
  <c r="T44" i="8"/>
  <c r="T18" i="8"/>
  <c r="T7" i="8"/>
  <c r="T54" i="8"/>
  <c r="T39" i="8"/>
  <c r="T31" i="8"/>
  <c r="T40" i="8"/>
  <c r="T23" i="8"/>
  <c r="T60" i="8"/>
  <c r="T15" i="8"/>
  <c r="T35" i="8"/>
  <c r="T27" i="8"/>
  <c r="T76" i="8"/>
  <c r="T67" i="8"/>
  <c r="T78" i="8"/>
  <c r="T69" i="8"/>
  <c r="T82" i="8"/>
  <c r="T56" i="8"/>
  <c r="T12" i="8"/>
  <c r="T8" i="8"/>
  <c r="T4" i="8"/>
  <c r="T53" i="8"/>
  <c r="T10" i="8"/>
  <c r="T80" i="8"/>
  <c r="T45" i="8"/>
  <c r="T55" i="8"/>
  <c r="T43" i="8"/>
  <c r="T71" i="8"/>
  <c r="T68" i="8"/>
  <c r="T79" i="8"/>
  <c r="T70" i="8"/>
  <c r="T52" i="8"/>
  <c r="T28" i="8"/>
  <c r="T61" i="8"/>
  <c r="T36" i="8"/>
  <c r="T59" i="8"/>
  <c r="T75" i="8"/>
  <c r="T64" i="8"/>
  <c r="T74" i="8"/>
  <c r="T66" i="8"/>
  <c r="T50" i="8"/>
  <c r="T48" i="8"/>
  <c r="T32" i="8"/>
  <c r="T24" i="8"/>
  <c r="T20" i="8"/>
  <c r="T62" i="8"/>
  <c r="T9" i="8"/>
  <c r="K43" i="9" l="1"/>
  <c r="K50" i="9"/>
  <c r="K48" i="9"/>
  <c r="E2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<sst xmlns="http://schemas.openxmlformats.org/spreadsheetml/2006/main" count="322" uniqueCount="235">
  <si>
    <r>
      <t xml:space="preserve">Greenwood International School
</t>
    </r>
    <r>
      <rPr>
        <b/>
        <sz val="14"/>
        <color theme="1"/>
        <rFont val="Arial"/>
        <family val="2"/>
        <scheme val="minor"/>
      </rPr>
      <t>Accademic Year 2025-2026</t>
    </r>
  </si>
  <si>
    <t>ACCESS RESULTS</t>
  </si>
  <si>
    <t>D020</t>
  </si>
  <si>
    <r>
      <rPr>
        <b/>
        <sz val="32"/>
        <color theme="7" tint="-0.749992370372631"/>
        <rFont val="Monotype Corsiva"/>
        <family val="4"/>
      </rPr>
      <t>Greenwood International School</t>
    </r>
    <r>
      <rPr>
        <sz val="11"/>
        <rFont val="Arial"/>
        <family val="2"/>
      </rPr>
      <t xml:space="preserve">
</t>
    </r>
    <r>
      <rPr>
        <b/>
        <sz val="14"/>
        <rFont val="Arial"/>
        <family val="2"/>
      </rPr>
      <t>Statement of Marks &amp; Grade</t>
    </r>
  </si>
  <si>
    <t xml:space="preserve"> NAME OF STUDENT:</t>
  </si>
  <si>
    <t xml:space="preserve"> CLASS                   :</t>
  </si>
  <si>
    <t>2025-2026</t>
  </si>
  <si>
    <t>TITTLE OF COURSES</t>
  </si>
  <si>
    <t>MARKS</t>
  </si>
  <si>
    <t>RESULT</t>
  </si>
  <si>
    <t>GRADE</t>
  </si>
  <si>
    <t>REMARK</t>
  </si>
  <si>
    <t>MAX.</t>
  </si>
  <si>
    <t>OBT.</t>
  </si>
  <si>
    <t xml:space="preserve"> MARATHI LANGUAGE &amp; LITERATURE</t>
  </si>
  <si>
    <t xml:space="preserve"> APPLIED MATHEMATICS</t>
  </si>
  <si>
    <t>GENERAL SCIENCE</t>
  </si>
  <si>
    <t xml:space="preserve"> SOCIAL SCIENCE</t>
  </si>
  <si>
    <t>SANSKRIT STUDIES</t>
  </si>
  <si>
    <t>ENGLISH LANGUAGE &amp; COMMUNICATION</t>
  </si>
  <si>
    <t>PHYSICAL EDUCATION &amp; FITNESS</t>
  </si>
  <si>
    <t>TOTAL</t>
  </si>
  <si>
    <t>REMARK :</t>
  </si>
  <si>
    <t>Overall Percentage:</t>
  </si>
  <si>
    <t>Final Result :</t>
  </si>
  <si>
    <t>Overall Grade :</t>
  </si>
  <si>
    <t>Class Rank :</t>
  </si>
  <si>
    <t>Overall Rank :</t>
  </si>
  <si>
    <t>CASS</t>
  </si>
  <si>
    <t>NAME OF STUDENT</t>
  </si>
  <si>
    <t>MARATHI</t>
  </si>
  <si>
    <t>MATHAMATICS</t>
  </si>
  <si>
    <t>SCIENCE</t>
  </si>
  <si>
    <t>SOCIAL SCIENCE</t>
  </si>
  <si>
    <t>SANSKIT</t>
  </si>
  <si>
    <t>ENGLISH</t>
  </si>
  <si>
    <t>SPORT</t>
  </si>
  <si>
    <t>MINIMUM</t>
  </si>
  <si>
    <t>MAXIMUM</t>
  </si>
  <si>
    <t>PERCENTAGE</t>
  </si>
  <si>
    <t>FINAL RESULT</t>
  </si>
  <si>
    <t>REMAEK</t>
  </si>
  <si>
    <t>B</t>
  </si>
  <si>
    <t>STUDENT MARKS DATABASE</t>
  </si>
  <si>
    <t>CLASS_RANK</t>
  </si>
  <si>
    <t>TOTAL_RANK</t>
  </si>
  <si>
    <t>A001</t>
  </si>
  <si>
    <t>A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</si>
  <si>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</si>
  <si>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</si>
  <si>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</si>
  <si>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</si>
  <si>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</si>
  <si>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</si>
  <si>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</si>
  <si>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</si>
  <si>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</si>
  <si>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</si>
  <si>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</si>
  <si>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</si>
  <si>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</si>
  <si>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</si>
  <si>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</si>
  <si>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</si>
  <si>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</si>
  <si>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</si>
  <si>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</si>
  <si>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</si>
  <si>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</si>
  <si>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</si>
  <si>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</si>
  <si>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</si>
  <si>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</si>
  <si>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</si>
  <si>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</si>
  <si>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</si>
  <si>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</si>
  <si>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</si>
  <si>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</si>
  <si>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</si>
  <si>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</si>
  <si>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</si>
  <si>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</si>
  <si>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</si>
  <si>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</si>
  <si>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</si>
  <si>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</si>
  <si>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C001</t>
  </si>
  <si>
    <t>C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</si>
  <si>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</si>
  <si>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</si>
  <si>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</si>
  <si>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</si>
  <si>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</si>
  <si>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</si>
  <si>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</si>
  <si>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</si>
  <si>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</si>
  <si>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</si>
  <si>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</si>
  <si>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</si>
  <si>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</si>
  <si>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</si>
  <si>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</si>
  <si>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</si>
  <si>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</si>
  <si>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</si>
  <si>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</si>
  <si>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D001</t>
  </si>
  <si>
    <t>D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</si>
  <si>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</si>
  <si>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</si>
  <si>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</si>
  <si>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</si>
  <si>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</si>
  <si>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</si>
  <si>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</si>
  <si>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</si>
  <si>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</si>
  <si>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</si>
  <si>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</si>
  <si>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</si>
  <si>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</si>
  <si>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</si>
  <si>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</si>
  <si>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</si>
  <si>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</si>
  <si>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</si>
  <si>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 xml:space="preserve"> STUDENT ID           :</t>
  </si>
  <si>
    <t xml:space="preserve"> ACCADEMIC YEAR :</t>
  </si>
  <si>
    <t xml:space="preserve"> STUDENT ID</t>
  </si>
  <si>
    <t>AARAV SHARMA</t>
  </si>
  <si>
    <t>VIHAAN GUPTA</t>
  </si>
  <si>
    <t>ADITYA PATEL</t>
  </si>
  <si>
    <t>ANANYA SINGH</t>
  </si>
  <si>
    <t>ARJUN KUMAR</t>
  </si>
  <si>
    <t>DIYA REDDY</t>
  </si>
  <si>
    <t>ROHAN MEHTA</t>
  </si>
  <si>
    <t>SAANVI DESAI</t>
  </si>
  <si>
    <t>ARYAN CHOUDHARY</t>
  </si>
  <si>
    <t>KAVYA JOSHI</t>
  </si>
  <si>
    <t>VIVAAN MALHOTRA</t>
  </si>
  <si>
    <t>ANIKA TRIVEDI</t>
  </si>
  <si>
    <t>REYANSH TIWARI</t>
  </si>
  <si>
    <t>MYRA BHATIA</t>
  </si>
  <si>
    <t>ADVAIT NAIR</t>
  </si>
  <si>
    <t>KIARA IYER</t>
  </si>
  <si>
    <t>ATHARVA KAPOOR</t>
  </si>
  <si>
    <t>RIYA MENON</t>
  </si>
  <si>
    <t>ISHAAN CHATTERJEE</t>
  </si>
  <si>
    <t>ZARA SENGUPTA</t>
  </si>
  <si>
    <t>SHAURYA SAXENA</t>
  </si>
  <si>
    <t>ANAYA RAO</t>
  </si>
  <si>
    <t>VIHAAN DUBEY</t>
  </si>
  <si>
    <t>PARI SINHA</t>
  </si>
  <si>
    <t>AYAAN BANERJEE</t>
  </si>
  <si>
    <t>AMAIRA DAS</t>
  </si>
  <si>
    <t>RUDRA MISHRA</t>
  </si>
  <si>
    <t>SIYA BAJAJ</t>
  </si>
  <si>
    <t>ARNAV KHANNA</t>
  </si>
  <si>
    <t>TARA SRINIVASAN</t>
  </si>
  <si>
    <t>KRISH SHAH</t>
  </si>
  <si>
    <t>INAYA ACHARYA</t>
  </si>
  <si>
    <t>DHRUV BHAT</t>
  </si>
  <si>
    <t>NAVYA CHAWLA</t>
  </si>
  <si>
    <t>KABIR OBEROI</t>
  </si>
  <si>
    <t>SAMAIRA KAPOOR</t>
  </si>
  <si>
    <t>VEER MEHRA</t>
  </si>
  <si>
    <t>ANVI DUTTA</t>
  </si>
  <si>
    <t>AADI JAIN</t>
  </si>
  <si>
    <t>RHEA KAPOOR</t>
  </si>
  <si>
    <t>YASH AGARWAL</t>
  </si>
  <si>
    <t>SHANAYA SAXENA</t>
  </si>
  <si>
    <t>REYANSH CHATURVEDI</t>
  </si>
  <si>
    <t>MYRA SHARMA</t>
  </si>
  <si>
    <t>ARYAN BAJPAI</t>
  </si>
  <si>
    <t>KIARA REDDY</t>
  </si>
  <si>
    <t>ATHARVA SINGHANIA</t>
  </si>
  <si>
    <t>RIYA KAPOOR</t>
  </si>
  <si>
    <t>ISHAAN MEHROTRA</t>
  </si>
  <si>
    <t>ZARA MALHOTRA</t>
  </si>
  <si>
    <t>SHAURYA IYER</t>
  </si>
  <si>
    <t>ANAYA NAIR</t>
  </si>
  <si>
    <t>VIHAAN MENON</t>
  </si>
  <si>
    <t>PARI CHATTERJEE</t>
  </si>
  <si>
    <t>AYAAN SENGUPTA</t>
  </si>
  <si>
    <t>AMAIRA SAXENA</t>
  </si>
  <si>
    <t>RUDRA RAO</t>
  </si>
  <si>
    <t>SIYA DUBEY</t>
  </si>
  <si>
    <t>ARNAV SINHA</t>
  </si>
  <si>
    <t>TARA BANERJEE</t>
  </si>
  <si>
    <t>KRISH DAS</t>
  </si>
  <si>
    <t>INAYA MISHRA</t>
  </si>
  <si>
    <t>DHRUV BAJAJ</t>
  </si>
  <si>
    <t>NAVYA KHANNA</t>
  </si>
  <si>
    <t>KABIR SRINIVASAN</t>
  </si>
  <si>
    <t>SAMAIRA SHAH</t>
  </si>
  <si>
    <t>VEER ACHARYA</t>
  </si>
  <si>
    <t>ANVI BHAT</t>
  </si>
  <si>
    <t>AADI CHAWLA</t>
  </si>
  <si>
    <t>RHEA OBEROI</t>
  </si>
  <si>
    <t>YASH KAPOOR</t>
  </si>
  <si>
    <t>SHANAYA MEHRA</t>
  </si>
  <si>
    <t>REYANSH DUTTA</t>
  </si>
  <si>
    <t>MYRA JAIN</t>
  </si>
  <si>
    <t>ARYAN KAPOOR</t>
  </si>
  <si>
    <t>KIARA SAXENA</t>
  </si>
  <si>
    <t>ATHARVA CHATURVEDI</t>
  </si>
  <si>
    <t>RIYA SHARMA</t>
  </si>
  <si>
    <t>ISHAAN BAJPAI</t>
  </si>
  <si>
    <t>ZARA REDDY</t>
  </si>
  <si>
    <t>SELECT STUDENT ID :</t>
  </si>
  <si>
    <t xml:space="preserve">Subject Grading System </t>
  </si>
  <si>
    <t>Marks Between</t>
  </si>
  <si>
    <t>Grade</t>
  </si>
  <si>
    <t>Remarks</t>
  </si>
  <si>
    <t>Outstanding</t>
  </si>
  <si>
    <t>Excellent</t>
  </si>
  <si>
    <t>Very Good</t>
  </si>
  <si>
    <t>B+</t>
  </si>
  <si>
    <t>Good</t>
  </si>
  <si>
    <t>Average</t>
  </si>
  <si>
    <t>Fair</t>
  </si>
  <si>
    <t>C+</t>
  </si>
  <si>
    <t>D+</t>
  </si>
  <si>
    <t>E</t>
  </si>
  <si>
    <t>FAIL</t>
  </si>
  <si>
    <t>Focus on Learning</t>
  </si>
  <si>
    <t>Marginal Pass</t>
  </si>
  <si>
    <t>Grace</t>
  </si>
  <si>
    <t>5 Marks</t>
  </si>
  <si>
    <t>Result</t>
  </si>
  <si>
    <t>Fail</t>
  </si>
  <si>
    <t>Pass</t>
  </si>
  <si>
    <t>Pass With Grace [P.W.G]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</si>
</sst>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</numFmts>
  <fonts count="24" x14ac:knownFonts="1">
    <font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  <scheme val="minor"/>
    </font>
    <font>
      <b/>
      <sz val="18"/>
      <color theme="1" tint="0.24994659260841701"/>
      <name val="Constantia"/>
      <family val="2"/>
      <scheme val="major"/>
    </font>
    <font>
      <sz val="11"/>
      <name val="Arial"/>
      <family val="2"/>
      <scheme val="minor"/>
    </font>
    <font>
      <b/>
      <sz val="12"/>
      <name val="Constantia"/>
      <family val="1"/>
      <scheme val="major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8"/>
      <color theme="7" tint="-0.749992370372631"/>
      <name val="Monotype Corsiva"/>
      <family val="4"/>
    </font>
    <font>
      <b/>
      <sz val="32"/>
      <color theme="7" tint="-0.749992370372631"/>
      <name val="Monotype Corsiva"/>
      <family val="4"/>
    </font>
    <font>
      <b/>
      <sz val="14"/>
      <name val="Arial"/>
      <family val="2"/>
    </font>
    <font>
      <sz val="11"/>
      <name val="Arial"/>
      <family val="4"/>
    </font>
    <font>
      <b/>
      <sz val="14"/>
      <color theme="1"/>
      <name val="Arial"/>
      <family val="2"/>
      <scheme val="minor"/>
    </font>
    <font>
      <b/>
      <sz val="12"/>
      <color theme="3" tint="0.249977111117893"/>
      <name val="Arial"/>
      <family val="2"/>
    </font>
    <font>
      <b/>
      <sz val="20"/>
      <name val="Arial"/>
      <family val="2"/>
    </font>
    <font>
      <b/>
      <sz val="24"/>
      <color theme="3" tint="0.249977111117893"/>
      <name val="Arial"/>
      <family val="2"/>
    </font>
    <font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4"/>
      <color theme="7" tint="-0.24997711111789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>
      <alignment wrapText="1"/>
    </xf>
    <xf numFmtId="43" fontId="2" fillId="0" borderId="0" applyFill="0" applyBorder="0" applyAlignment="0" applyProtection="0"/>
    <xf numFmtId="41" fontId="2" fillId="0" borderId="0" applyFill="0" applyBorder="0" applyAlignment="0" applyProtection="0"/>
    <xf numFmtId="164" fontId="2" fillId="0" borderId="0" applyFont="0" applyFill="0" applyBorder="0" applyProtection="0">
      <alignment horizontal="right"/>
    </xf>
    <xf numFmtId="42" fontId="2" fillId="0" borderId="0" applyFill="0" applyBorder="0" applyAlignment="0" applyProtection="0"/>
    <xf numFmtId="9" fontId="2" fillId="0" borderId="0" applyFill="0" applyBorder="0" applyAlignment="0" applyProtection="0"/>
    <xf numFmtId="0" fontId="4" fillId="0" borderId="0" applyNumberFormat="0" applyFill="0" applyBorder="0" applyProtection="0">
      <alignment horizontal="left" indent="1"/>
    </xf>
    <xf numFmtId="0" fontId="3" fillId="0" borderId="0" applyNumberFormat="0" applyFill="0" applyProtection="0">
      <alignment horizontal="right" indent="1"/>
    </xf>
    <xf numFmtId="0" fontId="3" fillId="0" borderId="1" applyNumberFormat="0" applyFill="0" applyAlignment="0" applyProtection="0"/>
    <xf numFmtId="14" fontId="5" fillId="0" borderId="0" applyFill="0" applyProtection="0">
      <alignment horizontal="center"/>
    </xf>
    <xf numFmtId="0" fontId="2" fillId="0" borderId="0" applyNumberFormat="0" applyFont="0" applyFill="0" applyBorder="0" applyProtection="0">
      <alignment horizontal="right" wrapText="1"/>
    </xf>
    <xf numFmtId="0" fontId="3" fillId="0" borderId="0" applyNumberFormat="0" applyFill="0" applyProtection="0">
      <alignment horizontal="center"/>
    </xf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1" fontId="2" fillId="0" borderId="0" applyFont="0" applyFill="0" applyBorder="0" applyAlignment="0">
      <alignment wrapText="1"/>
    </xf>
    <xf numFmtId="0" fontId="20" fillId="5" borderId="0" applyNumberFormat="0" applyBorder="0" applyAlignment="0" applyProtection="0"/>
  </cellStyleXfs>
  <cellXfs count="59">
    <xf numFmtId="0" fontId="0" fillId="0" borderId="0" xfId="0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>
      <alignment wrapText="1"/>
    </xf>
    <xf numFmtId="0" fontId="8" fillId="2" borderId="0" xfId="0" applyFont="1" applyFill="1" applyAlignment="1">
      <alignment horizontal="left" vertical="center" wrapText="1"/>
    </xf>
    <xf numFmtId="0" fontId="0" fillId="3" borderId="0" xfId="0" applyFill="1">
      <alignment wrapText="1"/>
    </xf>
    <xf numFmtId="0" fontId="1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wrapText="1"/>
    </xf>
    <xf numFmtId="0" fontId="0" fillId="2" borderId="0" xfId="0" applyFill="1" applyProtection="1">
      <alignment wrapText="1"/>
    </xf>
    <xf numFmtId="0" fontId="0" fillId="2" borderId="0" xfId="0" applyFill="1" applyAlignment="1" applyProtection="1">
      <alignment horizontal="left" wrapText="1" indent="1"/>
    </xf>
    <xf numFmtId="0" fontId="7" fillId="2" borderId="1" xfId="0" applyFont="1" applyFill="1" applyBorder="1" applyAlignment="1" applyProtection="1">
      <alignment horizontal="center" vertical="center" wrapText="1"/>
    </xf>
    <xf numFmtId="2" fontId="7" fillId="2" borderId="0" xfId="0" applyNumberFormat="1" applyFont="1" applyFill="1" applyAlignment="1" applyProtection="1">
      <alignment horizontal="left" vertical="center" wrapText="1"/>
    </xf>
    <xf numFmtId="2" fontId="0" fillId="2" borderId="0" xfId="0" applyNumberFormat="1" applyFill="1" applyAlignment="1" applyProtection="1">
      <alignment vertical="center" wrapText="1"/>
    </xf>
    <xf numFmtId="0" fontId="7" fillId="2" borderId="0" xfId="0" applyFont="1" applyFill="1" applyAlignment="1" applyProtection="1">
      <alignment vertical="center" wrapText="1"/>
    </xf>
    <xf numFmtId="2" fontId="7" fillId="2" borderId="0" xfId="0" applyNumberFormat="1" applyFont="1" applyFill="1" applyAlignment="1" applyProtection="1">
      <alignment vertical="center" wrapText="1"/>
    </xf>
    <xf numFmtId="1" fontId="0" fillId="2" borderId="0" xfId="0" applyNumberFormat="1" applyFill="1" applyAlignment="1" applyProtection="1">
      <alignment vertical="center" wrapText="1"/>
    </xf>
    <xf numFmtId="0" fontId="7" fillId="2" borderId="0" xfId="0" applyFont="1" applyFill="1" applyAlignment="1" applyProtection="1">
      <alignment horizontal="left" vertical="center" wrapText="1"/>
    </xf>
    <xf numFmtId="0" fontId="0" fillId="2" borderId="0" xfId="0" applyFill="1" applyAlignment="1" applyProtection="1">
      <alignment vertical="center" wrapText="1"/>
    </xf>
    <xf numFmtId="0" fontId="0" fillId="7" borderId="1" xfId="0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7" fillId="2" borderId="0" xfId="0" applyFont="1" applyFill="1" applyAlignment="1" applyProtection="1">
      <alignment horizontal="left" vertical="center" wrapText="1"/>
    </xf>
    <xf numFmtId="0" fontId="7" fillId="2" borderId="0" xfId="0" applyFont="1" applyFill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 applyProtection="1">
      <alignment horizontal="center" vertical="center" wrapText="1"/>
    </xf>
    <xf numFmtId="0" fontId="7" fillId="2" borderId="10" xfId="0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vertical="center" wrapText="1"/>
    </xf>
    <xf numFmtId="0" fontId="0" fillId="2" borderId="8" xfId="0" applyFont="1" applyFill="1" applyBorder="1" applyAlignment="1" applyProtection="1">
      <alignment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2" xfId="0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0" fillId="2" borderId="11" xfId="0" applyFont="1" applyFill="1" applyBorder="1" applyAlignment="1" applyProtection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wrapText="1"/>
    </xf>
    <xf numFmtId="0" fontId="9" fillId="2" borderId="0" xfId="0" applyFont="1" applyFill="1" applyAlignment="1" applyProtection="1">
      <alignment horizontal="left"/>
    </xf>
    <xf numFmtId="0" fontId="7" fillId="2" borderId="1" xfId="0" applyFont="1" applyFill="1" applyBorder="1" applyAlignment="1" applyProtection="1">
      <alignment horizontal="center" vertical="center" wrapText="1"/>
    </xf>
    <xf numFmtId="0" fontId="15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9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3" fillId="5" borderId="1" xfId="15" applyFont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1" fillId="5" borderId="1" xfId="15" applyFont="1" applyBorder="1" applyAlignment="1">
      <alignment horizontal="center" vertical="center"/>
    </xf>
  </cellXfs>
  <cellStyles count="16">
    <cellStyle name="Accent6" xfId="15" builtinId="49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Date" xfId="9" xr:uid="{00000000-0005-0000-0000-000004000000}"/>
    <cellStyle name="Heading 1" xfId="7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 box" xfId="8" xr:uid="{00000000-0005-0000-0000-000009000000}"/>
    <cellStyle name="Mileage" xfId="14" xr:uid="{00000000-0005-0000-0000-00000A000000}"/>
    <cellStyle name="Normal" xfId="0" builtinId="0" customBuiltin="1"/>
    <cellStyle name="Percent" xfId="5" builtinId="5" customBuiltin="1"/>
    <cellStyle name="Right align" xfId="10" xr:uid="{00000000-0005-0000-0000-00000D000000}"/>
    <cellStyle name="Title" xfId="6" builtinId="15" customBuiltin="1"/>
  </cellStyles>
  <dxfs count="2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theme="3"/>
        </left>
        <right style="thin">
          <color theme="3"/>
        </right>
        <top style="thick">
          <color theme="4"/>
        </top>
        <bottom style="thick">
          <color theme="4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Light1" defaultPivotStyle="PivotStyleLight16">
    <tableStyle name="Business Table" pivot="0" count="4" xr9:uid="{00000000-0011-0000-FFFF-FFFF00000000}">
      <tableStyleElement type="wholeTable" dxfId="25"/>
      <tableStyleElement type="headerRow" dxfId="24"/>
      <tableStyleElement type="totalRow" dxfId="23"/>
      <tableStyleElement type="secondRowStripe" dxfId="2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3FCFF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454F67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621632</xdr:colOff>
      <xdr:row>14</xdr:row>
      <xdr:rowOff>102854</xdr:rowOff>
    </xdr:from>
    <xdr:ext cx="7249026" cy="6585593"/>
    <xdr:grpSp>
      <xdr:nvGrpSpPr>
        <xdr:cNvPr id="2" name="Group 2">
          <a:extLst>
            <a:ext uri="{FF2B5EF4-FFF2-40B4-BE49-F238E27FC236}">
              <a16:creationId xmlns:a16="http://schemas.microsoft.com/office/drawing/2014/main" id="{8D6CF300-6488-478D-8648-44C94B179391}"/>
            </a:ext>
          </a:extLst>
        </xdr:cNvPr>
        <xdr:cNvGrpSpPr/>
      </xdr:nvGrpSpPr>
      <xdr:grpSpPr>
        <a:xfrm>
          <a:off x="1306241" y="2623010"/>
          <a:ext cx="7249026" cy="6585593"/>
          <a:chOff x="9525" y="9525"/>
          <a:chExt cx="7670800" cy="703834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5EC0A016-F824-E6F9-22F1-470793195FD9}"/>
              </a:ext>
            </a:extLst>
          </xdr:cNvPr>
          <xdr:cNvSpPr/>
        </xdr:nvSpPr>
        <xdr:spPr>
          <a:xfrm>
            <a:off x="60325" y="60325"/>
            <a:ext cx="7569200" cy="6987540"/>
          </a:xfrm>
          <a:custGeom>
            <a:avLst/>
            <a:gdLst/>
            <a:ahLst/>
            <a:cxnLst/>
            <a:rect l="0" t="0" r="0" b="0"/>
            <a:pathLst>
              <a:path w="7569200" h="6987540">
                <a:moveTo>
                  <a:pt x="0" y="0"/>
                </a:moveTo>
                <a:lnTo>
                  <a:pt x="7569200" y="0"/>
                </a:lnTo>
                <a:lnTo>
                  <a:pt x="7569200" y="6987540"/>
                </a:lnTo>
                <a:lnTo>
                  <a:pt x="0" y="6987540"/>
                </a:lnTo>
                <a:lnTo>
                  <a:pt x="0" y="0"/>
                </a:lnTo>
                <a:close/>
              </a:path>
            </a:pathLst>
          </a:custGeom>
          <a:ln w="19050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9953DED9-579D-4747-A107-65626886714B}"/>
              </a:ext>
            </a:extLst>
          </xdr:cNvPr>
          <xdr:cNvSpPr/>
        </xdr:nvSpPr>
        <xdr:spPr>
          <a:xfrm>
            <a:off x="38100" y="38100"/>
            <a:ext cx="7620000" cy="7006590"/>
          </a:xfrm>
          <a:custGeom>
            <a:avLst/>
            <a:gdLst/>
            <a:ahLst/>
            <a:cxnLst/>
            <a:rect l="0" t="0" r="0" b="0"/>
            <a:pathLst>
              <a:path w="7620000" h="7006590">
                <a:moveTo>
                  <a:pt x="0" y="0"/>
                </a:moveTo>
                <a:lnTo>
                  <a:pt x="7620000" y="0"/>
                </a:lnTo>
                <a:lnTo>
                  <a:pt x="7620000" y="7006590"/>
                </a:lnTo>
                <a:lnTo>
                  <a:pt x="0" y="7006590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BE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5B8CAC5D-E9C0-31F1-56FD-C91A0F2E046B}"/>
              </a:ext>
            </a:extLst>
          </xdr:cNvPr>
          <xdr:cNvSpPr/>
        </xdr:nvSpPr>
        <xdr:spPr>
          <a:xfrm>
            <a:off x="9525" y="9525"/>
            <a:ext cx="7670800" cy="7038340"/>
          </a:xfrm>
          <a:custGeom>
            <a:avLst/>
            <a:gdLst/>
            <a:ahLst/>
            <a:cxnLst/>
            <a:rect l="0" t="0" r="0" b="0"/>
            <a:pathLst>
              <a:path w="7670800" h="7038340">
                <a:moveTo>
                  <a:pt x="0" y="0"/>
                </a:moveTo>
                <a:lnTo>
                  <a:pt x="7670800" y="0"/>
                </a:lnTo>
                <a:lnTo>
                  <a:pt x="7670800" y="7038340"/>
                </a:lnTo>
                <a:lnTo>
                  <a:pt x="0" y="7038340"/>
                </a:lnTo>
                <a:lnTo>
                  <a:pt x="0" y="0"/>
                </a:lnTo>
                <a:close/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658428</xdr:colOff>
      <xdr:row>1</xdr:row>
      <xdr:rowOff>19030</xdr:rowOff>
    </xdr:from>
    <xdr:ext cx="7157174" cy="1988023"/>
    <xdr:grpSp>
      <xdr:nvGrpSpPr>
        <xdr:cNvPr id="7" name="Group 2">
          <a:extLst>
            <a:ext uri="{FF2B5EF4-FFF2-40B4-BE49-F238E27FC236}">
              <a16:creationId xmlns:a16="http://schemas.microsoft.com/office/drawing/2014/main" id="{61F8045F-DC6F-4AEE-A2EA-E47D9F2231C1}"/>
            </a:ext>
          </a:extLst>
        </xdr:cNvPr>
        <xdr:cNvGrpSpPr/>
      </xdr:nvGrpSpPr>
      <xdr:grpSpPr>
        <a:xfrm>
          <a:off x="1343037" y="197624"/>
          <a:ext cx="7157174" cy="1988023"/>
          <a:chOff x="9525" y="9525"/>
          <a:chExt cx="7670800" cy="7038340"/>
        </a:xfrm>
      </xdr:grpSpPr>
      <xdr:sp macro="" textlink="">
        <xdr:nvSpPr>
          <xdr:cNvPr id="8" name="Shape 3">
            <a:extLst>
              <a:ext uri="{FF2B5EF4-FFF2-40B4-BE49-F238E27FC236}">
                <a16:creationId xmlns:a16="http://schemas.microsoft.com/office/drawing/2014/main" id="{743D0D7B-2EB9-0787-E9A4-D8A67898CC6B}"/>
              </a:ext>
            </a:extLst>
          </xdr:cNvPr>
          <xdr:cNvSpPr/>
        </xdr:nvSpPr>
        <xdr:spPr>
          <a:xfrm>
            <a:off x="60325" y="60325"/>
            <a:ext cx="7569200" cy="6987540"/>
          </a:xfrm>
          <a:custGeom>
            <a:avLst/>
            <a:gdLst/>
            <a:ahLst/>
            <a:cxnLst/>
            <a:rect l="0" t="0" r="0" b="0"/>
            <a:pathLst>
              <a:path w="7569200" h="6987540">
                <a:moveTo>
                  <a:pt x="0" y="0"/>
                </a:moveTo>
                <a:lnTo>
                  <a:pt x="7569200" y="0"/>
                </a:lnTo>
                <a:lnTo>
                  <a:pt x="7569200" y="6987540"/>
                </a:lnTo>
                <a:lnTo>
                  <a:pt x="0" y="6987540"/>
                </a:lnTo>
                <a:lnTo>
                  <a:pt x="0" y="0"/>
                </a:lnTo>
                <a:close/>
              </a:path>
            </a:pathLst>
          </a:custGeom>
          <a:ln w="19050">
            <a:solidFill>
              <a:srgbClr val="000000"/>
            </a:solidFill>
          </a:ln>
        </xdr:spPr>
      </xdr:sp>
      <xdr:sp macro="" textlink="">
        <xdr:nvSpPr>
          <xdr:cNvPr id="9" name="Shape 4">
            <a:extLst>
              <a:ext uri="{FF2B5EF4-FFF2-40B4-BE49-F238E27FC236}">
                <a16:creationId xmlns:a16="http://schemas.microsoft.com/office/drawing/2014/main" id="{1F271608-1D9C-050F-1B24-286D8C830F97}"/>
              </a:ext>
            </a:extLst>
          </xdr:cNvPr>
          <xdr:cNvSpPr/>
        </xdr:nvSpPr>
        <xdr:spPr>
          <a:xfrm>
            <a:off x="38100" y="38100"/>
            <a:ext cx="7620000" cy="7006590"/>
          </a:xfrm>
          <a:custGeom>
            <a:avLst/>
            <a:gdLst/>
            <a:ahLst/>
            <a:cxnLst/>
            <a:rect l="0" t="0" r="0" b="0"/>
            <a:pathLst>
              <a:path w="7620000" h="7006590">
                <a:moveTo>
                  <a:pt x="0" y="0"/>
                </a:moveTo>
                <a:lnTo>
                  <a:pt x="7620000" y="0"/>
                </a:lnTo>
                <a:lnTo>
                  <a:pt x="7620000" y="7006590"/>
                </a:lnTo>
                <a:lnTo>
                  <a:pt x="0" y="7006590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BE0000"/>
            </a:solidFill>
          </a:ln>
        </xdr:spPr>
      </xdr:sp>
      <xdr:sp macro="" textlink="">
        <xdr:nvSpPr>
          <xdr:cNvPr id="10" name="Shape 5">
            <a:extLst>
              <a:ext uri="{FF2B5EF4-FFF2-40B4-BE49-F238E27FC236}">
                <a16:creationId xmlns:a16="http://schemas.microsoft.com/office/drawing/2014/main" id="{590BA015-A4D5-2B11-840D-C5184B0A6D78}"/>
              </a:ext>
            </a:extLst>
          </xdr:cNvPr>
          <xdr:cNvSpPr/>
        </xdr:nvSpPr>
        <xdr:spPr>
          <a:xfrm>
            <a:off x="9525" y="9525"/>
            <a:ext cx="7670800" cy="7038340"/>
          </a:xfrm>
          <a:custGeom>
            <a:avLst/>
            <a:gdLst/>
            <a:ahLst/>
            <a:cxnLst/>
            <a:rect l="0" t="0" r="0" b="0"/>
            <a:pathLst>
              <a:path w="7670800" h="7038340">
                <a:moveTo>
                  <a:pt x="0" y="0"/>
                </a:moveTo>
                <a:lnTo>
                  <a:pt x="7670800" y="0"/>
                </a:lnTo>
                <a:lnTo>
                  <a:pt x="7670800" y="7038340"/>
                </a:lnTo>
                <a:lnTo>
                  <a:pt x="0" y="7038340"/>
                </a:lnTo>
                <a:lnTo>
                  <a:pt x="0" y="0"/>
                </a:lnTo>
                <a:close/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5</xdr:col>
      <xdr:colOff>382700</xdr:colOff>
      <xdr:row>44</xdr:row>
      <xdr:rowOff>16519</xdr:rowOff>
    </xdr:from>
    <xdr:to>
      <xdr:col>6</xdr:col>
      <xdr:colOff>671852</xdr:colOff>
      <xdr:row>50</xdr:row>
      <xdr:rowOff>64990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5A969C3-6412-84F6-452A-388FF429B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963" y="8027545"/>
          <a:ext cx="1161442" cy="1161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B64D982-2CA2-4FE5-886F-B3BEAC9D0EB5}" name="Table219" displayName="Table219" ref="A2:T82" totalsRowShown="0" headerRowDxfId="21" dataDxfId="20">
  <tableColumns count="20">
    <tableColumn id="1" xr3:uid="{70C3C6FB-0CD8-4BA2-BF60-2D81FC1DD517}" name=" STUDENT ID" dataDxfId="19"/>
    <tableColumn id="18" xr3:uid="{BC8EBBCA-FB97-4004-8227-0844AA779F9D}" name="CASS" dataDxfId="18"/>
    <tableColumn id="2" xr3:uid="{EBEAEE0D-A1E7-4E8A-9F6D-56094BE7624E}" name="NAME OF STUDENT" dataDxfId="17"/>
    <tableColumn id="3" xr3:uid="{C3D05D34-EB39-4D80-B605-02D29E2D280D}" name="MARATHI" dataDxfId="16"/>
    <tableColumn id="4" xr3:uid="{25AB6469-803C-4FAC-A658-432806C48FF8}" name="MATHAMATICS" dataDxfId="15"/>
    <tableColumn id="5" xr3:uid="{5FD3B9A6-E4A9-43C4-9920-4D3AC0A247D0}" name="SCIENCE" dataDxfId="14"/>
    <tableColumn id="6" xr3:uid="{11291407-E763-41C7-A4A5-69FEB5FADF63}" name="SOCIAL SCIENCE" dataDxfId="13"/>
    <tableColumn id="7" xr3:uid="{016E0E71-5B92-4BDA-A223-F36D74C1B6C5}" name="SANSKIT" dataDxfId="12"/>
    <tableColumn id="8" xr3:uid="{3A1D4716-F836-480B-B1A4-6105B2F06B44}" name="ENGLISH" dataDxfId="11"/>
    <tableColumn id="9" xr3:uid="{1938C678-8B32-4A78-92CF-D59B52B3545E}" name="SPORT" dataDxfId="10"/>
    <tableColumn id="10" xr3:uid="{D4A09CCB-D7BC-4F63-B4A2-97D8C55BEEAC}" name="MINIMUM" dataDxfId="9">
      <calculatedColumnFormula>MIN(D3:J3)</calculatedColumnFormula>
    </tableColumn>
    <tableColumn id="11" xr3:uid="{12F2B55D-B7D8-45C1-9028-8A9C05616DA7}" name="MAXIMUM" dataDxfId="8">
      <calculatedColumnFormula>MAX(D3:J3)</calculatedColumnFormula>
    </tableColumn>
    <tableColumn id="12" xr3:uid="{0C965AA0-CE34-464E-A6B6-63D5D61E8F89}" name="TOTAL" dataDxfId="7">
      <calculatedColumnFormula>SUM(D3:J3)</calculatedColumnFormula>
    </tableColumn>
    <tableColumn id="13" xr3:uid="{9C793CEA-BA4A-45C7-A795-F3976F4B5E69}" name="PERCENTAGE" dataDxfId="6">
      <calculatedColumnFormula>M3/7</calculatedColumnFormula>
    </tableColumn>
    <tableColumn id="14" xr3:uid="{34A77E55-3F55-4F78-A5B1-CE151AF0A40A}" name="RESULT" dataDxfId="5">
      <calculatedColumnFormula>IF(K3&lt;=40,"FAIL","PASS")</calculatedColumnFormula>
    </tableColumn>
    <tableColumn id="15" xr3:uid="{B8997430-7566-41A1-BFEB-0E566F06403A}" name="FINAL RESULT" dataDxfId="4">
      <calculatedColumnFormula>IF(AND(MIN(K3)&gt;=35, MIN(K3)&lt;=39), "PASS WITH GRACE", IF(MIN(K3)&lt;35, "FAIL", "PASS"))</calculatedColumnFormula>
    </tableColumn>
    <tableColumn id="16" xr3:uid="{A069CA5A-04D3-4733-AD06-0ACA5707E2E2}" name="GRADE" dataDxfId="3">
      <calculatedColumnFormula>IF(P3="FAIL","FAIL",IF(N3&gt;=95,"A+",IF(N3&gt;=90,"A",IF(N3&gt;=85,"B+",IF(N3&gt;=80,"B",IF(N3&gt;=70,"C+",IF(N3&gt;=60,"C",IF(N3&gt;=50,"D+",IF(N3&gt;=40,"D","FAIL")))))))))</calculatedColumnFormula>
    </tableColumn>
    <tableColumn id="17" xr3:uid="{EE382F97-8D66-459F-BD92-42D54E2A586E}" name="CLASS_RANK" dataDxfId="2">
      <calculatedColumnFormula array="1">IF(P3="FAIL", "FAIL", SUMPRODUCT((B$3:B$100=B3)*(M$3:M$100&gt;M3))+1)</calculatedColumnFormula>
    </tableColumn>
    <tableColumn id="19" xr3:uid="{10937603-1EA5-466F-8230-5F3ED81AEA06}" name="REMAEK" dataDxfId="1">
      <calculatedColumnFormula>IF(P3="FAIL","Don't Give Up!",
IF(N3&gt;=90,"Outstanding",
IF(N3&gt;=80,"Excellent",
IF(N3&gt;=70,"Very Good",
IF(N3&gt;=50,"Good",
IF(N3&gt;=35,"Average"))))))</calculatedColumnFormula>
    </tableColumn>
    <tableColumn id="20" xr3:uid="{3AA1ADF0-38EA-4263-8238-9A49C4377A6E}" name="TOTAL_RANK" dataDxfId="0">
      <calculatedColumnFormula>IF(P3="FAIL", "FAIL", RANK(M3,Table219[TOTAL], 0))</calculatedColumnFormula>
    </tableColumn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Business">
  <a:themeElements>
    <a:clrScheme name="Custom 64">
      <a:dk1>
        <a:srgbClr val="000000"/>
      </a:dk1>
      <a:lt1>
        <a:srgbClr val="FFFFFF"/>
      </a:lt1>
      <a:dk2>
        <a:srgbClr val="141348"/>
      </a:dk2>
      <a:lt2>
        <a:srgbClr val="ECECEC"/>
      </a:lt2>
      <a:accent1>
        <a:srgbClr val="1F497C"/>
      </a:accent1>
      <a:accent2>
        <a:srgbClr val="323956"/>
      </a:accent2>
      <a:accent3>
        <a:srgbClr val="51658F"/>
      </a:accent3>
      <a:accent4>
        <a:srgbClr val="FCF8C7"/>
      </a:accent4>
      <a:accent5>
        <a:srgbClr val="444790"/>
      </a:accent5>
      <a:accent6>
        <a:srgbClr val="73B5EB"/>
      </a:accent6>
      <a:hlink>
        <a:srgbClr val="1F487B"/>
      </a:hlink>
      <a:folHlink>
        <a:srgbClr val="73B4EB"/>
      </a:folHlink>
    </a:clrScheme>
    <a:fontScheme name="Custom 61">
      <a:majorFont>
        <a:latin typeface="Constant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AA8B-1938-47E8-B756-F80486CCE8B2}">
  <sheetPr codeName="Sheet1"/>
  <dimension ref="B2:R52"/>
  <sheetViews>
    <sheetView tabSelected="1" zoomScale="96" zoomScaleNormal="96" workbookViewId="0">
      <selection activeCell="F10" sqref="F10:F11"/>
    </sheetView>
  </sheetViews>
  <sheetFormatPr defaultRowHeight="14.25" x14ac:dyDescent="0.2"/>
  <cols>
    <col min="1" max="2" width="9" style="6"/>
    <col min="3" max="3" width="10.875" style="6" customWidth="1"/>
    <col min="4" max="4" width="8.5" style="6" customWidth="1"/>
    <col min="5" max="5" width="9" style="6"/>
    <col min="6" max="6" width="11.5" style="6" bestFit="1" customWidth="1"/>
    <col min="7" max="11" width="9" style="6"/>
    <col min="12" max="12" width="8.625" style="6" customWidth="1"/>
    <col min="13" max="16384" width="9" style="6"/>
  </cols>
  <sheetData>
    <row r="2" spans="2:14" ht="14.25" customHeight="1" x14ac:dyDescent="0.2">
      <c r="C2" s="48" t="s">
        <v>0</v>
      </c>
      <c r="D2" s="48"/>
      <c r="E2" s="48"/>
      <c r="F2" s="48"/>
      <c r="G2" s="48"/>
      <c r="H2" s="48"/>
      <c r="I2" s="48"/>
      <c r="J2" s="48"/>
      <c r="K2" s="48"/>
      <c r="L2" s="48"/>
    </row>
    <row r="3" spans="2:14" ht="14.25" customHeight="1" x14ac:dyDescent="0.2"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2:14" ht="14.25" customHeight="1" x14ac:dyDescent="0.2"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2:14" ht="14.25" customHeight="1" x14ac:dyDescent="0.2"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4" ht="14.25" customHeight="1" x14ac:dyDescent="0.2"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2:14" ht="14.25" customHeight="1" x14ac:dyDescent="0.2">
      <c r="C7" s="8"/>
      <c r="D7" s="8"/>
      <c r="E7" s="8"/>
      <c r="F7" s="50" t="s">
        <v>1</v>
      </c>
      <c r="G7" s="50"/>
      <c r="H7" s="50"/>
      <c r="I7" s="50"/>
      <c r="J7" s="8"/>
      <c r="K7" s="8"/>
      <c r="L7" s="8"/>
      <c r="N7" s="7"/>
    </row>
    <row r="8" spans="2:14" ht="14.25" customHeight="1" x14ac:dyDescent="0.2">
      <c r="C8" s="8"/>
      <c r="D8" s="9"/>
      <c r="E8" s="10"/>
      <c r="F8" s="50"/>
      <c r="G8" s="50"/>
      <c r="H8" s="50"/>
      <c r="I8" s="50"/>
      <c r="J8" s="8"/>
      <c r="K8" s="8"/>
      <c r="L8" s="8"/>
      <c r="N8" s="7"/>
    </row>
    <row r="9" spans="2:14" ht="15" customHeight="1" x14ac:dyDescent="0.25">
      <c r="C9" s="8"/>
      <c r="D9" s="11"/>
      <c r="E9" s="10"/>
      <c r="F9" s="10"/>
      <c r="G9" s="8"/>
      <c r="H9" s="8"/>
      <c r="I9" s="8"/>
      <c r="J9" s="8"/>
      <c r="K9" s="8"/>
      <c r="L9" s="8"/>
      <c r="N9" s="7"/>
    </row>
    <row r="10" spans="2:14" ht="15" customHeight="1" x14ac:dyDescent="0.2">
      <c r="C10" s="51" t="s">
        <v>211</v>
      </c>
      <c r="D10" s="51"/>
      <c r="E10" s="51"/>
      <c r="F10" s="49" t="s">
        <v>46</v>
      </c>
      <c r="G10" s="8"/>
      <c r="H10" s="8"/>
      <c r="I10" s="8"/>
      <c r="J10" s="8"/>
      <c r="K10" s="8"/>
      <c r="L10" s="8"/>
      <c r="N10" s="7"/>
    </row>
    <row r="11" spans="2:14" ht="14.25" customHeight="1" x14ac:dyDescent="0.2">
      <c r="C11" s="51"/>
      <c r="D11" s="51"/>
      <c r="E11" s="51"/>
      <c r="F11" s="49"/>
      <c r="G11" s="8"/>
      <c r="H11" s="8"/>
      <c r="I11" s="8"/>
      <c r="J11" s="8"/>
      <c r="K11" s="8"/>
      <c r="L11" s="8"/>
      <c r="N11" s="7"/>
    </row>
    <row r="12" spans="2:14" x14ac:dyDescent="0.2">
      <c r="C12" s="8"/>
      <c r="D12" s="8"/>
      <c r="E12" s="8"/>
      <c r="F12" s="8"/>
      <c r="G12" s="8"/>
      <c r="H12" s="8"/>
      <c r="I12" s="8"/>
      <c r="J12" s="8"/>
      <c r="K12" s="8"/>
      <c r="L12" s="8"/>
    </row>
    <row r="14" spans="2:14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4" x14ac:dyDescent="0.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4" x14ac:dyDescent="0.2">
      <c r="B16" s="12"/>
      <c r="C16" s="46" t="s">
        <v>3</v>
      </c>
      <c r="D16" s="47"/>
      <c r="E16" s="47"/>
      <c r="F16" s="47"/>
      <c r="G16" s="47"/>
      <c r="H16" s="47"/>
      <c r="I16" s="47"/>
      <c r="J16" s="47"/>
      <c r="K16" s="47"/>
      <c r="L16" s="47"/>
      <c r="M16" s="12"/>
    </row>
    <row r="17" spans="2:18" x14ac:dyDescent="0.2">
      <c r="B17" s="12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12"/>
    </row>
    <row r="18" spans="2:18" x14ac:dyDescent="0.2">
      <c r="B18" s="12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12"/>
    </row>
    <row r="19" spans="2:18" x14ac:dyDescent="0.2">
      <c r="B19" s="12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12"/>
    </row>
    <row r="20" spans="2:18" x14ac:dyDescent="0.2">
      <c r="B20" s="12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12"/>
    </row>
    <row r="21" spans="2:18" ht="14.25" customHeight="1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2:18" ht="15" x14ac:dyDescent="0.2">
      <c r="B22" s="12"/>
      <c r="C22" s="43" t="s">
        <v>4</v>
      </c>
      <c r="D22" s="43"/>
      <c r="E22" s="24" t="str">
        <f>VLOOKUP(F10,CLASS,3,0)</f>
        <v>AARAV SHARMA</v>
      </c>
      <c r="F22" s="24"/>
      <c r="G22" s="12"/>
      <c r="H22" s="12"/>
      <c r="I22" s="12"/>
      <c r="J22" s="12"/>
      <c r="K22" s="12"/>
      <c r="L22" s="12"/>
      <c r="M22" s="12"/>
    </row>
    <row r="23" spans="2:18" ht="15" x14ac:dyDescent="0.2">
      <c r="B23" s="12"/>
      <c r="C23" s="43" t="s">
        <v>128</v>
      </c>
      <c r="D23" s="43"/>
      <c r="E23" s="24" t="str">
        <f>VLOOKUP(F10,CLASS,1,0)</f>
        <v>A001</v>
      </c>
      <c r="F23" s="24"/>
      <c r="G23" s="12"/>
      <c r="H23" s="12"/>
      <c r="I23" s="12"/>
      <c r="J23" s="12"/>
      <c r="K23" s="12"/>
      <c r="L23" s="12"/>
      <c r="M23" s="12"/>
    </row>
    <row r="24" spans="2:18" ht="15" x14ac:dyDescent="0.2">
      <c r="B24" s="12"/>
      <c r="C24" s="43" t="s">
        <v>5</v>
      </c>
      <c r="D24" s="43"/>
      <c r="E24" s="24" t="str">
        <f>VLOOKUP(F10,CLASS,2,0)</f>
        <v>A</v>
      </c>
      <c r="F24" s="24"/>
      <c r="G24" s="12"/>
      <c r="H24" s="12"/>
      <c r="I24" s="12"/>
      <c r="J24" s="12"/>
      <c r="K24" s="12"/>
      <c r="L24" s="12"/>
      <c r="M24" s="12"/>
    </row>
    <row r="25" spans="2:18" x14ac:dyDescent="0.2">
      <c r="B25" s="12"/>
      <c r="C25" s="44" t="s">
        <v>129</v>
      </c>
      <c r="D25" s="44"/>
      <c r="E25" s="24" t="s">
        <v>6</v>
      </c>
      <c r="F25" s="42"/>
      <c r="G25" s="12"/>
      <c r="H25" s="12"/>
      <c r="I25" s="12"/>
      <c r="J25" s="12"/>
      <c r="K25" s="12"/>
      <c r="L25" s="12"/>
      <c r="M25" s="12"/>
    </row>
    <row r="26" spans="2:18" x14ac:dyDescent="0.2">
      <c r="B26" s="12"/>
      <c r="C26" s="12"/>
      <c r="D26" s="12"/>
      <c r="E26" s="13"/>
      <c r="F26" s="13"/>
      <c r="G26" s="12"/>
      <c r="H26" s="12"/>
      <c r="I26" s="12"/>
      <c r="J26" s="12"/>
      <c r="K26" s="12"/>
      <c r="L26" s="12"/>
      <c r="M26" s="12"/>
    </row>
    <row r="27" spans="2:18" ht="14.25" customHeight="1" x14ac:dyDescent="0.2">
      <c r="B27" s="12"/>
      <c r="C27" s="45" t="s">
        <v>7</v>
      </c>
      <c r="D27" s="45"/>
      <c r="E27" s="45"/>
      <c r="F27" s="45"/>
      <c r="G27" s="45" t="s">
        <v>8</v>
      </c>
      <c r="H27" s="45"/>
      <c r="I27" s="45" t="s">
        <v>9</v>
      </c>
      <c r="J27" s="45" t="s">
        <v>10</v>
      </c>
      <c r="K27" s="45" t="s">
        <v>11</v>
      </c>
      <c r="L27" s="45"/>
      <c r="M27" s="12"/>
    </row>
    <row r="28" spans="2:18" ht="15" x14ac:dyDescent="0.2">
      <c r="B28" s="12"/>
      <c r="C28" s="45"/>
      <c r="D28" s="45"/>
      <c r="E28" s="45"/>
      <c r="F28" s="45"/>
      <c r="G28" s="14" t="s">
        <v>12</v>
      </c>
      <c r="H28" s="14" t="s">
        <v>13</v>
      </c>
      <c r="I28" s="45"/>
      <c r="J28" s="45"/>
      <c r="K28" s="45"/>
      <c r="L28" s="45"/>
      <c r="M28" s="12"/>
    </row>
    <row r="29" spans="2:18" ht="14.25" customHeight="1" x14ac:dyDescent="0.2">
      <c r="B29" s="12"/>
      <c r="C29" s="33" t="s">
        <v>14</v>
      </c>
      <c r="D29" s="33"/>
      <c r="E29" s="33"/>
      <c r="F29" s="33"/>
      <c r="G29" s="26">
        <v>100</v>
      </c>
      <c r="H29" s="26">
        <f>VLOOKUP(F10,CLASS,4,0)</f>
        <v>96</v>
      </c>
      <c r="I29" s="26" t="str">
        <f>IF(AND(H29&gt;=35, H29&lt;=39), "P.W.G", IF(H29&lt;35, "FAIL", "PASS"))</f>
        <v>PASS</v>
      </c>
      <c r="J29" s="26" t="str">
        <f>IF(H29&gt;=95,"A+",IF(H29&gt;=90,"A",IF(H29&gt;=85,"B+",IF(H29&gt;=80,"B",IF(H29&gt;=70,"C+",IF(H29&gt;=60,"C",IF(H29&gt;=50,"D+",IF(H29&gt;=40,"D",IF(H29&gt;=35,"E","FAIL")))))))))</f>
        <v>A+</v>
      </c>
      <c r="K29" s="26" t="str">
        <f>IF(H29&gt;=90,"Outstanding",
IF(H29&gt;=80,"Excellent",
IF(H29&gt;=70,"Very Good",IF(H29&gt;=60,"Good",
IF(H29&gt;=50,"Average",
IF(H29&gt;=40,"Fair",IF(H29&gt;=35,"Marginal Pass",IF(I29="FAIL","Focus on Learning"))))))))</f>
        <v>Outstanding</v>
      </c>
      <c r="L29" s="26"/>
      <c r="M29" s="12"/>
    </row>
    <row r="30" spans="2:18" ht="14.25" customHeight="1" x14ac:dyDescent="0.2">
      <c r="B30" s="12"/>
      <c r="C30" s="33"/>
      <c r="D30" s="33"/>
      <c r="E30" s="33"/>
      <c r="F30" s="33"/>
      <c r="G30" s="26"/>
      <c r="H30" s="26"/>
      <c r="I30" s="26"/>
      <c r="J30" s="26"/>
      <c r="K30" s="26"/>
      <c r="L30" s="26"/>
      <c r="M30" s="12"/>
      <c r="P30" s="52"/>
      <c r="Q30" s="52"/>
      <c r="R30" s="52"/>
    </row>
    <row r="31" spans="2:18" ht="14.25" customHeight="1" x14ac:dyDescent="0.2">
      <c r="B31" s="12"/>
      <c r="C31" s="33" t="s">
        <v>15</v>
      </c>
      <c r="D31" s="33"/>
      <c r="E31" s="33"/>
      <c r="F31" s="33"/>
      <c r="G31" s="26">
        <v>100</v>
      </c>
      <c r="H31" s="26">
        <f>VLOOKUP(F10,CLASS,5,0)</f>
        <v>94</v>
      </c>
      <c r="I31" s="26" t="str">
        <f t="shared" ref="I31" si="0">IF(AND(H31&gt;=35, H31&lt;=39), "P.W.G", IF(H31&lt;35, "FAIL", "PASS"))</f>
        <v>PASS</v>
      </c>
      <c r="J31" s="26" t="str">
        <f t="shared" ref="J31" si="1">IF(H31&gt;=95,"A+",IF(H31&gt;=90,"A",IF(H31&gt;=85,"B+",IF(H31&gt;=80,"B",IF(H31&gt;=70,"C+",IF(H31&gt;=60,"C",IF(H31&gt;=50,"D+",IF(H31&gt;=40,"D",IF(H31&gt;=35,"E","FAIL")))))))))</f>
        <v>A</v>
      </c>
      <c r="K31" s="26" t="str">
        <f t="shared" ref="K31" si="2">IF(H31&gt;=90,"Outstanding",
IF(H31&gt;=80,"Excellent",
IF(H31&gt;=70,"Very Good",IF(H31&gt;=60,"Good",
IF(H31&gt;=50,"Average",
IF(H31&gt;=40,"Fair",IF(H31&gt;=35,"Marginal Pass",IF(I31="FAIL","Focus on Learning"))))))))</f>
        <v>Outstanding</v>
      </c>
      <c r="L31" s="26"/>
      <c r="M31" s="12"/>
      <c r="P31" s="53"/>
      <c r="Q31" s="53"/>
      <c r="R31" s="53"/>
    </row>
    <row r="32" spans="2:18" ht="14.25" customHeight="1" x14ac:dyDescent="0.2">
      <c r="B32" s="12"/>
      <c r="C32" s="33"/>
      <c r="D32" s="33"/>
      <c r="E32" s="33"/>
      <c r="F32" s="33"/>
      <c r="G32" s="26"/>
      <c r="H32" s="26"/>
      <c r="I32" s="26"/>
      <c r="J32" s="26"/>
      <c r="K32" s="26"/>
      <c r="L32" s="26"/>
      <c r="M32" s="12"/>
      <c r="P32" s="53"/>
      <c r="Q32" s="53"/>
      <c r="R32" s="53"/>
    </row>
    <row r="33" spans="2:18" ht="14.25" customHeight="1" x14ac:dyDescent="0.2">
      <c r="B33" s="12"/>
      <c r="C33" s="33" t="s">
        <v>16</v>
      </c>
      <c r="D33" s="33"/>
      <c r="E33" s="33"/>
      <c r="F33" s="33"/>
      <c r="G33" s="26">
        <v>100</v>
      </c>
      <c r="H33" s="26">
        <f>VLOOKUP(F10,CLASS,6,0)</f>
        <v>98</v>
      </c>
      <c r="I33" s="26" t="str">
        <f t="shared" ref="I33" si="3">IF(AND(H33&gt;=35, H33&lt;=39), "P.W.G", IF(H33&lt;35, "FAIL", "PASS"))</f>
        <v>PASS</v>
      </c>
      <c r="J33" s="26" t="str">
        <f t="shared" ref="J33" si="4">IF(H33&gt;=95,"A+",IF(H33&gt;=90,"A",IF(H33&gt;=85,"B+",IF(H33&gt;=80,"B",IF(H33&gt;=70,"C+",IF(H33&gt;=60,"C",IF(H33&gt;=50,"D+",IF(H33&gt;=40,"D",IF(H33&gt;=35,"E","FAIL")))))))))</f>
        <v>A+</v>
      </c>
      <c r="K33" s="26" t="str">
        <f t="shared" ref="K33" si="5">IF(H33&gt;=90,"Outstanding",
IF(H33&gt;=80,"Excellent",
IF(H33&gt;=70,"Very Good",IF(H33&gt;=60,"Good",
IF(H33&gt;=50,"Average",
IF(H33&gt;=40,"Fair",IF(H33&gt;=35,"Marginal Pass",IF(I33="FAIL","Focus on Learning"))))))))</f>
        <v>Outstanding</v>
      </c>
      <c r="L33" s="26"/>
      <c r="M33" s="12"/>
      <c r="P33" s="53"/>
      <c r="Q33" s="53"/>
      <c r="R33" s="53"/>
    </row>
    <row r="34" spans="2:18" ht="14.25" customHeight="1" x14ac:dyDescent="0.2">
      <c r="B34" s="12"/>
      <c r="C34" s="33"/>
      <c r="D34" s="33"/>
      <c r="E34" s="33"/>
      <c r="F34" s="33"/>
      <c r="G34" s="26"/>
      <c r="H34" s="26"/>
      <c r="I34" s="26"/>
      <c r="J34" s="26"/>
      <c r="K34" s="26"/>
      <c r="L34" s="26"/>
      <c r="M34" s="12"/>
      <c r="P34" s="53"/>
      <c r="Q34" s="53"/>
      <c r="R34" s="53"/>
    </row>
    <row r="35" spans="2:18" ht="14.25" customHeight="1" x14ac:dyDescent="0.2">
      <c r="B35" s="12"/>
      <c r="C35" s="33" t="s">
        <v>17</v>
      </c>
      <c r="D35" s="33"/>
      <c r="E35" s="33"/>
      <c r="F35" s="33"/>
      <c r="G35" s="26">
        <v>100</v>
      </c>
      <c r="H35" s="26">
        <f>VLOOKUP(F10,CLASS,7,0)</f>
        <v>92</v>
      </c>
      <c r="I35" s="26" t="str">
        <f t="shared" ref="I35" si="6">IF(AND(H35&gt;=35, H35&lt;=39), "P.W.G", IF(H35&lt;35, "FAIL", "PASS"))</f>
        <v>PASS</v>
      </c>
      <c r="J35" s="26" t="str">
        <f t="shared" ref="J35" si="7">IF(H35&gt;=95,"A+",IF(H35&gt;=90,"A",IF(H35&gt;=85,"B+",IF(H35&gt;=80,"B",IF(H35&gt;=70,"C+",IF(H35&gt;=60,"C",IF(H35&gt;=50,"D+",IF(H35&gt;=40,"D",IF(H35&gt;=35,"E","FAIL")))))))))</f>
        <v>A</v>
      </c>
      <c r="K35" s="26" t="str">
        <f t="shared" ref="K35" si="8">IF(H35&gt;=90,"Outstanding",
IF(H35&gt;=80,"Excellent",
IF(H35&gt;=70,"Very Good",IF(H35&gt;=60,"Good",
IF(H35&gt;=50,"Average",
IF(H35&gt;=40,"Fair",IF(H35&gt;=35,"Marginal Pass",IF(I35="FAIL","Focus on Learning"))))))))</f>
        <v>Outstanding</v>
      </c>
      <c r="L35" s="26"/>
      <c r="M35" s="12"/>
      <c r="P35" s="53"/>
      <c r="Q35" s="53"/>
      <c r="R35" s="53"/>
    </row>
    <row r="36" spans="2:18" ht="14.25" customHeight="1" x14ac:dyDescent="0.2">
      <c r="B36" s="12"/>
      <c r="C36" s="33"/>
      <c r="D36" s="33"/>
      <c r="E36" s="33"/>
      <c r="F36" s="33"/>
      <c r="G36" s="26"/>
      <c r="H36" s="26"/>
      <c r="I36" s="26"/>
      <c r="J36" s="26"/>
      <c r="K36" s="26"/>
      <c r="L36" s="26"/>
      <c r="M36" s="12"/>
      <c r="P36" s="53"/>
      <c r="Q36" s="53"/>
      <c r="R36" s="53"/>
    </row>
    <row r="37" spans="2:18" ht="14.25" customHeight="1" x14ac:dyDescent="0.2">
      <c r="B37" s="12"/>
      <c r="C37" s="33" t="s">
        <v>18</v>
      </c>
      <c r="D37" s="33"/>
      <c r="E37" s="33"/>
      <c r="F37" s="33"/>
      <c r="G37" s="26">
        <v>100</v>
      </c>
      <c r="H37" s="26">
        <f>VLOOKUP(F10,CLASS,8,0)</f>
        <v>96</v>
      </c>
      <c r="I37" s="26" t="str">
        <f t="shared" ref="I37" si="9">IF(AND(H37&gt;=35, H37&lt;=39), "P.W.G", IF(H37&lt;35, "FAIL", "PASS"))</f>
        <v>PASS</v>
      </c>
      <c r="J37" s="26" t="str">
        <f t="shared" ref="J37" si="10">IF(H37&gt;=95,"A+",IF(H37&gt;=90,"A",IF(H37&gt;=85,"B+",IF(H37&gt;=80,"B",IF(H37&gt;=70,"C+",IF(H37&gt;=60,"C",IF(H37&gt;=50,"D+",IF(H37&gt;=40,"D",IF(H37&gt;=35,"E","FAIL")))))))))</f>
        <v>A+</v>
      </c>
      <c r="K37" s="26" t="str">
        <f t="shared" ref="K37" si="11">IF(H37&gt;=90,"Outstanding",
IF(H37&gt;=80,"Excellent",
IF(H37&gt;=70,"Very Good",IF(H37&gt;=60,"Good",
IF(H37&gt;=50,"Average",
IF(H37&gt;=40,"Fair",IF(H37&gt;=35,"Marginal Pass",IF(I37="FAIL","Focus on Learning"))))))))</f>
        <v>Outstanding</v>
      </c>
      <c r="L37" s="26"/>
      <c r="M37" s="12"/>
    </row>
    <row r="38" spans="2:18" ht="14.25" customHeight="1" x14ac:dyDescent="0.2">
      <c r="B38" s="12"/>
      <c r="C38" s="33"/>
      <c r="D38" s="33"/>
      <c r="E38" s="33"/>
      <c r="F38" s="33"/>
      <c r="G38" s="26"/>
      <c r="H38" s="26"/>
      <c r="I38" s="26"/>
      <c r="J38" s="26"/>
      <c r="K38" s="26"/>
      <c r="L38" s="26"/>
      <c r="M38" s="12"/>
    </row>
    <row r="39" spans="2:18" ht="14.25" customHeight="1" x14ac:dyDescent="0.2">
      <c r="B39" s="12"/>
      <c r="C39" s="33" t="s">
        <v>19</v>
      </c>
      <c r="D39" s="33"/>
      <c r="E39" s="33"/>
      <c r="F39" s="33"/>
      <c r="G39" s="26">
        <v>100</v>
      </c>
      <c r="H39" s="26">
        <f>VLOOKUP(F10,CLASS,9,0)</f>
        <v>98</v>
      </c>
      <c r="I39" s="26" t="str">
        <f t="shared" ref="I39" si="12">IF(AND(H39&gt;=35, H39&lt;=39), "P.W.G", IF(H39&lt;35, "FAIL", "PASS"))</f>
        <v>PASS</v>
      </c>
      <c r="J39" s="26" t="str">
        <f t="shared" ref="J39" si="13">IF(H39&gt;=95,"A+",IF(H39&gt;=90,"A",IF(H39&gt;=85,"B+",IF(H39&gt;=80,"B",IF(H39&gt;=70,"C+",IF(H39&gt;=60,"C",IF(H39&gt;=50,"D+",IF(H39&gt;=40,"D",IF(H39&gt;=35,"E","FAIL")))))))))</f>
        <v>A+</v>
      </c>
      <c r="K39" s="26" t="str">
        <f t="shared" ref="K39" si="14">IF(H39&gt;=90,"Outstanding",
IF(H39&gt;=80,"Excellent",
IF(H39&gt;=70,"Very Good",IF(H39&gt;=60,"Good",
IF(H39&gt;=50,"Average",
IF(H39&gt;=40,"Fair",IF(H39&gt;=35,"Marginal Pass",IF(I39="FAIL","Focus on Learning"))))))))</f>
        <v>Outstanding</v>
      </c>
      <c r="L39" s="26"/>
      <c r="M39" s="12"/>
    </row>
    <row r="40" spans="2:18" ht="14.25" customHeight="1" x14ac:dyDescent="0.2">
      <c r="B40" s="12"/>
      <c r="C40" s="33"/>
      <c r="D40" s="33"/>
      <c r="E40" s="33"/>
      <c r="F40" s="33"/>
      <c r="G40" s="26"/>
      <c r="H40" s="26"/>
      <c r="I40" s="26"/>
      <c r="J40" s="26"/>
      <c r="K40" s="26"/>
      <c r="L40" s="26"/>
      <c r="M40" s="12"/>
    </row>
    <row r="41" spans="2:18" ht="14.25" customHeight="1" x14ac:dyDescent="0.2">
      <c r="B41" s="12"/>
      <c r="C41" s="33" t="s">
        <v>20</v>
      </c>
      <c r="D41" s="33"/>
      <c r="E41" s="33"/>
      <c r="F41" s="33"/>
      <c r="G41" s="26">
        <v>100</v>
      </c>
      <c r="H41" s="26">
        <f>VLOOKUP(F10,CLASS,10,0)</f>
        <v>94</v>
      </c>
      <c r="I41" s="26" t="str">
        <f t="shared" ref="I41" si="15">IF(AND(H41&gt;=35, H41&lt;=39), "P.W.G", IF(H41&lt;35, "FAIL", "PASS"))</f>
        <v>PASS</v>
      </c>
      <c r="J41" s="26" t="str">
        <f t="shared" ref="J41" si="16">IF(H41&gt;=95,"A+",IF(H41&gt;=90,"A",IF(H41&gt;=85,"B+",IF(H41&gt;=80,"B",IF(H41&gt;=70,"C+",IF(H41&gt;=60,"C",IF(H41&gt;=50,"D+",IF(H41&gt;=40,"D",IF(H41&gt;=35,"E","FAIL")))))))))</f>
        <v>A</v>
      </c>
      <c r="K41" s="26" t="str">
        <f t="shared" ref="K41" si="17">IF(H41&gt;=90,"Outstanding",
IF(H41&gt;=80,"Excellent",
IF(H41&gt;=70,"Very Good",IF(H41&gt;=60,"Good",
IF(H41&gt;=50,"Average",
IF(H41&gt;=40,"Fair",IF(H41&gt;=35,"Marginal Pass",IF(I41="FAIL","Focus on Learning"))))))))</f>
        <v>Outstanding</v>
      </c>
      <c r="L41" s="26"/>
      <c r="M41" s="12"/>
    </row>
    <row r="42" spans="2:18" ht="14.25" customHeight="1" thickBot="1" x14ac:dyDescent="0.25">
      <c r="B42" s="12"/>
      <c r="C42" s="34"/>
      <c r="D42" s="34"/>
      <c r="E42" s="34"/>
      <c r="F42" s="34"/>
      <c r="G42" s="41"/>
      <c r="H42" s="41"/>
      <c r="I42" s="40"/>
      <c r="J42" s="40"/>
      <c r="K42" s="26"/>
      <c r="L42" s="26"/>
      <c r="M42" s="12"/>
    </row>
    <row r="43" spans="2:18" ht="14.25" customHeight="1" x14ac:dyDescent="0.2">
      <c r="B43" s="12"/>
      <c r="C43" s="27" t="s">
        <v>21</v>
      </c>
      <c r="D43" s="28"/>
      <c r="E43" s="28"/>
      <c r="F43" s="28"/>
      <c r="G43" s="31">
        <f>SUM(G29:G42)</f>
        <v>700</v>
      </c>
      <c r="H43" s="31">
        <f>SUM(H29:H42)</f>
        <v>668</v>
      </c>
      <c r="I43" s="35" t="s">
        <v>22</v>
      </c>
      <c r="J43" s="36"/>
      <c r="K43" s="35" t="str">
        <f>VLOOKUP(F10,CLASS,19,0)</f>
        <v>Outstanding</v>
      </c>
      <c r="L43" s="38"/>
      <c r="M43" s="12"/>
    </row>
    <row r="44" spans="2:18" ht="15" customHeight="1" thickBot="1" x14ac:dyDescent="0.25">
      <c r="B44" s="12"/>
      <c r="C44" s="29"/>
      <c r="D44" s="30"/>
      <c r="E44" s="30"/>
      <c r="F44" s="30"/>
      <c r="G44" s="32"/>
      <c r="H44" s="32"/>
      <c r="I44" s="37"/>
      <c r="J44" s="37"/>
      <c r="K44" s="30"/>
      <c r="L44" s="39"/>
      <c r="M44" s="12"/>
    </row>
    <row r="45" spans="2:18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8" ht="14.25" customHeight="1" x14ac:dyDescent="0.2">
      <c r="B46" s="12"/>
      <c r="C46" s="25" t="s">
        <v>23</v>
      </c>
      <c r="D46" s="25"/>
      <c r="E46" s="15">
        <f>VLOOKUP(F10, CLASS, 14, 0)</f>
        <v>95.428571428571431</v>
      </c>
      <c r="F46" s="16"/>
      <c r="G46" s="12"/>
      <c r="H46" s="12"/>
      <c r="I46" s="25" t="s">
        <v>24</v>
      </c>
      <c r="J46" s="25"/>
      <c r="K46" s="24" t="str">
        <f>VLOOKUP(F10,CLASS,16,0)</f>
        <v>PASS</v>
      </c>
      <c r="L46" s="24"/>
      <c r="M46" s="12"/>
    </row>
    <row r="47" spans="2:18" ht="14.25" customHeight="1" x14ac:dyDescent="0.2">
      <c r="B47" s="12"/>
      <c r="C47" s="17"/>
      <c r="D47" s="17"/>
      <c r="E47" s="18"/>
      <c r="F47" s="19"/>
      <c r="G47" s="12"/>
      <c r="H47" s="12"/>
      <c r="I47" s="17"/>
      <c r="J47" s="17"/>
      <c r="K47" s="17"/>
      <c r="L47" s="17"/>
      <c r="M47" s="12"/>
    </row>
    <row r="48" spans="2:18" ht="15" customHeight="1" x14ac:dyDescent="0.2">
      <c r="B48" s="12"/>
      <c r="C48" s="25" t="s">
        <v>25</v>
      </c>
      <c r="D48" s="25"/>
      <c r="E48" s="20" t="str">
        <f>VLOOKUP(F10,CLASS,17,0)</f>
        <v>A+</v>
      </c>
      <c r="F48" s="12"/>
      <c r="G48" s="12"/>
      <c r="H48" s="12"/>
      <c r="I48" s="25" t="s">
        <v>26</v>
      </c>
      <c r="J48" s="25"/>
      <c r="K48" s="24" t="str">
        <f>IF(K46="FAIL", "Try Next Time", VLOOKUP(F10, CLASS, 18, 0) &amp; "th out of 20")</f>
        <v>1th out of 20</v>
      </c>
      <c r="L48" s="24"/>
      <c r="M48" s="12"/>
    </row>
    <row r="49" spans="2:13" ht="15" customHeight="1" x14ac:dyDescent="0.2">
      <c r="B49" s="12"/>
      <c r="C49" s="21"/>
      <c r="D49" s="21"/>
      <c r="E49" s="20"/>
      <c r="F49" s="12"/>
      <c r="G49" s="12"/>
      <c r="H49" s="12"/>
      <c r="I49" s="17"/>
      <c r="J49" s="17"/>
      <c r="K49" s="17"/>
      <c r="L49" s="17"/>
      <c r="M49" s="12"/>
    </row>
    <row r="50" spans="2:13" ht="15" customHeight="1" x14ac:dyDescent="0.2">
      <c r="B50" s="12"/>
      <c r="C50" s="12"/>
      <c r="D50" s="12"/>
      <c r="E50" s="12"/>
      <c r="F50" s="12"/>
      <c r="G50" s="12"/>
      <c r="H50" s="12"/>
      <c r="I50" s="25" t="s">
        <v>27</v>
      </c>
      <c r="J50" s="25"/>
      <c r="K50" s="24" t="str">
        <f>IF(K46="FAIL", "Try Next Time", VLOOKUP(F10, CLASS, 18, 0) &amp; "th out of 80")</f>
        <v>1th out of 80</v>
      </c>
      <c r="L50" s="24"/>
      <c r="M50" s="12"/>
    </row>
    <row r="51" spans="2:13" ht="15" customHeight="1" x14ac:dyDescent="0.2">
      <c r="B51" s="12"/>
      <c r="C51" s="12"/>
      <c r="D51" s="12"/>
      <c r="E51" s="12"/>
      <c r="F51" s="12"/>
      <c r="G51" s="12"/>
      <c r="H51" s="12"/>
      <c r="I51" s="17"/>
      <c r="J51" s="17"/>
      <c r="K51" s="17"/>
      <c r="L51" s="17"/>
      <c r="M51" s="12"/>
    </row>
    <row r="52" spans="2:13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</sheetData>
  <sheetProtection algorithmName="SHA-512" hashValue="mq9tcE8BbcAnLLqr1Rdaahek8s4N66dOTnTJY2G00SYX6u8Bvh2CSc1sXW8on3pVjsnuQGGFvbEtuJ68N4jywA==" saltValue="m26nN9t1+ryV6quQoy/Mug==" spinCount="100000" sheet="1" objects="1" scenarios="1"/>
  <mergeCells count="80">
    <mergeCell ref="P36:R36"/>
    <mergeCell ref="P31:R31"/>
    <mergeCell ref="P32:R32"/>
    <mergeCell ref="P33:R33"/>
    <mergeCell ref="P34:R34"/>
    <mergeCell ref="P35:R35"/>
    <mergeCell ref="J27:J28"/>
    <mergeCell ref="P30:R30"/>
    <mergeCell ref="G27:H27"/>
    <mergeCell ref="I27:I28"/>
    <mergeCell ref="G29:G30"/>
    <mergeCell ref="K27:L28"/>
    <mergeCell ref="K29:L30"/>
    <mergeCell ref="H29:H30"/>
    <mergeCell ref="I29:I30"/>
    <mergeCell ref="C16:L20"/>
    <mergeCell ref="C2:L6"/>
    <mergeCell ref="F10:F11"/>
    <mergeCell ref="F7:I8"/>
    <mergeCell ref="C10:E11"/>
    <mergeCell ref="C27:F28"/>
    <mergeCell ref="C29:F30"/>
    <mergeCell ref="C31:F32"/>
    <mergeCell ref="C33:F34"/>
    <mergeCell ref="C35:F36"/>
    <mergeCell ref="E22:F22"/>
    <mergeCell ref="E23:F23"/>
    <mergeCell ref="E24:F24"/>
    <mergeCell ref="E25:F25"/>
    <mergeCell ref="C22:D22"/>
    <mergeCell ref="C24:D24"/>
    <mergeCell ref="C23:D23"/>
    <mergeCell ref="C25:D25"/>
    <mergeCell ref="I31:I32"/>
    <mergeCell ref="I33:I34"/>
    <mergeCell ref="G41:G42"/>
    <mergeCell ref="H39:H40"/>
    <mergeCell ref="H41:H42"/>
    <mergeCell ref="H35:H36"/>
    <mergeCell ref="H33:H34"/>
    <mergeCell ref="G31:G32"/>
    <mergeCell ref="G33:G34"/>
    <mergeCell ref="G35:G36"/>
    <mergeCell ref="G37:G38"/>
    <mergeCell ref="G39:G40"/>
    <mergeCell ref="I37:I38"/>
    <mergeCell ref="I39:I40"/>
    <mergeCell ref="I41:I42"/>
    <mergeCell ref="H37:H38"/>
    <mergeCell ref="H31:H32"/>
    <mergeCell ref="I43:J44"/>
    <mergeCell ref="K43:L44"/>
    <mergeCell ref="J31:J32"/>
    <mergeCell ref="J29:J30"/>
    <mergeCell ref="J33:J34"/>
    <mergeCell ref="J41:J42"/>
    <mergeCell ref="J37:J38"/>
    <mergeCell ref="J35:J36"/>
    <mergeCell ref="J39:J40"/>
    <mergeCell ref="K31:L32"/>
    <mergeCell ref="K33:L34"/>
    <mergeCell ref="K35:L36"/>
    <mergeCell ref="K37:L38"/>
    <mergeCell ref="K41:L42"/>
    <mergeCell ref="K39:L40"/>
    <mergeCell ref="I35:I36"/>
    <mergeCell ref="C46:D46"/>
    <mergeCell ref="C48:D48"/>
    <mergeCell ref="C43:F44"/>
    <mergeCell ref="G43:G44"/>
    <mergeCell ref="H43:H44"/>
    <mergeCell ref="C41:F42"/>
    <mergeCell ref="C37:F38"/>
    <mergeCell ref="C39:F40"/>
    <mergeCell ref="K46:L46"/>
    <mergeCell ref="I48:J48"/>
    <mergeCell ref="I50:J50"/>
    <mergeCell ref="K48:L48"/>
    <mergeCell ref="K50:L50"/>
    <mergeCell ref="I46:J4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39282F-2222-43E3-9A96-8FBF7459B96F}">
          <x14:formula1>
            <xm:f>CLASS!$A$3:$A$82</xm:f>
          </x14:formula1>
          <xm:sqref>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CAD6-655F-4009-9746-013E918A4653}">
  <sheetPr codeName="Sheet4"/>
  <dimension ref="A1:T82"/>
  <sheetViews>
    <sheetView zoomScale="57" zoomScaleNormal="57" workbookViewId="0">
      <selection activeCell="Q4" sqref="Q4"/>
    </sheetView>
  </sheetViews>
  <sheetFormatPr defaultRowHeight="14.25" x14ac:dyDescent="0.2"/>
  <cols>
    <col min="1" max="1" width="16.125" customWidth="1"/>
    <col min="2" max="2" width="8" customWidth="1"/>
    <col min="3" max="3" width="24.875" customWidth="1"/>
    <col min="4" max="4" width="12.625" customWidth="1"/>
    <col min="5" max="5" width="19.75" bestFit="1" customWidth="1"/>
    <col min="6" max="6" width="11.75" bestFit="1" customWidth="1"/>
    <col min="7" max="7" width="21.125" bestFit="1" customWidth="1"/>
    <col min="8" max="9" width="11.625" bestFit="1" customWidth="1"/>
    <col min="10" max="10" width="9.75" bestFit="1" customWidth="1"/>
    <col min="11" max="11" width="12.375" customWidth="1"/>
    <col min="12" max="12" width="13.25" bestFit="1" customWidth="1"/>
    <col min="13" max="13" width="9.25" bestFit="1" customWidth="1"/>
    <col min="14" max="14" width="17.875" bestFit="1" customWidth="1"/>
    <col min="15" max="15" width="8.75" customWidth="1"/>
    <col min="16" max="16" width="19.875" bestFit="1" customWidth="1"/>
    <col min="17" max="17" width="9.875" bestFit="1" customWidth="1"/>
    <col min="18" max="18" width="17.25" bestFit="1" customWidth="1"/>
    <col min="19" max="19" width="13.625" bestFit="1" customWidth="1"/>
    <col min="20" max="20" width="17.25" bestFit="1" customWidth="1"/>
  </cols>
  <sheetData>
    <row r="1" spans="1:20" ht="71.25" customHeight="1" x14ac:dyDescent="0.2">
      <c r="A1" s="54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15" x14ac:dyDescent="0.2">
      <c r="A2" s="1" t="s">
        <v>130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21</v>
      </c>
      <c r="N2" s="1" t="s">
        <v>39</v>
      </c>
      <c r="O2" s="1" t="s">
        <v>9</v>
      </c>
      <c r="P2" s="1" t="s">
        <v>40</v>
      </c>
      <c r="Q2" s="1" t="s">
        <v>10</v>
      </c>
      <c r="R2" s="1" t="s">
        <v>44</v>
      </c>
      <c r="S2" s="5" t="s">
        <v>41</v>
      </c>
      <c r="T2" s="1" t="s">
        <v>45</v>
      </c>
    </row>
    <row r="3" spans="1:20" x14ac:dyDescent="0.2">
      <c r="A3" s="1" t="s">
        <v>46</v>
      </c>
      <c r="B3" s="1" t="s">
        <v>47</v>
      </c>
      <c r="C3" s="2" t="s">
        <v>131</v>
      </c>
      <c r="D3" s="1">
        <v>96</v>
      </c>
      <c r="E3" s="1">
        <v>94</v>
      </c>
      <c r="F3" s="1">
        <v>98</v>
      </c>
      <c r="G3" s="1">
        <v>92</v>
      </c>
      <c r="H3" s="1">
        <v>96</v>
      </c>
      <c r="I3" s="1">
        <v>98</v>
      </c>
      <c r="J3" s="1">
        <v>94</v>
      </c>
      <c r="K3" s="1">
        <f>MIN(D3:J3)</f>
        <v>92</v>
      </c>
      <c r="L3" s="4">
        <f>MAX(D3:J3)</f>
        <v>98</v>
      </c>
      <c r="M3" s="1">
        <f>SUM(D3:J3)</f>
        <v>668</v>
      </c>
      <c r="N3" s="3">
        <f>M3/7</f>
        <v>95.428571428571431</v>
      </c>
      <c r="O3" s="1" t="str">
        <f t="shared" ref="O3:O34" si="0">IF(K3&lt;=40,"FAIL","PASS")</f>
        <v>PASS</v>
      </c>
      <c r="P3" s="2" t="str">
        <f>IF(AND(MIN(K3)&gt;=35, MIN(K3)&lt;=39), "PASS WITH GRACE", IF(MIN(K3)&lt;35, "FAIL", "PASS"))</f>
        <v>PASS</v>
      </c>
      <c r="Q3" s="2" t="str">
        <f>IF(P3="FAIL","FAIL",IF(N3&gt;=95,"A+",IF(N3&gt;=90,"A",IF(N3&gt;=85,"B+",IF(N3&gt;=80,"B",IF(N3&gt;=70,"C+",IF(N3&gt;=60,"C",IF(N3&gt;=50,"D+",IF(N3&gt;=40,"D","FAIL")))))))))</f>
        <v>A+</v>
      </c>
      <c r="R3" s="2" cm="1">
        <f t="array" ref="R3">IF(P3="FAIL", "FAIL", SUMPRODUCT((B$3:B$100=B3)*(M$3:M$100&gt;M3))+1)</f>
        <v>1</v>
      </c>
      <c r="S3" s="2" t="str">
        <f>IF(P3="FAIL","Don't Give Up!",
IF(N3&gt;=90,"Outstanding",
IF(N3&gt;=80,"Excellent",
IF(N3&gt;=70,"Very Good",
IF(N3&gt;=50,"Good",
IF(N3&gt;=35,"Average"))))))</f>
        <v>Outstanding</v>
      </c>
      <c r="T3" s="2">
        <f>IF(P3="FAIL", "FAIL", RANK(M3,Table219[TOTAL], 0))</f>
        <v>1</v>
      </c>
    </row>
    <row r="4" spans="1:20" x14ac:dyDescent="0.2">
      <c r="A4" s="1" t="s">
        <v>48</v>
      </c>
      <c r="B4" s="1" t="s">
        <v>47</v>
      </c>
      <c r="C4" s="2" t="s">
        <v>132</v>
      </c>
      <c r="D4" s="1">
        <v>90</v>
      </c>
      <c r="E4" s="1">
        <v>88</v>
      </c>
      <c r="F4" s="1">
        <v>88</v>
      </c>
      <c r="G4" s="1">
        <v>96</v>
      </c>
      <c r="H4" s="1">
        <v>88</v>
      </c>
      <c r="I4" s="1">
        <v>84</v>
      </c>
      <c r="J4" s="1">
        <v>85</v>
      </c>
      <c r="K4" s="1">
        <f t="shared" ref="K4:K22" si="1">MIN(D4:J4)</f>
        <v>84</v>
      </c>
      <c r="L4" s="4">
        <f t="shared" ref="L4:L22" si="2">MAX(D4:J4)</f>
        <v>96</v>
      </c>
      <c r="M4" s="1">
        <f t="shared" ref="M4:M22" si="3">SUM(D4:J4)</f>
        <v>619</v>
      </c>
      <c r="N4" s="3">
        <f t="shared" ref="N4:N22" si="4">M4/7</f>
        <v>88.428571428571431</v>
      </c>
      <c r="O4" s="1" t="str">
        <f t="shared" si="0"/>
        <v>PASS</v>
      </c>
      <c r="P4" s="2" t="str">
        <f t="shared" ref="P4:P22" si="5">IF(AND(MIN(K4)&gt;=35, MIN(K4)&lt;=39), "PASS WITH GRACE", IF(MIN(K4)&lt;35, "FAIL", "PASS"))</f>
        <v>PASS</v>
      </c>
      <c r="Q4" s="2" t="str">
        <f t="shared" ref="Q4:Q22" si="6">IF(P4="FAIL","FAIL",IF(N4&gt;=95,"A+",IF(N4&gt;=90,"A",IF(N4&gt;=85,"B+",IF(N4&gt;=80,"B",IF(N4&gt;=70,"C+",IF(N4&gt;=60,"C",IF(N4&gt;=50,"D+",IF(N4&gt;=40,"D","FAIL")))))))))</f>
        <v>B+</v>
      </c>
      <c r="R4" s="2" cm="1">
        <f t="array" ref="R4">IF(P4="FAIL", "FAIL", SUMPRODUCT((B$3:B$100=B4)*(M$3:M$100&gt;M4))+1)</f>
        <v>8</v>
      </c>
      <c r="S4" s="2" t="str">
        <f t="shared" ref="S4:S67" si="7">IF(P4="FAIL","Don't Give Up!",
IF(N4&gt;=90,"Outstanding",
IF(N4&gt;=80,"Excellent",
IF(N4&gt;=70,"Very Good",
IF(N4&gt;=50,"Good",
IF(N4&gt;=35,"Average"))))))</f>
        <v>Excellent</v>
      </c>
      <c r="T4" s="2">
        <f>IF(P4="FAIL", "FAIL", RANK(M4,Table219[TOTAL], 0))</f>
        <v>9</v>
      </c>
    </row>
    <row r="5" spans="1:20" x14ac:dyDescent="0.2">
      <c r="A5" s="1" t="s">
        <v>49</v>
      </c>
      <c r="B5" s="1" t="s">
        <v>47</v>
      </c>
      <c r="C5" s="2" t="s">
        <v>133</v>
      </c>
      <c r="D5" s="1">
        <v>82</v>
      </c>
      <c r="E5" s="1">
        <v>96</v>
      </c>
      <c r="F5" s="1">
        <v>83</v>
      </c>
      <c r="G5" s="1">
        <v>85</v>
      </c>
      <c r="H5" s="1">
        <v>82</v>
      </c>
      <c r="I5" s="1">
        <v>88</v>
      </c>
      <c r="J5" s="1">
        <v>80</v>
      </c>
      <c r="K5" s="1">
        <f t="shared" si="1"/>
        <v>80</v>
      </c>
      <c r="L5" s="4">
        <f t="shared" si="2"/>
        <v>96</v>
      </c>
      <c r="M5" s="1">
        <f t="shared" si="3"/>
        <v>596</v>
      </c>
      <c r="N5" s="3">
        <f t="shared" si="4"/>
        <v>85.142857142857139</v>
      </c>
      <c r="O5" s="1" t="str">
        <f t="shared" si="0"/>
        <v>PASS</v>
      </c>
      <c r="P5" s="2" t="str">
        <f t="shared" si="5"/>
        <v>PASS</v>
      </c>
      <c r="Q5" s="2" t="str">
        <f t="shared" si="6"/>
        <v>B+</v>
      </c>
      <c r="R5" s="2" cm="1">
        <f t="array" ref="R5">IF(P5="FAIL", "FAIL", SUMPRODUCT((B$3:B$100=B5)*(M$3:M$100&gt;M5))+1)</f>
        <v>12</v>
      </c>
      <c r="S5" s="2" t="str">
        <f t="shared" si="7"/>
        <v>Excellent</v>
      </c>
      <c r="T5" s="2">
        <f>IF(P5="FAIL", "FAIL", RANK(M5,Table219[TOTAL], 0))</f>
        <v>14</v>
      </c>
    </row>
    <row r="6" spans="1:20" x14ac:dyDescent="0.2">
      <c r="A6" s="1" t="s">
        <v>50</v>
      </c>
      <c r="B6" s="1" t="s">
        <v>47</v>
      </c>
      <c r="C6" s="2" t="s">
        <v>134</v>
      </c>
      <c r="D6" s="1">
        <v>87</v>
      </c>
      <c r="E6" s="1">
        <v>83</v>
      </c>
      <c r="F6" s="1">
        <v>87</v>
      </c>
      <c r="G6" s="1">
        <v>50</v>
      </c>
      <c r="H6" s="1">
        <v>96</v>
      </c>
      <c r="I6" s="1">
        <v>93</v>
      </c>
      <c r="J6" s="1">
        <v>96</v>
      </c>
      <c r="K6" s="1">
        <f t="shared" si="1"/>
        <v>50</v>
      </c>
      <c r="L6" s="4">
        <f t="shared" si="2"/>
        <v>96</v>
      </c>
      <c r="M6" s="1">
        <f t="shared" si="3"/>
        <v>592</v>
      </c>
      <c r="N6" s="3">
        <f t="shared" si="4"/>
        <v>84.571428571428569</v>
      </c>
      <c r="O6" s="1" t="str">
        <f t="shared" si="0"/>
        <v>PASS</v>
      </c>
      <c r="P6" s="2" t="str">
        <f t="shared" si="5"/>
        <v>PASS</v>
      </c>
      <c r="Q6" s="2" t="str">
        <f t="shared" si="6"/>
        <v>B</v>
      </c>
      <c r="R6" s="2" cm="1">
        <f t="array" ref="R6">IF(P6="FAIL", "FAIL", SUMPRODUCT((B$3:B$100=B6)*(M$3:M$100&gt;M6))+1)</f>
        <v>15</v>
      </c>
      <c r="S6" s="2" t="str">
        <f t="shared" si="7"/>
        <v>Excellent</v>
      </c>
      <c r="T6" s="2">
        <f>IF(P6="FAIL", "FAIL", RANK(M6,Table219[TOTAL], 0))</f>
        <v>17</v>
      </c>
    </row>
    <row r="7" spans="1:20" x14ac:dyDescent="0.2">
      <c r="A7" s="1" t="s">
        <v>51</v>
      </c>
      <c r="B7" s="1" t="s">
        <v>47</v>
      </c>
      <c r="C7" s="2" t="s">
        <v>135</v>
      </c>
      <c r="D7" s="1">
        <v>84</v>
      </c>
      <c r="E7" s="1">
        <v>87</v>
      </c>
      <c r="F7" s="1">
        <v>57</v>
      </c>
      <c r="G7" s="1">
        <v>53</v>
      </c>
      <c r="H7" s="1">
        <v>92</v>
      </c>
      <c r="I7" s="1">
        <v>80</v>
      </c>
      <c r="J7" s="1">
        <v>98</v>
      </c>
      <c r="K7" s="1">
        <f t="shared" si="1"/>
        <v>53</v>
      </c>
      <c r="L7" s="4">
        <f t="shared" si="2"/>
        <v>98</v>
      </c>
      <c r="M7" s="1">
        <f t="shared" si="3"/>
        <v>551</v>
      </c>
      <c r="N7" s="3">
        <f t="shared" si="4"/>
        <v>78.714285714285708</v>
      </c>
      <c r="O7" s="1" t="str">
        <f t="shared" si="0"/>
        <v>PASS</v>
      </c>
      <c r="P7" s="2" t="str">
        <f t="shared" si="5"/>
        <v>PASS</v>
      </c>
      <c r="Q7" s="2" t="str">
        <f t="shared" si="6"/>
        <v>C+</v>
      </c>
      <c r="R7" s="2" cm="1">
        <f t="array" ref="R7">IF(P7="FAIL", "FAIL", SUMPRODUCT((B$3:B$100=B7)*(M$3:M$100&gt;M7))+1)</f>
        <v>19</v>
      </c>
      <c r="S7" s="2" t="str">
        <f t="shared" si="7"/>
        <v>Very Good</v>
      </c>
      <c r="T7" s="2">
        <f>IF(P7="FAIL", "FAIL", RANK(M7,Table219[TOTAL], 0))</f>
        <v>27</v>
      </c>
    </row>
    <row r="8" spans="1:20" x14ac:dyDescent="0.2">
      <c r="A8" s="1" t="s">
        <v>52</v>
      </c>
      <c r="B8" s="1" t="s">
        <v>47</v>
      </c>
      <c r="C8" s="2" t="s">
        <v>136</v>
      </c>
      <c r="D8" s="1">
        <v>85</v>
      </c>
      <c r="E8" s="1">
        <v>90</v>
      </c>
      <c r="F8" s="1">
        <v>84</v>
      </c>
      <c r="G8" s="1">
        <v>94</v>
      </c>
      <c r="H8" s="1">
        <v>87</v>
      </c>
      <c r="I8" s="1">
        <v>80</v>
      </c>
      <c r="J8" s="1">
        <v>86</v>
      </c>
      <c r="K8" s="1">
        <f t="shared" si="1"/>
        <v>80</v>
      </c>
      <c r="L8" s="4">
        <f t="shared" si="2"/>
        <v>94</v>
      </c>
      <c r="M8" s="1">
        <f t="shared" si="3"/>
        <v>606</v>
      </c>
      <c r="N8" s="3">
        <f t="shared" si="4"/>
        <v>86.571428571428569</v>
      </c>
      <c r="O8" s="1" t="str">
        <f t="shared" si="0"/>
        <v>PASS</v>
      </c>
      <c r="P8" s="2" t="str">
        <f t="shared" si="5"/>
        <v>PASS</v>
      </c>
      <c r="Q8" s="2" t="str">
        <f t="shared" si="6"/>
        <v>B+</v>
      </c>
      <c r="R8" s="2" cm="1">
        <f t="array" ref="R8">IF(P8="FAIL", "FAIL", SUMPRODUCT((B$3:B$100=B8)*(M$3:M$100&gt;M8))+1)</f>
        <v>10</v>
      </c>
      <c r="S8" s="2" t="str">
        <f t="shared" si="7"/>
        <v>Excellent</v>
      </c>
      <c r="T8" s="2">
        <f>IF(P8="FAIL", "FAIL", RANK(M8,Table219[TOTAL], 0))</f>
        <v>11</v>
      </c>
    </row>
    <row r="9" spans="1:20" x14ac:dyDescent="0.2">
      <c r="A9" s="1" t="s">
        <v>53</v>
      </c>
      <c r="B9" s="1" t="s">
        <v>47</v>
      </c>
      <c r="C9" s="2" t="s">
        <v>137</v>
      </c>
      <c r="D9" s="1">
        <v>91</v>
      </c>
      <c r="E9" s="1">
        <v>97</v>
      </c>
      <c r="F9" s="1">
        <v>92</v>
      </c>
      <c r="G9" s="1">
        <v>91</v>
      </c>
      <c r="H9" s="1">
        <v>93</v>
      </c>
      <c r="I9" s="1">
        <v>91</v>
      </c>
      <c r="J9" s="1">
        <v>85</v>
      </c>
      <c r="K9" s="1">
        <f t="shared" si="1"/>
        <v>85</v>
      </c>
      <c r="L9" s="4">
        <f t="shared" si="2"/>
        <v>97</v>
      </c>
      <c r="M9" s="1">
        <f t="shared" si="3"/>
        <v>640</v>
      </c>
      <c r="N9" s="3">
        <f t="shared" si="4"/>
        <v>91.428571428571431</v>
      </c>
      <c r="O9" s="1" t="str">
        <f t="shared" si="0"/>
        <v>PASS</v>
      </c>
      <c r="P9" s="2" t="str">
        <f t="shared" si="5"/>
        <v>PASS</v>
      </c>
      <c r="Q9" s="2" t="str">
        <f t="shared" si="6"/>
        <v>A</v>
      </c>
      <c r="R9" s="2" cm="1">
        <f t="array" ref="R9">IF(P9="FAIL", "FAIL", SUMPRODUCT((B$3:B$100=B9)*(M$3:M$100&gt;M9))+1)</f>
        <v>4</v>
      </c>
      <c r="S9" s="2" t="str">
        <f t="shared" si="7"/>
        <v>Outstanding</v>
      </c>
      <c r="T9" s="2">
        <f>IF(P9="FAIL", "FAIL", RANK(M9,Table219[TOTAL], 0))</f>
        <v>4</v>
      </c>
    </row>
    <row r="10" spans="1:20" x14ac:dyDescent="0.2">
      <c r="A10" s="1" t="s">
        <v>54</v>
      </c>
      <c r="B10" s="1" t="s">
        <v>47</v>
      </c>
      <c r="C10" s="2" t="s">
        <v>138</v>
      </c>
      <c r="D10" s="1">
        <v>81</v>
      </c>
      <c r="E10" s="1">
        <v>93</v>
      </c>
      <c r="F10" s="1">
        <v>83</v>
      </c>
      <c r="G10" s="1">
        <v>89</v>
      </c>
      <c r="H10" s="1">
        <v>95</v>
      </c>
      <c r="I10" s="1">
        <v>84</v>
      </c>
      <c r="J10" s="1">
        <v>80</v>
      </c>
      <c r="K10" s="1">
        <f t="shared" si="1"/>
        <v>80</v>
      </c>
      <c r="L10" s="4">
        <f t="shared" si="2"/>
        <v>95</v>
      </c>
      <c r="M10" s="1">
        <f t="shared" si="3"/>
        <v>605</v>
      </c>
      <c r="N10" s="3">
        <f t="shared" si="4"/>
        <v>86.428571428571431</v>
      </c>
      <c r="O10" s="1" t="str">
        <f t="shared" si="0"/>
        <v>PASS</v>
      </c>
      <c r="P10" s="2" t="str">
        <f t="shared" si="5"/>
        <v>PASS</v>
      </c>
      <c r="Q10" s="2" t="str">
        <f t="shared" si="6"/>
        <v>B+</v>
      </c>
      <c r="R10" s="2" cm="1">
        <f t="array" ref="R10">IF(P10="FAIL", "FAIL", SUMPRODUCT((B$3:B$100=B10)*(M$3:M$100&gt;M10))+1)</f>
        <v>11</v>
      </c>
      <c r="S10" s="2" t="str">
        <f t="shared" si="7"/>
        <v>Excellent</v>
      </c>
      <c r="T10" s="2">
        <f>IF(P10="FAIL", "FAIL", RANK(M10,Table219[TOTAL], 0))</f>
        <v>12</v>
      </c>
    </row>
    <row r="11" spans="1:20" x14ac:dyDescent="0.2">
      <c r="A11" s="1" t="s">
        <v>55</v>
      </c>
      <c r="B11" s="1" t="s">
        <v>47</v>
      </c>
      <c r="C11" s="2" t="s">
        <v>139</v>
      </c>
      <c r="D11" s="1">
        <v>83</v>
      </c>
      <c r="E11" s="1">
        <v>88</v>
      </c>
      <c r="F11" s="1">
        <v>89</v>
      </c>
      <c r="G11" s="1">
        <v>91</v>
      </c>
      <c r="H11" s="1">
        <v>80</v>
      </c>
      <c r="I11" s="1">
        <v>93</v>
      </c>
      <c r="J11" s="1">
        <v>91</v>
      </c>
      <c r="K11" s="1">
        <f t="shared" si="1"/>
        <v>80</v>
      </c>
      <c r="L11" s="4">
        <f t="shared" si="2"/>
        <v>93</v>
      </c>
      <c r="M11" s="1">
        <f t="shared" si="3"/>
        <v>615</v>
      </c>
      <c r="N11" s="3">
        <f t="shared" si="4"/>
        <v>87.857142857142861</v>
      </c>
      <c r="O11" s="1" t="str">
        <f t="shared" si="0"/>
        <v>PASS</v>
      </c>
      <c r="P11" s="2" t="str">
        <f t="shared" si="5"/>
        <v>PASS</v>
      </c>
      <c r="Q11" s="2" t="str">
        <f t="shared" si="6"/>
        <v>B+</v>
      </c>
      <c r="R11" s="2" cm="1">
        <f t="array" ref="R11">IF(P11="FAIL", "FAIL", SUMPRODUCT((B$3:B$100=B11)*(M$3:M$100&gt;M11))+1)</f>
        <v>9</v>
      </c>
      <c r="S11" s="2" t="str">
        <f t="shared" si="7"/>
        <v>Excellent</v>
      </c>
      <c r="T11" s="2">
        <f>IF(P11="FAIL", "FAIL", RANK(M11,Table219[TOTAL], 0))</f>
        <v>10</v>
      </c>
    </row>
    <row r="12" spans="1:20" x14ac:dyDescent="0.2">
      <c r="A12" s="1" t="s">
        <v>56</v>
      </c>
      <c r="B12" s="1" t="s">
        <v>47</v>
      </c>
      <c r="C12" s="2" t="s">
        <v>140</v>
      </c>
      <c r="D12" s="1">
        <v>96</v>
      </c>
      <c r="E12" s="1">
        <v>92</v>
      </c>
      <c r="F12" s="1">
        <v>96</v>
      </c>
      <c r="G12" s="1">
        <v>86</v>
      </c>
      <c r="H12" s="1">
        <v>94</v>
      </c>
      <c r="I12" s="1">
        <v>82</v>
      </c>
      <c r="J12" s="1">
        <v>86</v>
      </c>
      <c r="K12" s="1">
        <f t="shared" si="1"/>
        <v>82</v>
      </c>
      <c r="L12" s="4">
        <f t="shared" si="2"/>
        <v>96</v>
      </c>
      <c r="M12" s="1">
        <f t="shared" si="3"/>
        <v>632</v>
      </c>
      <c r="N12" s="3">
        <f t="shared" si="4"/>
        <v>90.285714285714292</v>
      </c>
      <c r="O12" s="1" t="str">
        <f t="shared" si="0"/>
        <v>PASS</v>
      </c>
      <c r="P12" s="2" t="str">
        <f t="shared" si="5"/>
        <v>PASS</v>
      </c>
      <c r="Q12" s="2" t="str">
        <f t="shared" si="6"/>
        <v>A</v>
      </c>
      <c r="R12" s="2" cm="1">
        <f t="array" ref="R12">IF(P12="FAIL", "FAIL", SUMPRODUCT((B$3:B$100=B12)*(M$3:M$100&gt;M12))+1)</f>
        <v>5</v>
      </c>
      <c r="S12" s="2" t="str">
        <f t="shared" si="7"/>
        <v>Outstanding</v>
      </c>
      <c r="T12" s="2">
        <f>IF(P12="FAIL", "FAIL", RANK(M12,Table219[TOTAL], 0))</f>
        <v>5</v>
      </c>
    </row>
    <row r="13" spans="1:20" x14ac:dyDescent="0.2">
      <c r="A13" s="1" t="s">
        <v>57</v>
      </c>
      <c r="B13" s="1" t="s">
        <v>47</v>
      </c>
      <c r="C13" s="2" t="s">
        <v>141</v>
      </c>
      <c r="D13" s="1">
        <v>81</v>
      </c>
      <c r="E13" s="1">
        <v>93</v>
      </c>
      <c r="F13" s="1">
        <v>97</v>
      </c>
      <c r="G13" s="1">
        <v>84</v>
      </c>
      <c r="H13" s="1">
        <v>84</v>
      </c>
      <c r="I13" s="1">
        <v>96</v>
      </c>
      <c r="J13" s="1">
        <v>96</v>
      </c>
      <c r="K13" s="1">
        <f t="shared" si="1"/>
        <v>81</v>
      </c>
      <c r="L13" s="4">
        <f t="shared" si="2"/>
        <v>97</v>
      </c>
      <c r="M13" s="1">
        <f t="shared" si="3"/>
        <v>631</v>
      </c>
      <c r="N13" s="3">
        <f t="shared" si="4"/>
        <v>90.142857142857139</v>
      </c>
      <c r="O13" s="1" t="str">
        <f t="shared" si="0"/>
        <v>PASS</v>
      </c>
      <c r="P13" s="2" t="str">
        <f t="shared" si="5"/>
        <v>PASS</v>
      </c>
      <c r="Q13" s="2" t="str">
        <f t="shared" si="6"/>
        <v>A</v>
      </c>
      <c r="R13" s="2" cm="1">
        <f t="array" ref="R13">IF(P13="FAIL", "FAIL", SUMPRODUCT((B$3:B$100=B13)*(M$3:M$100&gt;M13))+1)</f>
        <v>6</v>
      </c>
      <c r="S13" s="2" t="str">
        <f t="shared" si="7"/>
        <v>Outstanding</v>
      </c>
      <c r="T13" s="2">
        <f>IF(P13="FAIL", "FAIL", RANK(M13,Table219[TOTAL], 0))</f>
        <v>7</v>
      </c>
    </row>
    <row r="14" spans="1:20" x14ac:dyDescent="0.2">
      <c r="A14" s="1" t="s">
        <v>58</v>
      </c>
      <c r="B14" s="1" t="s">
        <v>47</v>
      </c>
      <c r="C14" s="2" t="s">
        <v>142</v>
      </c>
      <c r="D14" s="1">
        <v>82</v>
      </c>
      <c r="E14" s="1">
        <v>71</v>
      </c>
      <c r="F14" s="1">
        <v>81</v>
      </c>
      <c r="G14" s="1">
        <v>73</v>
      </c>
      <c r="H14" s="1">
        <v>80</v>
      </c>
      <c r="I14" s="1">
        <v>92</v>
      </c>
      <c r="J14" s="1">
        <v>92</v>
      </c>
      <c r="K14" s="1">
        <f t="shared" si="1"/>
        <v>71</v>
      </c>
      <c r="L14" s="4">
        <f t="shared" si="2"/>
        <v>92</v>
      </c>
      <c r="M14" s="1">
        <f t="shared" si="3"/>
        <v>571</v>
      </c>
      <c r="N14" s="3">
        <f t="shared" si="4"/>
        <v>81.571428571428569</v>
      </c>
      <c r="O14" s="1" t="str">
        <f t="shared" si="0"/>
        <v>PASS</v>
      </c>
      <c r="P14" s="2" t="str">
        <f t="shared" si="5"/>
        <v>PASS</v>
      </c>
      <c r="Q14" s="2" t="str">
        <f t="shared" si="6"/>
        <v>B</v>
      </c>
      <c r="R14" s="2" cm="1">
        <f t="array" ref="R14">IF(P14="FAIL", "FAIL", SUMPRODUCT((B$3:B$100=B14)*(M$3:M$100&gt;M14))+1)</f>
        <v>17</v>
      </c>
      <c r="S14" s="2" t="str">
        <f t="shared" si="7"/>
        <v>Excellent</v>
      </c>
      <c r="T14" s="2">
        <f>IF(P14="FAIL", "FAIL", RANK(M14,Table219[TOTAL], 0))</f>
        <v>20</v>
      </c>
    </row>
    <row r="15" spans="1:20" x14ac:dyDescent="0.2">
      <c r="A15" s="1" t="s">
        <v>59</v>
      </c>
      <c r="B15" s="1" t="s">
        <v>47</v>
      </c>
      <c r="C15" s="2" t="s">
        <v>143</v>
      </c>
      <c r="D15" s="1">
        <v>86</v>
      </c>
      <c r="E15" s="1">
        <v>81</v>
      </c>
      <c r="F15" s="1">
        <v>91</v>
      </c>
      <c r="G15" s="1">
        <v>95</v>
      </c>
      <c r="H15" s="1">
        <v>88</v>
      </c>
      <c r="I15" s="1">
        <v>39</v>
      </c>
      <c r="J15" s="1">
        <v>80</v>
      </c>
      <c r="K15" s="1">
        <f t="shared" si="1"/>
        <v>39</v>
      </c>
      <c r="L15" s="4">
        <f>MAX(D15:J15)</f>
        <v>95</v>
      </c>
      <c r="M15" s="1">
        <f t="shared" si="3"/>
        <v>560</v>
      </c>
      <c r="N15" s="3">
        <f t="shared" si="4"/>
        <v>80</v>
      </c>
      <c r="O15" s="1" t="str">
        <f t="shared" si="0"/>
        <v>FAIL</v>
      </c>
      <c r="P15" s="2" t="str">
        <f t="shared" si="5"/>
        <v>PASS WITH GRACE</v>
      </c>
      <c r="Q15" s="2" t="str">
        <f t="shared" si="6"/>
        <v>B</v>
      </c>
      <c r="R15" s="2" cm="1">
        <f t="array" ref="R15">IF(P15="FAIL", "FAIL", SUMPRODUCT((B$3:B$100=B15)*(M$3:M$100&gt;M15))+1)</f>
        <v>18</v>
      </c>
      <c r="S15" s="2" t="str">
        <f t="shared" si="7"/>
        <v>Excellent</v>
      </c>
      <c r="T15" s="2">
        <f>IF(P15="FAIL", "FAIL", RANK(M15,Table219[TOTAL], 0))</f>
        <v>25</v>
      </c>
    </row>
    <row r="16" spans="1:20" x14ac:dyDescent="0.2">
      <c r="A16" s="1" t="s">
        <v>60</v>
      </c>
      <c r="B16" s="1" t="s">
        <v>47</v>
      </c>
      <c r="C16" s="2" t="s">
        <v>144</v>
      </c>
      <c r="D16" s="1">
        <v>92</v>
      </c>
      <c r="E16" s="1">
        <v>85</v>
      </c>
      <c r="F16" s="1">
        <v>94</v>
      </c>
      <c r="G16" s="1">
        <v>93</v>
      </c>
      <c r="H16" s="1">
        <v>93</v>
      </c>
      <c r="I16" s="1">
        <v>90</v>
      </c>
      <c r="J16" s="1">
        <v>80</v>
      </c>
      <c r="K16" s="1">
        <f t="shared" si="1"/>
        <v>80</v>
      </c>
      <c r="L16" s="4">
        <f t="shared" si="2"/>
        <v>94</v>
      </c>
      <c r="M16" s="1">
        <f t="shared" si="3"/>
        <v>627</v>
      </c>
      <c r="N16" s="3">
        <f t="shared" si="4"/>
        <v>89.571428571428569</v>
      </c>
      <c r="O16" s="1" t="str">
        <f t="shared" si="0"/>
        <v>PASS</v>
      </c>
      <c r="P16" s="2" t="str">
        <f t="shared" si="5"/>
        <v>PASS</v>
      </c>
      <c r="Q16" s="2" t="str">
        <f t="shared" si="6"/>
        <v>B+</v>
      </c>
      <c r="R16" s="2" cm="1">
        <f t="array" ref="R16">IF(P16="FAIL", "FAIL", SUMPRODUCT((B$3:B$100=B16)*(M$3:M$100&gt;M16))+1)</f>
        <v>7</v>
      </c>
      <c r="S16" s="2" t="str">
        <f t="shared" si="7"/>
        <v>Excellent</v>
      </c>
      <c r="T16" s="2">
        <f>IF(P16="FAIL", "FAIL", RANK(M16,Table219[TOTAL], 0))</f>
        <v>8</v>
      </c>
    </row>
    <row r="17" spans="1:20" x14ac:dyDescent="0.2">
      <c r="A17" s="1" t="s">
        <v>61</v>
      </c>
      <c r="B17" s="1" t="s">
        <v>47</v>
      </c>
      <c r="C17" s="2" t="s">
        <v>145</v>
      </c>
      <c r="D17" s="1">
        <v>93</v>
      </c>
      <c r="E17" s="1">
        <v>91</v>
      </c>
      <c r="F17" s="1">
        <v>89</v>
      </c>
      <c r="G17" s="1">
        <v>90</v>
      </c>
      <c r="H17" s="1">
        <v>96</v>
      </c>
      <c r="I17" s="1">
        <v>95</v>
      </c>
      <c r="J17" s="1">
        <v>92</v>
      </c>
      <c r="K17" s="1">
        <f t="shared" si="1"/>
        <v>89</v>
      </c>
      <c r="L17" s="4">
        <f t="shared" si="2"/>
        <v>96</v>
      </c>
      <c r="M17" s="1">
        <f t="shared" si="3"/>
        <v>646</v>
      </c>
      <c r="N17" s="3">
        <f t="shared" si="4"/>
        <v>92.285714285714292</v>
      </c>
      <c r="O17" s="1" t="str">
        <f t="shared" si="0"/>
        <v>PASS</v>
      </c>
      <c r="P17" s="2" t="str">
        <f t="shared" si="5"/>
        <v>PASS</v>
      </c>
      <c r="Q17" s="2" t="str">
        <f t="shared" si="6"/>
        <v>A</v>
      </c>
      <c r="R17" s="2" cm="1">
        <f t="array" ref="R17">IF(P17="FAIL", "FAIL", SUMPRODUCT((B$3:B$100=B17)*(M$3:M$100&gt;M17))+1)</f>
        <v>3</v>
      </c>
      <c r="S17" s="2" t="str">
        <f t="shared" si="7"/>
        <v>Outstanding</v>
      </c>
      <c r="T17" s="2">
        <f>IF(P17="FAIL", "FAIL", RANK(M17,Table219[TOTAL], 0))</f>
        <v>3</v>
      </c>
    </row>
    <row r="18" spans="1:20" x14ac:dyDescent="0.2">
      <c r="A18" s="1" t="s">
        <v>62</v>
      </c>
      <c r="B18" s="1" t="s">
        <v>47</v>
      </c>
      <c r="C18" s="2" t="s">
        <v>146</v>
      </c>
      <c r="D18" s="1">
        <v>96</v>
      </c>
      <c r="E18" s="1">
        <v>49</v>
      </c>
      <c r="F18" s="1">
        <v>84</v>
      </c>
      <c r="G18" s="1">
        <v>90</v>
      </c>
      <c r="H18" s="1">
        <v>96</v>
      </c>
      <c r="I18" s="1">
        <v>84</v>
      </c>
      <c r="J18" s="1">
        <v>96</v>
      </c>
      <c r="K18" s="1">
        <f t="shared" si="1"/>
        <v>49</v>
      </c>
      <c r="L18" s="4">
        <f t="shared" si="2"/>
        <v>96</v>
      </c>
      <c r="M18" s="1">
        <f t="shared" si="3"/>
        <v>595</v>
      </c>
      <c r="N18" s="3">
        <f t="shared" si="4"/>
        <v>85</v>
      </c>
      <c r="O18" s="1" t="str">
        <f t="shared" si="0"/>
        <v>PASS</v>
      </c>
      <c r="P18" s="2" t="str">
        <f t="shared" si="5"/>
        <v>PASS</v>
      </c>
      <c r="Q18" s="2" t="str">
        <f t="shared" si="6"/>
        <v>B+</v>
      </c>
      <c r="R18" s="2" cm="1">
        <f t="array" ref="R18">IF(P18="FAIL", "FAIL", SUMPRODUCT((B$3:B$100=B18)*(M$3:M$100&gt;M18))+1)</f>
        <v>13</v>
      </c>
      <c r="S18" s="2" t="str">
        <f t="shared" si="7"/>
        <v>Excellent</v>
      </c>
      <c r="T18" s="2">
        <f>IF(P18="FAIL", "FAIL", RANK(M18,Table219[TOTAL], 0))</f>
        <v>15</v>
      </c>
    </row>
    <row r="19" spans="1:20" x14ac:dyDescent="0.2">
      <c r="A19" s="1" t="s">
        <v>63</v>
      </c>
      <c r="B19" s="1" t="s">
        <v>47</v>
      </c>
      <c r="C19" s="2" t="s">
        <v>147</v>
      </c>
      <c r="D19" s="1">
        <v>92</v>
      </c>
      <c r="E19" s="1">
        <v>90</v>
      </c>
      <c r="F19" s="1">
        <v>88</v>
      </c>
      <c r="G19" s="1">
        <v>88</v>
      </c>
      <c r="H19" s="1">
        <v>98</v>
      </c>
      <c r="I19" s="1">
        <v>95</v>
      </c>
      <c r="J19" s="1">
        <v>96</v>
      </c>
      <c r="K19" s="1">
        <f t="shared" si="1"/>
        <v>88</v>
      </c>
      <c r="L19" s="4">
        <f t="shared" si="2"/>
        <v>98</v>
      </c>
      <c r="M19" s="1">
        <f t="shared" si="3"/>
        <v>647</v>
      </c>
      <c r="N19" s="3">
        <f t="shared" si="4"/>
        <v>92.428571428571431</v>
      </c>
      <c r="O19" s="1" t="str">
        <f t="shared" si="0"/>
        <v>PASS</v>
      </c>
      <c r="P19" s="2" t="str">
        <f t="shared" si="5"/>
        <v>PASS</v>
      </c>
      <c r="Q19" s="2" t="str">
        <f t="shared" si="6"/>
        <v>A</v>
      </c>
      <c r="R19" s="2" cm="1">
        <f t="array" ref="R19">IF(P19="FAIL", "FAIL", SUMPRODUCT((B$3:B$100=B19)*(M$3:M$100&gt;M19))+1)</f>
        <v>2</v>
      </c>
      <c r="S19" s="2" t="str">
        <f t="shared" si="7"/>
        <v>Outstanding</v>
      </c>
      <c r="T19" s="2">
        <f>IF(P19="FAIL", "FAIL", RANK(M19,Table219[TOTAL], 0))</f>
        <v>2</v>
      </c>
    </row>
    <row r="20" spans="1:20" x14ac:dyDescent="0.2">
      <c r="A20" s="1" t="s">
        <v>64</v>
      </c>
      <c r="B20" s="1" t="s">
        <v>47</v>
      </c>
      <c r="C20" s="2" t="s">
        <v>148</v>
      </c>
      <c r="D20" s="1">
        <v>82</v>
      </c>
      <c r="E20" s="1">
        <v>84</v>
      </c>
      <c r="F20" s="1">
        <v>40</v>
      </c>
      <c r="G20" s="1">
        <v>78</v>
      </c>
      <c r="H20" s="1">
        <v>38</v>
      </c>
      <c r="I20" s="1">
        <v>93</v>
      </c>
      <c r="J20" s="1">
        <v>82</v>
      </c>
      <c r="K20" s="1">
        <f t="shared" si="1"/>
        <v>38</v>
      </c>
      <c r="L20" s="4">
        <f t="shared" si="2"/>
        <v>93</v>
      </c>
      <c r="M20" s="1">
        <f t="shared" si="3"/>
        <v>497</v>
      </c>
      <c r="N20" s="3">
        <f t="shared" si="4"/>
        <v>71</v>
      </c>
      <c r="O20" s="1" t="str">
        <f t="shared" si="0"/>
        <v>FAIL</v>
      </c>
      <c r="P20" s="2" t="str">
        <f t="shared" si="5"/>
        <v>PASS WITH GRACE</v>
      </c>
      <c r="Q20" s="2" t="str">
        <f t="shared" si="6"/>
        <v>C+</v>
      </c>
      <c r="R20" s="2" cm="1">
        <f t="array" ref="R20">IF(P20="FAIL", "FAIL", SUMPRODUCT((B$3:B$100=B20)*(M$3:M$100&gt;M20))+1)</f>
        <v>20</v>
      </c>
      <c r="S20" s="2" t="str">
        <f t="shared" si="7"/>
        <v>Very Good</v>
      </c>
      <c r="T20" s="2">
        <f>IF(P20="FAIL", "FAIL", RANK(M20,Table219[TOTAL], 0))</f>
        <v>37</v>
      </c>
    </row>
    <row r="21" spans="1:20" x14ac:dyDescent="0.2">
      <c r="A21" s="1" t="s">
        <v>65</v>
      </c>
      <c r="B21" s="1" t="s">
        <v>47</v>
      </c>
      <c r="C21" s="2" t="s">
        <v>149</v>
      </c>
      <c r="D21" s="1">
        <v>81</v>
      </c>
      <c r="E21" s="1">
        <v>80</v>
      </c>
      <c r="F21" s="1">
        <v>91</v>
      </c>
      <c r="G21" s="1">
        <v>81</v>
      </c>
      <c r="H21" s="1">
        <v>74</v>
      </c>
      <c r="I21" s="1">
        <v>92</v>
      </c>
      <c r="J21" s="1">
        <v>91</v>
      </c>
      <c r="K21" s="1">
        <f t="shared" si="1"/>
        <v>74</v>
      </c>
      <c r="L21" s="4">
        <f t="shared" si="2"/>
        <v>92</v>
      </c>
      <c r="M21" s="1">
        <f t="shared" si="3"/>
        <v>590</v>
      </c>
      <c r="N21" s="3">
        <f t="shared" si="4"/>
        <v>84.285714285714292</v>
      </c>
      <c r="O21" s="1" t="str">
        <f t="shared" si="0"/>
        <v>PASS</v>
      </c>
      <c r="P21" s="2" t="str">
        <f t="shared" si="5"/>
        <v>PASS</v>
      </c>
      <c r="Q21" s="2" t="str">
        <f t="shared" si="6"/>
        <v>B</v>
      </c>
      <c r="R21" s="2" cm="1">
        <f t="array" ref="R21">IF(P21="FAIL", "FAIL", SUMPRODUCT((B$3:B$100=B21)*(M$3:M$100&gt;M21))+1)</f>
        <v>16</v>
      </c>
      <c r="S21" s="2" t="str">
        <f t="shared" si="7"/>
        <v>Excellent</v>
      </c>
      <c r="T21" s="2">
        <f>IF(P21="FAIL", "FAIL", RANK(M21,Table219[TOTAL], 0))</f>
        <v>18</v>
      </c>
    </row>
    <row r="22" spans="1:20" x14ac:dyDescent="0.2">
      <c r="A22" s="1" t="s">
        <v>66</v>
      </c>
      <c r="B22" s="1" t="s">
        <v>47</v>
      </c>
      <c r="C22" s="2" t="s">
        <v>150</v>
      </c>
      <c r="D22" s="1">
        <v>80</v>
      </c>
      <c r="E22" s="1">
        <v>84</v>
      </c>
      <c r="F22" s="1">
        <v>85</v>
      </c>
      <c r="G22" s="1">
        <v>95</v>
      </c>
      <c r="H22" s="1">
        <v>83</v>
      </c>
      <c r="I22" s="1">
        <v>81</v>
      </c>
      <c r="J22" s="1">
        <v>86</v>
      </c>
      <c r="K22" s="1">
        <f t="shared" si="1"/>
        <v>80</v>
      </c>
      <c r="L22" s="4">
        <f t="shared" si="2"/>
        <v>95</v>
      </c>
      <c r="M22" s="1">
        <f t="shared" si="3"/>
        <v>594</v>
      </c>
      <c r="N22" s="3">
        <f t="shared" si="4"/>
        <v>84.857142857142861</v>
      </c>
      <c r="O22" s="1" t="str">
        <f t="shared" si="0"/>
        <v>PASS</v>
      </c>
      <c r="P22" s="2" t="str">
        <f t="shared" si="5"/>
        <v>PASS</v>
      </c>
      <c r="Q22" s="2" t="str">
        <f t="shared" si="6"/>
        <v>B</v>
      </c>
      <c r="R22" s="2" cm="1">
        <f t="array" ref="R22">IF(P22="FAIL", "FAIL", SUMPRODUCT((B$3:B$100=B22)*(M$3:M$100&gt;M22))+1)</f>
        <v>14</v>
      </c>
      <c r="S22" s="2" t="str">
        <f t="shared" si="7"/>
        <v>Excellent</v>
      </c>
      <c r="T22" s="2">
        <f>IF(P22="FAIL", "FAIL", RANK(M22,Table219[TOTAL], 0))</f>
        <v>16</v>
      </c>
    </row>
    <row r="23" spans="1:20" x14ac:dyDescent="0.2">
      <c r="A23" s="1" t="s">
        <v>67</v>
      </c>
      <c r="B23" s="1" t="s">
        <v>42</v>
      </c>
      <c r="C23" s="2" t="s">
        <v>151</v>
      </c>
      <c r="D23" s="1">
        <v>80</v>
      </c>
      <c r="E23" s="1">
        <v>80</v>
      </c>
      <c r="F23" s="1">
        <v>77</v>
      </c>
      <c r="G23" s="1">
        <v>70</v>
      </c>
      <c r="H23" s="1">
        <v>38</v>
      </c>
      <c r="I23" s="1">
        <v>73</v>
      </c>
      <c r="J23" s="1">
        <v>71</v>
      </c>
      <c r="K23" s="1">
        <f>MIN(D23:J23)</f>
        <v>38</v>
      </c>
      <c r="L23" s="4">
        <f>MAX(D23:J23)</f>
        <v>80</v>
      </c>
      <c r="M23" s="1">
        <f>SUM(D23:J23)</f>
        <v>489</v>
      </c>
      <c r="N23" s="3">
        <f>M23/7</f>
        <v>69.857142857142861</v>
      </c>
      <c r="O23" s="1" t="str">
        <f t="shared" si="0"/>
        <v>FAIL</v>
      </c>
      <c r="P23" s="2" t="str">
        <f>IF(AND(MIN(K23)&gt;=35, MIN(K23)&lt;=39), "PASS WITH GRACE", IF(MIN(K23)&lt;35, "FAIL", "PASS"))</f>
        <v>PASS WITH GRACE</v>
      </c>
      <c r="Q23" s="2" t="str">
        <f>IF(P23="FAIL","FAIL",IF(N23&gt;=95,"A+",IF(N23&gt;=90,"A",IF(N23&gt;=85,"B+",IF(N23&gt;=80,"B",IF(N23&gt;=70,"C+",IF(N23&gt;=60,"C",IF(N23&gt;=50,"D+",IF(N23&gt;=40,"D","FAIL")))))))))</f>
        <v>C</v>
      </c>
      <c r="R23" s="2" cm="1">
        <f t="array" ref="R23">IF(P23="FAIL", "FAIL", SUMPRODUCT((B$3:B$100=B23)*(M$3:M$100&gt;M23))+1)</f>
        <v>18</v>
      </c>
      <c r="S23" s="2" t="str">
        <f t="shared" si="7"/>
        <v>Good</v>
      </c>
      <c r="T23" s="2">
        <f>IF(P23="FAIL", "FAIL", RANK(M23,Table219[TOTAL], 0))</f>
        <v>40</v>
      </c>
    </row>
    <row r="24" spans="1:20" x14ac:dyDescent="0.2">
      <c r="A24" s="1" t="s">
        <v>68</v>
      </c>
      <c r="B24" s="1" t="s">
        <v>42</v>
      </c>
      <c r="C24" s="2" t="s">
        <v>152</v>
      </c>
      <c r="D24" s="1">
        <v>71</v>
      </c>
      <c r="E24" s="1">
        <v>88</v>
      </c>
      <c r="F24" s="1">
        <v>75</v>
      </c>
      <c r="G24" s="1">
        <v>81</v>
      </c>
      <c r="H24" s="1">
        <v>90</v>
      </c>
      <c r="I24" s="1">
        <v>89</v>
      </c>
      <c r="J24" s="1">
        <v>86</v>
      </c>
      <c r="K24" s="1">
        <f t="shared" ref="K24:K42" si="8">MIN(D24:J24)</f>
        <v>71</v>
      </c>
      <c r="L24" s="4">
        <f t="shared" ref="L24:L42" si="9">MAX(D24:J24)</f>
        <v>90</v>
      </c>
      <c r="M24" s="1">
        <f t="shared" ref="M24:M42" si="10">SUM(D24:J24)</f>
        <v>580</v>
      </c>
      <c r="N24" s="3">
        <f t="shared" ref="N24:N42" si="11">M24/7</f>
        <v>82.857142857142861</v>
      </c>
      <c r="O24" s="1" t="str">
        <f t="shared" si="0"/>
        <v>PASS</v>
      </c>
      <c r="P24" s="2" t="str">
        <f t="shared" ref="P24:P42" si="12">IF(AND(MIN(K24)&gt;=35, MIN(K24)&lt;=39), "PASS WITH GRACE", IF(MIN(K24)&lt;35, "FAIL", "PASS"))</f>
        <v>PASS</v>
      </c>
      <c r="Q24" s="2" t="str">
        <f t="shared" ref="Q24:Q42" si="13">IF(P24="FAIL","FAIL",IF(N24&gt;=95,"A+",IF(N24&gt;=90,"A",IF(N24&gt;=85,"B+",IF(N24&gt;=80,"B",IF(N24&gt;=70,"C+",IF(N24&gt;=60,"C",IF(N24&gt;=50,"D+",IF(N24&gt;=40,"D","FAIL")))))))))</f>
        <v>B</v>
      </c>
      <c r="R24" s="2" cm="1">
        <f t="array" ref="R24">IF(P24="FAIL", "FAIL", SUMPRODUCT((B$3:B$100=B24)*(M$3:M$100&gt;M24))+1)</f>
        <v>3</v>
      </c>
      <c r="S24" s="2" t="str">
        <f t="shared" si="7"/>
        <v>Excellent</v>
      </c>
      <c r="T24" s="2">
        <f>IF(P24="FAIL", "FAIL", RANK(M24,Table219[TOTAL], 0))</f>
        <v>19</v>
      </c>
    </row>
    <row r="25" spans="1:20" x14ac:dyDescent="0.2">
      <c r="A25" s="1" t="s">
        <v>69</v>
      </c>
      <c r="B25" s="1" t="s">
        <v>42</v>
      </c>
      <c r="C25" s="2" t="s">
        <v>153</v>
      </c>
      <c r="D25" s="1">
        <v>85</v>
      </c>
      <c r="E25" s="1">
        <v>80</v>
      </c>
      <c r="F25" s="1">
        <v>79</v>
      </c>
      <c r="G25" s="1">
        <v>79</v>
      </c>
      <c r="H25" s="1">
        <v>79</v>
      </c>
      <c r="I25" s="1">
        <v>86</v>
      </c>
      <c r="J25" s="1">
        <v>74</v>
      </c>
      <c r="K25" s="1">
        <f t="shared" si="8"/>
        <v>74</v>
      </c>
      <c r="L25" s="4">
        <f t="shared" si="9"/>
        <v>86</v>
      </c>
      <c r="M25" s="1">
        <f t="shared" si="10"/>
        <v>562</v>
      </c>
      <c r="N25" s="3">
        <f t="shared" si="11"/>
        <v>80.285714285714292</v>
      </c>
      <c r="O25" s="1" t="str">
        <f t="shared" si="0"/>
        <v>PASS</v>
      </c>
      <c r="P25" s="2" t="str">
        <f t="shared" si="12"/>
        <v>PASS</v>
      </c>
      <c r="Q25" s="2" t="str">
        <f t="shared" si="13"/>
        <v>B</v>
      </c>
      <c r="R25" s="2" cm="1">
        <f t="array" ref="R25">IF(P25="FAIL", "FAIL", SUMPRODUCT((B$3:B$100=B25)*(M$3:M$100&gt;M25))+1)</f>
        <v>6</v>
      </c>
      <c r="S25" s="2" t="str">
        <f t="shared" si="7"/>
        <v>Excellent</v>
      </c>
      <c r="T25" s="2">
        <f>IF(P25="FAIL", "FAIL", RANK(M25,Table219[TOTAL], 0))</f>
        <v>23</v>
      </c>
    </row>
    <row r="26" spans="1:20" x14ac:dyDescent="0.2">
      <c r="A26" s="1" t="s">
        <v>70</v>
      </c>
      <c r="B26" s="1" t="s">
        <v>42</v>
      </c>
      <c r="C26" s="2" t="s">
        <v>154</v>
      </c>
      <c r="D26" s="1">
        <v>89</v>
      </c>
      <c r="E26" s="1">
        <v>46</v>
      </c>
      <c r="F26" s="1">
        <v>71</v>
      </c>
      <c r="G26" s="1">
        <v>81</v>
      </c>
      <c r="H26" s="1">
        <v>79</v>
      </c>
      <c r="I26" s="1">
        <v>70</v>
      </c>
      <c r="J26" s="1">
        <v>72</v>
      </c>
      <c r="K26" s="1">
        <f t="shared" si="8"/>
        <v>46</v>
      </c>
      <c r="L26" s="4">
        <f t="shared" si="9"/>
        <v>89</v>
      </c>
      <c r="M26" s="1">
        <f t="shared" si="10"/>
        <v>508</v>
      </c>
      <c r="N26" s="3">
        <f t="shared" si="11"/>
        <v>72.571428571428569</v>
      </c>
      <c r="O26" s="1" t="str">
        <f t="shared" si="0"/>
        <v>PASS</v>
      </c>
      <c r="P26" s="2" t="str">
        <f t="shared" si="12"/>
        <v>PASS</v>
      </c>
      <c r="Q26" s="2" t="str">
        <f t="shared" si="13"/>
        <v>C+</v>
      </c>
      <c r="R26" s="2" cm="1">
        <f t="array" ref="R26">IF(P26="FAIL", "FAIL", SUMPRODUCT((B$3:B$100=B26)*(M$3:M$100&gt;M26))+1)</f>
        <v>16</v>
      </c>
      <c r="S26" s="2" t="str">
        <f t="shared" si="7"/>
        <v>Very Good</v>
      </c>
      <c r="T26" s="2">
        <f>IF(P26="FAIL", "FAIL", RANK(M26,Table219[TOTAL], 0))</f>
        <v>35</v>
      </c>
    </row>
    <row r="27" spans="1:20" x14ac:dyDescent="0.2">
      <c r="A27" s="1" t="s">
        <v>71</v>
      </c>
      <c r="B27" s="1" t="s">
        <v>42</v>
      </c>
      <c r="C27" s="2" t="s">
        <v>155</v>
      </c>
      <c r="D27" s="1">
        <v>69</v>
      </c>
      <c r="E27" s="1">
        <v>80</v>
      </c>
      <c r="F27" s="1">
        <v>83</v>
      </c>
      <c r="G27" s="1">
        <v>32</v>
      </c>
      <c r="H27" s="1">
        <v>87</v>
      </c>
      <c r="I27" s="1">
        <v>89</v>
      </c>
      <c r="J27" s="1">
        <v>71</v>
      </c>
      <c r="K27" s="1">
        <f t="shared" si="8"/>
        <v>32</v>
      </c>
      <c r="L27" s="4">
        <f t="shared" si="9"/>
        <v>89</v>
      </c>
      <c r="M27" s="1">
        <f t="shared" si="10"/>
        <v>511</v>
      </c>
      <c r="N27" s="3">
        <f t="shared" si="11"/>
        <v>73</v>
      </c>
      <c r="O27" s="1" t="str">
        <f t="shared" si="0"/>
        <v>FAIL</v>
      </c>
      <c r="P27" s="2" t="str">
        <f t="shared" si="12"/>
        <v>FAIL</v>
      </c>
      <c r="Q27" s="2" t="str">
        <f t="shared" si="13"/>
        <v>FAIL</v>
      </c>
      <c r="R27" s="2" t="str" cm="1">
        <f t="array" ref="R27">IF(P27="FAIL", "FAIL", SUMPRODUCT((B$3:B$100=B27)*(M$3:M$100&gt;M27))+1)</f>
        <v>FAIL</v>
      </c>
      <c r="S27" s="2" t="str">
        <f t="shared" si="7"/>
        <v>Don't Give Up!</v>
      </c>
      <c r="T27" s="2" t="str">
        <f>IF(P27="FAIL", "FAIL", RANK(M27,Table219[TOTAL], 0))</f>
        <v>FAIL</v>
      </c>
    </row>
    <row r="28" spans="1:20" x14ac:dyDescent="0.2">
      <c r="A28" s="1" t="s">
        <v>72</v>
      </c>
      <c r="B28" s="1" t="s">
        <v>42</v>
      </c>
      <c r="C28" s="2" t="s">
        <v>156</v>
      </c>
      <c r="D28" s="1">
        <v>81</v>
      </c>
      <c r="E28" s="1">
        <v>89</v>
      </c>
      <c r="F28" s="1">
        <v>57</v>
      </c>
      <c r="G28" s="1">
        <v>90</v>
      </c>
      <c r="H28" s="1">
        <v>86</v>
      </c>
      <c r="I28" s="1">
        <v>47</v>
      </c>
      <c r="J28" s="1">
        <v>75</v>
      </c>
      <c r="K28" s="1">
        <f t="shared" si="8"/>
        <v>47</v>
      </c>
      <c r="L28" s="4">
        <f t="shared" si="9"/>
        <v>90</v>
      </c>
      <c r="M28" s="1">
        <f t="shared" si="10"/>
        <v>525</v>
      </c>
      <c r="N28" s="3">
        <f t="shared" si="11"/>
        <v>75</v>
      </c>
      <c r="O28" s="1" t="str">
        <f t="shared" si="0"/>
        <v>PASS</v>
      </c>
      <c r="P28" s="2" t="str">
        <f t="shared" si="12"/>
        <v>PASS</v>
      </c>
      <c r="Q28" s="2" t="str">
        <f t="shared" si="13"/>
        <v>C+</v>
      </c>
      <c r="R28" s="2" cm="1">
        <f t="array" ref="R28">IF(P28="FAIL", "FAIL", SUMPRODUCT((B$3:B$100=B28)*(M$3:M$100&gt;M28))+1)</f>
        <v>12</v>
      </c>
      <c r="S28" s="2" t="str">
        <f t="shared" si="7"/>
        <v>Very Good</v>
      </c>
      <c r="T28" s="2">
        <f>IF(P28="FAIL", "FAIL", RANK(M28,Table219[TOTAL], 0))</f>
        <v>31</v>
      </c>
    </row>
    <row r="29" spans="1:20" x14ac:dyDescent="0.2">
      <c r="A29" s="1" t="s">
        <v>73</v>
      </c>
      <c r="B29" s="1" t="s">
        <v>42</v>
      </c>
      <c r="C29" s="2" t="s">
        <v>157</v>
      </c>
      <c r="D29" s="1">
        <v>70</v>
      </c>
      <c r="E29" s="1">
        <v>72</v>
      </c>
      <c r="F29" s="1">
        <v>75</v>
      </c>
      <c r="G29" s="1">
        <v>88</v>
      </c>
      <c r="H29" s="1">
        <v>90</v>
      </c>
      <c r="I29" s="1">
        <v>74</v>
      </c>
      <c r="J29" s="1">
        <v>73</v>
      </c>
      <c r="K29" s="1">
        <f t="shared" si="8"/>
        <v>70</v>
      </c>
      <c r="L29" s="4">
        <f t="shared" si="9"/>
        <v>90</v>
      </c>
      <c r="M29" s="1">
        <f t="shared" si="10"/>
        <v>542</v>
      </c>
      <c r="N29" s="3">
        <f t="shared" si="11"/>
        <v>77.428571428571431</v>
      </c>
      <c r="O29" s="1" t="str">
        <f t="shared" si="0"/>
        <v>PASS</v>
      </c>
      <c r="P29" s="2" t="str">
        <f t="shared" si="12"/>
        <v>PASS</v>
      </c>
      <c r="Q29" s="2" t="str">
        <f t="shared" si="13"/>
        <v>C+</v>
      </c>
      <c r="R29" s="2" cm="1">
        <f t="array" ref="R29">IF(P29="FAIL", "FAIL", SUMPRODUCT((B$3:B$100=B29)*(M$3:M$100&gt;M29))+1)</f>
        <v>9</v>
      </c>
      <c r="S29" s="2" t="str">
        <f t="shared" si="7"/>
        <v>Very Good</v>
      </c>
      <c r="T29" s="2">
        <f>IF(P29="FAIL", "FAIL", RANK(M29,Table219[TOTAL], 0))</f>
        <v>28</v>
      </c>
    </row>
    <row r="30" spans="1:20" x14ac:dyDescent="0.2">
      <c r="A30" s="1" t="s">
        <v>74</v>
      </c>
      <c r="B30" s="1" t="s">
        <v>42</v>
      </c>
      <c r="C30" s="2" t="s">
        <v>158</v>
      </c>
      <c r="D30" s="1">
        <v>81</v>
      </c>
      <c r="E30" s="1">
        <v>86</v>
      </c>
      <c r="F30" s="1">
        <v>71</v>
      </c>
      <c r="G30" s="1">
        <v>87</v>
      </c>
      <c r="H30" s="1">
        <v>78</v>
      </c>
      <c r="I30" s="1">
        <v>89</v>
      </c>
      <c r="J30" s="1">
        <v>36</v>
      </c>
      <c r="K30" s="1">
        <f t="shared" si="8"/>
        <v>36</v>
      </c>
      <c r="L30" s="4">
        <f>MAX(D30:J30)</f>
        <v>89</v>
      </c>
      <c r="M30" s="1">
        <f t="shared" si="10"/>
        <v>528</v>
      </c>
      <c r="N30" s="3">
        <f t="shared" si="11"/>
        <v>75.428571428571431</v>
      </c>
      <c r="O30" s="1" t="str">
        <f t="shared" si="0"/>
        <v>FAIL</v>
      </c>
      <c r="P30" s="2" t="str">
        <f t="shared" si="12"/>
        <v>PASS WITH GRACE</v>
      </c>
      <c r="Q30" s="2" t="str">
        <f t="shared" si="13"/>
        <v>C+</v>
      </c>
      <c r="R30" s="2" cm="1">
        <f t="array" ref="R30">IF(P30="FAIL", "FAIL", SUMPRODUCT((B$3:B$100=B30)*(M$3:M$100&gt;M30))+1)</f>
        <v>11</v>
      </c>
      <c r="S30" s="2" t="str">
        <f t="shared" si="7"/>
        <v>Very Good</v>
      </c>
      <c r="T30" s="2">
        <f>IF(P30="FAIL", "FAIL", RANK(M30,Table219[TOTAL], 0))</f>
        <v>30</v>
      </c>
    </row>
    <row r="31" spans="1:20" x14ac:dyDescent="0.2">
      <c r="A31" s="1" t="s">
        <v>75</v>
      </c>
      <c r="B31" s="1" t="s">
        <v>42</v>
      </c>
      <c r="C31" s="2" t="s">
        <v>159</v>
      </c>
      <c r="D31" s="1">
        <v>94</v>
      </c>
      <c r="E31" s="1">
        <v>82</v>
      </c>
      <c r="F31" s="1">
        <v>94</v>
      </c>
      <c r="G31" s="1">
        <v>91</v>
      </c>
      <c r="H31" s="1">
        <v>96</v>
      </c>
      <c r="I31" s="1">
        <v>89</v>
      </c>
      <c r="J31" s="1">
        <v>86</v>
      </c>
      <c r="K31" s="1">
        <f t="shared" si="8"/>
        <v>82</v>
      </c>
      <c r="L31" s="4">
        <f t="shared" si="9"/>
        <v>96</v>
      </c>
      <c r="M31" s="1">
        <f t="shared" si="10"/>
        <v>632</v>
      </c>
      <c r="N31" s="3">
        <f t="shared" si="11"/>
        <v>90.285714285714292</v>
      </c>
      <c r="O31" s="1" t="str">
        <f t="shared" si="0"/>
        <v>PASS</v>
      </c>
      <c r="P31" s="2" t="str">
        <f t="shared" si="12"/>
        <v>PASS</v>
      </c>
      <c r="Q31" s="2" t="str">
        <f t="shared" si="13"/>
        <v>A</v>
      </c>
      <c r="R31" s="2" cm="1">
        <f t="array" ref="R31">IF(P31="FAIL", "FAIL", SUMPRODUCT((B$3:B$100=B31)*(M$3:M$100&gt;M31))+1)</f>
        <v>1</v>
      </c>
      <c r="S31" s="2" t="str">
        <f t="shared" si="7"/>
        <v>Outstanding</v>
      </c>
      <c r="T31" s="2">
        <f>IF(P31="FAIL", "FAIL", RANK(M31,Table219[TOTAL], 0))</f>
        <v>5</v>
      </c>
    </row>
    <row r="32" spans="1:20" x14ac:dyDescent="0.2">
      <c r="A32" s="1" t="s">
        <v>76</v>
      </c>
      <c r="B32" s="1" t="s">
        <v>42</v>
      </c>
      <c r="C32" s="2" t="s">
        <v>160</v>
      </c>
      <c r="D32" s="1">
        <v>87</v>
      </c>
      <c r="E32" s="1">
        <v>80</v>
      </c>
      <c r="F32" s="1">
        <v>86</v>
      </c>
      <c r="G32" s="1">
        <v>71</v>
      </c>
      <c r="H32" s="1">
        <v>88</v>
      </c>
      <c r="I32" s="1">
        <v>72</v>
      </c>
      <c r="J32" s="1">
        <v>72</v>
      </c>
      <c r="K32" s="1">
        <f t="shared" si="8"/>
        <v>71</v>
      </c>
      <c r="L32" s="4">
        <f t="shared" si="9"/>
        <v>88</v>
      </c>
      <c r="M32" s="1">
        <f t="shared" si="10"/>
        <v>556</v>
      </c>
      <c r="N32" s="3">
        <f t="shared" si="11"/>
        <v>79.428571428571431</v>
      </c>
      <c r="O32" s="1" t="str">
        <f t="shared" si="0"/>
        <v>PASS</v>
      </c>
      <c r="P32" s="2" t="str">
        <f t="shared" si="12"/>
        <v>PASS</v>
      </c>
      <c r="Q32" s="2" t="str">
        <f t="shared" si="13"/>
        <v>C+</v>
      </c>
      <c r="R32" s="2" cm="1">
        <f t="array" ref="R32">IF(P32="FAIL", "FAIL", SUMPRODUCT((B$3:B$100=B32)*(M$3:M$100&gt;M32))+1)</f>
        <v>8</v>
      </c>
      <c r="S32" s="2" t="str">
        <f t="shared" si="7"/>
        <v>Very Good</v>
      </c>
      <c r="T32" s="2">
        <f>IF(P32="FAIL", "FAIL", RANK(M32,Table219[TOTAL], 0))</f>
        <v>26</v>
      </c>
    </row>
    <row r="33" spans="1:20" x14ac:dyDescent="0.2">
      <c r="A33" s="1" t="s">
        <v>77</v>
      </c>
      <c r="B33" s="1" t="s">
        <v>42</v>
      </c>
      <c r="C33" s="2" t="s">
        <v>161</v>
      </c>
      <c r="D33" s="1">
        <v>76</v>
      </c>
      <c r="E33" s="1">
        <v>79</v>
      </c>
      <c r="F33" s="1">
        <v>86</v>
      </c>
      <c r="G33" s="1">
        <v>70</v>
      </c>
      <c r="H33" s="1">
        <v>82</v>
      </c>
      <c r="I33" s="1">
        <v>80</v>
      </c>
      <c r="J33" s="1">
        <v>88</v>
      </c>
      <c r="K33" s="1">
        <f t="shared" si="8"/>
        <v>70</v>
      </c>
      <c r="L33" s="4">
        <f t="shared" si="9"/>
        <v>88</v>
      </c>
      <c r="M33" s="1">
        <f t="shared" si="10"/>
        <v>561</v>
      </c>
      <c r="N33" s="3">
        <f t="shared" si="11"/>
        <v>80.142857142857139</v>
      </c>
      <c r="O33" s="1" t="str">
        <f t="shared" si="0"/>
        <v>PASS</v>
      </c>
      <c r="P33" s="2" t="str">
        <f t="shared" si="12"/>
        <v>PASS</v>
      </c>
      <c r="Q33" s="2" t="str">
        <f t="shared" si="13"/>
        <v>B</v>
      </c>
      <c r="R33" s="2" cm="1">
        <f t="array" ref="R33">IF(P33="FAIL", "FAIL", SUMPRODUCT((B$3:B$100=B33)*(M$3:M$100&gt;M33))+1)</f>
        <v>7</v>
      </c>
      <c r="S33" s="2" t="str">
        <f t="shared" si="7"/>
        <v>Excellent</v>
      </c>
      <c r="T33" s="2">
        <f>IF(P33="FAIL", "FAIL", RANK(M33,Table219[TOTAL], 0))</f>
        <v>24</v>
      </c>
    </row>
    <row r="34" spans="1:20" x14ac:dyDescent="0.2">
      <c r="A34" s="1" t="s">
        <v>78</v>
      </c>
      <c r="B34" s="1" t="s">
        <v>42</v>
      </c>
      <c r="C34" s="2" t="s">
        <v>162</v>
      </c>
      <c r="D34" s="1">
        <v>79</v>
      </c>
      <c r="E34" s="1">
        <v>52</v>
      </c>
      <c r="F34" s="1">
        <v>70</v>
      </c>
      <c r="G34" s="1">
        <v>85</v>
      </c>
      <c r="H34" s="1">
        <v>74</v>
      </c>
      <c r="I34" s="1">
        <v>70</v>
      </c>
      <c r="J34" s="1">
        <v>81</v>
      </c>
      <c r="K34" s="1">
        <f t="shared" si="8"/>
        <v>52</v>
      </c>
      <c r="L34" s="4">
        <f t="shared" si="9"/>
        <v>85</v>
      </c>
      <c r="M34" s="1">
        <f t="shared" si="10"/>
        <v>511</v>
      </c>
      <c r="N34" s="3">
        <f t="shared" si="11"/>
        <v>73</v>
      </c>
      <c r="O34" s="1" t="str">
        <f t="shared" si="0"/>
        <v>PASS</v>
      </c>
      <c r="P34" s="2" t="str">
        <f t="shared" si="12"/>
        <v>PASS</v>
      </c>
      <c r="Q34" s="2" t="str">
        <f t="shared" si="13"/>
        <v>C+</v>
      </c>
      <c r="R34" s="2" cm="1">
        <f t="array" ref="R34">IF(P34="FAIL", "FAIL", SUMPRODUCT((B$3:B$100=B34)*(M$3:M$100&gt;M34))+1)</f>
        <v>14</v>
      </c>
      <c r="S34" s="2" t="str">
        <f t="shared" si="7"/>
        <v>Very Good</v>
      </c>
      <c r="T34" s="2">
        <f>IF(P34="FAIL", "FAIL", RANK(M34,Table219[TOTAL], 0))</f>
        <v>33</v>
      </c>
    </row>
    <row r="35" spans="1:20" x14ac:dyDescent="0.2">
      <c r="A35" s="1" t="s">
        <v>79</v>
      </c>
      <c r="B35" s="1" t="s">
        <v>42</v>
      </c>
      <c r="C35" s="2" t="s">
        <v>163</v>
      </c>
      <c r="D35" s="1">
        <v>76</v>
      </c>
      <c r="E35" s="1">
        <v>82</v>
      </c>
      <c r="F35" s="1">
        <v>86</v>
      </c>
      <c r="G35" s="1">
        <v>37</v>
      </c>
      <c r="H35" s="1">
        <v>71</v>
      </c>
      <c r="I35" s="1">
        <v>36</v>
      </c>
      <c r="J35" s="1">
        <v>79</v>
      </c>
      <c r="K35" s="1">
        <f t="shared" si="8"/>
        <v>36</v>
      </c>
      <c r="L35" s="4">
        <f t="shared" si="9"/>
        <v>86</v>
      </c>
      <c r="M35" s="1">
        <f t="shared" si="10"/>
        <v>467</v>
      </c>
      <c r="N35" s="3">
        <f t="shared" si="11"/>
        <v>66.714285714285708</v>
      </c>
      <c r="O35" s="1" t="str">
        <f t="shared" ref="O35:O66" si="14">IF(K35&lt;=40,"FAIL","PASS")</f>
        <v>FAIL</v>
      </c>
      <c r="P35" s="2" t="str">
        <f t="shared" si="12"/>
        <v>PASS WITH GRACE</v>
      </c>
      <c r="Q35" s="2" t="str">
        <f t="shared" si="13"/>
        <v>C</v>
      </c>
      <c r="R35" s="2" cm="1">
        <f t="array" ref="R35">IF(P35="FAIL", "FAIL", SUMPRODUCT((B$3:B$100=B35)*(M$3:M$100&gt;M35))+1)</f>
        <v>19</v>
      </c>
      <c r="S35" s="2" t="str">
        <f t="shared" si="7"/>
        <v>Good</v>
      </c>
      <c r="T35" s="2">
        <f>IF(P35="FAIL", "FAIL", RANK(M35,Table219[TOTAL], 0))</f>
        <v>42</v>
      </c>
    </row>
    <row r="36" spans="1:20" x14ac:dyDescent="0.2">
      <c r="A36" s="1" t="s">
        <v>80</v>
      </c>
      <c r="B36" s="1" t="s">
        <v>42</v>
      </c>
      <c r="C36" s="2" t="s">
        <v>164</v>
      </c>
      <c r="D36" s="1">
        <v>85</v>
      </c>
      <c r="E36" s="1">
        <v>80</v>
      </c>
      <c r="F36" s="1">
        <v>87</v>
      </c>
      <c r="G36" s="1">
        <v>86</v>
      </c>
      <c r="H36" s="1">
        <v>77</v>
      </c>
      <c r="I36" s="1">
        <v>70</v>
      </c>
      <c r="J36" s="1">
        <v>81</v>
      </c>
      <c r="K36" s="1">
        <f t="shared" si="8"/>
        <v>70</v>
      </c>
      <c r="L36" s="4">
        <f t="shared" si="9"/>
        <v>87</v>
      </c>
      <c r="M36" s="1">
        <f t="shared" si="10"/>
        <v>566</v>
      </c>
      <c r="N36" s="3">
        <f t="shared" si="11"/>
        <v>80.857142857142861</v>
      </c>
      <c r="O36" s="1" t="str">
        <f t="shared" si="14"/>
        <v>PASS</v>
      </c>
      <c r="P36" s="2" t="str">
        <f t="shared" si="12"/>
        <v>PASS</v>
      </c>
      <c r="Q36" s="2" t="str">
        <f t="shared" si="13"/>
        <v>B</v>
      </c>
      <c r="R36" s="2" cm="1">
        <f t="array" ref="R36">IF(P36="FAIL", "FAIL", SUMPRODUCT((B$3:B$100=B36)*(M$3:M$100&gt;M36))+1)</f>
        <v>5</v>
      </c>
      <c r="S36" s="2" t="str">
        <f t="shared" si="7"/>
        <v>Excellent</v>
      </c>
      <c r="T36" s="2">
        <f>IF(P36="FAIL", "FAIL", RANK(M36,Table219[TOTAL], 0))</f>
        <v>22</v>
      </c>
    </row>
    <row r="37" spans="1:20" x14ac:dyDescent="0.2">
      <c r="A37" s="1" t="s">
        <v>81</v>
      </c>
      <c r="B37" s="1" t="s">
        <v>42</v>
      </c>
      <c r="C37" s="2" t="s">
        <v>165</v>
      </c>
      <c r="D37" s="1">
        <v>89</v>
      </c>
      <c r="E37" s="1">
        <v>80</v>
      </c>
      <c r="F37" s="1">
        <v>61</v>
      </c>
      <c r="G37" s="1">
        <v>73</v>
      </c>
      <c r="H37" s="1">
        <v>71</v>
      </c>
      <c r="I37" s="1">
        <v>84</v>
      </c>
      <c r="J37" s="1">
        <v>73</v>
      </c>
      <c r="K37" s="1">
        <f t="shared" si="8"/>
        <v>61</v>
      </c>
      <c r="L37" s="4">
        <f t="shared" si="9"/>
        <v>89</v>
      </c>
      <c r="M37" s="1">
        <f t="shared" si="10"/>
        <v>531</v>
      </c>
      <c r="N37" s="3">
        <f t="shared" si="11"/>
        <v>75.857142857142861</v>
      </c>
      <c r="O37" s="1" t="str">
        <f t="shared" si="14"/>
        <v>PASS</v>
      </c>
      <c r="P37" s="2" t="str">
        <f t="shared" si="12"/>
        <v>PASS</v>
      </c>
      <c r="Q37" s="2" t="str">
        <f t="shared" si="13"/>
        <v>C+</v>
      </c>
      <c r="R37" s="2" cm="1">
        <f t="array" ref="R37">IF(P37="FAIL", "FAIL", SUMPRODUCT((B$3:B$100=B37)*(M$3:M$100&gt;M37))+1)</f>
        <v>10</v>
      </c>
      <c r="S37" s="2" t="str">
        <f t="shared" si="7"/>
        <v>Very Good</v>
      </c>
      <c r="T37" s="2">
        <f>IF(P37="FAIL", "FAIL", RANK(M37,Table219[TOTAL], 0))</f>
        <v>29</v>
      </c>
    </row>
    <row r="38" spans="1:20" x14ac:dyDescent="0.2">
      <c r="A38" s="1" t="s">
        <v>82</v>
      </c>
      <c r="B38" s="1" t="s">
        <v>42</v>
      </c>
      <c r="C38" s="2" t="s">
        <v>166</v>
      </c>
      <c r="D38" s="1">
        <v>76</v>
      </c>
      <c r="E38" s="1">
        <v>70</v>
      </c>
      <c r="F38" s="1">
        <v>82</v>
      </c>
      <c r="G38" s="1">
        <v>72</v>
      </c>
      <c r="H38" s="1">
        <v>81</v>
      </c>
      <c r="I38" s="1">
        <v>71</v>
      </c>
      <c r="J38" s="1">
        <v>72</v>
      </c>
      <c r="K38" s="1">
        <f t="shared" si="8"/>
        <v>70</v>
      </c>
      <c r="L38" s="4">
        <f t="shared" si="9"/>
        <v>82</v>
      </c>
      <c r="M38" s="1">
        <f t="shared" si="10"/>
        <v>524</v>
      </c>
      <c r="N38" s="3">
        <f t="shared" si="11"/>
        <v>74.857142857142861</v>
      </c>
      <c r="O38" s="1" t="str">
        <f t="shared" si="14"/>
        <v>PASS</v>
      </c>
      <c r="P38" s="2" t="str">
        <f t="shared" si="12"/>
        <v>PASS</v>
      </c>
      <c r="Q38" s="2" t="str">
        <f t="shared" si="13"/>
        <v>C+</v>
      </c>
      <c r="R38" s="2" cm="1">
        <f t="array" ref="R38">IF(P38="FAIL", "FAIL", SUMPRODUCT((B$3:B$100=B38)*(M$3:M$100&gt;M38))+1)</f>
        <v>13</v>
      </c>
      <c r="S38" s="2" t="str">
        <f t="shared" si="7"/>
        <v>Very Good</v>
      </c>
      <c r="T38" s="2">
        <f>IF(P38="FAIL", "FAIL", RANK(M38,Table219[TOTAL], 0))</f>
        <v>32</v>
      </c>
    </row>
    <row r="39" spans="1:20" x14ac:dyDescent="0.2">
      <c r="A39" s="1" t="s">
        <v>83</v>
      </c>
      <c r="B39" s="1" t="s">
        <v>42</v>
      </c>
      <c r="C39" s="2" t="s">
        <v>167</v>
      </c>
      <c r="D39" s="1">
        <v>87</v>
      </c>
      <c r="E39" s="1">
        <v>84</v>
      </c>
      <c r="F39" s="1">
        <v>83</v>
      </c>
      <c r="G39" s="1">
        <v>76</v>
      </c>
      <c r="H39" s="1">
        <v>76</v>
      </c>
      <c r="I39" s="1">
        <v>88</v>
      </c>
      <c r="J39" s="1">
        <v>73</v>
      </c>
      <c r="K39" s="1">
        <f t="shared" si="8"/>
        <v>73</v>
      </c>
      <c r="L39" s="4">
        <f t="shared" si="9"/>
        <v>88</v>
      </c>
      <c r="M39" s="1">
        <f t="shared" si="10"/>
        <v>567</v>
      </c>
      <c r="N39" s="3">
        <f t="shared" si="11"/>
        <v>81</v>
      </c>
      <c r="O39" s="1" t="str">
        <f t="shared" si="14"/>
        <v>PASS</v>
      </c>
      <c r="P39" s="2" t="str">
        <f t="shared" si="12"/>
        <v>PASS</v>
      </c>
      <c r="Q39" s="2" t="str">
        <f t="shared" si="13"/>
        <v>B</v>
      </c>
      <c r="R39" s="2" cm="1">
        <f t="array" ref="R39">IF(P39="FAIL", "FAIL", SUMPRODUCT((B$3:B$100=B39)*(M$3:M$100&gt;M39))+1)</f>
        <v>4</v>
      </c>
      <c r="S39" s="2" t="str">
        <f t="shared" si="7"/>
        <v>Excellent</v>
      </c>
      <c r="T39" s="2">
        <f>IF(P39="FAIL", "FAIL", RANK(M39,Table219[TOTAL], 0))</f>
        <v>21</v>
      </c>
    </row>
    <row r="40" spans="1:20" x14ac:dyDescent="0.2">
      <c r="A40" s="1" t="s">
        <v>84</v>
      </c>
      <c r="B40" s="1" t="s">
        <v>42</v>
      </c>
      <c r="C40" s="2" t="s">
        <v>168</v>
      </c>
      <c r="D40" s="1">
        <v>82</v>
      </c>
      <c r="E40" s="1">
        <v>86</v>
      </c>
      <c r="F40" s="1">
        <v>87</v>
      </c>
      <c r="G40" s="1">
        <v>89</v>
      </c>
      <c r="H40" s="1">
        <v>87</v>
      </c>
      <c r="I40" s="1">
        <v>80</v>
      </c>
      <c r="J40" s="1">
        <v>89</v>
      </c>
      <c r="K40" s="1">
        <f>MIN(D40:J40)</f>
        <v>80</v>
      </c>
      <c r="L40" s="4">
        <f t="shared" si="9"/>
        <v>89</v>
      </c>
      <c r="M40" s="1">
        <f t="shared" si="10"/>
        <v>600</v>
      </c>
      <c r="N40" s="3">
        <f t="shared" si="11"/>
        <v>85.714285714285708</v>
      </c>
      <c r="O40" s="1" t="str">
        <f t="shared" si="14"/>
        <v>PASS</v>
      </c>
      <c r="P40" s="2" t="str">
        <f t="shared" si="12"/>
        <v>PASS</v>
      </c>
      <c r="Q40" s="2" t="str">
        <f t="shared" si="13"/>
        <v>B+</v>
      </c>
      <c r="R40" s="2" cm="1">
        <f t="array" ref="R40">IF(P40="FAIL", "FAIL", SUMPRODUCT((B$3:B$100=B40)*(M$3:M$100&gt;M40))+1)</f>
        <v>2</v>
      </c>
      <c r="S40" s="2" t="str">
        <f t="shared" si="7"/>
        <v>Excellent</v>
      </c>
      <c r="T40" s="2">
        <f>IF(P40="FAIL", "FAIL", RANK(M40,Table219[TOTAL], 0))</f>
        <v>13</v>
      </c>
    </row>
    <row r="41" spans="1:20" x14ac:dyDescent="0.2">
      <c r="A41" s="1" t="s">
        <v>85</v>
      </c>
      <c r="B41" s="1" t="s">
        <v>42</v>
      </c>
      <c r="C41" s="2" t="s">
        <v>169</v>
      </c>
      <c r="D41" s="1">
        <v>80</v>
      </c>
      <c r="E41" s="1">
        <v>32</v>
      </c>
      <c r="F41" s="1">
        <v>78</v>
      </c>
      <c r="G41" s="1">
        <v>90</v>
      </c>
      <c r="H41" s="1">
        <v>78</v>
      </c>
      <c r="I41" s="1">
        <v>79</v>
      </c>
      <c r="J41" s="1">
        <v>59</v>
      </c>
      <c r="K41" s="1">
        <f t="shared" si="8"/>
        <v>32</v>
      </c>
      <c r="L41" s="4">
        <f t="shared" si="9"/>
        <v>90</v>
      </c>
      <c r="M41" s="1">
        <f t="shared" si="10"/>
        <v>496</v>
      </c>
      <c r="N41" s="3">
        <f t="shared" si="11"/>
        <v>70.857142857142861</v>
      </c>
      <c r="O41" s="1" t="str">
        <f t="shared" si="14"/>
        <v>FAIL</v>
      </c>
      <c r="P41" s="2" t="str">
        <f t="shared" si="12"/>
        <v>FAIL</v>
      </c>
      <c r="Q41" s="2" t="str">
        <f t="shared" si="13"/>
        <v>FAIL</v>
      </c>
      <c r="R41" s="2" t="str" cm="1">
        <f t="array" ref="R41">IF(P41="FAIL", "FAIL", SUMPRODUCT((B$3:B$100=B41)*(M$3:M$100&gt;M41))+1)</f>
        <v>FAIL</v>
      </c>
      <c r="S41" s="2" t="str">
        <f t="shared" si="7"/>
        <v>Don't Give Up!</v>
      </c>
      <c r="T41" s="2" t="str">
        <f>IF(P41="FAIL", "FAIL", RANK(M41,Table219[TOTAL], 0))</f>
        <v>FAIL</v>
      </c>
    </row>
    <row r="42" spans="1:20" x14ac:dyDescent="0.2">
      <c r="A42" s="1" t="s">
        <v>86</v>
      </c>
      <c r="B42" s="1" t="s">
        <v>42</v>
      </c>
      <c r="C42" s="2" t="s">
        <v>170</v>
      </c>
      <c r="D42" s="1">
        <v>86</v>
      </c>
      <c r="E42" s="1">
        <v>51</v>
      </c>
      <c r="F42" s="1">
        <v>38</v>
      </c>
      <c r="G42" s="1">
        <v>81</v>
      </c>
      <c r="H42" s="1">
        <v>34</v>
      </c>
      <c r="I42" s="1">
        <v>84</v>
      </c>
      <c r="J42" s="1">
        <v>73</v>
      </c>
      <c r="K42" s="1">
        <f t="shared" si="8"/>
        <v>34</v>
      </c>
      <c r="L42" s="4">
        <f t="shared" si="9"/>
        <v>86</v>
      </c>
      <c r="M42" s="1">
        <f t="shared" si="10"/>
        <v>447</v>
      </c>
      <c r="N42" s="3">
        <f t="shared" si="11"/>
        <v>63.857142857142854</v>
      </c>
      <c r="O42" s="1" t="str">
        <f t="shared" si="14"/>
        <v>FAIL</v>
      </c>
      <c r="P42" s="2" t="str">
        <f t="shared" si="12"/>
        <v>FAIL</v>
      </c>
      <c r="Q42" s="2" t="str">
        <f t="shared" si="13"/>
        <v>FAIL</v>
      </c>
      <c r="R42" s="2" t="str" cm="1">
        <f t="array" ref="R42">IF(P42="FAIL", "FAIL", SUMPRODUCT((B$3:B$100=B42)*(M$3:M$100&gt;M42))+1)</f>
        <v>FAIL</v>
      </c>
      <c r="S42" s="2" t="str">
        <f t="shared" si="7"/>
        <v>Don't Give Up!</v>
      </c>
      <c r="T42" s="2" t="str">
        <f>IF(P42="FAIL", "FAIL", RANK(M42,Table219[TOTAL], 0))</f>
        <v>FAIL</v>
      </c>
    </row>
    <row r="43" spans="1:20" x14ac:dyDescent="0.2">
      <c r="A43" s="1" t="s">
        <v>87</v>
      </c>
      <c r="B43" s="1" t="s">
        <v>88</v>
      </c>
      <c r="C43" s="2" t="s">
        <v>171</v>
      </c>
      <c r="D43" s="1">
        <v>70</v>
      </c>
      <c r="E43" s="1">
        <v>65</v>
      </c>
      <c r="F43" s="1">
        <v>33</v>
      </c>
      <c r="G43" s="1">
        <v>71</v>
      </c>
      <c r="H43" s="1">
        <v>72</v>
      </c>
      <c r="I43" s="1">
        <v>79</v>
      </c>
      <c r="J43" s="1">
        <v>57</v>
      </c>
      <c r="K43" s="1">
        <f>MIN(D43:J43)</f>
        <v>33</v>
      </c>
      <c r="L43" s="4">
        <f>MAX(D43:J43)</f>
        <v>79</v>
      </c>
      <c r="M43" s="1">
        <f>SUM(D43:J43)</f>
        <v>447</v>
      </c>
      <c r="N43" s="3">
        <f>M43/7</f>
        <v>63.857142857142854</v>
      </c>
      <c r="O43" s="1" t="str">
        <f t="shared" si="14"/>
        <v>FAIL</v>
      </c>
      <c r="P43" s="2" t="str">
        <f>IF(AND(MIN(K43)&gt;=35, MIN(K43)&lt;=39), "PASS WITH GRACE", IF(MIN(K43)&lt;35, "FAIL", "PASS"))</f>
        <v>FAIL</v>
      </c>
      <c r="Q43" s="2" t="str">
        <f>IF(P43="FAIL","FAIL",IF(N43&gt;=95,"A+",IF(N43&gt;=90,"A",IF(N43&gt;=85,"B+",IF(N43&gt;=80,"B",IF(N43&gt;=70,"C+",IF(N43&gt;=60,"C",IF(N43&gt;=50,"D+",IF(N43&gt;=40,"D","FAIL")))))))))</f>
        <v>FAIL</v>
      </c>
      <c r="R43" s="2" t="str" cm="1">
        <f t="array" ref="R43">IF(P43="FAIL", "FAIL", SUMPRODUCT((B$3:B$100=B43)*(M$3:M$100&gt;M43))+1)</f>
        <v>FAIL</v>
      </c>
      <c r="S43" s="2" t="str">
        <f t="shared" si="7"/>
        <v>Don't Give Up!</v>
      </c>
      <c r="T43" s="2" t="str">
        <f>IF(P43="FAIL", "FAIL", RANK(M43,Table219[TOTAL], 0))</f>
        <v>FAIL</v>
      </c>
    </row>
    <row r="44" spans="1:20" x14ac:dyDescent="0.2">
      <c r="A44" s="1" t="s">
        <v>89</v>
      </c>
      <c r="B44" s="1" t="s">
        <v>88</v>
      </c>
      <c r="C44" s="2" t="s">
        <v>172</v>
      </c>
      <c r="D44" s="1">
        <v>52</v>
      </c>
      <c r="E44" s="1">
        <v>49</v>
      </c>
      <c r="F44" s="1">
        <v>56</v>
      </c>
      <c r="G44" s="1">
        <v>56</v>
      </c>
      <c r="H44" s="1">
        <v>68</v>
      </c>
      <c r="I44" s="1">
        <v>53</v>
      </c>
      <c r="J44" s="1">
        <v>54</v>
      </c>
      <c r="K44" s="1">
        <f t="shared" ref="K44:K62" si="15">MIN(D44:J44)</f>
        <v>49</v>
      </c>
      <c r="L44" s="4">
        <f t="shared" ref="L44:L62" si="16">MAX(D44:J44)</f>
        <v>68</v>
      </c>
      <c r="M44" s="1">
        <f t="shared" ref="M44:M62" si="17">SUM(D44:J44)</f>
        <v>388</v>
      </c>
      <c r="N44" s="3">
        <f t="shared" ref="N44:N62" si="18">M44/7</f>
        <v>55.428571428571431</v>
      </c>
      <c r="O44" s="1" t="str">
        <f t="shared" si="14"/>
        <v>PASS</v>
      </c>
      <c r="P44" s="2" t="str">
        <f t="shared" ref="P44:P62" si="19">IF(AND(MIN(K44)&gt;=35, MIN(K44)&lt;=39), "PASS WITH GRACE", IF(MIN(K44)&lt;35, "FAIL", "PASS"))</f>
        <v>PASS</v>
      </c>
      <c r="Q44" s="2" t="str">
        <f t="shared" ref="Q44:Q62" si="20">IF(P44="FAIL","FAIL",IF(N44&gt;=95,"A+",IF(N44&gt;=90,"A",IF(N44&gt;=85,"B+",IF(N44&gt;=80,"B",IF(N44&gt;=70,"C+",IF(N44&gt;=60,"C",IF(N44&gt;=50,"D+",IF(N44&gt;=40,"D","FAIL")))))))))</f>
        <v>D+</v>
      </c>
      <c r="R44" s="2" cm="1">
        <f t="array" ref="R44">IF(P44="FAIL", "FAIL", SUMPRODUCT((B$3:B$100=B44)*(M$3:M$100&gt;M44))+1)</f>
        <v>19</v>
      </c>
      <c r="S44" s="2" t="str">
        <f t="shared" si="7"/>
        <v>Good</v>
      </c>
      <c r="T44" s="2">
        <f>IF(P44="FAIL", "FAIL", RANK(M44,Table219[TOTAL], 0))</f>
        <v>60</v>
      </c>
    </row>
    <row r="45" spans="1:20" x14ac:dyDescent="0.2">
      <c r="A45" s="1" t="s">
        <v>90</v>
      </c>
      <c r="B45" s="1" t="s">
        <v>88</v>
      </c>
      <c r="C45" s="2" t="s">
        <v>173</v>
      </c>
      <c r="D45" s="1">
        <v>54</v>
      </c>
      <c r="E45" s="1">
        <v>50</v>
      </c>
      <c r="F45" s="1">
        <v>38</v>
      </c>
      <c r="G45" s="1">
        <v>59</v>
      </c>
      <c r="H45" s="1">
        <v>52</v>
      </c>
      <c r="I45" s="1">
        <v>77</v>
      </c>
      <c r="J45" s="1">
        <v>78</v>
      </c>
      <c r="K45" s="1">
        <f t="shared" si="15"/>
        <v>38</v>
      </c>
      <c r="L45" s="4">
        <f t="shared" si="16"/>
        <v>78</v>
      </c>
      <c r="M45" s="1">
        <f t="shared" si="17"/>
        <v>408</v>
      </c>
      <c r="N45" s="3">
        <f t="shared" si="18"/>
        <v>58.285714285714285</v>
      </c>
      <c r="O45" s="1" t="str">
        <f t="shared" si="14"/>
        <v>FAIL</v>
      </c>
      <c r="P45" s="2" t="str">
        <f t="shared" si="19"/>
        <v>PASS WITH GRACE</v>
      </c>
      <c r="Q45" s="2" t="str">
        <f t="shared" si="20"/>
        <v>D+</v>
      </c>
      <c r="R45" s="2" cm="1">
        <f t="array" ref="R45">IF(P45="FAIL", "FAIL", SUMPRODUCT((B$3:B$100=B45)*(M$3:M$100&gt;M45))+1)</f>
        <v>16</v>
      </c>
      <c r="S45" s="2" t="str">
        <f t="shared" si="7"/>
        <v>Good</v>
      </c>
      <c r="T45" s="2">
        <f>IF(P45="FAIL", "FAIL", RANK(M45,Table219[TOTAL], 0))</f>
        <v>57</v>
      </c>
    </row>
    <row r="46" spans="1:20" x14ac:dyDescent="0.2">
      <c r="A46" s="1" t="s">
        <v>91</v>
      </c>
      <c r="B46" s="1" t="s">
        <v>88</v>
      </c>
      <c r="C46" s="2" t="s">
        <v>174</v>
      </c>
      <c r="D46" s="1">
        <v>55</v>
      </c>
      <c r="E46" s="1">
        <v>63</v>
      </c>
      <c r="F46" s="1">
        <v>51</v>
      </c>
      <c r="G46" s="1">
        <v>79</v>
      </c>
      <c r="H46" s="1">
        <v>39</v>
      </c>
      <c r="I46" s="1">
        <v>80</v>
      </c>
      <c r="J46" s="1">
        <v>66</v>
      </c>
      <c r="K46" s="1">
        <f t="shared" si="15"/>
        <v>39</v>
      </c>
      <c r="L46" s="4">
        <f t="shared" si="16"/>
        <v>80</v>
      </c>
      <c r="M46" s="1">
        <f t="shared" si="17"/>
        <v>433</v>
      </c>
      <c r="N46" s="3">
        <f t="shared" si="18"/>
        <v>61.857142857142854</v>
      </c>
      <c r="O46" s="1" t="str">
        <f t="shared" si="14"/>
        <v>FAIL</v>
      </c>
      <c r="P46" s="2" t="str">
        <f t="shared" si="19"/>
        <v>PASS WITH GRACE</v>
      </c>
      <c r="Q46" s="2" t="str">
        <f t="shared" si="20"/>
        <v>C</v>
      </c>
      <c r="R46" s="2" cm="1">
        <f t="array" ref="R46">IF(P46="FAIL", "FAIL", SUMPRODUCT((B$3:B$100=B46)*(M$3:M$100&gt;M46))+1)</f>
        <v>10</v>
      </c>
      <c r="S46" s="2" t="str">
        <f t="shared" si="7"/>
        <v>Good</v>
      </c>
      <c r="T46" s="2">
        <f>IF(P46="FAIL", "FAIL", RANK(M46,Table219[TOTAL], 0))</f>
        <v>51</v>
      </c>
    </row>
    <row r="47" spans="1:20" x14ac:dyDescent="0.2">
      <c r="A47" s="1" t="s">
        <v>92</v>
      </c>
      <c r="B47" s="1" t="s">
        <v>88</v>
      </c>
      <c r="C47" s="2" t="s">
        <v>175</v>
      </c>
      <c r="D47" s="1">
        <v>52</v>
      </c>
      <c r="E47" s="1">
        <v>36</v>
      </c>
      <c r="F47" s="1">
        <v>72</v>
      </c>
      <c r="G47" s="1">
        <v>73</v>
      </c>
      <c r="H47" s="1">
        <v>80</v>
      </c>
      <c r="I47" s="1">
        <v>62</v>
      </c>
      <c r="J47" s="1">
        <v>63</v>
      </c>
      <c r="K47" s="1">
        <f t="shared" si="15"/>
        <v>36</v>
      </c>
      <c r="L47" s="4">
        <f t="shared" si="16"/>
        <v>80</v>
      </c>
      <c r="M47" s="1">
        <f t="shared" si="17"/>
        <v>438</v>
      </c>
      <c r="N47" s="3">
        <f t="shared" si="18"/>
        <v>62.571428571428569</v>
      </c>
      <c r="O47" s="1" t="str">
        <f t="shared" si="14"/>
        <v>FAIL</v>
      </c>
      <c r="P47" s="2" t="str">
        <f t="shared" si="19"/>
        <v>PASS WITH GRACE</v>
      </c>
      <c r="Q47" s="2" t="str">
        <f t="shared" si="20"/>
        <v>C</v>
      </c>
      <c r="R47" s="2" cm="1">
        <f t="array" ref="R47">IF(P47="FAIL", "FAIL", SUMPRODUCT((B$3:B$100=B47)*(M$3:M$100&gt;M47))+1)</f>
        <v>7</v>
      </c>
      <c r="S47" s="2" t="str">
        <f t="shared" si="7"/>
        <v>Good</v>
      </c>
      <c r="T47" s="2">
        <f>IF(P47="FAIL", "FAIL", RANK(M47,Table219[TOTAL], 0))</f>
        <v>48</v>
      </c>
    </row>
    <row r="48" spans="1:20" x14ac:dyDescent="0.2">
      <c r="A48" s="1" t="s">
        <v>93</v>
      </c>
      <c r="B48" s="1" t="s">
        <v>88</v>
      </c>
      <c r="C48" s="2" t="s">
        <v>176</v>
      </c>
      <c r="D48" s="1">
        <v>49</v>
      </c>
      <c r="E48" s="1">
        <v>59</v>
      </c>
      <c r="F48" s="1">
        <v>65</v>
      </c>
      <c r="G48" s="1">
        <v>42</v>
      </c>
      <c r="H48" s="1">
        <v>70</v>
      </c>
      <c r="I48" s="1">
        <v>79</v>
      </c>
      <c r="J48" s="1">
        <v>55</v>
      </c>
      <c r="K48" s="1">
        <f t="shared" si="15"/>
        <v>42</v>
      </c>
      <c r="L48" s="4">
        <f t="shared" si="16"/>
        <v>79</v>
      </c>
      <c r="M48" s="1">
        <f t="shared" si="17"/>
        <v>419</v>
      </c>
      <c r="N48" s="3">
        <f t="shared" si="18"/>
        <v>59.857142857142854</v>
      </c>
      <c r="O48" s="1" t="str">
        <f t="shared" si="14"/>
        <v>PASS</v>
      </c>
      <c r="P48" s="2" t="str">
        <f t="shared" si="19"/>
        <v>PASS</v>
      </c>
      <c r="Q48" s="2" t="str">
        <f t="shared" si="20"/>
        <v>D+</v>
      </c>
      <c r="R48" s="2" cm="1">
        <f t="array" ref="R48">IF(P48="FAIL", "FAIL", SUMPRODUCT((B$3:B$100=B48)*(M$3:M$100&gt;M48))+1)</f>
        <v>12</v>
      </c>
      <c r="S48" s="2" t="str">
        <f t="shared" si="7"/>
        <v>Good</v>
      </c>
      <c r="T48" s="2">
        <f>IF(P48="FAIL", "FAIL", RANK(M48,Table219[TOTAL], 0))</f>
        <v>53</v>
      </c>
    </row>
    <row r="49" spans="1:20" x14ac:dyDescent="0.2">
      <c r="A49" s="1" t="s">
        <v>94</v>
      </c>
      <c r="B49" s="1" t="s">
        <v>88</v>
      </c>
      <c r="C49" s="2" t="s">
        <v>177</v>
      </c>
      <c r="D49" s="1">
        <v>71</v>
      </c>
      <c r="E49" s="1">
        <v>71</v>
      </c>
      <c r="F49" s="1">
        <v>57</v>
      </c>
      <c r="G49" s="1">
        <v>60</v>
      </c>
      <c r="H49" s="1">
        <v>73</v>
      </c>
      <c r="I49" s="1">
        <v>68</v>
      </c>
      <c r="J49" s="1">
        <v>38</v>
      </c>
      <c r="K49" s="1">
        <f t="shared" si="15"/>
        <v>38</v>
      </c>
      <c r="L49" s="4">
        <f t="shared" si="16"/>
        <v>73</v>
      </c>
      <c r="M49" s="1">
        <f t="shared" si="17"/>
        <v>438</v>
      </c>
      <c r="N49" s="3">
        <f t="shared" si="18"/>
        <v>62.571428571428569</v>
      </c>
      <c r="O49" s="1" t="str">
        <f t="shared" si="14"/>
        <v>FAIL</v>
      </c>
      <c r="P49" s="2" t="str">
        <f t="shared" si="19"/>
        <v>PASS WITH GRACE</v>
      </c>
      <c r="Q49" s="2" t="str">
        <f t="shared" si="20"/>
        <v>C</v>
      </c>
      <c r="R49" s="2" cm="1">
        <f t="array" ref="R49">IF(P49="FAIL", "FAIL", SUMPRODUCT((B$3:B$100=B49)*(M$3:M$100&gt;M49))+1)</f>
        <v>7</v>
      </c>
      <c r="S49" s="2" t="str">
        <f t="shared" si="7"/>
        <v>Good</v>
      </c>
      <c r="T49" s="2">
        <f>IF(P49="FAIL", "FAIL", RANK(M49,Table219[TOTAL], 0))</f>
        <v>48</v>
      </c>
    </row>
    <row r="50" spans="1:20" x14ac:dyDescent="0.2">
      <c r="A50" s="1" t="s">
        <v>95</v>
      </c>
      <c r="B50" s="1" t="s">
        <v>88</v>
      </c>
      <c r="C50" s="2" t="s">
        <v>178</v>
      </c>
      <c r="D50" s="1">
        <v>51</v>
      </c>
      <c r="E50" s="1">
        <v>62</v>
      </c>
      <c r="F50" s="1">
        <v>38</v>
      </c>
      <c r="G50" s="1">
        <v>70</v>
      </c>
      <c r="H50" s="1">
        <v>61</v>
      </c>
      <c r="I50" s="1">
        <v>54</v>
      </c>
      <c r="J50" s="1">
        <v>75</v>
      </c>
      <c r="K50" s="1">
        <f t="shared" si="15"/>
        <v>38</v>
      </c>
      <c r="L50" s="4">
        <f t="shared" si="16"/>
        <v>75</v>
      </c>
      <c r="M50" s="1">
        <f t="shared" si="17"/>
        <v>411</v>
      </c>
      <c r="N50" s="3">
        <f t="shared" si="18"/>
        <v>58.714285714285715</v>
      </c>
      <c r="O50" s="1" t="str">
        <f t="shared" si="14"/>
        <v>FAIL</v>
      </c>
      <c r="P50" s="2" t="str">
        <f t="shared" si="19"/>
        <v>PASS WITH GRACE</v>
      </c>
      <c r="Q50" s="2" t="str">
        <f t="shared" si="20"/>
        <v>D+</v>
      </c>
      <c r="R50" s="2" cm="1">
        <f t="array" ref="R50">IF(P50="FAIL", "FAIL", SUMPRODUCT((B$3:B$100=B50)*(M$3:M$100&gt;M50))+1)</f>
        <v>14</v>
      </c>
      <c r="S50" s="2" t="str">
        <f t="shared" si="7"/>
        <v>Good</v>
      </c>
      <c r="T50" s="2">
        <f>IF(P50="FAIL", "FAIL", RANK(M50,Table219[TOTAL], 0))</f>
        <v>55</v>
      </c>
    </row>
    <row r="51" spans="1:20" x14ac:dyDescent="0.2">
      <c r="A51" s="1" t="s">
        <v>96</v>
      </c>
      <c r="B51" s="1" t="s">
        <v>88</v>
      </c>
      <c r="C51" s="2" t="s">
        <v>179</v>
      </c>
      <c r="D51" s="1">
        <v>68</v>
      </c>
      <c r="E51" s="1">
        <v>67</v>
      </c>
      <c r="F51" s="1">
        <v>69</v>
      </c>
      <c r="G51" s="1">
        <v>70</v>
      </c>
      <c r="H51" s="1">
        <v>65</v>
      </c>
      <c r="I51" s="1">
        <v>59</v>
      </c>
      <c r="J51" s="1">
        <v>53</v>
      </c>
      <c r="K51" s="1">
        <f t="shared" si="15"/>
        <v>53</v>
      </c>
      <c r="L51" s="4">
        <f t="shared" si="16"/>
        <v>70</v>
      </c>
      <c r="M51" s="1">
        <f t="shared" si="17"/>
        <v>451</v>
      </c>
      <c r="N51" s="3">
        <f t="shared" si="18"/>
        <v>64.428571428571431</v>
      </c>
      <c r="O51" s="1" t="str">
        <f t="shared" si="14"/>
        <v>PASS</v>
      </c>
      <c r="P51" s="2" t="str">
        <f t="shared" si="19"/>
        <v>PASS</v>
      </c>
      <c r="Q51" s="2" t="str">
        <f t="shared" si="20"/>
        <v>C</v>
      </c>
      <c r="R51" s="2" cm="1">
        <f t="array" ref="R51">IF(P51="FAIL", "FAIL", SUMPRODUCT((B$3:B$100=B51)*(M$3:M$100&gt;M51))+1)</f>
        <v>4</v>
      </c>
      <c r="S51" s="2" t="str">
        <f t="shared" si="7"/>
        <v>Good</v>
      </c>
      <c r="T51" s="2">
        <f>IF(P51="FAIL", "FAIL", RANK(M51,Table219[TOTAL], 0))</f>
        <v>44</v>
      </c>
    </row>
    <row r="52" spans="1:20" x14ac:dyDescent="0.2">
      <c r="A52" s="1" t="s">
        <v>97</v>
      </c>
      <c r="B52" s="1" t="s">
        <v>88</v>
      </c>
      <c r="C52" s="2" t="s">
        <v>180</v>
      </c>
      <c r="D52" s="1">
        <v>73</v>
      </c>
      <c r="E52" s="1">
        <v>53</v>
      </c>
      <c r="F52" s="1">
        <v>62</v>
      </c>
      <c r="G52" s="1">
        <v>74</v>
      </c>
      <c r="H52" s="1">
        <v>72</v>
      </c>
      <c r="I52" s="1">
        <v>78</v>
      </c>
      <c r="J52" s="1">
        <v>80</v>
      </c>
      <c r="K52" s="1">
        <f t="shared" si="15"/>
        <v>53</v>
      </c>
      <c r="L52" s="4">
        <f t="shared" si="16"/>
        <v>80</v>
      </c>
      <c r="M52" s="1">
        <f t="shared" si="17"/>
        <v>492</v>
      </c>
      <c r="N52" s="3">
        <f t="shared" si="18"/>
        <v>70.285714285714292</v>
      </c>
      <c r="O52" s="1" t="str">
        <f t="shared" si="14"/>
        <v>PASS</v>
      </c>
      <c r="P52" s="2" t="str">
        <f t="shared" si="19"/>
        <v>PASS</v>
      </c>
      <c r="Q52" s="2" t="str">
        <f t="shared" si="20"/>
        <v>C+</v>
      </c>
      <c r="R52" s="2" cm="1">
        <f t="array" ref="R52">IF(P52="FAIL", "FAIL", SUMPRODUCT((B$3:B$100=B52)*(M$3:M$100&gt;M52))+1)</f>
        <v>1</v>
      </c>
      <c r="S52" s="2" t="str">
        <f t="shared" si="7"/>
        <v>Very Good</v>
      </c>
      <c r="T52" s="2">
        <f>IF(P52="FAIL", "FAIL", RANK(M52,Table219[TOTAL], 0))</f>
        <v>39</v>
      </c>
    </row>
    <row r="53" spans="1:20" x14ac:dyDescent="0.2">
      <c r="A53" s="1" t="s">
        <v>98</v>
      </c>
      <c r="B53" s="1" t="s">
        <v>88</v>
      </c>
      <c r="C53" s="2" t="s">
        <v>181</v>
      </c>
      <c r="D53" s="1">
        <v>72</v>
      </c>
      <c r="E53" s="1">
        <v>69</v>
      </c>
      <c r="F53" s="1">
        <v>31</v>
      </c>
      <c r="G53" s="1">
        <v>53</v>
      </c>
      <c r="H53" s="1">
        <v>67</v>
      </c>
      <c r="I53" s="1">
        <v>51</v>
      </c>
      <c r="J53" s="1">
        <v>69</v>
      </c>
      <c r="K53" s="1">
        <f t="shared" si="15"/>
        <v>31</v>
      </c>
      <c r="L53" s="4">
        <f t="shared" si="16"/>
        <v>72</v>
      </c>
      <c r="M53" s="1">
        <f t="shared" si="17"/>
        <v>412</v>
      </c>
      <c r="N53" s="3">
        <f t="shared" si="18"/>
        <v>58.857142857142854</v>
      </c>
      <c r="O53" s="1" t="str">
        <f t="shared" si="14"/>
        <v>FAIL</v>
      </c>
      <c r="P53" s="2" t="str">
        <f t="shared" si="19"/>
        <v>FAIL</v>
      </c>
      <c r="Q53" s="2" t="str">
        <f t="shared" si="20"/>
        <v>FAIL</v>
      </c>
      <c r="R53" s="2" t="str" cm="1">
        <f t="array" ref="R53">IF(P53="FAIL", "FAIL", SUMPRODUCT((B$3:B$100=B53)*(M$3:M$100&gt;M53))+1)</f>
        <v>FAIL</v>
      </c>
      <c r="S53" s="2" t="str">
        <f t="shared" si="7"/>
        <v>Don't Give Up!</v>
      </c>
      <c r="T53" s="2" t="str">
        <f>IF(P53="FAIL", "FAIL", RANK(M53,Table219[TOTAL], 0))</f>
        <v>FAIL</v>
      </c>
    </row>
    <row r="54" spans="1:20" x14ac:dyDescent="0.2">
      <c r="A54" s="1" t="s">
        <v>99</v>
      </c>
      <c r="B54" s="1" t="s">
        <v>88</v>
      </c>
      <c r="C54" s="2" t="s">
        <v>182</v>
      </c>
      <c r="D54" s="1">
        <v>68</v>
      </c>
      <c r="E54" s="1">
        <v>64</v>
      </c>
      <c r="F54" s="1">
        <v>51</v>
      </c>
      <c r="G54" s="1">
        <v>78</v>
      </c>
      <c r="H54" s="1">
        <v>51</v>
      </c>
      <c r="I54" s="1">
        <v>80</v>
      </c>
      <c r="J54" s="1">
        <v>79</v>
      </c>
      <c r="K54" s="1">
        <f t="shared" si="15"/>
        <v>51</v>
      </c>
      <c r="L54" s="4">
        <f t="shared" si="16"/>
        <v>80</v>
      </c>
      <c r="M54" s="1">
        <f t="shared" si="17"/>
        <v>471</v>
      </c>
      <c r="N54" s="3">
        <f t="shared" si="18"/>
        <v>67.285714285714292</v>
      </c>
      <c r="O54" s="1" t="str">
        <f t="shared" si="14"/>
        <v>PASS</v>
      </c>
      <c r="P54" s="2" t="str">
        <f t="shared" si="19"/>
        <v>PASS</v>
      </c>
      <c r="Q54" s="2" t="str">
        <f t="shared" si="20"/>
        <v>C</v>
      </c>
      <c r="R54" s="2" cm="1">
        <f t="array" ref="R54">IF(P54="FAIL", "FAIL", SUMPRODUCT((B$3:B$100=B54)*(M$3:M$100&gt;M54))+1)</f>
        <v>2</v>
      </c>
      <c r="S54" s="2" t="str">
        <f t="shared" si="7"/>
        <v>Good</v>
      </c>
      <c r="T54" s="2">
        <f>IF(P54="FAIL", "FAIL", RANK(M54,Table219[TOTAL], 0))</f>
        <v>41</v>
      </c>
    </row>
    <row r="55" spans="1:20" x14ac:dyDescent="0.2">
      <c r="A55" s="1" t="s">
        <v>100</v>
      </c>
      <c r="B55" s="1" t="s">
        <v>88</v>
      </c>
      <c r="C55" s="2" t="s">
        <v>183</v>
      </c>
      <c r="D55" s="1">
        <v>77</v>
      </c>
      <c r="E55" s="1">
        <v>62</v>
      </c>
      <c r="F55" s="1">
        <v>51</v>
      </c>
      <c r="G55" s="1">
        <v>28</v>
      </c>
      <c r="H55" s="1">
        <v>59</v>
      </c>
      <c r="I55" s="1">
        <v>71</v>
      </c>
      <c r="J55" s="1">
        <v>51</v>
      </c>
      <c r="K55" s="1">
        <f t="shared" si="15"/>
        <v>28</v>
      </c>
      <c r="L55" s="4">
        <f t="shared" si="16"/>
        <v>77</v>
      </c>
      <c r="M55" s="1">
        <f t="shared" si="17"/>
        <v>399</v>
      </c>
      <c r="N55" s="3">
        <f t="shared" si="18"/>
        <v>57</v>
      </c>
      <c r="O55" s="1" t="str">
        <f t="shared" si="14"/>
        <v>FAIL</v>
      </c>
      <c r="P55" s="2" t="str">
        <f t="shared" si="19"/>
        <v>FAIL</v>
      </c>
      <c r="Q55" s="2" t="str">
        <f t="shared" si="20"/>
        <v>FAIL</v>
      </c>
      <c r="R55" s="2" t="str" cm="1">
        <f t="array" ref="R55">IF(P55="FAIL", "FAIL", SUMPRODUCT((B$3:B$100=B55)*(M$3:M$100&gt;M55))+1)</f>
        <v>FAIL</v>
      </c>
      <c r="S55" s="2" t="str">
        <f t="shared" si="7"/>
        <v>Don't Give Up!</v>
      </c>
      <c r="T55" s="2" t="str">
        <f>IF(P55="FAIL", "FAIL", RANK(M55,Table219[TOTAL], 0))</f>
        <v>FAIL</v>
      </c>
    </row>
    <row r="56" spans="1:20" x14ac:dyDescent="0.2">
      <c r="A56" s="1" t="s">
        <v>101</v>
      </c>
      <c r="B56" s="1" t="s">
        <v>88</v>
      </c>
      <c r="C56" s="2" t="s">
        <v>184</v>
      </c>
      <c r="D56" s="1">
        <v>59</v>
      </c>
      <c r="E56" s="1">
        <v>78</v>
      </c>
      <c r="F56" s="1">
        <v>68</v>
      </c>
      <c r="G56" s="1">
        <v>63</v>
      </c>
      <c r="H56" s="1">
        <v>35</v>
      </c>
      <c r="I56" s="1">
        <v>75</v>
      </c>
      <c r="J56" s="1">
        <v>55</v>
      </c>
      <c r="K56" s="1">
        <f t="shared" si="15"/>
        <v>35</v>
      </c>
      <c r="L56" s="4">
        <f t="shared" si="16"/>
        <v>78</v>
      </c>
      <c r="M56" s="1">
        <f t="shared" si="17"/>
        <v>433</v>
      </c>
      <c r="N56" s="3">
        <f t="shared" si="18"/>
        <v>61.857142857142854</v>
      </c>
      <c r="O56" s="1" t="str">
        <f t="shared" si="14"/>
        <v>FAIL</v>
      </c>
      <c r="P56" s="2" t="str">
        <f t="shared" si="19"/>
        <v>PASS WITH GRACE</v>
      </c>
      <c r="Q56" s="2" t="str">
        <f t="shared" si="20"/>
        <v>C</v>
      </c>
      <c r="R56" s="2" cm="1">
        <f t="array" ref="R56">IF(P56="FAIL", "FAIL", SUMPRODUCT((B$3:B$100=B56)*(M$3:M$100&gt;M56))+1)</f>
        <v>10</v>
      </c>
      <c r="S56" s="2" t="str">
        <f t="shared" si="7"/>
        <v>Good</v>
      </c>
      <c r="T56" s="2">
        <f>IF(P56="FAIL", "FAIL", RANK(M56,Table219[TOTAL], 0))</f>
        <v>51</v>
      </c>
    </row>
    <row r="57" spans="1:20" x14ac:dyDescent="0.2">
      <c r="A57" s="1" t="s">
        <v>102</v>
      </c>
      <c r="B57" s="1" t="s">
        <v>88</v>
      </c>
      <c r="C57" s="2" t="s">
        <v>185</v>
      </c>
      <c r="D57" s="1">
        <v>51</v>
      </c>
      <c r="E57" s="1">
        <v>40</v>
      </c>
      <c r="F57" s="1">
        <v>54</v>
      </c>
      <c r="G57" s="1">
        <v>75</v>
      </c>
      <c r="H57" s="1">
        <v>72</v>
      </c>
      <c r="I57" s="1">
        <v>73</v>
      </c>
      <c r="J57" s="1">
        <v>77</v>
      </c>
      <c r="K57" s="1">
        <f>MIN(D57:J57)</f>
        <v>40</v>
      </c>
      <c r="L57" s="4">
        <f t="shared" si="16"/>
        <v>77</v>
      </c>
      <c r="M57" s="1">
        <f t="shared" si="17"/>
        <v>442</v>
      </c>
      <c r="N57" s="3">
        <f t="shared" si="18"/>
        <v>63.142857142857146</v>
      </c>
      <c r="O57" s="1" t="str">
        <f t="shared" si="14"/>
        <v>FAIL</v>
      </c>
      <c r="P57" s="2" t="str">
        <f t="shared" si="19"/>
        <v>PASS</v>
      </c>
      <c r="Q57" s="2" t="str">
        <f t="shared" si="20"/>
        <v>C</v>
      </c>
      <c r="R57" s="2" cm="1">
        <f t="array" ref="R57">IF(P57="FAIL", "FAIL", SUMPRODUCT((B$3:B$100=B57)*(M$3:M$100&gt;M57))+1)</f>
        <v>6</v>
      </c>
      <c r="S57" s="2" t="str">
        <f t="shared" si="7"/>
        <v>Good</v>
      </c>
      <c r="T57" s="2">
        <f>IF(P57="FAIL", "FAIL", RANK(M57,Table219[TOTAL], 0))</f>
        <v>47</v>
      </c>
    </row>
    <row r="58" spans="1:20" x14ac:dyDescent="0.2">
      <c r="A58" s="1" t="s">
        <v>103</v>
      </c>
      <c r="B58" s="1" t="s">
        <v>88</v>
      </c>
      <c r="C58" s="2" t="s">
        <v>186</v>
      </c>
      <c r="D58" s="1">
        <v>54</v>
      </c>
      <c r="E58" s="1">
        <v>58</v>
      </c>
      <c r="F58" s="1">
        <v>76</v>
      </c>
      <c r="G58" s="1">
        <v>62</v>
      </c>
      <c r="H58" s="1">
        <v>53</v>
      </c>
      <c r="I58" s="1">
        <v>62</v>
      </c>
      <c r="J58" s="1">
        <v>33</v>
      </c>
      <c r="K58" s="1">
        <f>MIN(D58:J58)</f>
        <v>33</v>
      </c>
      <c r="L58" s="4">
        <f t="shared" si="16"/>
        <v>76</v>
      </c>
      <c r="M58" s="1">
        <f t="shared" si="17"/>
        <v>398</v>
      </c>
      <c r="N58" s="3">
        <f t="shared" si="18"/>
        <v>56.857142857142854</v>
      </c>
      <c r="O58" s="1" t="str">
        <f t="shared" si="14"/>
        <v>FAIL</v>
      </c>
      <c r="P58" s="2" t="str">
        <f t="shared" si="19"/>
        <v>FAIL</v>
      </c>
      <c r="Q58" s="2" t="str">
        <f t="shared" si="20"/>
        <v>FAIL</v>
      </c>
      <c r="R58" s="2" t="str" cm="1">
        <f t="array" ref="R58">IF(P58="FAIL", "FAIL", SUMPRODUCT((B$3:B$100=B58)*(M$3:M$100&gt;M58))+1)</f>
        <v>FAIL</v>
      </c>
      <c r="S58" s="2" t="str">
        <f t="shared" si="7"/>
        <v>Don't Give Up!</v>
      </c>
      <c r="T58" s="2" t="str">
        <f>IF(P58="FAIL", "FAIL", RANK(M58,Table219[TOTAL], 0))</f>
        <v>FAIL</v>
      </c>
    </row>
    <row r="59" spans="1:20" x14ac:dyDescent="0.2">
      <c r="A59" s="1" t="s">
        <v>104</v>
      </c>
      <c r="B59" s="1" t="s">
        <v>88</v>
      </c>
      <c r="C59" s="2" t="s">
        <v>187</v>
      </c>
      <c r="D59" s="1">
        <v>79</v>
      </c>
      <c r="E59" s="1">
        <v>73</v>
      </c>
      <c r="F59" s="1">
        <v>69</v>
      </c>
      <c r="G59" s="1">
        <v>68</v>
      </c>
      <c r="H59" s="1">
        <v>67</v>
      </c>
      <c r="I59" s="1">
        <v>53</v>
      </c>
      <c r="J59" s="1">
        <v>50</v>
      </c>
      <c r="K59" s="1">
        <f t="shared" si="15"/>
        <v>50</v>
      </c>
      <c r="L59" s="4">
        <f t="shared" si="16"/>
        <v>79</v>
      </c>
      <c r="M59" s="1">
        <f t="shared" si="17"/>
        <v>459</v>
      </c>
      <c r="N59" s="3">
        <f t="shared" si="18"/>
        <v>65.571428571428569</v>
      </c>
      <c r="O59" s="1" t="str">
        <f t="shared" si="14"/>
        <v>PASS</v>
      </c>
      <c r="P59" s="2" t="str">
        <f t="shared" si="19"/>
        <v>PASS</v>
      </c>
      <c r="Q59" s="2" t="str">
        <f t="shared" si="20"/>
        <v>C</v>
      </c>
      <c r="R59" s="2" cm="1">
        <f t="array" ref="R59">IF(P59="FAIL", "FAIL", SUMPRODUCT((B$3:B$100=B59)*(M$3:M$100&gt;M59))+1)</f>
        <v>3</v>
      </c>
      <c r="S59" s="2" t="str">
        <f t="shared" si="7"/>
        <v>Good</v>
      </c>
      <c r="T59" s="2">
        <f>IF(P59="FAIL", "FAIL", RANK(M59,Table219[TOTAL], 0))</f>
        <v>43</v>
      </c>
    </row>
    <row r="60" spans="1:20" x14ac:dyDescent="0.2">
      <c r="A60" s="1" t="s">
        <v>105</v>
      </c>
      <c r="B60" s="1" t="s">
        <v>88</v>
      </c>
      <c r="C60" s="2" t="s">
        <v>188</v>
      </c>
      <c r="D60" s="1">
        <v>70</v>
      </c>
      <c r="E60" s="1">
        <v>66</v>
      </c>
      <c r="F60" s="1">
        <v>30</v>
      </c>
      <c r="G60" s="1">
        <v>46</v>
      </c>
      <c r="H60" s="1">
        <v>65</v>
      </c>
      <c r="I60" s="1">
        <v>69</v>
      </c>
      <c r="J60" s="1">
        <v>63</v>
      </c>
      <c r="K60" s="1">
        <f t="shared" si="15"/>
        <v>30</v>
      </c>
      <c r="L60" s="4">
        <f t="shared" si="16"/>
        <v>70</v>
      </c>
      <c r="M60" s="1">
        <f t="shared" si="17"/>
        <v>409</v>
      </c>
      <c r="N60" s="3">
        <f t="shared" si="18"/>
        <v>58.428571428571431</v>
      </c>
      <c r="O60" s="1" t="str">
        <f t="shared" si="14"/>
        <v>FAIL</v>
      </c>
      <c r="P60" s="2" t="str">
        <f t="shared" si="19"/>
        <v>FAIL</v>
      </c>
      <c r="Q60" s="2" t="str">
        <f t="shared" si="20"/>
        <v>FAIL</v>
      </c>
      <c r="R60" s="2" t="str" cm="1">
        <f t="array" ref="R60">IF(P60="FAIL", "FAIL", SUMPRODUCT((B$3:B$100=B60)*(M$3:M$100&gt;M60))+1)</f>
        <v>FAIL</v>
      </c>
      <c r="S60" s="2" t="str">
        <f t="shared" si="7"/>
        <v>Don't Give Up!</v>
      </c>
      <c r="T60" s="2" t="str">
        <f>IF(P60="FAIL", "FAIL", RANK(M60,Table219[TOTAL], 0))</f>
        <v>FAIL</v>
      </c>
    </row>
    <row r="61" spans="1:20" x14ac:dyDescent="0.2">
      <c r="A61" s="1" t="s">
        <v>106</v>
      </c>
      <c r="B61" s="1" t="s">
        <v>88</v>
      </c>
      <c r="C61" s="2" t="s">
        <v>189</v>
      </c>
      <c r="D61" s="1">
        <v>34</v>
      </c>
      <c r="E61" s="1">
        <v>50</v>
      </c>
      <c r="F61" s="1">
        <v>59</v>
      </c>
      <c r="G61" s="1">
        <v>53</v>
      </c>
      <c r="H61" s="1">
        <v>55</v>
      </c>
      <c r="I61" s="1">
        <v>51</v>
      </c>
      <c r="J61" s="1">
        <v>67</v>
      </c>
      <c r="K61" s="1">
        <f t="shared" si="15"/>
        <v>34</v>
      </c>
      <c r="L61" s="4">
        <f t="shared" si="16"/>
        <v>67</v>
      </c>
      <c r="M61" s="1">
        <f t="shared" si="17"/>
        <v>369</v>
      </c>
      <c r="N61" s="3">
        <f t="shared" si="18"/>
        <v>52.714285714285715</v>
      </c>
      <c r="O61" s="1" t="str">
        <f t="shared" si="14"/>
        <v>FAIL</v>
      </c>
      <c r="P61" s="2" t="str">
        <f t="shared" si="19"/>
        <v>FAIL</v>
      </c>
      <c r="Q61" s="2" t="str">
        <f t="shared" si="20"/>
        <v>FAIL</v>
      </c>
      <c r="R61" s="2" t="str" cm="1">
        <f t="array" ref="R61">IF(P61="FAIL", "FAIL", SUMPRODUCT((B$3:B$100=B61)*(M$3:M$100&gt;M61))+1)</f>
        <v>FAIL</v>
      </c>
      <c r="S61" s="2" t="str">
        <f t="shared" si="7"/>
        <v>Don't Give Up!</v>
      </c>
      <c r="T61" s="2" t="str">
        <f>IF(P61="FAIL", "FAIL", RANK(M61,Table219[TOTAL], 0))</f>
        <v>FAIL</v>
      </c>
    </row>
    <row r="62" spans="1:20" x14ac:dyDescent="0.2">
      <c r="A62" s="1" t="s">
        <v>107</v>
      </c>
      <c r="B62" s="1" t="s">
        <v>88</v>
      </c>
      <c r="C62" s="2" t="s">
        <v>190</v>
      </c>
      <c r="D62" s="1">
        <v>56</v>
      </c>
      <c r="E62" s="1">
        <v>72</v>
      </c>
      <c r="F62" s="1">
        <v>74</v>
      </c>
      <c r="G62" s="1">
        <v>53</v>
      </c>
      <c r="H62" s="1">
        <v>59</v>
      </c>
      <c r="I62" s="1">
        <v>57</v>
      </c>
      <c r="J62" s="1">
        <v>64</v>
      </c>
      <c r="K62" s="1">
        <f t="shared" si="15"/>
        <v>53</v>
      </c>
      <c r="L62" s="4">
        <f t="shared" si="16"/>
        <v>74</v>
      </c>
      <c r="M62" s="1">
        <f t="shared" si="17"/>
        <v>435</v>
      </c>
      <c r="N62" s="3">
        <f t="shared" si="18"/>
        <v>62.142857142857146</v>
      </c>
      <c r="O62" s="1" t="str">
        <f t="shared" si="14"/>
        <v>PASS</v>
      </c>
      <c r="P62" s="2" t="str">
        <f t="shared" si="19"/>
        <v>PASS</v>
      </c>
      <c r="Q62" s="2" t="str">
        <f t="shared" si="20"/>
        <v>C</v>
      </c>
      <c r="R62" s="2" cm="1">
        <f t="array" ref="R62">IF(P62="FAIL", "FAIL", SUMPRODUCT((B$3:B$100=B62)*(M$3:M$100&gt;M62))+1)</f>
        <v>9</v>
      </c>
      <c r="S62" s="2" t="str">
        <f t="shared" si="7"/>
        <v>Good</v>
      </c>
      <c r="T62" s="2">
        <f>IF(P62="FAIL", "FAIL", RANK(M62,Table219[TOTAL], 0))</f>
        <v>50</v>
      </c>
    </row>
    <row r="63" spans="1:20" x14ac:dyDescent="0.2">
      <c r="A63" s="1" t="s">
        <v>108</v>
      </c>
      <c r="B63" s="1" t="s">
        <v>109</v>
      </c>
      <c r="C63" s="2" t="s">
        <v>191</v>
      </c>
      <c r="D63" s="1">
        <v>60</v>
      </c>
      <c r="E63" s="1">
        <v>70</v>
      </c>
      <c r="F63" s="1">
        <v>64</v>
      </c>
      <c r="G63" s="1">
        <v>79</v>
      </c>
      <c r="H63" s="1">
        <v>74</v>
      </c>
      <c r="I63" s="1">
        <v>73</v>
      </c>
      <c r="J63" s="1">
        <v>80</v>
      </c>
      <c r="K63" s="1">
        <f>MIN(D63:J63)</f>
        <v>60</v>
      </c>
      <c r="L63" s="4">
        <f>MAX(D63:J63)</f>
        <v>80</v>
      </c>
      <c r="M63" s="1">
        <f>SUM(D63:J63)</f>
        <v>500</v>
      </c>
      <c r="N63" s="3">
        <f>M63/7</f>
        <v>71.428571428571431</v>
      </c>
      <c r="O63" s="1" t="str">
        <f t="shared" si="14"/>
        <v>PASS</v>
      </c>
      <c r="P63" s="2" t="str">
        <f>IF(AND(MIN(K63)&gt;=35, MIN(K63)&lt;=39), "PASS WITH GRACE", IF(MIN(K63)&lt;35, "FAIL", "PASS"))</f>
        <v>PASS</v>
      </c>
      <c r="Q63" s="2" t="str">
        <f>IF(P63="FAIL","FAIL",IF(N63&gt;=95,"A+",IF(N63&gt;=90,"A",IF(N63&gt;=85,"B+",IF(N63&gt;=80,"B",IF(N63&gt;=70,"C+",IF(N63&gt;=60,"C",IF(N63&gt;=50,"D+",IF(N63&gt;=40,"D","FAIL")))))))))</f>
        <v>C+</v>
      </c>
      <c r="R63" s="2" cm="1">
        <f t="array" ref="R63">IF(P63="FAIL", "FAIL", SUMPRODUCT((B$3:B$100=B63)*(M$3:M$100&gt;M63))+1)</f>
        <v>1</v>
      </c>
      <c r="S63" s="2" t="str">
        <f t="shared" si="7"/>
        <v>Very Good</v>
      </c>
      <c r="T63" s="2">
        <f>IF(P63="FAIL", "FAIL", RANK(M63,Table219[TOTAL], 0))</f>
        <v>36</v>
      </c>
    </row>
    <row r="64" spans="1:20" x14ac:dyDescent="0.2">
      <c r="A64" s="1" t="s">
        <v>110</v>
      </c>
      <c r="B64" s="1" t="s">
        <v>109</v>
      </c>
      <c r="C64" s="2" t="s">
        <v>192</v>
      </c>
      <c r="D64" s="1">
        <v>42</v>
      </c>
      <c r="E64" s="1">
        <v>45</v>
      </c>
      <c r="F64" s="1">
        <v>35</v>
      </c>
      <c r="G64" s="1">
        <v>52</v>
      </c>
      <c r="H64" s="1">
        <v>26</v>
      </c>
      <c r="I64" s="1">
        <v>44</v>
      </c>
      <c r="J64" s="1">
        <v>75</v>
      </c>
      <c r="K64" s="1">
        <f t="shared" ref="K64:K82" si="21">MIN(D64:J64)</f>
        <v>26</v>
      </c>
      <c r="L64" s="4">
        <f t="shared" ref="L64:L82" si="22">MAX(D64:J64)</f>
        <v>75</v>
      </c>
      <c r="M64" s="1">
        <f t="shared" ref="M64:M82" si="23">SUM(D64:J64)</f>
        <v>319</v>
      </c>
      <c r="N64" s="3">
        <f t="shared" ref="N64:N82" si="24">M64/7</f>
        <v>45.571428571428569</v>
      </c>
      <c r="O64" s="1" t="str">
        <f t="shared" si="14"/>
        <v>FAIL</v>
      </c>
      <c r="P64" s="2" t="str">
        <f t="shared" ref="P64:P82" si="25">IF(AND(MIN(K64)&gt;=35, MIN(K64)&lt;=39), "PASS WITH GRACE", IF(MIN(K64)&lt;35, "FAIL", "PASS"))</f>
        <v>FAIL</v>
      </c>
      <c r="Q64" s="2" t="str">
        <f t="shared" ref="Q64:Q82" si="26">IF(P64="FAIL","FAIL",IF(N64&gt;=95,"A+",IF(N64&gt;=90,"A",IF(N64&gt;=85,"B+",IF(N64&gt;=80,"B",IF(N64&gt;=70,"C+",IF(N64&gt;=60,"C",IF(N64&gt;=50,"D+",IF(N64&gt;=40,"D","FAIL")))))))))</f>
        <v>FAIL</v>
      </c>
      <c r="R64" s="2" t="str" cm="1">
        <f t="array" ref="R64">IF(P64="FAIL", "FAIL", SUMPRODUCT((B$3:B$100=B64)*(M$3:M$100&gt;M64))+1)</f>
        <v>FAIL</v>
      </c>
      <c r="S64" s="2" t="str">
        <f t="shared" si="7"/>
        <v>Don't Give Up!</v>
      </c>
      <c r="T64" s="2" t="str">
        <f>IF(P64="FAIL", "FAIL", RANK(M64,Table219[TOTAL], 0))</f>
        <v>FAIL</v>
      </c>
    </row>
    <row r="65" spans="1:20" x14ac:dyDescent="0.2">
      <c r="A65" s="1" t="s">
        <v>111</v>
      </c>
      <c r="B65" s="1" t="s">
        <v>109</v>
      </c>
      <c r="C65" s="2" t="s">
        <v>193</v>
      </c>
      <c r="D65" s="1">
        <v>45</v>
      </c>
      <c r="E65" s="1">
        <v>43</v>
      </c>
      <c r="F65" s="1">
        <v>58</v>
      </c>
      <c r="G65" s="1">
        <v>50</v>
      </c>
      <c r="H65" s="1">
        <v>60</v>
      </c>
      <c r="I65" s="1">
        <v>58</v>
      </c>
      <c r="J65" s="1">
        <v>43</v>
      </c>
      <c r="K65" s="1">
        <f t="shared" si="21"/>
        <v>43</v>
      </c>
      <c r="L65" s="4">
        <f t="shared" si="22"/>
        <v>60</v>
      </c>
      <c r="M65" s="1">
        <f t="shared" si="23"/>
        <v>357</v>
      </c>
      <c r="N65" s="3">
        <f t="shared" si="24"/>
        <v>51</v>
      </c>
      <c r="O65" s="1" t="str">
        <f t="shared" si="14"/>
        <v>PASS</v>
      </c>
      <c r="P65" s="2" t="str">
        <f t="shared" si="25"/>
        <v>PASS</v>
      </c>
      <c r="Q65" s="2" t="str">
        <f t="shared" si="26"/>
        <v>D+</v>
      </c>
      <c r="R65" s="2" cm="1">
        <f t="array" ref="R65">IF(P65="FAIL", "FAIL", SUMPRODUCT((B$3:B$100=B65)*(M$3:M$100&gt;M65))+1)</f>
        <v>5</v>
      </c>
      <c r="S65" s="2" t="str">
        <f t="shared" si="7"/>
        <v>Good</v>
      </c>
      <c r="T65" s="2">
        <f>IF(P65="FAIL", "FAIL", RANK(M65,Table219[TOTAL], 0))</f>
        <v>65</v>
      </c>
    </row>
    <row r="66" spans="1:20" x14ac:dyDescent="0.2">
      <c r="A66" s="1" t="s">
        <v>112</v>
      </c>
      <c r="B66" s="1" t="s">
        <v>109</v>
      </c>
      <c r="C66" s="2" t="s">
        <v>194</v>
      </c>
      <c r="D66" s="1">
        <v>38</v>
      </c>
      <c r="E66" s="1">
        <v>51</v>
      </c>
      <c r="F66" s="1">
        <v>58</v>
      </c>
      <c r="G66" s="1">
        <v>49</v>
      </c>
      <c r="H66" s="1">
        <v>51</v>
      </c>
      <c r="I66" s="1">
        <v>31</v>
      </c>
      <c r="J66" s="1">
        <v>51</v>
      </c>
      <c r="K66" s="1">
        <f t="shared" si="21"/>
        <v>31</v>
      </c>
      <c r="L66" s="4">
        <f t="shared" si="22"/>
        <v>58</v>
      </c>
      <c r="M66" s="1">
        <f t="shared" si="23"/>
        <v>329</v>
      </c>
      <c r="N66" s="3">
        <f t="shared" si="24"/>
        <v>47</v>
      </c>
      <c r="O66" s="1" t="str">
        <f t="shared" si="14"/>
        <v>FAIL</v>
      </c>
      <c r="P66" s="2" t="str">
        <f t="shared" si="25"/>
        <v>FAIL</v>
      </c>
      <c r="Q66" s="2" t="str">
        <f t="shared" si="26"/>
        <v>FAIL</v>
      </c>
      <c r="R66" s="2" t="str" cm="1">
        <f t="array" ref="R66">IF(P66="FAIL", "FAIL", SUMPRODUCT((B$3:B$100=B66)*(M$3:M$100&gt;M66))+1)</f>
        <v>FAIL</v>
      </c>
      <c r="S66" s="2" t="str">
        <f t="shared" si="7"/>
        <v>Don't Give Up!</v>
      </c>
      <c r="T66" s="2" t="str">
        <f>IF(P66="FAIL", "FAIL", RANK(M66,Table219[TOTAL], 0))</f>
        <v>FAIL</v>
      </c>
    </row>
    <row r="67" spans="1:20" x14ac:dyDescent="0.2">
      <c r="A67" s="1" t="s">
        <v>113</v>
      </c>
      <c r="B67" s="1" t="s">
        <v>109</v>
      </c>
      <c r="C67" s="2" t="s">
        <v>195</v>
      </c>
      <c r="D67" s="1">
        <v>56</v>
      </c>
      <c r="E67" s="1">
        <v>46</v>
      </c>
      <c r="F67" s="1">
        <v>48</v>
      </c>
      <c r="G67" s="1">
        <v>67</v>
      </c>
      <c r="H67" s="1">
        <v>41</v>
      </c>
      <c r="I67" s="1">
        <v>44</v>
      </c>
      <c r="J67" s="1">
        <v>60</v>
      </c>
      <c r="K67" s="1">
        <f t="shared" si="21"/>
        <v>41</v>
      </c>
      <c r="L67" s="4">
        <f t="shared" si="22"/>
        <v>67</v>
      </c>
      <c r="M67" s="1">
        <f t="shared" si="23"/>
        <v>362</v>
      </c>
      <c r="N67" s="3">
        <f t="shared" si="24"/>
        <v>51.714285714285715</v>
      </c>
      <c r="O67" s="1" t="str">
        <f t="shared" ref="O67:O82" si="27">IF(K67&lt;=40,"FAIL","PASS")</f>
        <v>PASS</v>
      </c>
      <c r="P67" s="2" t="str">
        <f t="shared" si="25"/>
        <v>PASS</v>
      </c>
      <c r="Q67" s="2" t="str">
        <f t="shared" si="26"/>
        <v>D+</v>
      </c>
      <c r="R67" s="2" cm="1">
        <f t="array" ref="R67">IF(P67="FAIL", "FAIL", SUMPRODUCT((B$3:B$100=B67)*(M$3:M$100&gt;M67))+1)</f>
        <v>4</v>
      </c>
      <c r="S67" s="2" t="str">
        <f t="shared" si="7"/>
        <v>Good</v>
      </c>
      <c r="T67" s="2">
        <f>IF(P67="FAIL", "FAIL", RANK(M67,Table219[TOTAL], 0))</f>
        <v>64</v>
      </c>
    </row>
    <row r="68" spans="1:20" x14ac:dyDescent="0.2">
      <c r="A68" s="1" t="s">
        <v>114</v>
      </c>
      <c r="B68" s="1" t="s">
        <v>109</v>
      </c>
      <c r="C68" s="2" t="s">
        <v>196</v>
      </c>
      <c r="D68" s="1">
        <v>56</v>
      </c>
      <c r="E68" s="1">
        <v>53</v>
      </c>
      <c r="F68" s="1">
        <v>56</v>
      </c>
      <c r="G68" s="1">
        <v>56</v>
      </c>
      <c r="H68" s="1">
        <v>59</v>
      </c>
      <c r="I68" s="1">
        <v>25</v>
      </c>
      <c r="J68" s="1">
        <v>36</v>
      </c>
      <c r="K68" s="1">
        <f t="shared" si="21"/>
        <v>25</v>
      </c>
      <c r="L68" s="4">
        <f t="shared" si="22"/>
        <v>59</v>
      </c>
      <c r="M68" s="1">
        <f t="shared" si="23"/>
        <v>341</v>
      </c>
      <c r="N68" s="3">
        <f t="shared" si="24"/>
        <v>48.714285714285715</v>
      </c>
      <c r="O68" s="1" t="str">
        <f t="shared" si="27"/>
        <v>FAIL</v>
      </c>
      <c r="P68" s="2" t="str">
        <f t="shared" si="25"/>
        <v>FAIL</v>
      </c>
      <c r="Q68" s="2" t="str">
        <f t="shared" si="26"/>
        <v>FAIL</v>
      </c>
      <c r="R68" s="2" t="str" cm="1">
        <f t="array" ref="R68">IF(P68="FAIL", "FAIL", SUMPRODUCT((B$3:B$100=B68)*(M$3:M$100&gt;M68))+1)</f>
        <v>FAIL</v>
      </c>
      <c r="S68" s="2" t="str">
        <f t="shared" ref="S68:S82" si="28">IF(P68="FAIL","Don't Give Up!",
IF(N68&gt;=90,"Outstanding",
IF(N68&gt;=80,"Excellent",
IF(N68&gt;=70,"Very Good",
IF(N68&gt;=50,"Good",
IF(N68&gt;=35,"Average"))))))</f>
        <v>Don't Give Up!</v>
      </c>
      <c r="T68" s="2" t="str">
        <f>IF(P68="FAIL", "FAIL", RANK(M68,Table219[TOTAL], 0))</f>
        <v>FAIL</v>
      </c>
    </row>
    <row r="69" spans="1:20" x14ac:dyDescent="0.2">
      <c r="A69" s="1" t="s">
        <v>115</v>
      </c>
      <c r="B69" s="1" t="s">
        <v>109</v>
      </c>
      <c r="C69" s="2" t="s">
        <v>197</v>
      </c>
      <c r="D69" s="1">
        <v>28</v>
      </c>
      <c r="E69" s="1">
        <v>56</v>
      </c>
      <c r="F69" s="1">
        <v>52</v>
      </c>
      <c r="G69" s="1">
        <v>34</v>
      </c>
      <c r="H69" s="1">
        <v>52</v>
      </c>
      <c r="I69" s="1">
        <v>49</v>
      </c>
      <c r="J69" s="1">
        <v>52</v>
      </c>
      <c r="K69" s="1">
        <f t="shared" si="21"/>
        <v>28</v>
      </c>
      <c r="L69" s="4">
        <f t="shared" si="22"/>
        <v>56</v>
      </c>
      <c r="M69" s="1">
        <f t="shared" si="23"/>
        <v>323</v>
      </c>
      <c r="N69" s="3">
        <f t="shared" si="24"/>
        <v>46.142857142857146</v>
      </c>
      <c r="O69" s="1" t="str">
        <f t="shared" si="27"/>
        <v>FAIL</v>
      </c>
      <c r="P69" s="2" t="str">
        <f t="shared" si="25"/>
        <v>FAIL</v>
      </c>
      <c r="Q69" s="2" t="str">
        <f t="shared" si="26"/>
        <v>FAIL</v>
      </c>
      <c r="R69" s="2" t="str" cm="1">
        <f t="array" ref="R69">IF(P69="FAIL", "FAIL", SUMPRODUCT((B$3:B$100=B69)*(M$3:M$100&gt;M69))+1)</f>
        <v>FAIL</v>
      </c>
      <c r="S69" s="2" t="str">
        <f t="shared" si="28"/>
        <v>Don't Give Up!</v>
      </c>
      <c r="T69" s="2" t="str">
        <f>IF(P69="FAIL", "FAIL", RANK(M69,Table219[TOTAL], 0))</f>
        <v>FAIL</v>
      </c>
    </row>
    <row r="70" spans="1:20" x14ac:dyDescent="0.2">
      <c r="A70" s="1" t="s">
        <v>116</v>
      </c>
      <c r="B70" s="1" t="s">
        <v>109</v>
      </c>
      <c r="C70" s="2" t="s">
        <v>198</v>
      </c>
      <c r="D70" s="1">
        <v>46</v>
      </c>
      <c r="E70" s="1">
        <v>38</v>
      </c>
      <c r="F70" s="1">
        <v>63</v>
      </c>
      <c r="G70" s="1">
        <v>37</v>
      </c>
      <c r="H70" s="1">
        <v>45</v>
      </c>
      <c r="I70" s="1">
        <v>53</v>
      </c>
      <c r="J70" s="1">
        <v>69</v>
      </c>
      <c r="K70" s="1">
        <f t="shared" si="21"/>
        <v>37</v>
      </c>
      <c r="L70" s="4">
        <f t="shared" si="22"/>
        <v>69</v>
      </c>
      <c r="M70" s="1">
        <f t="shared" si="23"/>
        <v>351</v>
      </c>
      <c r="N70" s="3">
        <f t="shared" si="24"/>
        <v>50.142857142857146</v>
      </c>
      <c r="O70" s="1" t="str">
        <f t="shared" si="27"/>
        <v>FAIL</v>
      </c>
      <c r="P70" s="2" t="str">
        <f t="shared" si="25"/>
        <v>PASS WITH GRACE</v>
      </c>
      <c r="Q70" s="2" t="str">
        <f t="shared" si="26"/>
        <v>D+</v>
      </c>
      <c r="R70" s="2" cm="1">
        <f t="array" ref="R70">IF(P70="FAIL", "FAIL", SUMPRODUCT((B$3:B$100=B70)*(M$3:M$100&gt;M70))+1)</f>
        <v>7</v>
      </c>
      <c r="S70" s="2" t="str">
        <f t="shared" si="28"/>
        <v>Good</v>
      </c>
      <c r="T70" s="2">
        <f>IF(P70="FAIL", "FAIL", RANK(M70,Table219[TOTAL], 0))</f>
        <v>67</v>
      </c>
    </row>
    <row r="71" spans="1:20" x14ac:dyDescent="0.2">
      <c r="A71" s="1" t="s">
        <v>117</v>
      </c>
      <c r="B71" s="1" t="s">
        <v>109</v>
      </c>
      <c r="C71" s="2" t="s">
        <v>199</v>
      </c>
      <c r="D71" s="1">
        <v>38</v>
      </c>
      <c r="E71" s="1">
        <v>40</v>
      </c>
      <c r="F71" s="1">
        <v>49</v>
      </c>
      <c r="G71" s="1">
        <v>40</v>
      </c>
      <c r="H71" s="1">
        <v>46</v>
      </c>
      <c r="I71" s="1">
        <v>58</v>
      </c>
      <c r="J71" s="1">
        <v>80</v>
      </c>
      <c r="K71" s="1">
        <f t="shared" si="21"/>
        <v>38</v>
      </c>
      <c r="L71" s="4">
        <f>MAX(D71:J71)</f>
        <v>80</v>
      </c>
      <c r="M71" s="1">
        <f t="shared" si="23"/>
        <v>351</v>
      </c>
      <c r="N71" s="3">
        <f t="shared" si="24"/>
        <v>50.142857142857146</v>
      </c>
      <c r="O71" s="1" t="str">
        <f t="shared" si="27"/>
        <v>FAIL</v>
      </c>
      <c r="P71" s="2" t="str">
        <f t="shared" si="25"/>
        <v>PASS WITH GRACE</v>
      </c>
      <c r="Q71" s="2" t="str">
        <f t="shared" si="26"/>
        <v>D+</v>
      </c>
      <c r="R71" s="2" cm="1">
        <f t="array" ref="R71">IF(P71="FAIL", "FAIL", SUMPRODUCT((B$3:B$100=B71)*(M$3:M$100&gt;M71))+1)</f>
        <v>7</v>
      </c>
      <c r="S71" s="2" t="str">
        <f t="shared" si="28"/>
        <v>Good</v>
      </c>
      <c r="T71" s="2">
        <f>IF(P71="FAIL", "FAIL", RANK(M71,Table219[TOTAL], 0))</f>
        <v>67</v>
      </c>
    </row>
    <row r="72" spans="1:20" x14ac:dyDescent="0.2">
      <c r="A72" s="1" t="s">
        <v>118</v>
      </c>
      <c r="B72" s="1" t="s">
        <v>109</v>
      </c>
      <c r="C72" s="2" t="s">
        <v>200</v>
      </c>
      <c r="D72" s="1">
        <v>42</v>
      </c>
      <c r="E72" s="1">
        <v>61</v>
      </c>
      <c r="F72" s="1">
        <v>38</v>
      </c>
      <c r="G72" s="1">
        <v>45</v>
      </c>
      <c r="H72" s="1">
        <v>38</v>
      </c>
      <c r="I72" s="1">
        <v>54</v>
      </c>
      <c r="J72" s="1">
        <v>45</v>
      </c>
      <c r="K72" s="1">
        <f t="shared" si="21"/>
        <v>38</v>
      </c>
      <c r="L72" s="4">
        <f t="shared" si="22"/>
        <v>61</v>
      </c>
      <c r="M72" s="1">
        <f t="shared" si="23"/>
        <v>323</v>
      </c>
      <c r="N72" s="3">
        <f t="shared" si="24"/>
        <v>46.142857142857146</v>
      </c>
      <c r="O72" s="1" t="str">
        <f t="shared" si="27"/>
        <v>FAIL</v>
      </c>
      <c r="P72" s="2" t="str">
        <f t="shared" si="25"/>
        <v>PASS WITH GRACE</v>
      </c>
      <c r="Q72" s="2" t="str">
        <f t="shared" si="26"/>
        <v>D</v>
      </c>
      <c r="R72" s="2" cm="1">
        <f t="array" ref="R72">IF(P72="FAIL", "FAIL", SUMPRODUCT((B$3:B$100=B72)*(M$3:M$100&gt;M72))+1)</f>
        <v>14</v>
      </c>
      <c r="S72" s="2" t="str">
        <f t="shared" si="28"/>
        <v>Average</v>
      </c>
      <c r="T72" s="2">
        <f>IF(P72="FAIL", "FAIL", RANK(M72,Table219[TOTAL], 0))</f>
        <v>74</v>
      </c>
    </row>
    <row r="73" spans="1:20" x14ac:dyDescent="0.2">
      <c r="A73" s="1" t="s">
        <v>119</v>
      </c>
      <c r="B73" s="1" t="s">
        <v>109</v>
      </c>
      <c r="C73" s="2" t="s">
        <v>201</v>
      </c>
      <c r="D73" s="1">
        <v>43</v>
      </c>
      <c r="E73" s="1">
        <v>41</v>
      </c>
      <c r="F73" s="1">
        <v>49</v>
      </c>
      <c r="G73" s="1">
        <v>42</v>
      </c>
      <c r="H73" s="1">
        <v>56</v>
      </c>
      <c r="I73" s="1">
        <v>48</v>
      </c>
      <c r="J73" s="1">
        <v>32</v>
      </c>
      <c r="K73" s="1">
        <f t="shared" si="21"/>
        <v>32</v>
      </c>
      <c r="L73" s="4">
        <f t="shared" si="22"/>
        <v>56</v>
      </c>
      <c r="M73" s="1">
        <f t="shared" si="23"/>
        <v>311</v>
      </c>
      <c r="N73" s="3">
        <f t="shared" si="24"/>
        <v>44.428571428571431</v>
      </c>
      <c r="O73" s="1" t="str">
        <f t="shared" si="27"/>
        <v>FAIL</v>
      </c>
      <c r="P73" s="2" t="str">
        <f t="shared" si="25"/>
        <v>FAIL</v>
      </c>
      <c r="Q73" s="2" t="str">
        <f t="shared" si="26"/>
        <v>FAIL</v>
      </c>
      <c r="R73" s="2" t="str" cm="1">
        <f t="array" ref="R73">IF(P73="FAIL", "FAIL", SUMPRODUCT((B$3:B$100=B73)*(M$3:M$100&gt;M73))+1)</f>
        <v>FAIL</v>
      </c>
      <c r="S73" s="2" t="str">
        <f t="shared" si="28"/>
        <v>Don't Give Up!</v>
      </c>
      <c r="T73" s="2" t="str">
        <f>IF(P73="FAIL", "FAIL", RANK(M73,Table219[TOTAL], 0))</f>
        <v>FAIL</v>
      </c>
    </row>
    <row r="74" spans="1:20" x14ac:dyDescent="0.2">
      <c r="A74" s="1" t="s">
        <v>120</v>
      </c>
      <c r="B74" s="1" t="s">
        <v>109</v>
      </c>
      <c r="C74" s="2" t="s">
        <v>202</v>
      </c>
      <c r="D74" s="1">
        <v>51</v>
      </c>
      <c r="E74" s="1">
        <v>56</v>
      </c>
      <c r="F74" s="1">
        <v>45</v>
      </c>
      <c r="G74" s="1">
        <v>54</v>
      </c>
      <c r="H74" s="1">
        <v>47</v>
      </c>
      <c r="I74" s="1">
        <v>48</v>
      </c>
      <c r="J74" s="1">
        <v>78</v>
      </c>
      <c r="K74" s="1">
        <f t="shared" si="21"/>
        <v>45</v>
      </c>
      <c r="L74" s="4">
        <f t="shared" si="22"/>
        <v>78</v>
      </c>
      <c r="M74" s="1">
        <f t="shared" si="23"/>
        <v>379</v>
      </c>
      <c r="N74" s="3">
        <f t="shared" si="24"/>
        <v>54.142857142857146</v>
      </c>
      <c r="O74" s="1" t="str">
        <f t="shared" si="27"/>
        <v>PASS</v>
      </c>
      <c r="P74" s="2" t="str">
        <f t="shared" si="25"/>
        <v>PASS</v>
      </c>
      <c r="Q74" s="2" t="str">
        <f t="shared" si="26"/>
        <v>D+</v>
      </c>
      <c r="R74" s="2" cm="1">
        <f t="array" ref="R74">IF(P74="FAIL", "FAIL", SUMPRODUCT((B$3:B$100=B74)*(M$3:M$100&gt;M74))+1)</f>
        <v>2</v>
      </c>
      <c r="S74" s="2" t="str">
        <f t="shared" si="28"/>
        <v>Good</v>
      </c>
      <c r="T74" s="2">
        <f>IF(P74="FAIL", "FAIL", RANK(M74,Table219[TOTAL], 0))</f>
        <v>61</v>
      </c>
    </row>
    <row r="75" spans="1:20" x14ac:dyDescent="0.2">
      <c r="A75" s="1" t="s">
        <v>121</v>
      </c>
      <c r="B75" s="1" t="s">
        <v>109</v>
      </c>
      <c r="C75" s="2" t="s">
        <v>203</v>
      </c>
      <c r="D75" s="1">
        <v>48</v>
      </c>
      <c r="E75" s="1">
        <v>33</v>
      </c>
      <c r="F75" s="1">
        <v>36</v>
      </c>
      <c r="G75" s="1">
        <v>58</v>
      </c>
      <c r="H75" s="1">
        <v>66</v>
      </c>
      <c r="I75" s="1">
        <v>44</v>
      </c>
      <c r="J75" s="1">
        <v>69</v>
      </c>
      <c r="K75" s="1">
        <f t="shared" si="21"/>
        <v>33</v>
      </c>
      <c r="L75" s="4">
        <f t="shared" si="22"/>
        <v>69</v>
      </c>
      <c r="M75" s="1">
        <f t="shared" si="23"/>
        <v>354</v>
      </c>
      <c r="N75" s="3">
        <f t="shared" si="24"/>
        <v>50.571428571428569</v>
      </c>
      <c r="O75" s="1" t="str">
        <f t="shared" si="27"/>
        <v>FAIL</v>
      </c>
      <c r="P75" s="2" t="str">
        <f t="shared" si="25"/>
        <v>FAIL</v>
      </c>
      <c r="Q75" s="2" t="str">
        <f t="shared" si="26"/>
        <v>FAIL</v>
      </c>
      <c r="R75" s="2" t="str" cm="1">
        <f t="array" ref="R75">IF(P75="FAIL", "FAIL", SUMPRODUCT((B$3:B$100=B75)*(M$3:M$100&gt;M75))+1)</f>
        <v>FAIL</v>
      </c>
      <c r="S75" s="2" t="str">
        <f t="shared" si="28"/>
        <v>Don't Give Up!</v>
      </c>
      <c r="T75" s="2" t="str">
        <f>IF(P75="FAIL", "FAIL", RANK(M75,Table219[TOTAL], 0))</f>
        <v>FAIL</v>
      </c>
    </row>
    <row r="76" spans="1:20" x14ac:dyDescent="0.2">
      <c r="A76" s="1" t="s">
        <v>122</v>
      </c>
      <c r="B76" s="1" t="s">
        <v>109</v>
      </c>
      <c r="C76" s="2" t="s">
        <v>204</v>
      </c>
      <c r="D76" s="1">
        <v>35</v>
      </c>
      <c r="E76" s="1">
        <v>35</v>
      </c>
      <c r="F76" s="1">
        <v>35</v>
      </c>
      <c r="G76" s="1">
        <v>43</v>
      </c>
      <c r="H76" s="1">
        <v>66</v>
      </c>
      <c r="I76" s="1">
        <v>47</v>
      </c>
      <c r="J76" s="1">
        <v>36</v>
      </c>
      <c r="K76" s="1">
        <f t="shared" si="21"/>
        <v>35</v>
      </c>
      <c r="L76" s="4">
        <f>MAX(D76:J76)</f>
        <v>66</v>
      </c>
      <c r="M76" s="1">
        <f t="shared" si="23"/>
        <v>297</v>
      </c>
      <c r="N76" s="3">
        <f t="shared" si="24"/>
        <v>42.428571428571431</v>
      </c>
      <c r="O76" s="1" t="str">
        <f t="shared" si="27"/>
        <v>FAIL</v>
      </c>
      <c r="P76" s="2" t="str">
        <f t="shared" si="25"/>
        <v>PASS WITH GRACE</v>
      </c>
      <c r="Q76" s="2" t="str">
        <f t="shared" si="26"/>
        <v>D</v>
      </c>
      <c r="R76" s="2" cm="1">
        <f t="array" ref="R76">IF(P76="FAIL", "FAIL", SUMPRODUCT((B$3:B$100=B76)*(M$3:M$100&gt;M76))+1)</f>
        <v>19</v>
      </c>
      <c r="S76" s="2" t="str">
        <f t="shared" si="28"/>
        <v>Average</v>
      </c>
      <c r="T76" s="2">
        <f>IF(P76="FAIL", "FAIL", RANK(M76,Table219[TOTAL], 0))</f>
        <v>79</v>
      </c>
    </row>
    <row r="77" spans="1:20" x14ac:dyDescent="0.2">
      <c r="A77" s="1" t="s">
        <v>123</v>
      </c>
      <c r="B77" s="1" t="s">
        <v>109</v>
      </c>
      <c r="C77" s="2" t="s">
        <v>205</v>
      </c>
      <c r="D77" s="1">
        <v>44</v>
      </c>
      <c r="E77" s="1">
        <v>46</v>
      </c>
      <c r="F77" s="1">
        <v>36</v>
      </c>
      <c r="G77" s="1">
        <v>57</v>
      </c>
      <c r="H77" s="1">
        <v>56</v>
      </c>
      <c r="I77" s="1">
        <v>43</v>
      </c>
      <c r="J77" s="1">
        <v>45</v>
      </c>
      <c r="K77" s="1">
        <f t="shared" si="21"/>
        <v>36</v>
      </c>
      <c r="L77" s="4">
        <f t="shared" si="22"/>
        <v>57</v>
      </c>
      <c r="M77" s="1">
        <f t="shared" si="23"/>
        <v>327</v>
      </c>
      <c r="N77" s="3">
        <f t="shared" si="24"/>
        <v>46.714285714285715</v>
      </c>
      <c r="O77" s="1" t="str">
        <f t="shared" si="27"/>
        <v>FAIL</v>
      </c>
      <c r="P77" s="2" t="str">
        <f t="shared" si="25"/>
        <v>PASS WITH GRACE</v>
      </c>
      <c r="Q77" s="2" t="str">
        <f t="shared" si="26"/>
        <v>D</v>
      </c>
      <c r="R77" s="2" cm="1">
        <f t="array" ref="R77">IF(P77="FAIL", "FAIL", SUMPRODUCT((B$3:B$100=B77)*(M$3:M$100&gt;M77))+1)</f>
        <v>13</v>
      </c>
      <c r="S77" s="2" t="str">
        <f t="shared" si="28"/>
        <v>Average</v>
      </c>
      <c r="T77" s="2">
        <f>IF(P77="FAIL", "FAIL", RANK(M77,Table219[TOTAL], 0))</f>
        <v>73</v>
      </c>
    </row>
    <row r="78" spans="1:20" x14ac:dyDescent="0.2">
      <c r="A78" s="1" t="s">
        <v>124</v>
      </c>
      <c r="B78" s="1" t="s">
        <v>109</v>
      </c>
      <c r="C78" s="2" t="s">
        <v>206</v>
      </c>
      <c r="D78" s="1">
        <v>33</v>
      </c>
      <c r="E78" s="1">
        <v>37</v>
      </c>
      <c r="F78" s="1">
        <v>31</v>
      </c>
      <c r="G78" s="1">
        <v>60</v>
      </c>
      <c r="H78" s="1">
        <v>47</v>
      </c>
      <c r="I78" s="1">
        <v>63</v>
      </c>
      <c r="J78" s="1">
        <v>72</v>
      </c>
      <c r="K78" s="1">
        <f t="shared" si="21"/>
        <v>31</v>
      </c>
      <c r="L78" s="4">
        <f t="shared" si="22"/>
        <v>72</v>
      </c>
      <c r="M78" s="1">
        <f t="shared" si="23"/>
        <v>343</v>
      </c>
      <c r="N78" s="3">
        <f t="shared" si="24"/>
        <v>49</v>
      </c>
      <c r="O78" s="1" t="str">
        <f t="shared" si="27"/>
        <v>FAIL</v>
      </c>
      <c r="P78" s="2" t="str">
        <f t="shared" si="25"/>
        <v>FAIL</v>
      </c>
      <c r="Q78" s="2" t="str">
        <f t="shared" si="26"/>
        <v>FAIL</v>
      </c>
      <c r="R78" s="2" t="str" cm="1">
        <f t="array" ref="R78">IF(P78="FAIL", "FAIL", SUMPRODUCT((B$3:B$100=B78)*(M$3:M$100&gt;M78))+1)</f>
        <v>FAIL</v>
      </c>
      <c r="S78" s="2" t="str">
        <f t="shared" si="28"/>
        <v>Don't Give Up!</v>
      </c>
      <c r="T78" s="2" t="str">
        <f>IF(P78="FAIL", "FAIL", RANK(M78,Table219[TOTAL], 0))</f>
        <v>FAIL</v>
      </c>
    </row>
    <row r="79" spans="1:20" x14ac:dyDescent="0.2">
      <c r="A79" s="1" t="s">
        <v>125</v>
      </c>
      <c r="B79" s="1" t="s">
        <v>109</v>
      </c>
      <c r="C79" s="2" t="s">
        <v>207</v>
      </c>
      <c r="D79" s="1">
        <v>39</v>
      </c>
      <c r="E79" s="1">
        <v>45</v>
      </c>
      <c r="F79" s="1">
        <v>47</v>
      </c>
      <c r="G79" s="1">
        <v>30</v>
      </c>
      <c r="H79" s="1">
        <v>32</v>
      </c>
      <c r="I79" s="1">
        <v>36</v>
      </c>
      <c r="J79" s="1">
        <v>54</v>
      </c>
      <c r="K79" s="1">
        <f t="shared" si="21"/>
        <v>30</v>
      </c>
      <c r="L79" s="4">
        <f t="shared" si="22"/>
        <v>54</v>
      </c>
      <c r="M79" s="1">
        <f t="shared" si="23"/>
        <v>283</v>
      </c>
      <c r="N79" s="3">
        <f t="shared" si="24"/>
        <v>40.428571428571431</v>
      </c>
      <c r="O79" s="1" t="str">
        <f t="shared" si="27"/>
        <v>FAIL</v>
      </c>
      <c r="P79" s="2" t="str">
        <f t="shared" si="25"/>
        <v>FAIL</v>
      </c>
      <c r="Q79" s="2" t="str">
        <f t="shared" si="26"/>
        <v>FAIL</v>
      </c>
      <c r="R79" s="2" t="str" cm="1">
        <f t="array" ref="R79">IF(P79="FAIL", "FAIL", SUMPRODUCT((B$3:B$100=B79)*(M$3:M$100&gt;M79))+1)</f>
        <v>FAIL</v>
      </c>
      <c r="S79" s="2" t="str">
        <f t="shared" si="28"/>
        <v>Don't Give Up!</v>
      </c>
      <c r="T79" s="2" t="str">
        <f>IF(P79="FAIL", "FAIL", RANK(M79,Table219[TOTAL], 0))</f>
        <v>FAIL</v>
      </c>
    </row>
    <row r="80" spans="1:20" x14ac:dyDescent="0.2">
      <c r="A80" s="1" t="s">
        <v>126</v>
      </c>
      <c r="B80" s="1" t="s">
        <v>109</v>
      </c>
      <c r="C80" s="2" t="s">
        <v>208</v>
      </c>
      <c r="D80" s="1">
        <v>48</v>
      </c>
      <c r="E80" s="1">
        <v>40</v>
      </c>
      <c r="F80" s="1">
        <v>43</v>
      </c>
      <c r="G80" s="1">
        <v>56</v>
      </c>
      <c r="H80" s="1">
        <v>41</v>
      </c>
      <c r="I80" s="1">
        <v>35</v>
      </c>
      <c r="J80" s="1">
        <v>74</v>
      </c>
      <c r="K80" s="1">
        <f t="shared" si="21"/>
        <v>35</v>
      </c>
      <c r="L80" s="4">
        <f t="shared" si="22"/>
        <v>74</v>
      </c>
      <c r="M80" s="1">
        <f t="shared" si="23"/>
        <v>337</v>
      </c>
      <c r="N80" s="3">
        <f t="shared" si="24"/>
        <v>48.142857142857146</v>
      </c>
      <c r="O80" s="1" t="str">
        <f t="shared" si="27"/>
        <v>FAIL</v>
      </c>
      <c r="P80" s="2" t="str">
        <f t="shared" si="25"/>
        <v>PASS WITH GRACE</v>
      </c>
      <c r="Q80" s="2" t="str">
        <f t="shared" si="26"/>
        <v>D</v>
      </c>
      <c r="R80" s="2" cm="1">
        <f t="array" ref="R80">IF(P80="FAIL", "FAIL", SUMPRODUCT((B$3:B$100=B80)*(M$3:M$100&gt;M80))+1)</f>
        <v>11</v>
      </c>
      <c r="S80" s="2" t="str">
        <f t="shared" si="28"/>
        <v>Average</v>
      </c>
      <c r="T80" s="2">
        <f>IF(P80="FAIL", "FAIL", RANK(M80,Table219[TOTAL], 0))</f>
        <v>71</v>
      </c>
    </row>
    <row r="81" spans="1:20" x14ac:dyDescent="0.2">
      <c r="A81" s="1" t="s">
        <v>127</v>
      </c>
      <c r="B81" s="1" t="s">
        <v>109</v>
      </c>
      <c r="C81" s="2" t="s">
        <v>209</v>
      </c>
      <c r="D81" s="1">
        <v>36</v>
      </c>
      <c r="E81" s="1">
        <v>35</v>
      </c>
      <c r="F81" s="1">
        <v>39</v>
      </c>
      <c r="G81" s="1">
        <v>38</v>
      </c>
      <c r="H81" s="1">
        <v>45</v>
      </c>
      <c r="I81" s="1">
        <v>40</v>
      </c>
      <c r="J81" s="1">
        <v>70</v>
      </c>
      <c r="K81" s="1">
        <f t="shared" si="21"/>
        <v>35</v>
      </c>
      <c r="L81" s="4">
        <f t="shared" si="22"/>
        <v>70</v>
      </c>
      <c r="M81" s="1">
        <f t="shared" si="23"/>
        <v>303</v>
      </c>
      <c r="N81" s="3">
        <f t="shared" si="24"/>
        <v>43.285714285714285</v>
      </c>
      <c r="O81" s="1" t="str">
        <f t="shared" si="27"/>
        <v>FAIL</v>
      </c>
      <c r="P81" s="2" t="str">
        <f t="shared" si="25"/>
        <v>PASS WITH GRACE</v>
      </c>
      <c r="Q81" s="2" t="str">
        <f t="shared" si="26"/>
        <v>D</v>
      </c>
      <c r="R81" s="2" cm="1">
        <f t="array" ref="R81">IF(P81="FAIL", "FAIL", SUMPRODUCT((B$3:B$100=B81)*(M$3:M$100&gt;M81))+1)</f>
        <v>18</v>
      </c>
      <c r="S81" s="2" t="str">
        <f t="shared" si="28"/>
        <v>Average</v>
      </c>
      <c r="T81" s="2">
        <f>IF(P81="FAIL", "FAIL", RANK(M81,Table219[TOTAL], 0))</f>
        <v>78</v>
      </c>
    </row>
    <row r="82" spans="1:20" x14ac:dyDescent="0.2">
      <c r="A82" s="1" t="s">
        <v>2</v>
      </c>
      <c r="B82" s="1" t="s">
        <v>109</v>
      </c>
      <c r="C82" s="2" t="s">
        <v>210</v>
      </c>
      <c r="D82" s="1">
        <v>52</v>
      </c>
      <c r="E82" s="1">
        <v>51</v>
      </c>
      <c r="F82" s="1">
        <v>53</v>
      </c>
      <c r="G82" s="1">
        <v>39</v>
      </c>
      <c r="H82" s="1">
        <v>43</v>
      </c>
      <c r="I82" s="1">
        <v>51</v>
      </c>
      <c r="J82" s="1">
        <v>89</v>
      </c>
      <c r="K82" s="1">
        <f t="shared" si="21"/>
        <v>39</v>
      </c>
      <c r="L82" s="4">
        <f t="shared" si="22"/>
        <v>89</v>
      </c>
      <c r="M82" s="1">
        <f t="shared" si="23"/>
        <v>378</v>
      </c>
      <c r="N82" s="3">
        <f t="shared" si="24"/>
        <v>54</v>
      </c>
      <c r="O82" s="1" t="str">
        <f t="shared" si="27"/>
        <v>FAIL</v>
      </c>
      <c r="P82" s="2" t="str">
        <f t="shared" si="25"/>
        <v>PASS WITH GRACE</v>
      </c>
      <c r="Q82" s="2" t="str">
        <f t="shared" si="26"/>
        <v>D+</v>
      </c>
      <c r="R82" s="2" cm="1">
        <f t="array" ref="R82">IF(P82="FAIL", "FAIL", SUMPRODUCT((B$3:B$100=B82)*(M$3:M$100&gt;M82))+1)</f>
        <v>3</v>
      </c>
      <c r="S82" s="2" t="str">
        <f t="shared" si="28"/>
        <v>Good</v>
      </c>
      <c r="T82" s="2">
        <f>IF(P82="FAIL", "FAIL", RANK(M82,Table219[TOTAL], 0))</f>
        <v>62</v>
      </c>
    </row>
  </sheetData>
  <sheetProtection algorithmName="SHA-512" hashValue="FkDAITBw7hk77IIGyp1UT8G8RDZH0Pzxu9brx0km8qaLKRaApEj7xx7po/SWiLVSNohsZGguiZ4qz7lQQeFc1g==" saltValue="RT6wdNfF+8Av0z1WfSdZ7w==" spinCount="100000" sheet="1" objects="1" scenarios="1"/>
  <mergeCells count="1">
    <mergeCell ref="A1:T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B171-2573-4005-8AED-C564236364B3}">
  <dimension ref="C3:K13"/>
  <sheetViews>
    <sheetView workbookViewId="0">
      <selection activeCell="H22" sqref="H22"/>
    </sheetView>
  </sheetViews>
  <sheetFormatPr defaultRowHeight="14.25" x14ac:dyDescent="0.2"/>
  <cols>
    <col min="6" max="6" width="16.125" bestFit="1" customWidth="1"/>
    <col min="11" max="11" width="16.125" bestFit="1" customWidth="1"/>
  </cols>
  <sheetData>
    <row r="3" spans="3:11" ht="18" x14ac:dyDescent="0.2">
      <c r="C3" s="56" t="s">
        <v>212</v>
      </c>
      <c r="D3" s="56"/>
      <c r="E3" s="56"/>
      <c r="F3" s="56"/>
      <c r="H3" s="56" t="s">
        <v>234</v>
      </c>
      <c r="I3" s="58"/>
      <c r="J3" s="58"/>
      <c r="K3" s="58"/>
    </row>
    <row r="4" spans="3:11" ht="15.75" x14ac:dyDescent="0.2">
      <c r="C4" s="57" t="s">
        <v>213</v>
      </c>
      <c r="D4" s="57"/>
      <c r="E4" s="23" t="s">
        <v>214</v>
      </c>
      <c r="F4" s="23" t="s">
        <v>215</v>
      </c>
      <c r="H4" s="57" t="s">
        <v>213</v>
      </c>
      <c r="I4" s="57"/>
      <c r="J4" s="23" t="s">
        <v>229</v>
      </c>
      <c r="K4" s="23" t="s">
        <v>231</v>
      </c>
    </row>
    <row r="5" spans="3:11" x14ac:dyDescent="0.2">
      <c r="C5" s="22">
        <v>90</v>
      </c>
      <c r="D5" s="22">
        <v>100</v>
      </c>
      <c r="E5" s="22" t="s">
        <v>47</v>
      </c>
      <c r="F5" s="22" t="s">
        <v>216</v>
      </c>
      <c r="H5" s="22">
        <v>40</v>
      </c>
      <c r="I5" s="22">
        <v>100</v>
      </c>
      <c r="J5" s="22" t="s">
        <v>230</v>
      </c>
      <c r="K5" s="22" t="s">
        <v>233</v>
      </c>
    </row>
    <row r="6" spans="3:11" x14ac:dyDescent="0.2">
      <c r="C6" s="22">
        <v>85</v>
      </c>
      <c r="D6" s="22">
        <v>89</v>
      </c>
      <c r="E6" s="22" t="s">
        <v>219</v>
      </c>
      <c r="F6" s="22" t="s">
        <v>217</v>
      </c>
      <c r="H6" s="22">
        <v>35</v>
      </c>
      <c r="I6" s="22">
        <v>39</v>
      </c>
      <c r="J6" s="22">
        <v>0</v>
      </c>
      <c r="K6" s="22" t="s">
        <v>228</v>
      </c>
    </row>
    <row r="7" spans="3:11" x14ac:dyDescent="0.2">
      <c r="C7" s="22">
        <v>80</v>
      </c>
      <c r="D7" s="22">
        <v>84</v>
      </c>
      <c r="E7" s="22" t="s">
        <v>42</v>
      </c>
      <c r="F7" s="22" t="s">
        <v>217</v>
      </c>
      <c r="H7" s="22">
        <v>0</v>
      </c>
      <c r="I7" s="22">
        <v>34</v>
      </c>
      <c r="J7" s="22">
        <v>0</v>
      </c>
      <c r="K7" s="22" t="s">
        <v>232</v>
      </c>
    </row>
    <row r="8" spans="3:11" x14ac:dyDescent="0.2">
      <c r="C8" s="22">
        <v>70</v>
      </c>
      <c r="D8" s="22">
        <v>79</v>
      </c>
      <c r="E8" s="22" t="s">
        <v>223</v>
      </c>
      <c r="F8" s="22" t="s">
        <v>218</v>
      </c>
    </row>
    <row r="9" spans="3:11" x14ac:dyDescent="0.2">
      <c r="C9" s="22">
        <v>60</v>
      </c>
      <c r="D9" s="22">
        <v>69</v>
      </c>
      <c r="E9" s="22" t="s">
        <v>88</v>
      </c>
      <c r="F9" s="22" t="s">
        <v>220</v>
      </c>
    </row>
    <row r="10" spans="3:11" x14ac:dyDescent="0.2">
      <c r="C10" s="22">
        <v>50</v>
      </c>
      <c r="D10" s="22">
        <v>59</v>
      </c>
      <c r="E10" s="22" t="s">
        <v>224</v>
      </c>
      <c r="F10" s="22" t="s">
        <v>221</v>
      </c>
    </row>
    <row r="11" spans="3:11" x14ac:dyDescent="0.2">
      <c r="C11" s="22">
        <v>40</v>
      </c>
      <c r="D11" s="22">
        <v>49</v>
      </c>
      <c r="E11" s="22" t="s">
        <v>109</v>
      </c>
      <c r="F11" s="22" t="s">
        <v>222</v>
      </c>
    </row>
    <row r="12" spans="3:11" x14ac:dyDescent="0.2">
      <c r="C12" s="22">
        <v>35</v>
      </c>
      <c r="D12" s="22">
        <v>39</v>
      </c>
      <c r="E12" s="22" t="s">
        <v>225</v>
      </c>
      <c r="F12" s="22" t="s">
        <v>228</v>
      </c>
    </row>
    <row r="13" spans="3:11" x14ac:dyDescent="0.2">
      <c r="C13" s="22">
        <v>0</v>
      </c>
      <c r="D13" s="22">
        <v>34</v>
      </c>
      <c r="E13" s="22" t="s">
        <v>226</v>
      </c>
      <c r="F13" s="22" t="s">
        <v>227</v>
      </c>
    </row>
  </sheetData>
  <mergeCells count="4">
    <mergeCell ref="C3:F3"/>
    <mergeCell ref="C4:D4"/>
    <mergeCell ref="H3:K3"/>
    <mergeCell ref="H4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81400-3F55-44FC-B225-A860806C96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B88691-E2D4-4F04-9075-0B97DA66324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90241F21-C422-4F63-B330-610FA64A6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TM55660978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CLASS</vt:lpstr>
      <vt:lpstr>GRACE &amp; GRADE</vt:lpstr>
      <vt:lpstr>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2022-12-01T04:34:52Z</dcterms:created>
  <dcterms:modified xsi:type="dcterms:W3CDTF">2025-03-08T09:56:37Z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