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jay\Documents\Ultimate Datetime Datatype\Ultimate Datetime\Documents\"/>
    </mc:Choice>
  </mc:AlternateContent>
  <xr:revisionPtr revIDLastSave="0" documentId="13_ncr:1_{AD80920F-4097-4EF6-A42F-C01B34796A0E}" xr6:coauthVersionLast="44" xr6:coauthVersionMax="44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1" l="1"/>
  <c r="K32" i="1"/>
  <c r="K30" i="1"/>
  <c r="P32" i="1" l="1"/>
  <c r="D27" i="1"/>
  <c r="D22" i="1"/>
  <c r="D20" i="1"/>
  <c r="D18" i="1"/>
  <c r="D16" i="1"/>
  <c r="D14" i="1"/>
  <c r="D12" i="1"/>
  <c r="D9" i="1"/>
  <c r="H27" i="1"/>
  <c r="F27" i="1"/>
  <c r="E27" i="1"/>
  <c r="G27" i="1" s="1"/>
  <c r="E22" i="1"/>
  <c r="G22" i="1" s="1"/>
  <c r="E18" i="1"/>
  <c r="G18" i="1" s="1"/>
  <c r="E16" i="1"/>
  <c r="G16" i="1" s="1"/>
  <c r="E14" i="1"/>
  <c r="G14" i="1" s="1"/>
  <c r="H12" i="1"/>
  <c r="E12" i="1"/>
  <c r="G12" i="1" s="1"/>
  <c r="G9" i="1"/>
  <c r="E9" i="1"/>
  <c r="H20" i="1"/>
  <c r="H26" i="1"/>
  <c r="E25" i="1"/>
  <c r="G25" i="1" s="1"/>
  <c r="E24" i="1"/>
  <c r="F28" i="1"/>
  <c r="E28" i="1"/>
  <c r="E23" i="1"/>
  <c r="G21" i="1"/>
  <c r="F21" i="1"/>
  <c r="E21" i="1"/>
  <c r="E19" i="1"/>
  <c r="G17" i="1"/>
  <c r="E17" i="1"/>
  <c r="E15" i="1"/>
  <c r="G13" i="1"/>
  <c r="F13" i="1"/>
  <c r="E13" i="1"/>
  <c r="E11" i="1"/>
  <c r="G7" i="1"/>
  <c r="G6" i="1"/>
  <c r="E5" i="1"/>
  <c r="C23" i="1"/>
  <c r="G23" i="1" s="1"/>
  <c r="C26" i="1"/>
  <c r="A27" i="1" s="1"/>
  <c r="C27" i="1" s="1"/>
  <c r="C21" i="1"/>
  <c r="A22" i="1" s="1"/>
  <c r="C22" i="1" s="1"/>
  <c r="C19" i="1"/>
  <c r="G19" i="1" s="1"/>
  <c r="C17" i="1"/>
  <c r="A18" i="1" s="1"/>
  <c r="C18" i="1" s="1"/>
  <c r="C15" i="1"/>
  <c r="A16" i="1" s="1"/>
  <c r="C16" i="1" s="1"/>
  <c r="C13" i="1"/>
  <c r="A14" i="1" s="1"/>
  <c r="C14" i="1" s="1"/>
  <c r="C11" i="1"/>
  <c r="G11" i="1" s="1"/>
  <c r="C10" i="1"/>
  <c r="G10" i="1" s="1"/>
  <c r="C8" i="1"/>
  <c r="A9" i="1" s="1"/>
  <c r="C9" i="1" s="1"/>
  <c r="C7" i="1"/>
  <c r="E10" i="1"/>
  <c r="O7" i="1"/>
  <c r="O8" i="1"/>
  <c r="O10" i="1"/>
  <c r="O11" i="1"/>
  <c r="O13" i="1"/>
  <c r="O15" i="1"/>
  <c r="O17" i="1"/>
  <c r="O19" i="1"/>
  <c r="O21" i="1"/>
  <c r="O23" i="1"/>
  <c r="O24" i="1"/>
  <c r="O26" i="1"/>
  <c r="O5" i="1"/>
  <c r="I7" i="1"/>
  <c r="J7" i="1" s="1"/>
  <c r="P7" i="1" s="1"/>
  <c r="I8" i="1"/>
  <c r="J8" i="1" s="1"/>
  <c r="Q7" i="1" s="1"/>
  <c r="H7" i="1" s="1"/>
  <c r="I10" i="1"/>
  <c r="J10" i="1" s="1"/>
  <c r="P10" i="1" s="1"/>
  <c r="H9" i="1" s="1"/>
  <c r="I11" i="1"/>
  <c r="J11" i="1" s="1"/>
  <c r="Q10" i="1" s="1"/>
  <c r="H10" i="1" s="1"/>
  <c r="I13" i="1"/>
  <c r="J13" i="1" s="1"/>
  <c r="P13" i="1" s="1"/>
  <c r="I15" i="1"/>
  <c r="J15" i="1" s="1"/>
  <c r="Q13" i="1" s="1"/>
  <c r="H13" i="1" s="1"/>
  <c r="I17" i="1"/>
  <c r="J17" i="1" s="1"/>
  <c r="I19" i="1"/>
  <c r="J19" i="1" s="1"/>
  <c r="I21" i="1"/>
  <c r="J21" i="1" s="1"/>
  <c r="P21" i="1" s="1"/>
  <c r="I23" i="1"/>
  <c r="J23" i="1" s="1"/>
  <c r="Q21" i="1" s="1"/>
  <c r="H21" i="1" s="1"/>
  <c r="I24" i="1"/>
  <c r="J24" i="1" s="1"/>
  <c r="P24" i="1" s="1"/>
  <c r="F24" i="1" s="1"/>
  <c r="I26" i="1"/>
  <c r="J26" i="1" s="1"/>
  <c r="Q24" i="1" s="1"/>
  <c r="I28" i="1"/>
  <c r="J28" i="1" s="1"/>
  <c r="Q26" i="1" s="1"/>
  <c r="R28" i="1" s="1"/>
  <c r="I5" i="1"/>
  <c r="J5" i="1" s="1"/>
  <c r="P5" i="1" s="1"/>
  <c r="F5" i="1" s="1"/>
  <c r="G8" i="1" l="1"/>
  <c r="F22" i="1"/>
  <c r="F10" i="1"/>
  <c r="A12" i="1"/>
  <c r="C12" i="1" s="1"/>
  <c r="A20" i="1"/>
  <c r="C20" i="1" s="1"/>
  <c r="F14" i="1"/>
  <c r="G15" i="1"/>
  <c r="G26" i="1"/>
  <c r="Q5" i="1"/>
  <c r="R7" i="1" s="1"/>
  <c r="Q17" i="1"/>
  <c r="P19" i="1"/>
  <c r="P17" i="1"/>
  <c r="Q15" i="1"/>
  <c r="Q23" i="1"/>
  <c r="Q19" i="1"/>
  <c r="Q11" i="1"/>
  <c r="Q8" i="1"/>
  <c r="P26" i="1"/>
  <c r="R26" i="1" s="1"/>
  <c r="P23" i="1"/>
  <c r="P15" i="1"/>
  <c r="P11" i="1"/>
  <c r="P8" i="1"/>
  <c r="R21" i="1" l="1"/>
  <c r="H19" i="1"/>
  <c r="F20" i="1"/>
  <c r="R24" i="1"/>
  <c r="H23" i="1"/>
  <c r="R11" i="1"/>
  <c r="F11" i="1"/>
  <c r="H15" i="1"/>
  <c r="F16" i="1"/>
  <c r="R15" i="1"/>
  <c r="F15" i="1"/>
  <c r="H14" i="1"/>
  <c r="F17" i="1"/>
  <c r="H16" i="1"/>
  <c r="R13" i="1"/>
  <c r="H11" i="1"/>
  <c r="F12" i="1"/>
  <c r="R8" i="1"/>
  <c r="F8" i="1"/>
  <c r="R23" i="1"/>
  <c r="H22" i="1"/>
  <c r="F23" i="1"/>
  <c r="F19" i="1"/>
  <c r="H18" i="1"/>
  <c r="H17" i="1"/>
  <c r="F18" i="1"/>
  <c r="R10" i="1"/>
  <c r="H8" i="1"/>
  <c r="F9" i="1"/>
  <c r="R17" i="1"/>
  <c r="R19" i="1"/>
</calcChain>
</file>

<file path=xl/sharedStrings.xml><?xml version="1.0" encoding="utf-8"?>
<sst xmlns="http://schemas.openxmlformats.org/spreadsheetml/2006/main" count="104" uniqueCount="53">
  <si>
    <t>1.4228180 S + (MJD - 37300.) X 0.001296 S</t>
  </si>
  <si>
    <t>1.3728180 S + (MJD - 37300.) X 0.001296 S</t>
  </si>
  <si>
    <t xml:space="preserve"> 1.8458580 S + (MJD - 37665.) X 0.0011232S</t>
  </si>
  <si>
    <t>1.9458580 S + (MJD - 37665.) X 0.0011232S</t>
  </si>
  <si>
    <t>3.2401300 S + (MJD - 38761.) X 0.001296 S</t>
  </si>
  <si>
    <t>3.3401300 S + (MJD - 38761.) X 0.001296 S</t>
  </si>
  <si>
    <t>3.4401300 S + (MJD - 38761.) X 0.001296 S</t>
  </si>
  <si>
    <t>3.5401300 S + (MJD - 38761.) X 0.001296 S</t>
  </si>
  <si>
    <t>3.6401300 S + (MJD - 38761.) X 0.001296 S</t>
  </si>
  <si>
    <t>3.7401300 S + (MJD - 38761.) X 0.001296 S</t>
  </si>
  <si>
    <t>3.8401300 S + (MJD - 38761.) X 0.001296 S</t>
  </si>
  <si>
    <t>4.3131700 S + (MJD - 39126.) X 0.002592 S</t>
  </si>
  <si>
    <t>4.2131700 S + (MJD - 39126.) X 0.002592 S</t>
  </si>
  <si>
    <t>Starting</t>
  </si>
  <si>
    <t>Date</t>
  </si>
  <si>
    <t>Julian Starting</t>
  </si>
  <si>
    <t>MJD Starting</t>
  </si>
  <si>
    <t>Formula for TAI - UTC</t>
  </si>
  <si>
    <t>1st Param</t>
  </si>
  <si>
    <t>2nd Param</t>
  </si>
  <si>
    <t>3rd Param</t>
  </si>
  <si>
    <t>Ns / sec</t>
  </si>
  <si>
    <t>Equiv</t>
  </si>
  <si>
    <t>at Start</t>
  </si>
  <si>
    <t>TAI- UTC</t>
  </si>
  <si>
    <t>of Interval</t>
  </si>
  <si>
    <t>TAI - UTC</t>
  </si>
  <si>
    <t>Jump at</t>
  </si>
  <si>
    <t>Start</t>
  </si>
  <si>
    <t>of Inteval</t>
  </si>
  <si>
    <t>00:00:00.0</t>
  </si>
  <si>
    <t>Time</t>
  </si>
  <si>
    <t>Ending UTC</t>
  </si>
  <si>
    <t>UTC Date</t>
  </si>
  <si>
    <t>UTC Time</t>
  </si>
  <si>
    <t>Ending TAI</t>
  </si>
  <si>
    <t>TAI Date</t>
  </si>
  <si>
    <t>TAI Time</t>
  </si>
  <si>
    <t>Calculated at</t>
  </si>
  <si>
    <t>Start of Next Interval</t>
  </si>
  <si>
    <t>Interval is closed at the start (i.e., &gt;=) and open at the end (i.e., &lt;)</t>
  </si>
  <si>
    <t>The white rows enable any UTC time to be converted to a TAI time</t>
  </si>
  <si>
    <t>The yellow and green rows are required to convert certain TAI times to UTC times</t>
  </si>
  <si>
    <t>The green rows represent forward jumps in TAI time.  Specifically, at the start of an interval represented by a green row, the TAI time jumps when viewed from the prospective of the UTC time.  Any TAI time within that range will be converted to the same UTC time.</t>
  </si>
  <si>
    <t>23:59:59.95</t>
  </si>
  <si>
    <t>00:00:00.05</t>
  </si>
  <si>
    <t>00:00:00.1</t>
  </si>
  <si>
    <t>23:59:59.9</t>
  </si>
  <si>
    <t>00:00:01.647569999 25</t>
  </si>
  <si>
    <t>00:00:01.697570000 75</t>
  </si>
  <si>
    <t>00:00:06.185681997</t>
  </si>
  <si>
    <t>00:00:06.285682003</t>
  </si>
  <si>
    <t>The yellow rows represent backward jumps in TAI time.  As a result, every TAI time within the range corresponds to 2, distinct UTC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</si>
</sst>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0"/>
  </numFmts>
  <fonts count="18">
    <font>
      <sz val="10"/>
      <color theme="1"/>
      <name val="Credit Suisse Type Light"/>
      <family val="2"/>
      <scheme val="minor"/>
    </font>
    <font>
      <b/>
      <sz val="10"/>
      <color rgb="FFFA7D00"/>
      <name val="Credit Suisse Type Light"/>
      <family val="2"/>
      <scheme val="minor"/>
    </font>
    <font>
      <b/>
      <sz val="10"/>
      <color theme="0"/>
      <name val="Credit Suisse Type Light"/>
      <family val="2"/>
      <scheme val="minor"/>
    </font>
    <font>
      <sz val="10"/>
      <color rgb="FF9C6500"/>
      <name val="Credit Suisse Type Light"/>
      <family val="2"/>
      <scheme val="minor"/>
    </font>
    <font>
      <sz val="10"/>
      <color rgb="FF9C0006"/>
      <name val="Credit Suisse Type Light"/>
      <family val="2"/>
      <scheme val="minor"/>
    </font>
    <font>
      <sz val="10"/>
      <color rgb="FF006100"/>
      <name val="Credit Suisse Type Light"/>
      <family val="2"/>
      <scheme val="minor"/>
    </font>
    <font>
      <b/>
      <sz val="10"/>
      <color rgb="FF3F3F3F"/>
      <name val="Credit Suisse Type Light"/>
      <family val="2"/>
      <scheme val="minor"/>
    </font>
    <font>
      <sz val="10"/>
      <color rgb="FFFF0000"/>
      <name val="Credit Suisse Type Light"/>
      <family val="2"/>
      <scheme val="minor"/>
    </font>
    <font>
      <sz val="10"/>
      <color theme="1"/>
      <name val="Credit Suisse Type Light"/>
      <family val="2"/>
      <scheme val="minor"/>
    </font>
    <font>
      <sz val="10"/>
      <color rgb="FFFA7D00"/>
      <name val="Credit Suisse Type Light"/>
      <family val="2"/>
      <scheme val="minor"/>
    </font>
    <font>
      <sz val="10"/>
      <color rgb="FF3F3F76"/>
      <name val="Credit Suisse Type Light"/>
      <family val="2"/>
      <scheme val="minor"/>
    </font>
    <font>
      <i/>
      <sz val="10"/>
      <color rgb="FF7F7F7F"/>
      <name val="Credit Suisse Type Light"/>
      <family val="2"/>
      <scheme val="minor"/>
    </font>
    <font>
      <b/>
      <sz val="10"/>
      <name val="Credit Suisse Type Light"/>
      <family val="2"/>
      <scheme val="minor"/>
    </font>
    <font>
      <b/>
      <sz val="10"/>
      <color theme="0" tint="-0.34998626667073579"/>
      <name val="Credit Suisse Type Light"/>
      <family val="2"/>
      <scheme val="minor"/>
    </font>
    <font>
      <b/>
      <sz val="10"/>
      <color theme="1"/>
      <name val="Credit Suisse Type Light"/>
      <family val="2"/>
      <scheme val="minor"/>
    </font>
    <font>
      <b/>
      <sz val="14"/>
      <name val="Credit Suisse Type Light"/>
      <family val="2"/>
      <scheme val="maj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499984740745262"/>
      </bottom>
      <diagonal/>
    </border>
  </borders>
  <cellStyleXfs count="18">
    <xf numFmtId="0" fontId="0" fillId="0" borderId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5" borderId="1" applyNumberFormat="0" applyAlignment="0" applyProtection="0"/>
    <xf numFmtId="0" fontId="6" fillId="6" borderId="2" applyNumberFormat="0" applyAlignment="0" applyProtection="0"/>
    <xf numFmtId="0" fontId="1" fillId="6" borderId="1" applyNumberFormat="0" applyAlignment="0" applyProtection="0"/>
    <xf numFmtId="0" fontId="9" fillId="0" borderId="3" applyNumberFormat="0" applyFill="0" applyAlignment="0" applyProtection="0"/>
    <xf numFmtId="0" fontId="2" fillId="7" borderId="4" applyNumberFormat="0" applyAlignment="0" applyProtection="0"/>
    <xf numFmtId="0" fontId="7" fillId="0" borderId="0" applyNumberFormat="0" applyFill="0" applyBorder="0" applyAlignment="0" applyProtection="0"/>
    <xf numFmtId="0" fontId="8" fillId="8" borderId="5" applyNumberFormat="0" applyAlignment="0" applyProtection="0"/>
    <xf numFmtId="0" fontId="11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0" applyNumberFormat="0" applyFill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vertical="center"/>
    </xf>
    <xf numFmtId="14" fontId="0" fillId="0" borderId="0" xfId="0" applyNumberFormat="1"/>
    <xf numFmtId="2" fontId="16" fillId="0" borderId="0" xfId="0" applyNumberFormat="1" applyFont="1"/>
    <xf numFmtId="2" fontId="16" fillId="0" borderId="0" xfId="0" applyNumberFormat="1" applyFont="1" applyAlignment="1">
      <alignment vertical="center" wrapText="1"/>
    </xf>
    <xf numFmtId="14" fontId="16" fillId="0" borderId="0" xfId="0" applyNumberFormat="1" applyFont="1"/>
    <xf numFmtId="0" fontId="16" fillId="0" borderId="0" xfId="0" applyFont="1"/>
    <xf numFmtId="0" fontId="0" fillId="0" borderId="0" xfId="0" applyFont="1"/>
    <xf numFmtId="0" fontId="17" fillId="0" borderId="0" xfId="0" applyFont="1"/>
    <xf numFmtId="2" fontId="17" fillId="0" borderId="0" xfId="0" applyNumberFormat="1" applyFont="1"/>
    <xf numFmtId="0" fontId="14" fillId="0" borderId="0" xfId="0" applyFont="1"/>
    <xf numFmtId="22" fontId="17" fillId="0" borderId="0" xfId="0" applyNumberFormat="1" applyFont="1"/>
    <xf numFmtId="22" fontId="16" fillId="0" borderId="0" xfId="0" quotePrefix="1" applyNumberFormat="1" applyFont="1"/>
    <xf numFmtId="14" fontId="16" fillId="0" borderId="0" xfId="0" quotePrefix="1" applyNumberFormat="1" applyFont="1"/>
    <xf numFmtId="21" fontId="16" fillId="0" borderId="0" xfId="0" quotePrefix="1" applyNumberFormat="1" applyFont="1"/>
    <xf numFmtId="14" fontId="17" fillId="0" borderId="0" xfId="0" applyNumberFormat="1" applyFont="1"/>
    <xf numFmtId="14" fontId="5" fillId="2" borderId="0" xfId="5" applyNumberFormat="1"/>
    <xf numFmtId="14" fontId="5" fillId="2" borderId="0" xfId="5" quotePrefix="1" applyNumberFormat="1"/>
    <xf numFmtId="2" fontId="5" fillId="2" borderId="0" xfId="5" applyNumberFormat="1" applyAlignment="1">
      <alignment vertical="center" wrapText="1"/>
    </xf>
    <xf numFmtId="0" fontId="5" fillId="2" borderId="0" xfId="5" applyAlignment="1">
      <alignment vertical="center"/>
    </xf>
    <xf numFmtId="0" fontId="5" fillId="2" borderId="0" xfId="5"/>
    <xf numFmtId="14" fontId="3" fillId="4" borderId="0" xfId="7" applyNumberFormat="1"/>
    <xf numFmtId="14" fontId="3" fillId="4" borderId="0" xfId="7" quotePrefix="1" applyNumberFormat="1"/>
    <xf numFmtId="2" fontId="3" fillId="4" borderId="0" xfId="7" applyNumberFormat="1" applyAlignment="1">
      <alignment vertical="center" wrapText="1"/>
    </xf>
    <xf numFmtId="0" fontId="3" fillId="4" borderId="0" xfId="7" applyAlignment="1">
      <alignment vertical="center"/>
    </xf>
    <xf numFmtId="0" fontId="3" fillId="4" borderId="0" xfId="7"/>
    <xf numFmtId="0" fontId="17" fillId="0" borderId="0" xfId="0" applyNumberFormat="1" applyFont="1"/>
    <xf numFmtId="0" fontId="16" fillId="0" borderId="0" xfId="0" applyNumberFormat="1" applyFont="1"/>
    <xf numFmtId="0" fontId="5" fillId="2" borderId="0" xfId="5" applyNumberFormat="1"/>
    <xf numFmtId="47" fontId="3" fillId="4" borderId="0" xfId="7" quotePrefix="1" applyNumberFormat="1"/>
    <xf numFmtId="0" fontId="0" fillId="0" borderId="0" xfId="0" quotePrefix="1"/>
    <xf numFmtId="0" fontId="16" fillId="0" borderId="0" xfId="0" quotePrefix="1" applyFont="1"/>
    <xf numFmtId="164" fontId="16" fillId="0" borderId="0" xfId="0" applyNumberFormat="1" applyFont="1"/>
    <xf numFmtId="165" fontId="16" fillId="0" borderId="0" xfId="0" applyNumberFormat="1" applyFont="1"/>
    <xf numFmtId="0" fontId="3" fillId="4" borderId="0" xfId="7" quotePrefix="1"/>
    <xf numFmtId="14" fontId="0" fillId="0" borderId="0" xfId="0" quotePrefix="1" applyNumberFormat="1"/>
  </cellXfs>
  <cellStyles count="18"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 customBuiltin="1"/>
    <cellStyle name="Note" xfId="14" builtinId="10" customBuiltin="1"/>
    <cellStyle name="Output" xfId="9" builtinId="21" customBuiltin="1"/>
    <cellStyle name="Title" xfId="17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S 1">
  <a:themeElements>
    <a:clrScheme name="Credit Suisse 1">
      <a:dk1>
        <a:sysClr val="windowText" lastClr="000000"/>
      </a:dk1>
      <a:lt1>
        <a:sysClr val="window" lastClr="FFFFFF"/>
      </a:lt1>
      <a:dk2>
        <a:srgbClr val="166C86"/>
      </a:dk2>
      <a:lt2>
        <a:srgbClr val="EEECE1"/>
      </a:lt2>
      <a:accent1>
        <a:srgbClr val="255B89"/>
      </a:accent1>
      <a:accent2>
        <a:srgbClr val="AAA19A"/>
      </a:accent2>
      <a:accent3>
        <a:srgbClr val="A6CCD6"/>
      </a:accent3>
      <a:accent4>
        <a:srgbClr val="56A2B9"/>
      </a:accent4>
      <a:accent5>
        <a:srgbClr val="C8C1BC"/>
      </a:accent5>
      <a:accent6>
        <a:srgbClr val="003868"/>
      </a:accent6>
      <a:hlink>
        <a:srgbClr val="0000FF"/>
      </a:hlink>
      <a:folHlink>
        <a:srgbClr val="800080"/>
      </a:folHlink>
    </a:clrScheme>
    <a:fontScheme name="CS 1">
      <a:maj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ajorFont>
      <a:min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custClrLst>
    <a:custClr name="Purple 1">
      <a:srgbClr val="92499E"/>
    </a:custClr>
    <a:custClr name="Green 1">
      <a:srgbClr val="898000"/>
    </a:custClr>
    <a:custClr name="Yellow 1">
      <a:srgbClr val="FFC726"/>
    </a:custClr>
    <a:custClr name="Orange 1">
      <a:srgbClr val="F49C3E"/>
    </a:custClr>
    <a:custClr name="Red 1">
      <a:srgbClr val="9D0E2D"/>
    </a:custClr>
    <a:custClr name="Purple 2">
      <a:srgbClr val="A86DB1"/>
    </a:custClr>
    <a:custClr name="Green 2">
      <a:srgbClr val="B1A82F"/>
    </a:custClr>
    <a:custClr name="Yellow 2">
      <a:srgbClr val="FFD251"/>
    </a:custClr>
    <a:custClr name="Orange 2">
      <a:srgbClr val="F6B065"/>
    </a:custClr>
    <a:custClr name="Red 2">
      <a:srgbClr val="C23841"/>
    </a:custClr>
    <a:custClr name="Purple 3">
      <a:srgbClr val="BE92C5"/>
    </a:custClr>
    <a:custClr name="Green 3">
      <a:srgbClr val="D7D17B"/>
    </a:custClr>
    <a:custClr name="Yellow 3">
      <a:srgbClr val="FFDD7D"/>
    </a:custClr>
    <a:custClr name="Orange 3">
      <a:srgbClr val="F8C48B"/>
    </a:custClr>
    <a:custClr name="Red 3">
      <a:srgbClr val="DE7572"/>
    </a:custClr>
    <a:custClr name="Purple 4">
      <a:srgbClr val="D3B6D8"/>
    </a:custClr>
    <a:custClr name="Green 4">
      <a:srgbClr val="E9E6B9"/>
    </a:custClr>
    <a:custClr name="Yellow 4">
      <a:srgbClr val="FFE9A8"/>
    </a:custClr>
    <a:custClr name="Orange 4">
      <a:srgbClr val="FBD7B2"/>
    </a:custClr>
    <a:custClr name="Red 4">
      <a:srgbClr val="EBB7B6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topLeftCell="A7" workbookViewId="0">
      <selection activeCell="H24" sqref="H24"/>
    </sheetView>
  </sheetViews>
  <sheetFormatPr defaultColWidth="9.1328125" defaultRowHeight="13"/>
  <cols>
    <col min="1" max="1" width="11.26953125" style="6" customWidth="1"/>
    <col min="2" max="2" width="13.26953125" style="6" customWidth="1"/>
    <col min="3" max="3" width="13.26953125" style="5" customWidth="1"/>
    <col min="4" max="4" width="14.86328125" style="6" customWidth="1"/>
    <col min="5" max="5" width="11.26953125" style="6" customWidth="1"/>
    <col min="6" max="6" width="32" style="27" customWidth="1"/>
    <col min="7" max="7" width="13.26953125" style="5" customWidth="1"/>
    <col min="8" max="8" width="30" style="6" customWidth="1"/>
    <col min="9" max="9" width="15.40625" style="3" customWidth="1"/>
    <col min="10" max="10" width="15.86328125" style="6" customWidth="1"/>
    <col min="11" max="11" width="43" style="6" customWidth="1"/>
    <col min="12" max="12" width="14.7265625" style="6" bestFit="1" customWidth="1"/>
    <col min="13" max="13" width="11.26953125" style="6" bestFit="1" customWidth="1"/>
    <col min="14" max="14" width="10.86328125" style="6" bestFit="1" customWidth="1"/>
    <col min="15" max="15" width="12" style="6" bestFit="1" customWidth="1"/>
    <col min="16" max="16" width="12.1328125" style="6" customWidth="1"/>
    <col min="17" max="17" width="23" style="6" customWidth="1"/>
    <col min="18" max="18" width="10.86328125" style="6" customWidth="1"/>
    <col min="19" max="21" width="9.1328125" style="6"/>
    <col min="22" max="22" width="16.54296875" style="6" bestFit="1" customWidth="1"/>
    <col min="23" max="24" width="9.1328125" style="6"/>
    <col min="25" max="16384" width="9.1328125" style="7"/>
  </cols>
  <sheetData>
    <row r="1" spans="1:24" s="10" customFormat="1">
      <c r="A1" s="8"/>
      <c r="B1" s="8"/>
      <c r="C1" s="15"/>
      <c r="D1" s="8"/>
      <c r="E1" s="8"/>
      <c r="F1" s="26"/>
      <c r="G1" s="15"/>
      <c r="H1" s="8"/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s="10" customFormat="1">
      <c r="A2" s="8"/>
      <c r="B2" s="8"/>
      <c r="C2" s="15"/>
      <c r="D2" s="8"/>
      <c r="E2" s="8"/>
      <c r="F2" s="26"/>
      <c r="G2" s="15"/>
      <c r="H2" s="8"/>
      <c r="I2" s="9"/>
      <c r="J2" s="8"/>
      <c r="K2" s="8"/>
      <c r="L2" s="8"/>
      <c r="M2" s="8"/>
      <c r="N2" s="8"/>
      <c r="O2" s="8"/>
      <c r="P2" s="8" t="s">
        <v>24</v>
      </c>
      <c r="Q2" s="8" t="s">
        <v>26</v>
      </c>
      <c r="R2" s="8" t="s">
        <v>27</v>
      </c>
      <c r="S2" s="8"/>
      <c r="T2" s="8"/>
      <c r="U2" s="8"/>
      <c r="V2" s="11"/>
      <c r="W2" s="8"/>
      <c r="X2" s="8"/>
    </row>
    <row r="3" spans="1:24" s="10" customFormat="1">
      <c r="A3" s="8" t="s">
        <v>13</v>
      </c>
      <c r="B3" s="8" t="s">
        <v>13</v>
      </c>
      <c r="C3" s="15" t="s">
        <v>32</v>
      </c>
      <c r="D3" s="8" t="s">
        <v>32</v>
      </c>
      <c r="E3" s="8" t="s">
        <v>13</v>
      </c>
      <c r="F3" s="26" t="s">
        <v>13</v>
      </c>
      <c r="G3" s="15" t="s">
        <v>35</v>
      </c>
      <c r="H3" s="8" t="s">
        <v>35</v>
      </c>
      <c r="I3" s="9" t="s">
        <v>15</v>
      </c>
      <c r="J3" s="8" t="s">
        <v>16</v>
      </c>
      <c r="K3" s="8"/>
      <c r="L3" s="8"/>
      <c r="M3" s="8"/>
      <c r="N3" s="8"/>
      <c r="O3" s="8" t="s">
        <v>21</v>
      </c>
      <c r="P3" s="8" t="s">
        <v>23</v>
      </c>
      <c r="Q3" s="8" t="s">
        <v>38</v>
      </c>
      <c r="R3" s="8" t="s">
        <v>28</v>
      </c>
      <c r="S3" s="8"/>
      <c r="T3" s="8"/>
      <c r="U3" s="8"/>
      <c r="V3" s="8"/>
      <c r="W3" s="8"/>
      <c r="X3" s="8"/>
    </row>
    <row r="4" spans="1:24" s="10" customFormat="1">
      <c r="A4" s="8" t="s">
        <v>33</v>
      </c>
      <c r="B4" s="8" t="s">
        <v>34</v>
      </c>
      <c r="C4" s="15" t="s">
        <v>14</v>
      </c>
      <c r="D4" s="8" t="s">
        <v>31</v>
      </c>
      <c r="E4" s="8" t="s">
        <v>36</v>
      </c>
      <c r="F4" s="26" t="s">
        <v>37</v>
      </c>
      <c r="G4" s="15" t="s">
        <v>14</v>
      </c>
      <c r="H4" s="8" t="s">
        <v>31</v>
      </c>
      <c r="I4" s="9" t="s">
        <v>14</v>
      </c>
      <c r="J4" s="8" t="s">
        <v>14</v>
      </c>
      <c r="K4" s="8" t="s">
        <v>17</v>
      </c>
      <c r="L4" s="8" t="s">
        <v>18</v>
      </c>
      <c r="M4" s="8" t="s">
        <v>19</v>
      </c>
      <c r="N4" s="8" t="s">
        <v>20</v>
      </c>
      <c r="O4" s="8" t="s">
        <v>22</v>
      </c>
      <c r="P4" s="8" t="s">
        <v>25</v>
      </c>
      <c r="Q4" s="8" t="s">
        <v>39</v>
      </c>
      <c r="R4" s="8" t="s">
        <v>29</v>
      </c>
      <c r="S4" s="8"/>
      <c r="T4" s="8"/>
      <c r="U4" s="8"/>
      <c r="V4" s="8"/>
      <c r="W4" s="8"/>
      <c r="X4" s="8"/>
    </row>
    <row r="5" spans="1:24" customFormat="1">
      <c r="A5" s="2">
        <v>22282</v>
      </c>
      <c r="B5" s="30" t="s">
        <v>30</v>
      </c>
      <c r="C5" s="35">
        <v>22493</v>
      </c>
      <c r="D5" s="30" t="s">
        <v>44</v>
      </c>
      <c r="E5" s="2">
        <f>A5</f>
        <v>22282</v>
      </c>
      <c r="F5" t="str">
        <f>"00:00:" &amp; TEXT(P5,"00.0000000")</f>
        <v>00:00:01.4228180</v>
      </c>
      <c r="G5" s="35">
        <v>22494</v>
      </c>
      <c r="H5" s="30" t="s">
        <v>48</v>
      </c>
      <c r="I5">
        <f>A5+2415018.5</f>
        <v>2437300.5</v>
      </c>
      <c r="J5">
        <f>I5-2400000.5</f>
        <v>37300</v>
      </c>
      <c r="K5" t="s">
        <v>0</v>
      </c>
      <c r="L5">
        <v>1.4228179999999999</v>
      </c>
      <c r="M5">
        <v>37300</v>
      </c>
      <c r="N5">
        <v>1.2960000000000001E-3</v>
      </c>
      <c r="O5">
        <f>N5/86400*1000000000</f>
        <v>15.000000000000002</v>
      </c>
      <c r="P5">
        <f>L5+(J5-M5)*N5</f>
        <v>1.4228179999999999</v>
      </c>
      <c r="Q5">
        <f>L5+(J7-M5)*N5</f>
        <v>1.6975699999999998</v>
      </c>
    </row>
    <row r="6" spans="1:24" s="25" customFormat="1">
      <c r="A6" s="21">
        <v>22493</v>
      </c>
      <c r="B6" s="29" t="s">
        <v>44</v>
      </c>
      <c r="C6" s="22">
        <v>22494</v>
      </c>
      <c r="D6" s="22" t="s">
        <v>45</v>
      </c>
      <c r="E6" s="21">
        <v>22494</v>
      </c>
      <c r="F6" s="34" t="s">
        <v>48</v>
      </c>
      <c r="G6" s="22">
        <f>E6</f>
        <v>22494</v>
      </c>
      <c r="H6" s="34" t="s">
        <v>49</v>
      </c>
      <c r="I6" s="23"/>
      <c r="J6" s="23"/>
      <c r="K6" s="24"/>
      <c r="L6" s="24"/>
      <c r="M6" s="24"/>
      <c r="N6" s="24"/>
    </row>
    <row r="7" spans="1:24">
      <c r="A7" s="5">
        <v>22494</v>
      </c>
      <c r="B7" s="14" t="s">
        <v>45</v>
      </c>
      <c r="C7" s="5">
        <f>A8</f>
        <v>22647</v>
      </c>
      <c r="D7" s="12" t="s">
        <v>30</v>
      </c>
      <c r="E7" s="5">
        <v>22494</v>
      </c>
      <c r="F7" s="31" t="s">
        <v>49</v>
      </c>
      <c r="G7" s="13">
        <f>C7</f>
        <v>22647</v>
      </c>
      <c r="H7" s="5" t="str">
        <f>"00:00:" &amp; TEXT(Q7,"00.0000000")</f>
        <v>00:00:01.8458580</v>
      </c>
      <c r="I7" s="4">
        <f t="shared" ref="I7:I28" si="0">A7+2415018.5</f>
        <v>2437512.5</v>
      </c>
      <c r="J7" s="4">
        <f t="shared" ref="J7:J28" si="1">I7-2400000.5</f>
        <v>37512</v>
      </c>
      <c r="K7" s="1" t="s">
        <v>1</v>
      </c>
      <c r="L7" s="1">
        <v>1.3728180000000001</v>
      </c>
      <c r="M7" s="1">
        <v>37300</v>
      </c>
      <c r="N7" s="1">
        <v>1.2960000000000001E-3</v>
      </c>
      <c r="O7" s="6">
        <f t="shared" ref="O7:O26" si="2">N7/86400*1000000000</f>
        <v>15.000000000000002</v>
      </c>
      <c r="P7" s="6">
        <f t="shared" ref="P7:P26" si="3">L7+(J7-M7)*N7</f>
        <v>1.64757</v>
      </c>
      <c r="Q7" s="6">
        <f>L7+(J8-M7)*N7</f>
        <v>1.8458580000000002</v>
      </c>
      <c r="R7" s="6">
        <f>P7-Q5</f>
        <v>-4.9999999999999822E-2</v>
      </c>
    </row>
    <row r="8" spans="1:24">
      <c r="A8" s="5">
        <v>22647</v>
      </c>
      <c r="B8" s="14" t="s">
        <v>30</v>
      </c>
      <c r="C8" s="5">
        <f>A10</f>
        <v>23316</v>
      </c>
      <c r="D8" s="12" t="s">
        <v>30</v>
      </c>
      <c r="E8" s="5">
        <v>22647</v>
      </c>
      <c r="F8" s="27" t="str">
        <f>"00:00:" &amp; TEXT(P8,"00.0000000")</f>
        <v>00:00:01.8458580</v>
      </c>
      <c r="G8" s="13">
        <f>C8</f>
        <v>23316</v>
      </c>
      <c r="H8" s="5" t="str">
        <f>"00:00:" &amp; TEXT(Q8,"00.0000000")</f>
        <v>00:00:02.5972788</v>
      </c>
      <c r="I8" s="4">
        <f t="shared" si="0"/>
        <v>2437665.5</v>
      </c>
      <c r="J8" s="4">
        <f t="shared" si="1"/>
        <v>37665</v>
      </c>
      <c r="K8" s="1" t="s">
        <v>2</v>
      </c>
      <c r="L8" s="1">
        <v>1.845858</v>
      </c>
      <c r="M8" s="1">
        <v>37665</v>
      </c>
      <c r="N8" s="1">
        <v>1.1232E-3</v>
      </c>
      <c r="O8" s="6">
        <f t="shared" si="2"/>
        <v>12.999999999999998</v>
      </c>
      <c r="P8" s="6">
        <f t="shared" si="3"/>
        <v>1.845858</v>
      </c>
      <c r="Q8" s="6">
        <f>L8+(J10-M8)*N8</f>
        <v>2.5972787999999998</v>
      </c>
      <c r="R8" s="6">
        <f>P8-Q7</f>
        <v>0</v>
      </c>
    </row>
    <row r="9" spans="1:24" s="20" customFormat="1">
      <c r="A9" s="16">
        <f>C8</f>
        <v>23316</v>
      </c>
      <c r="B9" s="17" t="s">
        <v>30</v>
      </c>
      <c r="C9" s="16">
        <f>A9</f>
        <v>23316</v>
      </c>
      <c r="D9" s="16" t="str">
        <f>B9</f>
        <v>00:00:00.0</v>
      </c>
      <c r="E9" s="16">
        <f>A10</f>
        <v>23316</v>
      </c>
      <c r="F9" s="28" t="str">
        <f>"00:00:" &amp; TEXT(Q8,"00.0000000")</f>
        <v>00:00:02.5972788</v>
      </c>
      <c r="G9" s="16">
        <f>E9</f>
        <v>23316</v>
      </c>
      <c r="H9" s="16" t="str">
        <f>"00:00:" &amp; TEXT(P10,"00.0000000")</f>
        <v>00:00:02.6972788</v>
      </c>
      <c r="I9" s="18"/>
      <c r="J9" s="18"/>
      <c r="K9" s="19"/>
      <c r="L9" s="19"/>
      <c r="M9" s="19"/>
      <c r="N9" s="19"/>
    </row>
    <row r="10" spans="1:24">
      <c r="A10" s="5">
        <v>23316</v>
      </c>
      <c r="B10" s="14" t="s">
        <v>30</v>
      </c>
      <c r="C10" s="5">
        <f>A11</f>
        <v>23377</v>
      </c>
      <c r="D10" s="12" t="s">
        <v>30</v>
      </c>
      <c r="E10" s="5">
        <f>A10</f>
        <v>23316</v>
      </c>
      <c r="F10" s="27" t="str">
        <f>"00:00:" &amp; TEXT(P10,"00.0000000")</f>
        <v>00:00:02.6972788</v>
      </c>
      <c r="G10" s="13">
        <f>C10</f>
        <v>23377</v>
      </c>
      <c r="H10" s="5" t="str">
        <f>"00:00:" &amp; TEXT(Q10,"00.0000000")</f>
        <v>00:00:02.7657940</v>
      </c>
      <c r="I10" s="4">
        <f t="shared" si="0"/>
        <v>2438334.5</v>
      </c>
      <c r="J10" s="4">
        <f t="shared" si="1"/>
        <v>38334</v>
      </c>
      <c r="K10" s="1" t="s">
        <v>3</v>
      </c>
      <c r="L10" s="1">
        <v>1.9458580000000001</v>
      </c>
      <c r="M10" s="1">
        <v>37665</v>
      </c>
      <c r="N10" s="1">
        <v>1.1232E-3</v>
      </c>
      <c r="O10" s="6">
        <f t="shared" si="2"/>
        <v>12.999999999999998</v>
      </c>
      <c r="P10" s="6">
        <f t="shared" si="3"/>
        <v>2.6972788000000003</v>
      </c>
      <c r="Q10" s="6">
        <f>L10+(J11-M10)*N10</f>
        <v>2.7657940000000001</v>
      </c>
      <c r="R10" s="6">
        <f>P10-Q8</f>
        <v>0.10000000000000053</v>
      </c>
    </row>
    <row r="11" spans="1:24">
      <c r="A11" s="5">
        <v>23377</v>
      </c>
      <c r="B11" s="14" t="s">
        <v>30</v>
      </c>
      <c r="C11" s="5">
        <f>A13</f>
        <v>23468</v>
      </c>
      <c r="D11" s="12" t="s">
        <v>30</v>
      </c>
      <c r="E11" s="5">
        <f>A11</f>
        <v>23377</v>
      </c>
      <c r="F11" s="27" t="str">
        <f>"00:00:" &amp; TEXT(P11,"00.0000000")</f>
        <v>00:00:02.7657940</v>
      </c>
      <c r="G11" s="13">
        <f>C11</f>
        <v>23468</v>
      </c>
      <c r="H11" s="5" t="str">
        <f>"00:00:" &amp; TEXT(Q11,"00.0000000")</f>
        <v>00:00:02.8837300</v>
      </c>
      <c r="I11" s="4">
        <f t="shared" si="0"/>
        <v>2438395.5</v>
      </c>
      <c r="J11" s="4">
        <f t="shared" si="1"/>
        <v>38395</v>
      </c>
      <c r="K11" s="1" t="s">
        <v>4</v>
      </c>
      <c r="L11" s="1">
        <v>3.2401300000000002</v>
      </c>
      <c r="M11" s="1">
        <v>38761</v>
      </c>
      <c r="N11" s="1">
        <v>1.2960000000000001E-3</v>
      </c>
      <c r="O11" s="6">
        <f t="shared" si="2"/>
        <v>15.000000000000002</v>
      </c>
      <c r="P11" s="6">
        <f t="shared" si="3"/>
        <v>2.7657940000000001</v>
      </c>
      <c r="Q11" s="6">
        <f>L11+(J13-M11)*N11</f>
        <v>2.8837300000000003</v>
      </c>
      <c r="R11" s="6">
        <f>P11-Q10</f>
        <v>0</v>
      </c>
    </row>
    <row r="12" spans="1:24" s="20" customFormat="1">
      <c r="A12" s="16">
        <f>C11</f>
        <v>23468</v>
      </c>
      <c r="B12" s="17" t="s">
        <v>30</v>
      </c>
      <c r="C12" s="16">
        <f>A12</f>
        <v>23468</v>
      </c>
      <c r="D12" s="16" t="str">
        <f>B12</f>
        <v>00:00:00.0</v>
      </c>
      <c r="E12" s="16">
        <f>A13</f>
        <v>23468</v>
      </c>
      <c r="F12" s="28" t="str">
        <f>"00:00:" &amp; TEXT(Q11,"00.0000000")</f>
        <v>00:00:02.8837300</v>
      </c>
      <c r="G12" s="16">
        <f>E12</f>
        <v>23468</v>
      </c>
      <c r="H12" s="16" t="str">
        <f>"00:00:" &amp; TEXT(P13,"00.0000000")</f>
        <v>00:00:02.9837300</v>
      </c>
      <c r="I12" s="18"/>
      <c r="J12" s="18"/>
      <c r="K12" s="19"/>
      <c r="L12" s="19"/>
      <c r="M12" s="19"/>
      <c r="N12" s="19"/>
    </row>
    <row r="13" spans="1:24">
      <c r="A13" s="5">
        <v>23468</v>
      </c>
      <c r="B13" s="14" t="s">
        <v>30</v>
      </c>
      <c r="C13" s="5">
        <f>A15</f>
        <v>23621</v>
      </c>
      <c r="D13" s="12" t="s">
        <v>30</v>
      </c>
      <c r="E13" s="5">
        <f>A13</f>
        <v>23468</v>
      </c>
      <c r="F13" s="27" t="str">
        <f>"00:00:" &amp; TEXT(P13,"00.0000000")</f>
        <v>00:00:02.9837300</v>
      </c>
      <c r="G13" s="13">
        <f>C13</f>
        <v>23621</v>
      </c>
      <c r="H13" s="5" t="str">
        <f>"00:00:" &amp; TEXT(Q13,"00.0000000")</f>
        <v>00:00:03.1820180</v>
      </c>
      <c r="I13" s="4">
        <f t="shared" si="0"/>
        <v>2438486.5</v>
      </c>
      <c r="J13" s="4">
        <f t="shared" si="1"/>
        <v>38486</v>
      </c>
      <c r="K13" s="1" t="s">
        <v>5</v>
      </c>
      <c r="L13" s="1">
        <v>3.3401299999999998</v>
      </c>
      <c r="M13" s="1">
        <v>38761</v>
      </c>
      <c r="N13" s="1">
        <v>1.2960000000000001E-3</v>
      </c>
      <c r="O13" s="6">
        <f t="shared" si="2"/>
        <v>15.000000000000002</v>
      </c>
      <c r="P13" s="6">
        <f t="shared" si="3"/>
        <v>2.98373</v>
      </c>
      <c r="Q13" s="6">
        <f>L13+(J15-M13)*N13</f>
        <v>3.1820179999999998</v>
      </c>
      <c r="R13" s="6">
        <f>P13-Q11</f>
        <v>9.9999999999999645E-2</v>
      </c>
    </row>
    <row r="14" spans="1:24" s="20" customFormat="1">
      <c r="A14" s="16">
        <f>C13</f>
        <v>23621</v>
      </c>
      <c r="B14" s="17" t="s">
        <v>30</v>
      </c>
      <c r="C14" s="16">
        <f>A14</f>
        <v>23621</v>
      </c>
      <c r="D14" s="16" t="str">
        <f>B14</f>
        <v>00:00:00.0</v>
      </c>
      <c r="E14" s="16">
        <f>A15</f>
        <v>23621</v>
      </c>
      <c r="F14" s="28" t="str">
        <f>"00:00:" &amp; TEXT(Q13,"00.0000000")</f>
        <v>00:00:03.1820180</v>
      </c>
      <c r="G14" s="16">
        <f>E14</f>
        <v>23621</v>
      </c>
      <c r="H14" s="16" t="str">
        <f>"00:00:" &amp; TEXT(P15,"00.0000000")</f>
        <v>00:00:03.2820180</v>
      </c>
      <c r="I14" s="18"/>
      <c r="J14" s="18"/>
      <c r="K14" s="19"/>
      <c r="L14" s="19"/>
      <c r="M14" s="19"/>
      <c r="N14" s="19"/>
    </row>
    <row r="15" spans="1:24">
      <c r="A15" s="5">
        <v>23621</v>
      </c>
      <c r="B15" s="14" t="s">
        <v>30</v>
      </c>
      <c r="C15" s="5">
        <f>A17</f>
        <v>23743</v>
      </c>
      <c r="D15" s="12" t="s">
        <v>30</v>
      </c>
      <c r="E15" s="5">
        <f>A15</f>
        <v>23621</v>
      </c>
      <c r="F15" s="27" t="str">
        <f>"00:00:" &amp; TEXT(P15,"00.0000000")</f>
        <v>00:00:03.2820180</v>
      </c>
      <c r="G15" s="13">
        <f>C15</f>
        <v>23743</v>
      </c>
      <c r="H15" s="5" t="str">
        <f>"00:00:" &amp; TEXT(Q15,"00.0000000")</f>
        <v>00:00:03.4401300</v>
      </c>
      <c r="I15" s="4">
        <f t="shared" si="0"/>
        <v>2438639.5</v>
      </c>
      <c r="J15" s="4">
        <f t="shared" si="1"/>
        <v>38639</v>
      </c>
      <c r="K15" s="1" t="s">
        <v>6</v>
      </c>
      <c r="L15" s="1">
        <v>3.4401299999999999</v>
      </c>
      <c r="M15" s="1">
        <v>38761</v>
      </c>
      <c r="N15" s="1">
        <v>1.2960000000000001E-3</v>
      </c>
      <c r="O15" s="6">
        <f t="shared" si="2"/>
        <v>15.000000000000002</v>
      </c>
      <c r="P15" s="6">
        <f t="shared" si="3"/>
        <v>3.2820179999999999</v>
      </c>
      <c r="Q15" s="6">
        <f>L15+(J17-M15)*N15</f>
        <v>3.4401299999999999</v>
      </c>
      <c r="R15" s="6">
        <f>P15-Q13</f>
        <v>0.10000000000000009</v>
      </c>
    </row>
    <row r="16" spans="1:24" s="20" customFormat="1">
      <c r="A16" s="16">
        <f>C15</f>
        <v>23743</v>
      </c>
      <c r="B16" s="17" t="s">
        <v>30</v>
      </c>
      <c r="C16" s="16">
        <f>A16</f>
        <v>23743</v>
      </c>
      <c r="D16" s="16" t="str">
        <f>B16</f>
        <v>00:00:00.0</v>
      </c>
      <c r="E16" s="16">
        <f>A17</f>
        <v>23743</v>
      </c>
      <c r="F16" s="28" t="str">
        <f>"00:00:" &amp; TEXT(Q15,"00.0000000")</f>
        <v>00:00:03.4401300</v>
      </c>
      <c r="G16" s="16">
        <f>E16</f>
        <v>23743</v>
      </c>
      <c r="H16" s="16" t="str">
        <f>"00:00:" &amp; TEXT(P17,"00.0000000")</f>
        <v>00:00:03.5401300</v>
      </c>
      <c r="I16" s="18"/>
      <c r="J16" s="18"/>
      <c r="K16" s="19"/>
      <c r="L16" s="19"/>
      <c r="M16" s="19"/>
      <c r="N16" s="19"/>
    </row>
    <row r="17" spans="1:18">
      <c r="A17" s="5">
        <v>23743</v>
      </c>
      <c r="B17" s="14" t="s">
        <v>30</v>
      </c>
      <c r="C17" s="5">
        <f>A19</f>
        <v>23802</v>
      </c>
      <c r="D17" s="12" t="s">
        <v>30</v>
      </c>
      <c r="E17" s="5">
        <f>A17</f>
        <v>23743</v>
      </c>
      <c r="F17" s="27" t="str">
        <f>"00:00:" &amp; TEXT(P17,"00.0000000")</f>
        <v>00:00:03.5401300</v>
      </c>
      <c r="G17" s="13">
        <f>C17</f>
        <v>23802</v>
      </c>
      <c r="H17" s="5" t="str">
        <f>"00:00:" &amp; TEXT(Q17,"00.0000000")</f>
        <v>00:00:03.6165940</v>
      </c>
      <c r="I17" s="4">
        <f t="shared" si="0"/>
        <v>2438761.5</v>
      </c>
      <c r="J17" s="4">
        <f t="shared" si="1"/>
        <v>38761</v>
      </c>
      <c r="K17" s="1" t="s">
        <v>7</v>
      </c>
      <c r="L17" s="1">
        <v>3.54013</v>
      </c>
      <c r="M17" s="1">
        <v>38761</v>
      </c>
      <c r="N17" s="1">
        <v>1.2960000000000001E-3</v>
      </c>
      <c r="O17" s="6">
        <f t="shared" si="2"/>
        <v>15.000000000000002</v>
      </c>
      <c r="P17" s="6">
        <f t="shared" si="3"/>
        <v>3.54013</v>
      </c>
      <c r="Q17" s="6">
        <f>L17+(J19-M17)*N17</f>
        <v>3.6165940000000001</v>
      </c>
      <c r="R17" s="6">
        <f>P17-Q15</f>
        <v>0.10000000000000009</v>
      </c>
    </row>
    <row r="18" spans="1:18" s="20" customFormat="1">
      <c r="A18" s="16">
        <f>C17</f>
        <v>23802</v>
      </c>
      <c r="B18" s="17" t="s">
        <v>30</v>
      </c>
      <c r="C18" s="16">
        <f>A18</f>
        <v>23802</v>
      </c>
      <c r="D18" s="16" t="str">
        <f>B18</f>
        <v>00:00:00.0</v>
      </c>
      <c r="E18" s="16">
        <f>A19</f>
        <v>23802</v>
      </c>
      <c r="F18" s="28" t="str">
        <f>"00:00:" &amp; TEXT(Q17,"00.0000000")</f>
        <v>00:00:03.6165940</v>
      </c>
      <c r="G18" s="16">
        <f>E18</f>
        <v>23802</v>
      </c>
      <c r="H18" s="16" t="str">
        <f>"00:00:" &amp; TEXT(P19,"00.0000000")</f>
        <v>00:00:03.7165940</v>
      </c>
      <c r="I18" s="18"/>
      <c r="J18" s="18"/>
      <c r="K18" s="19"/>
      <c r="L18" s="19"/>
      <c r="M18" s="19"/>
      <c r="N18" s="19"/>
    </row>
    <row r="19" spans="1:18">
      <c r="A19" s="5">
        <v>23802</v>
      </c>
      <c r="B19" s="14" t="s">
        <v>30</v>
      </c>
      <c r="C19" s="5">
        <f>A21</f>
        <v>23924</v>
      </c>
      <c r="D19" s="12" t="s">
        <v>30</v>
      </c>
      <c r="E19" s="5">
        <f>A19</f>
        <v>23802</v>
      </c>
      <c r="F19" s="27" t="str">
        <f>"00:00:" &amp; TEXT(P19,"00.0000000")</f>
        <v>00:00:03.7165940</v>
      </c>
      <c r="G19" s="13">
        <f>C19</f>
        <v>23924</v>
      </c>
      <c r="H19" s="5" t="str">
        <f>"00:00:" &amp; TEXT(Q19,"00.0000000")</f>
        <v>00:00:03.8747060</v>
      </c>
      <c r="I19" s="4">
        <f t="shared" si="0"/>
        <v>2438820.5</v>
      </c>
      <c r="J19" s="4">
        <f t="shared" si="1"/>
        <v>38820</v>
      </c>
      <c r="K19" s="1" t="s">
        <v>8</v>
      </c>
      <c r="L19" s="1">
        <v>3.6401300000000001</v>
      </c>
      <c r="M19" s="1">
        <v>38761</v>
      </c>
      <c r="N19" s="1">
        <v>1.2960000000000001E-3</v>
      </c>
      <c r="O19" s="6">
        <f t="shared" si="2"/>
        <v>15.000000000000002</v>
      </c>
      <c r="P19" s="6">
        <f t="shared" si="3"/>
        <v>3.7165940000000002</v>
      </c>
      <c r="Q19" s="6">
        <f>L19+(J21-M19)*N19</f>
        <v>3.8747060000000002</v>
      </c>
      <c r="R19" s="6">
        <f>P19-Q17</f>
        <v>0.10000000000000009</v>
      </c>
    </row>
    <row r="20" spans="1:18" s="20" customFormat="1">
      <c r="A20" s="16">
        <f>C19</f>
        <v>23924</v>
      </c>
      <c r="B20" s="17" t="s">
        <v>30</v>
      </c>
      <c r="C20" s="16">
        <f>A20</f>
        <v>23924</v>
      </c>
      <c r="D20" s="16" t="str">
        <f>B20</f>
        <v>00:00:00.0</v>
      </c>
      <c r="E20" s="16">
        <v>23316</v>
      </c>
      <c r="F20" s="28" t="str">
        <f>"00:00:" &amp; TEXT(Q19,"00.0000000")</f>
        <v>00:00:03.8747060</v>
      </c>
      <c r="G20" s="16">
        <v>23316</v>
      </c>
      <c r="H20" s="16" t="str">
        <f>"00:00:" &amp; TEXT(P21,"00.0000000")</f>
        <v>00:00:03.9747060</v>
      </c>
      <c r="I20" s="18"/>
      <c r="J20" s="18"/>
      <c r="K20" s="19"/>
      <c r="L20" s="19"/>
      <c r="M20" s="19"/>
      <c r="N20" s="19"/>
    </row>
    <row r="21" spans="1:18">
      <c r="A21" s="5">
        <v>23924</v>
      </c>
      <c r="B21" s="14" t="s">
        <v>30</v>
      </c>
      <c r="C21" s="5">
        <f>A23</f>
        <v>23986</v>
      </c>
      <c r="D21" s="12" t="s">
        <v>30</v>
      </c>
      <c r="E21" s="5">
        <f>A21</f>
        <v>23924</v>
      </c>
      <c r="F21" s="27" t="str">
        <f>"00:00:" &amp; TEXT(P21,"00.0000000")</f>
        <v>00:00:03.9747060</v>
      </c>
      <c r="G21" s="13">
        <f>C21</f>
        <v>23986</v>
      </c>
      <c r="H21" s="5" t="str">
        <f>"00:00:" &amp; TEXT(Q21,"00.0000000")</f>
        <v>00:00:04.0550580</v>
      </c>
      <c r="I21" s="4">
        <f t="shared" si="0"/>
        <v>2438942.5</v>
      </c>
      <c r="J21" s="4">
        <f t="shared" si="1"/>
        <v>38942</v>
      </c>
      <c r="K21" s="1" t="s">
        <v>9</v>
      </c>
      <c r="L21" s="1">
        <v>3.7401300000000002</v>
      </c>
      <c r="M21" s="1">
        <v>38761</v>
      </c>
      <c r="N21" s="1">
        <v>1.2960000000000001E-3</v>
      </c>
      <c r="O21" s="6">
        <f t="shared" si="2"/>
        <v>15.000000000000002</v>
      </c>
      <c r="P21" s="6">
        <f t="shared" si="3"/>
        <v>3.9747060000000003</v>
      </c>
      <c r="Q21" s="6">
        <f>L21+(J23-M21)*N21</f>
        <v>4.0550579999999998</v>
      </c>
      <c r="R21" s="6">
        <f>P21-Q19</f>
        <v>0.10000000000000009</v>
      </c>
    </row>
    <row r="22" spans="1:18" s="20" customFormat="1">
      <c r="A22" s="16">
        <f>C21</f>
        <v>23986</v>
      </c>
      <c r="B22" s="17" t="s">
        <v>30</v>
      </c>
      <c r="C22" s="16">
        <f>A22</f>
        <v>23986</v>
      </c>
      <c r="D22" s="16" t="str">
        <f>B22</f>
        <v>00:00:00.0</v>
      </c>
      <c r="E22" s="16">
        <f>A23</f>
        <v>23986</v>
      </c>
      <c r="F22" s="28" t="str">
        <f>"00:00:" &amp; TEXT(Q21,"00.0000000")</f>
        <v>00:00:04.0550580</v>
      </c>
      <c r="G22" s="16">
        <f>E22</f>
        <v>23986</v>
      </c>
      <c r="H22" s="16" t="str">
        <f>"00:00:" &amp; TEXT(P23,"00.0000000")</f>
        <v>00:00:04.1550580</v>
      </c>
      <c r="I22" s="18"/>
      <c r="J22" s="18"/>
      <c r="K22" s="19"/>
      <c r="L22" s="19"/>
      <c r="M22" s="19"/>
      <c r="N22" s="19"/>
    </row>
    <row r="23" spans="1:18">
      <c r="A23" s="5">
        <v>23986</v>
      </c>
      <c r="B23" s="14" t="s">
        <v>30</v>
      </c>
      <c r="C23" s="5">
        <f>A24</f>
        <v>24108</v>
      </c>
      <c r="D23" s="12" t="s">
        <v>30</v>
      </c>
      <c r="E23" s="5">
        <f>A23</f>
        <v>23986</v>
      </c>
      <c r="F23" s="27" t="str">
        <f>"00:00:" &amp; TEXT(P23,"00.0000000")</f>
        <v>00:00:04.1550580</v>
      </c>
      <c r="G23" s="13">
        <f>C23</f>
        <v>24108</v>
      </c>
      <c r="H23" s="5" t="str">
        <f>"00:00:" &amp; TEXT(Q23,"00.0000000")</f>
        <v>00:00:04.3131700</v>
      </c>
      <c r="I23" s="4">
        <f t="shared" si="0"/>
        <v>2439004.5</v>
      </c>
      <c r="J23" s="4">
        <f t="shared" si="1"/>
        <v>39004</v>
      </c>
      <c r="K23" s="1" t="s">
        <v>10</v>
      </c>
      <c r="L23" s="1">
        <v>3.8401299999999998</v>
      </c>
      <c r="M23" s="1">
        <v>38761</v>
      </c>
      <c r="N23" s="1">
        <v>1.2960000000000001E-3</v>
      </c>
      <c r="O23" s="6">
        <f t="shared" si="2"/>
        <v>15.000000000000002</v>
      </c>
      <c r="P23" s="6">
        <f t="shared" si="3"/>
        <v>4.1550579999999995</v>
      </c>
      <c r="Q23" s="6">
        <f>L23+(J24-M23)*N23</f>
        <v>4.3131699999999995</v>
      </c>
      <c r="R23" s="6">
        <f>P23-Q21</f>
        <v>9.9999999999999645E-2</v>
      </c>
    </row>
    <row r="24" spans="1:18">
      <c r="A24" s="5">
        <v>24108</v>
      </c>
      <c r="B24" s="14" t="s">
        <v>30</v>
      </c>
      <c r="C24" s="2">
        <v>24868</v>
      </c>
      <c r="D24" s="30" t="s">
        <v>47</v>
      </c>
      <c r="E24" s="5">
        <f>A24</f>
        <v>24108</v>
      </c>
      <c r="F24" s="27" t="str">
        <f>"00:00:" &amp; TEXT(P24,"00.0000000")</f>
        <v>00:00:04.3131700</v>
      </c>
      <c r="G24" s="13">
        <v>24869</v>
      </c>
      <c r="H24" s="31" t="s">
        <v>50</v>
      </c>
      <c r="I24" s="4">
        <f t="shared" si="0"/>
        <v>2439126.5</v>
      </c>
      <c r="J24" s="4">
        <f t="shared" si="1"/>
        <v>39126</v>
      </c>
      <c r="K24" s="1" t="s">
        <v>11</v>
      </c>
      <c r="L24" s="1">
        <v>4.3131700000000004</v>
      </c>
      <c r="M24" s="1">
        <v>39126</v>
      </c>
      <c r="N24" s="1">
        <v>2.5920000000000001E-3</v>
      </c>
      <c r="O24" s="6">
        <f t="shared" si="2"/>
        <v>30.000000000000004</v>
      </c>
      <c r="P24" s="6">
        <f t="shared" si="3"/>
        <v>4.3131700000000004</v>
      </c>
      <c r="Q24" s="6">
        <f>L24+(J26-M24)*N24</f>
        <v>6.2856820000000004</v>
      </c>
      <c r="R24" s="6">
        <f>P24-Q23</f>
        <v>0</v>
      </c>
    </row>
    <row r="25" spans="1:18" s="25" customFormat="1">
      <c r="A25" s="21">
        <v>24868</v>
      </c>
      <c r="B25" s="22" t="s">
        <v>47</v>
      </c>
      <c r="C25" s="21">
        <v>24869</v>
      </c>
      <c r="D25" s="22" t="s">
        <v>46</v>
      </c>
      <c r="E25" s="21">
        <f>G24</f>
        <v>24869</v>
      </c>
      <c r="F25" s="34" t="s">
        <v>50</v>
      </c>
      <c r="G25" s="22">
        <f>E25</f>
        <v>24869</v>
      </c>
      <c r="H25" s="34" t="s">
        <v>51</v>
      </c>
      <c r="I25" s="23"/>
      <c r="J25" s="23"/>
      <c r="K25" s="24"/>
      <c r="L25" s="24"/>
      <c r="M25" s="24"/>
      <c r="N25" s="24"/>
    </row>
    <row r="26" spans="1:18">
      <c r="A26" s="5">
        <v>24869</v>
      </c>
      <c r="B26" s="14" t="s">
        <v>46</v>
      </c>
      <c r="C26" s="5">
        <f>A28</f>
        <v>26299</v>
      </c>
      <c r="D26" s="12" t="s">
        <v>30</v>
      </c>
      <c r="E26" s="5">
        <v>24869</v>
      </c>
      <c r="F26" s="31" t="s">
        <v>51</v>
      </c>
      <c r="G26" s="13">
        <f>C26</f>
        <v>26299</v>
      </c>
      <c r="H26" s="5" t="str">
        <f>"00:00:" &amp; TEXT(Q26,"00.0000000")</f>
        <v>00:00:09.8922420</v>
      </c>
      <c r="I26" s="4">
        <f t="shared" si="0"/>
        <v>2439887.5</v>
      </c>
      <c r="J26" s="4">
        <f t="shared" si="1"/>
        <v>39887</v>
      </c>
      <c r="K26" s="1" t="s">
        <v>12</v>
      </c>
      <c r="L26" s="1">
        <v>4.2131699999999999</v>
      </c>
      <c r="M26" s="1">
        <v>39126</v>
      </c>
      <c r="N26" s="1">
        <v>2.5920000000000001E-3</v>
      </c>
      <c r="O26" s="6">
        <f t="shared" si="2"/>
        <v>30.000000000000004</v>
      </c>
      <c r="P26" s="6">
        <f t="shared" si="3"/>
        <v>6.1856819999999999</v>
      </c>
      <c r="Q26" s="6">
        <f t="shared" ref="Q26" si="4">L26+(J28-M26)*N26</f>
        <v>9.8922419999999995</v>
      </c>
      <c r="R26" s="6">
        <f t="shared" ref="R26:R28" si="5">P26-Q24</f>
        <v>-0.10000000000000053</v>
      </c>
    </row>
    <row r="27" spans="1:18" s="20" customFormat="1">
      <c r="A27" s="16">
        <f>C26</f>
        <v>26299</v>
      </c>
      <c r="B27" s="17" t="s">
        <v>30</v>
      </c>
      <c r="C27" s="16">
        <f>A27</f>
        <v>26299</v>
      </c>
      <c r="D27" s="16" t="str">
        <f>B27</f>
        <v>00:00:00.0</v>
      </c>
      <c r="E27" s="16">
        <f>A28</f>
        <v>26299</v>
      </c>
      <c r="F27" s="28" t="str">
        <f>"00:00:" &amp; TEXT(Q26,"00.0000000")</f>
        <v>00:00:09.8922420</v>
      </c>
      <c r="G27" s="16">
        <f>E27</f>
        <v>26299</v>
      </c>
      <c r="H27" s="16" t="str">
        <f>"00:00:" &amp; TEXT(P28,"00.0000000")</f>
        <v>00:00:10.0000000</v>
      </c>
      <c r="I27" s="18"/>
      <c r="J27" s="18"/>
      <c r="K27" s="19"/>
      <c r="L27" s="19"/>
      <c r="M27" s="19"/>
      <c r="N27" s="19"/>
    </row>
    <row r="28" spans="1:18">
      <c r="A28" s="5">
        <v>26299</v>
      </c>
      <c r="B28" s="14" t="s">
        <v>30</v>
      </c>
      <c r="D28" s="5"/>
      <c r="E28" s="5">
        <f>A28</f>
        <v>26299</v>
      </c>
      <c r="F28" s="27" t="str">
        <f>"00:00:" &amp; TEXT(P28,"00.0000000")</f>
        <v>00:00:10.0000000</v>
      </c>
      <c r="G28" s="13"/>
      <c r="H28" s="5"/>
      <c r="I28" s="4">
        <f t="shared" si="0"/>
        <v>2441317.5</v>
      </c>
      <c r="J28" s="4">
        <f t="shared" si="1"/>
        <v>41317</v>
      </c>
      <c r="P28" s="6">
        <v>10</v>
      </c>
      <c r="R28" s="6">
        <f t="shared" si="5"/>
        <v>0.10775800000000046</v>
      </c>
    </row>
    <row r="30" spans="1:18">
      <c r="H30" s="31" t="s">
        <v>48</v>
      </c>
      <c r="K30" s="32">
        <f>1.69757000075 - 1.64756999925</f>
        <v>5.0000001500000169E-2</v>
      </c>
    </row>
    <row r="31" spans="1:18">
      <c r="H31" s="31" t="s">
        <v>49</v>
      </c>
    </row>
    <row r="32" spans="1:18">
      <c r="A32" s="6" t="s">
        <v>40</v>
      </c>
      <c r="H32" s="31" t="s">
        <v>50</v>
      </c>
      <c r="K32" s="6">
        <f>6.285682003 - 6.185681997</f>
        <v>0.10000000600000014</v>
      </c>
      <c r="P32" s="6">
        <f>0.05*15</f>
        <v>0.75</v>
      </c>
    </row>
    <row r="33" spans="1:12">
      <c r="A33" s="6" t="s">
        <v>41</v>
      </c>
      <c r="H33" s="31" t="s">
        <v>51</v>
      </c>
      <c r="L33" s="33">
        <f>1.422818 + (212-0.05/86400)*0.001296</f>
        <v>1.69756999925</v>
      </c>
    </row>
    <row r="34" spans="1:12">
      <c r="A34" s="6" t="s">
        <v>42</v>
      </c>
    </row>
    <row r="35" spans="1:12">
      <c r="A35" s="6" t="s">
        <v>43</v>
      </c>
    </row>
    <row r="36" spans="1:12">
      <c r="A36" s="6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Credit Suisse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Dweck, Jay (VIJR 4) CWR</dc:creator>
  <cp:lastModifiedBy>Jay S. Dweck</cp:lastModifiedBy>
  <cp:lastPrinted>2011-03-04T12:21:28Z</cp:lastPrinted>
  <dcterms:created xsi:type="dcterms:W3CDTF">2010-04-23T11:17:44Z</dcterms:created>
  <dcterms:modified xsi:type="dcterms:W3CDTF">2019-09-11T20:32:58Z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SIProp12DataClass+304a34c9-5b17-4e2a-bdc3-dec6a43f35e7">
    <vt:lpwstr>v=1.2&gt;I=304a34c9-5b17-4e2a-bdc3-dec6a43f35e7&amp;N=Unrestricted&amp;V=1.3&amp;U=S-1-5-21-1828601920-3511188894-431489442-1255527&amp;D=Dweck%2c+Jay+(VIJR+41)+CWR&amp;A=Associated&amp;H=False</vt:lpwstr>
  </property>
  <property fmtid="{D5CDD505-2E9C-101B-9397-08002B2CF9AE}" pid="3" name="Classification">
    <vt:lpwstr>Unrestricted</vt:lpwstr>
  </property>
  <property fmtid="{D5CDD505-2E9C-101B-9397-08002B2CF9AE}" pid="4" name="_AdHocReviewCycleID">
    <vt:i4>2071634748</vt:i4>
  </property>
  <property fmtid="{D5CDD505-2E9C-101B-9397-08002B2CF9AE}" pid="5" name="_NewReviewCycle">
    <vt:lpwstr/>
  </property>
  <property fmtid="{D5CDD505-2E9C-101B-9397-08002B2CF9AE}" pid="6" name="_EmailSubject">
    <vt:lpwstr>Revised Doc</vt:lpwstr>
  </property>
  <property fmtid="{D5CDD505-2E9C-101B-9397-08002B2CF9AE}" pid="7" name="_AuthorEmail">
    <vt:lpwstr>jay.dweck@credit-suisse.com</vt:lpwstr>
  </property>
  <property fmtid="{D5CDD505-2E9C-101B-9397-08002B2CF9AE}" pid="8" name="_AuthorEmailDisplayName">
    <vt:lpwstr>Dweck, Jay (VIJR 41) CWR</vt:lpwstr>
  </property>
  <property fmtid="{D5CDD505-2E9C-101B-9397-08002B2CF9AE}" pid="9" name="_PreviousAdHocReviewCycleID">
    <vt:i4>180385496</vt:i4>
  </property>
  <property fmtid="{D5CDD505-2E9C-101B-9397-08002B2CF9AE}" pid="10" name="_ReviewingToolsShownOnce">
    <vt:lpwstr/>
  </property>
</Properties>
</file>