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eetMetadata+xml" PartName="/xl/metadata.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ms-excel.slicerCache+xml" PartName="/xl/slicerCaches/slicerCache1.xml"/>
  <Override ContentType="application/vnd.ms-excel.slicer+xml" PartName="/xl/slicers/slicer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mc:Choice Requires="x15">
      <x15ac:absPath xmlns:x15ac="http://schemas.microsoft.com/office/spreadsheetml/2010/11/ac" url="/Users/Jesse/Documents/MyStuff/NBA Betting/NBA-Betting-21-22/"/>
    </mc:Choice>
  </mc:AlternateContent>
  <xr:revisionPtr revIDLastSave="0" documentId="13_ncr:1_{4823BF95-ECFB-4F45-902D-460E27C416DE}" xr6:coauthVersionLast="47" xr6:coauthVersionMax="47" xr10:uidLastSave="{00000000-0000-0000-0000-000000000000}"/>
  <bookViews>
    <workbookView xWindow="500" yWindow="500" windowWidth="24660" windowHeight="14420" xr2:uid="{00000000-000D-0000-FFFF-FFFF00000000}"/>
  </bookViews>
  <sheets>
    <sheet name="Viz" sheetId="6" r:id="rId1"/>
    <sheet name="Pivot" sheetId="5" r:id="rId2"/>
    <sheet name="all models" sheetId="1" state="hidden" r:id="rId3"/>
    <sheet name="away rank" sheetId="2" state="hidden" r:id="rId4"/>
    <sheet name="home rank" sheetId="3" state="hidden" r:id="rId5"/>
    <sheet name="league" sheetId="9" state="hidden" r:id="rId6"/>
    <sheet name="standings" sheetId="8" state="hidden" r:id="rId7"/>
    <sheet name="arenas" sheetId="7" state="hidden" r:id="rId8"/>
    <sheet name="game times" sheetId="10" state="hidden" r:id="rId9"/>
  </sheets>
  <externalReferences>
    <externalReference r:id="rId10"/>
  </externalReferences>
  <definedNames>
    <definedName name="_xlnm._FilterDatabase" localSheetId="2" hidden="1">'all models'!$A$1:$G$43</definedName>
    <definedName name="Slicer_away">#N/A</definedName>
  </definedNames>
  <calcPr calcId="191029"/>
  <pivotCaches>
    <pivotCache cacheId="5"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0" l="1"/>
  <c r="E4" i="10"/>
  <c r="D5" i="10"/>
  <c r="E5" i="10"/>
  <c r="F5" i="10" s="1"/>
  <c r="D6" i="10"/>
  <c r="E6" i="10"/>
  <c r="D7" i="10"/>
  <c r="E7" i="10"/>
  <c r="D8" i="10"/>
  <c r="E8" i="10"/>
  <c r="D9" i="10"/>
  <c r="E9" i="10"/>
  <c r="F9" i="10" s="1"/>
  <c r="D10" i="10"/>
  <c r="E10" i="10"/>
  <c r="D11" i="10"/>
  <c r="E11" i="10"/>
  <c r="D12" i="10"/>
  <c r="E12" i="10"/>
  <c r="D13" i="10"/>
  <c r="E13" i="10"/>
  <c r="F13" i="10" s="1"/>
  <c r="D14" i="10"/>
  <c r="E14" i="10"/>
  <c r="D15" i="10"/>
  <c r="E15" i="10"/>
  <c r="D16" i="10"/>
  <c r="E16" i="10"/>
  <c r="D3" i="10"/>
  <c r="E3" i="10"/>
  <c r="F4" i="10"/>
  <c r="F6" i="10"/>
  <c r="F8" i="10"/>
  <c r="F10" i="10"/>
  <c r="F14" i="10"/>
  <c r="F11" i="10"/>
  <c r="F16" i="10"/>
  <c r="F3" i="10"/>
  <c r="E2" i="10"/>
  <c r="D2" i="10"/>
  <c r="F15" i="10" l="1"/>
  <c r="F12" i="10"/>
  <c r="F7" i="10"/>
  <c r="F2" i="10"/>
  <c r="N5" i="5"/>
  <c r="J5" i="6" s="1"/>
  <c r="L5" i="5"/>
  <c r="M5" i="5"/>
  <c r="D3" i="5"/>
  <c r="K21" i="6" s="1"/>
  <c r="P7" i="5"/>
  <c r="L10" i="6" s="1"/>
  <c r="Q7" i="5"/>
  <c r="L11" i="6" s="1"/>
  <c r="R7" i="5"/>
  <c r="L16" i="6" s="1"/>
  <c r="P8" i="5"/>
  <c r="M10" i="6" s="1"/>
  <c r="Q8" i="5"/>
  <c r="M11" i="6" s="1"/>
  <c r="R8" i="5"/>
  <c r="M16" i="6" s="1"/>
  <c r="P9" i="5"/>
  <c r="N10" i="6" s="1"/>
  <c r="Q9" i="5"/>
  <c r="N11" i="6" s="1"/>
  <c r="R9" i="5"/>
  <c r="N16" i="6" s="1"/>
  <c r="P10" i="5"/>
  <c r="O10" i="6" s="1"/>
  <c r="Q10" i="5"/>
  <c r="O11" i="6" s="1"/>
  <c r="R10" i="5"/>
  <c r="O15" i="6" s="1"/>
  <c r="P11" i="5"/>
  <c r="P10" i="6" s="1"/>
  <c r="Q11" i="5"/>
  <c r="P11" i="6" s="1"/>
  <c r="R11" i="5"/>
  <c r="P15" i="6" s="1"/>
  <c r="P6" i="5"/>
  <c r="K10" i="6" s="1"/>
  <c r="Q6" i="5"/>
  <c r="K11" i="6" s="1"/>
  <c r="R6" i="5"/>
  <c r="K16" i="6" s="1"/>
  <c r="O6" i="5"/>
  <c r="K6" i="6" s="1"/>
  <c r="O7" i="5"/>
  <c r="L6" i="6" s="1"/>
  <c r="O8" i="5"/>
  <c r="M6" i="6" s="1"/>
  <c r="O9" i="5"/>
  <c r="N6" i="6" s="1"/>
  <c r="O10" i="5"/>
  <c r="O6" i="6" s="1"/>
  <c r="O11" i="5"/>
  <c r="P6" i="6" s="1"/>
  <c r="Q5" i="5"/>
  <c r="J11" i="6" s="1"/>
  <c r="R5" i="5"/>
  <c r="J16" i="6" s="1"/>
  <c r="P5" i="5"/>
  <c r="J10" i="6" s="1"/>
  <c r="J8" i="5"/>
  <c r="J5" i="5"/>
  <c r="I16" i="6" l="1"/>
  <c r="R23" i="6"/>
  <c r="S23" i="6"/>
  <c r="R22" i="6"/>
  <c r="S25" i="6"/>
  <c r="S24" i="6"/>
  <c r="R24" i="6"/>
  <c r="R25" i="6"/>
  <c r="L15" i="6"/>
  <c r="K15" i="6"/>
  <c r="M15" i="6"/>
  <c r="O16" i="6"/>
  <c r="P16" i="6"/>
  <c r="J15" i="6"/>
  <c r="N15" i="6"/>
  <c r="D2" i="5"/>
  <c r="H1" i="6"/>
  <c r="I15" i="6" l="1"/>
  <c r="P25" i="6"/>
  <c r="O25" i="6"/>
  <c r="P24" i="6"/>
  <c r="O22" i="6"/>
  <c r="O24" i="6"/>
  <c r="O23" i="6"/>
  <c r="P23" i="6"/>
  <c r="K5" i="5"/>
  <c r="O5" i="5"/>
  <c r="J6" i="6" s="1"/>
  <c r="J6" i="5"/>
  <c r="K6" i="5"/>
  <c r="L6" i="5"/>
  <c r="M6" i="5"/>
  <c r="N6" i="5"/>
  <c r="K5" i="6" s="1"/>
  <c r="J7" i="5"/>
  <c r="K7" i="5"/>
  <c r="L7" i="5"/>
  <c r="M7" i="5"/>
  <c r="N7" i="5"/>
  <c r="L5" i="6" s="1"/>
  <c r="K8" i="5"/>
  <c r="L8" i="5"/>
  <c r="M8" i="5"/>
  <c r="N8" i="5"/>
  <c r="M5" i="6" s="1"/>
  <c r="J9" i="5"/>
  <c r="K9" i="5"/>
  <c r="L9" i="5"/>
  <c r="M9" i="5"/>
  <c r="N9" i="5"/>
  <c r="N5" i="6" s="1"/>
  <c r="J10" i="5"/>
  <c r="K10" i="5"/>
  <c r="L10" i="5"/>
  <c r="M10" i="5"/>
  <c r="N10" i="5"/>
  <c r="O5" i="6" s="1"/>
  <c r="J11" i="5"/>
  <c r="K11" i="5"/>
  <c r="L11" i="5"/>
  <c r="M11" i="5"/>
  <c r="N11" i="5"/>
  <c r="P5" i="6" s="1"/>
  <c r="L23" i="6" l="1"/>
  <c r="M23" i="6" a="1"/>
  <c r="M23" i="6" s="1"/>
  <c r="J23" i="6"/>
  <c r="K23" i="6" a="1"/>
  <c r="K23" i="6" s="1"/>
  <c r="J20" i="6"/>
  <c r="M29" i="6"/>
  <c r="M28" i="6"/>
  <c r="M27" i="6"/>
  <c r="M26" i="6"/>
  <c r="M25" i="6"/>
  <c r="M24" i="6"/>
  <c r="L22" i="6"/>
  <c r="K29" i="6"/>
  <c r="K25" i="6"/>
  <c r="J22" i="6"/>
  <c r="K27" i="6"/>
  <c r="K24" i="6"/>
  <c r="K26" i="6"/>
  <c r="K28" i="6"/>
  <c r="I6" i="6"/>
  <c r="E3" i="6" s="1"/>
  <c r="I11" i="6"/>
  <c r="I5" i="6"/>
  <c r="B3" i="6" s="1"/>
  <c r="I10" i="6"/>
  <c r="F22" i="6" l="1"/>
  <c r="F18" i="6"/>
  <c r="F14" i="6"/>
  <c r="F10" i="6"/>
  <c r="F21" i="6"/>
  <c r="F17" i="6"/>
  <c r="F13" i="6"/>
  <c r="F9" i="6"/>
  <c r="F20" i="6"/>
  <c r="F16" i="6"/>
  <c r="F12" i="6"/>
  <c r="F8" i="6"/>
  <c r="F19" i="6"/>
  <c r="F15" i="6"/>
  <c r="F11" i="6"/>
  <c r="C16" i="6"/>
  <c r="C35" i="6"/>
  <c r="B38" i="6"/>
  <c r="B34" i="6"/>
  <c r="B30" i="6"/>
  <c r="B26" i="6"/>
  <c r="C17" i="6"/>
  <c r="B35" i="6"/>
  <c r="B39" i="6"/>
  <c r="B36" i="6"/>
  <c r="B32" i="6"/>
  <c r="B28" i="6"/>
  <c r="B17" i="6"/>
  <c r="C39" i="6"/>
  <c r="C38" i="6"/>
  <c r="C37" i="6"/>
  <c r="C36" i="6"/>
  <c r="C34" i="6"/>
  <c r="C33" i="6"/>
  <c r="C32" i="6"/>
  <c r="C31" i="6"/>
  <c r="C30" i="6"/>
  <c r="C29" i="6"/>
  <c r="C28" i="6"/>
  <c r="C27" i="6"/>
  <c r="C26" i="6"/>
  <c r="B16" i="6"/>
  <c r="B37" i="6"/>
  <c r="B33" i="6"/>
  <c r="B31" i="6"/>
  <c r="B29" i="6"/>
  <c r="B27" i="6"/>
  <c r="E35" i="6"/>
  <c r="F39" i="6"/>
  <c r="F38" i="6"/>
  <c r="F37" i="6"/>
  <c r="L43" i="6" s="1"/>
  <c r="F36" i="6"/>
  <c r="F33" i="6"/>
  <c r="F32" i="6"/>
  <c r="F31" i="6"/>
  <c r="F30" i="6"/>
  <c r="F29" i="6"/>
  <c r="F28" i="6"/>
  <c r="F27" i="6"/>
  <c r="F26" i="6"/>
  <c r="E34" i="6"/>
  <c r="E39" i="6"/>
  <c r="E38" i="6"/>
  <c r="E37" i="6"/>
  <c r="E36" i="6"/>
  <c r="E33" i="6"/>
  <c r="E32" i="6"/>
  <c r="E31" i="6"/>
  <c r="E30" i="6"/>
  <c r="E29" i="6"/>
  <c r="E28" i="6"/>
  <c r="E27" i="6"/>
  <c r="E26" i="6"/>
  <c r="F35" i="6"/>
  <c r="F34" i="6"/>
  <c r="B20" i="6"/>
  <c r="B14" i="6"/>
  <c r="B10" i="6"/>
  <c r="B21" i="6"/>
  <c r="B19" i="6"/>
  <c r="B13" i="6"/>
  <c r="B11" i="6"/>
  <c r="B8" i="6"/>
  <c r="C22" i="6"/>
  <c r="C21" i="6"/>
  <c r="C20" i="6"/>
  <c r="C19" i="6"/>
  <c r="C18" i="6"/>
  <c r="C15" i="6"/>
  <c r="C14" i="6"/>
  <c r="C13" i="6"/>
  <c r="C12" i="6"/>
  <c r="C11" i="6"/>
  <c r="C10" i="6"/>
  <c r="C9" i="6"/>
  <c r="C8" i="6"/>
  <c r="B22" i="6"/>
  <c r="B18" i="6"/>
  <c r="B15" i="6"/>
  <c r="B12" i="6"/>
  <c r="B9" i="6"/>
  <c r="E22" i="6"/>
  <c r="E21" i="6"/>
  <c r="E20" i="6"/>
  <c r="E19" i="6"/>
  <c r="E18" i="6"/>
  <c r="E17" i="6"/>
  <c r="E15" i="6"/>
  <c r="E14" i="6"/>
  <c r="E13" i="6"/>
  <c r="E12" i="6"/>
  <c r="E11" i="6"/>
  <c r="E10" i="6"/>
  <c r="E9" i="6"/>
  <c r="E8" i="6"/>
  <c r="E16" i="6"/>
  <c r="K33" i="6" l="1"/>
  <c r="L40" i="6"/>
  <c r="K37" i="6"/>
  <c r="K35" i="6"/>
  <c r="L36" i="6"/>
  <c r="L37" i="6"/>
  <c r="K38" i="6"/>
  <c r="K36" i="6"/>
  <c r="L41" i="6"/>
  <c r="K42" i="6"/>
  <c r="K34" i="6"/>
  <c r="K44" i="6"/>
  <c r="K40" i="6"/>
  <c r="K43" i="6"/>
  <c r="L33" i="6"/>
  <c r="L34" i="6"/>
  <c r="L35" i="6"/>
  <c r="L42" i="6"/>
  <c r="L44" i="6"/>
  <c r="K41" i="6"/>
  <c r="L3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<sst xmlns="http://schemas.openxmlformats.org/spreadsheetml/2006/main" count="2990" uniqueCount="344">
  <si>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</si>
  <si>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</si>
  <si>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</si>
  <si>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</si>
  <si>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</si>
  <si>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</si>
  <si>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</si>
  <si>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</si>
  <si>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</si>
  <si>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</si>
  <si>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</si>
  <si>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</si>
  <si>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</si>
  <si>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</si>
  <si>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</si>
  <si>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</si>
  <si>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</si>
  <si>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</si>
  <si>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</si>
  <si>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</si>
  <si>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</si>
  <si>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</si>
  <si>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</si>
  <si>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</si>
  <si>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</si>
  <si>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</si>
  <si>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</si>
  <si>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</si>
  <si>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</si>
  <si>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</si>
  <si>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</si>
  <si>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</si>
  <si>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</si>
  <si>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</si>
  <si>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</si>
  <si>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</si>
  <si>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</si>
  <si>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</si>
  <si>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</si>
  <si>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</si>
  <si>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</si>
  <si>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</si>
  <si>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</si>
  <si>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</si>
  <si>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</si>
  <si>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</si>
  <si>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</si>
  <si>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</si>
  <si>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</si>
  <si>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</si>
  <si>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</si>
  <si>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</si>
  <si>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</si>
  <si>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</si>
  <si>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</si>
  <si>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</si>
  <si>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</si>
  <si>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</si>
  <si>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</si>
  <si>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</si>
  <si>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</si>
  <si>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</si>
  <si>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</si>
  <si>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</si>
  <si>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</si>
  <si>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</si>
  <si>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</si>
  <si>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</si>
  <si>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</si>
  <si>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</si>
  <si>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</si>
  <si>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</si>
  <si>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</si>
  <si>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</si>
  <si>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</si>
  <si>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</si>
  <si>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</si>
  <si>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</si>
  <si>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</si>
  <si>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</si>
  <si>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</si>
  <si>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</si>
  <si>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</si>
  <si>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</si>
  <si>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</si>
  <si>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</si>
  <si>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</si>
  <si>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</si>
  <si>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</si>
  <si>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</si>
  <si>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</si>
  <si>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</si>
  <si>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</si>
  <si>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</si>
  <si>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</si>
  <si>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</si>
  <si>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</si>
  <si>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</si>
  <si>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</si>
  <si>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</si>
  <si>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</si>
  <si>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</si>
  <si>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</si>
  <si>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</si>
  <si>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</si>
  <si>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</si>
  <si>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</si>
  <si>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</si>
  <si>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</si>
  <si>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</si>
  <si>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</si>
  <si>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</si>
  <si>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</si>
  <si>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</si>
  <si>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</si>
  <si>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</si>
  <si>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</si>
  <si>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</si>
  <si>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</si>
  <si>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</si>
  <si>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</si>
  <si>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</si>
  <si>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</si>
  <si>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</si>
  <si>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</si>
  <si>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</si>
  <si>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</si>
  <si>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</si>
  <si>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</si>
  <si>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</si>
  <si>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</si>
  <si>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</si>
  <si>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</si>
  <si>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</si>
  <si>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</si>
  <si>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</si>
  <si>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</si>
  <si>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</si>
  <si>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</si>
  <si>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</si>
  <si>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</si>
  <si>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</si>
  <si>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</si>
  <si>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</si>
  <si>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</si>
  <si>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</si>
  <si>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</si>
  <si>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</si>
  <si>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</si>
  <si>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</si>
  <si>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</si>
  <si>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</si>
  <si>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</si>
  <si>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</si>
  <si>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</si>
  <si>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</si>
  <si>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</si>
  <si>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</si>
  <si>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</si>
  <si>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</si>
  <si>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</si>
  <si>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</si>
  <si>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</si>
  <si>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</si>
  <si>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</si>
  <si>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</si>
  <si>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</si>
  <si>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</si>
  <si>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</si>
  <si>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</si>
  <si>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</si>
  <si>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</si>
  <si>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</si>
  <si>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</si>
  <si>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</si>
  <si>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</si>
  <si>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</si>
  <si>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</si>
  <si>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</si>
  <si>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</si>
  <si>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</si>
  <si>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</si>
  <si>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</si>
  <si>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</si>
  <si>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</si>
  <si>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</si>
  <si>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</si>
  <si>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</si>
  <si>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</si>
  <si>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</si>
  <si>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</si>
  <si>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</si>
  <si>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</si>
  <si>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</si>
  <si>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</si>
  <si>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</si>
  <si>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</si>
  <si>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</si>
  <si>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</si>
  <si>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</si>
  <si>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</si>
  <si>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</si>
  <si>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</si>
  <si>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</si>
  <si>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</si>
  <si>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</si>
  <si>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</si>
  <si>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</si>
  <si>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</si>
  <si>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</si>
  <si>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</si>
  <si>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</si>
  <si>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</si>
  <si>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L 1</t>
  </si>
  <si>
    <t>W 1</t>
  </si>
  <si>
    <t>L 2</t>
  </si>
  <si>
    <t>W 3</t>
  </si>
  <si>
    <t>W 2</t>
  </si>
  <si>
    <t>L 3</t>
  </si>
  <si>
    <t>Four Factors</t>
  </si>
  <si>
    <t>Lg_Avg</t>
  </si>
  <si>
    <t>PPG</t>
  </si>
  <si>
    <t>Season</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</si>
  <si>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</si>
  <si>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</si>
  <si>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</si>
  <si>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</si>
  <si>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</si>
  <si>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</si>
  <si>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</si>
  <si>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</si>
  <si>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</si>
  <si>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</si>
  <si>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</si>
  <si>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</si>
  <si>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</si>
  <si>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</si>
  <si>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</si>
  <si>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</si>
  <si>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</si>
  <si>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</si>
  <si>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</si>
  <si>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</si>
  <si>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</si>
  <si>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</si>
  <si>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</si>
  <si>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</si>
  <si>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</si>
  <si>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</si>
  <si>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</si>
  <si>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</si>
  <si>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</si>
  <si>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</si>
  <si>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</si>
  <si>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</si>
  <si>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</si>
  <si>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Away_Margin2</t>
  </si>
  <si>
    <t>Home_Margin2</t>
  </si>
  <si>
    <t>Total</t>
  </si>
  <si>
    <t>Sum of Away_Margin2</t>
  </si>
  <si>
    <t>Sum of Home_Margin2</t>
  </si>
  <si>
    <t>Sum of Home_Win</t>
  </si>
  <si>
    <t>Average of Total</t>
  </si>
  <si>
    <t>4-6</t>
  </si>
  <si>
    <t>7-3</t>
  </si>
  <si>
    <t>6-4</t>
  </si>
  <si>
    <t>5-5</t>
  </si>
  <si>
    <t>3-7</t>
  </si>
  <si>
    <t>2-8</t>
  </si>
  <si>
    <t>LA Clippers</t>
  </si>
  <si>
    <t>8-2</t>
  </si>
  <si>
    <t>Player Summary</t>
  </si>
  <si>
    <t>Points</t>
  </si>
  <si>
    <t>Rebounds</t>
  </si>
  <si>
    <t>Assists</t>
  </si>
  <si>
    <t>ORB/DRB</t>
  </si>
  <si>
    <t>Drtg/Ortg</t>
  </si>
  <si>
    <t>Ortg/Drtg</t>
  </si>
  <si>
    <t>DRB/ORB</t>
  </si>
  <si>
    <t>9-1</t>
  </si>
  <si>
    <t>W 5</t>
  </si>
  <si>
    <t>L 4</t>
  </si>
  <si>
    <t>1-9</t>
  </si>
  <si>
    <t>L 5</t>
  </si>
  <si>
    <t>W 4</t>
  </si>
  <si>
    <t>19:30:00</t>
  </si>
  <si>
    <t>L 6</t>
  </si>
  <si>
    <t>17-24</t>
  </si>
  <si>
    <t>18:00:00</t>
  </si>
  <si>
    <t>20:30:00</t>
  </si>
  <si>
    <t>L 7</t>
  </si>
  <si>
    <t>25-16</t>
  </si>
  <si>
    <t>20-21</t>
  </si>
  <si>
    <t>28-13</t>
  </si>
  <si>
    <t>16-25</t>
  </si>
  <si>
    <t>12-29</t>
  </si>
  <si>
    <t>24-17</t>
  </si>
  <si>
    <t>23-18</t>
  </si>
  <si>
    <t>27-14</t>
  </si>
  <si>
    <t>26-15</t>
  </si>
  <si>
    <t>10-31</t>
  </si>
  <si>
    <t>31-10</t>
  </si>
  <si>
    <t>0-10</t>
  </si>
  <si>
    <t>W 6</t>
  </si>
  <si>
    <t>L 10</t>
  </si>
  <si>
    <t>21-20</t>
  </si>
  <si>
    <t>19-22</t>
  </si>
  <si>
    <t>9-32</t>
  </si>
  <si>
    <t>32-9</t>
  </si>
  <si>
    <t>13-28</t>
  </si>
  <si>
    <t>29-12</t>
  </si>
  <si>
    <t>43-39</t>
  </si>
  <si>
    <t>51-31</t>
  </si>
  <si>
    <t>44-38</t>
  </si>
  <si>
    <t>46-36</t>
  </si>
  <si>
    <t>52-30</t>
  </si>
  <si>
    <t>48-34</t>
  </si>
  <si>
    <t>23-59</t>
  </si>
  <si>
    <t>53-29</t>
  </si>
  <si>
    <t>20-62</t>
  </si>
  <si>
    <t>25-57</t>
  </si>
  <si>
    <t>42-40</t>
  </si>
  <si>
    <t>33-49</t>
  </si>
  <si>
    <t>56-26</t>
  </si>
  <si>
    <t>36-46</t>
  </si>
  <si>
    <t>37-45</t>
  </si>
  <si>
    <t>24-58</t>
  </si>
  <si>
    <t>22-60</t>
  </si>
  <si>
    <t>64-18</t>
  </si>
  <si>
    <t>27-55</t>
  </si>
  <si>
    <t>30-52</t>
  </si>
  <si>
    <t>34-48</t>
  </si>
  <si>
    <t>49-33</t>
  </si>
  <si>
    <t>35-47</t>
  </si>
  <si>
    <t>L 11</t>
  </si>
  <si>
    <t>22-19</t>
  </si>
  <si>
    <t>14-27</t>
  </si>
  <si>
    <t>18-23</t>
  </si>
  <si>
    <t>11-30</t>
  </si>
  <si>
    <t>30-11</t>
  </si>
  <si>
    <t>21:00:00</t>
  </si>
  <si>
    <t>18:30:00</t>
  </si>
  <si>
    <t>14:30:00</t>
  </si>
  <si>
    <t>19:00:00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</si>
</sst>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
      <b/>
      <sz val="15"/>
      <color theme="0"/>
      <name val="Calibri"/>
      <family val="2"/>
      <scheme val="minor"/>
    </font>
  </fonts>
  <fills count="25">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8"/>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70">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9" fillId="0" borderId="0" xfId="0" applyFont="1"/>
    <xf numFmtId="0" fontId="10" fillId="0" borderId="0" xfId="0" applyFont="1"/>
    <xf numFmtId="0" fontId="11"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0" fontId="5" fillId="7" borderId="2" xfId="0" applyFont="1" applyFill="1" applyBorder="1" applyAlignment="1">
      <alignment horizontal="left" vertical="center"/>
    </xf>
    <xf numFmtId="3" fontId="9" fillId="0" borderId="0" xfId="0" applyNumberFormat="1" applyFont="1"/>
    <xf numFmtId="0" fontId="5" fillId="22" borderId="2" xfId="0" applyFont="1" applyFill="1" applyBorder="1" applyAlignment="1">
      <alignment horizontal="right"/>
    </xf>
    <xf numFmtId="0" fontId="5" fillId="23" borderId="2" xfId="0" applyFont="1" applyFill="1" applyBorder="1" applyAlignment="1">
      <alignment horizontal="center"/>
    </xf>
    <xf numFmtId="0" fontId="15" fillId="0" borderId="0" xfId="0" applyFont="1"/>
    <xf numFmtId="0" fontId="16" fillId="8" borderId="0" xfId="0" applyFont="1" applyFill="1" applyAlignment="1">
      <alignment horizontal="center" vertical="center"/>
    </xf>
    <xf numFmtId="169" fontId="0" fillId="0" borderId="0" xfId="0" applyNumberFormat="1"/>
    <xf numFmtId="18" fontId="0" fillId="0" borderId="0" xfId="0" applyNumberFormat="1"/>
    <xf numFmtId="0" fontId="0" fillId="8" borderId="0" xfId="0" applyFill="1" applyBorder="1"/>
    <xf numFmtId="0" fontId="5" fillId="24" borderId="3" xfId="0" applyFont="1" applyFill="1" applyBorder="1" applyAlignment="1">
      <alignment horizontal="center" vertical="center"/>
    </xf>
    <xf numFmtId="165" fontId="5" fillId="17" borderId="2" xfId="1" applyNumberFormat="1" applyFont="1" applyFill="1" applyBorder="1" applyAlignment="1">
      <alignment horizontal="center" vertical="center"/>
    </xf>
    <xf numFmtId="0" fontId="5" fillId="7" borderId="2" xfId="0" applyFont="1" applyFill="1" applyBorder="1" applyAlignment="1">
      <alignment horizontal="right"/>
    </xf>
    <xf numFmtId="0" fontId="5" fillId="4" borderId="2" xfId="0" applyFont="1" applyFill="1" applyBorder="1" applyAlignment="1">
      <alignment horizontal="center"/>
    </xf>
    <xf numFmtId="0" fontId="5" fillId="18" borderId="2" xfId="0" applyFont="1" applyFill="1" applyBorder="1" applyAlignment="1">
      <alignment horizontal="center"/>
    </xf>
    <xf numFmtId="0" fontId="5" fillId="7" borderId="2" xfId="0" applyFont="1" applyFill="1" applyBorder="1" applyAlignment="1">
      <alignment horizontal="left"/>
    </xf>
    <xf numFmtId="0" fontId="16" fillId="8" borderId="4" xfId="0" applyFont="1" applyFill="1" applyBorder="1" applyAlignment="1">
      <alignment horizontal="center"/>
    </xf>
    <xf numFmtId="0" fontId="16" fillId="8" borderId="0" xfId="0" applyFont="1" applyFill="1" applyAlignment="1">
      <alignment horizontal="center"/>
    </xf>
    <xf numFmtId="0" fontId="4" fillId="5" borderId="0" xfId="3" applyFont="1" applyFill="1" applyAlignment="1">
      <alignment horizontal="center" vertical="center"/>
    </xf>
    <xf numFmtId="0" fontId="6" fillId="6" borderId="3" xfId="3" applyFont="1" applyFill="1" applyBorder="1" applyAlignment="1">
      <alignment horizontal="center" vertical="center" wrapText="1"/>
    </xf>
    <xf numFmtId="0" fontId="6" fillId="6" borderId="5" xfId="3" applyFont="1" applyFill="1" applyBorder="1" applyAlignment="1">
      <alignment horizontal="center" vertical="center" wrapText="1"/>
    </xf>
    <xf numFmtId="0" fontId="7" fillId="5" borderId="3" xfId="3" applyFont="1" applyFill="1" applyBorder="1" applyAlignment="1">
      <alignment horizontal="center" vertical="center"/>
    </xf>
    <xf numFmtId="0" fontId="7" fillId="5" borderId="5" xfId="3" applyFont="1" applyFill="1" applyBorder="1" applyAlignment="1">
      <alignment horizontal="center" vertical="center"/>
    </xf>
    <xf numFmtId="0" fontId="13" fillId="8" borderId="0" xfId="0" applyFont="1" applyFill="1" applyAlignment="1">
      <alignment horizontal="center"/>
    </xf>
    <xf numFmtId="0" fontId="13" fillId="8" borderId="0" xfId="0" applyFont="1" applyFill="1" applyBorder="1" applyAlignment="1">
      <alignment horizontal="center"/>
    </xf>
    <xf numFmtId="0" fontId="4" fillId="5" borderId="3" xfId="3" applyFont="1" applyFill="1" applyBorder="1" applyAlignment="1">
      <alignment horizontal="center" vertical="center"/>
    </xf>
    <xf numFmtId="0" fontId="4" fillId="5" borderId="5" xfId="3" applyFont="1" applyFill="1" applyBorder="1" applyAlignment="1">
      <alignment horizontal="center" vertical="center"/>
    </xf>
    <xf numFmtId="0" fontId="4" fillId="6" borderId="3" xfId="3" applyFont="1" applyFill="1" applyBorder="1" applyAlignment="1">
      <alignment horizontal="center" vertical="center"/>
    </xf>
    <xf numFmtId="0" fontId="4" fillId="6" borderId="5" xfId="3" applyFont="1" applyFill="1" applyBorder="1" applyAlignment="1">
      <alignment horizontal="center" vertical="center"/>
    </xf>
    <xf numFmtId="0" fontId="12" fillId="21" borderId="6" xfId="0" applyFont="1" applyFill="1" applyBorder="1" applyAlignment="1">
      <alignment horizontal="center"/>
    </xf>
    <xf numFmtId="0" fontId="12" fillId="21" borderId="7" xfId="0" applyFont="1" applyFill="1" applyBorder="1" applyAlignment="1">
      <alignment horizontal="center"/>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8" fillId="8" borderId="0" xfId="0" applyFont="1" applyFill="1" applyAlignment="1">
      <alignment horizontal="center"/>
    </xf>
    <xf numFmtId="0" fontId="5" fillId="15" borderId="2" xfId="0"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7" fillId="8" borderId="0" xfId="0" applyFont="1" applyFill="1" applyAlignment="1">
      <alignment horizontal="center" vertical="center"/>
    </xf>
    <xf numFmtId="167" fontId="18" fillId="8" borderId="0" xfId="0" applyNumberFormat="1" applyFont="1" applyFill="1" applyAlignment="1">
      <alignment horizontal="center" vertical="center"/>
    </xf>
    <xf numFmtId="168" fontId="14" fillId="8" borderId="0" xfId="0" applyNumberFormat="1" applyFont="1" applyFill="1" applyAlignment="1">
      <alignment horizontal="center"/>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externalLinks/externalLink1.xml" Type="http://schemas.openxmlformats.org/officeDocument/2006/relationships/externalLink"/><Relationship Id="rId11" Target="pivotCache/pivotCacheDefinition1.xml" Type="http://schemas.openxmlformats.org/officeDocument/2006/relationships/pivotCacheDefinition"/><Relationship Id="rId12" Target="slicerCaches/slicerCache1.xml" Type="http://schemas.microsoft.com/office/2007/relationships/slicerCache"/><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16" Target="metadata.xml" Type="http://schemas.openxmlformats.org/officeDocument/2006/relationships/sheetMetadata"/><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xdr:from>
      <xdr:col>7</xdr:col>
      <xdr:colOff>231775</xdr:colOff>
      <xdr:row>17</xdr:row>
      <xdr:rowOff>44450</xdr:rowOff>
    </xdr:from>
    <xdr:to>
      <xdr:col>8</xdr:col>
      <xdr:colOff>1536700</xdr:colOff>
      <xdr:row>34</xdr:row>
      <xdr:rowOff>15875</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dr:sp macro="" textlink="">
          <xdr:nvSpPr>
            <xdr:cNvPr id="0" name=""/>
            <xdr:cNvSpPr>
              <a:spLocks noTextEdit="1"/>
            </xdr:cNvSpPr>
          </xdr:nvSpPr>
          <xdr:spPr>
            <a:xfrm>
              <a:off x="4645025" y="3552825"/>
              <a:ext cx="1828800" cy="347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no"?><Relationships xmlns="http://schemas.openxmlformats.org/package/2006/relationships"><Relationship Id="rId1" Target="Players.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ints"/>
      <sheetName val="Rebounds"/>
      <sheetName val="Assists"/>
    </sheetNames>
    <sheetDataSet>
      <sheetData sheetId="0">
        <row r="1">
          <cell r="A1" t="str">
            <v>nameTeam</v>
          </cell>
          <cell r="B1" t="str">
            <v>namePlayer</v>
          </cell>
          <cell r="C1" t="str">
            <v>pts</v>
          </cell>
        </row>
        <row r="2">
          <cell r="A2" t="str">
            <v>Atlanta Hawks</v>
          </cell>
          <cell r="B2" t="str">
            <v>Trae Young</v>
          </cell>
          <cell r="C2">
            <v>28.4</v>
          </cell>
        </row>
        <row r="3">
          <cell r="A3" t="str">
            <v>Boston Celtics</v>
          </cell>
          <cell r="B3" t="str">
            <v>Jayson Tatum</v>
          </cell>
          <cell r="C3">
            <v>26.9</v>
          </cell>
        </row>
        <row r="4">
          <cell r="A4" t="str">
            <v>Brooklyn Nets</v>
          </cell>
          <cell r="B4" t="str">
            <v>Kevin Durant</v>
          </cell>
          <cell r="C4">
            <v>30.1</v>
          </cell>
        </row>
        <row r="5">
          <cell r="A5" t="str">
            <v>Charlotte Hornets</v>
          </cell>
          <cell r="B5" t="str">
            <v>Miles Bridges</v>
          </cell>
          <cell r="C5">
            <v>20.3</v>
          </cell>
        </row>
        <row r="6">
          <cell r="A6" t="str">
            <v>Chicago Bulls</v>
          </cell>
          <cell r="B6" t="str">
            <v>DeMar DeRozan</v>
          </cell>
          <cell r="C6">
            <v>27.9</v>
          </cell>
        </row>
        <row r="7">
          <cell r="A7" t="str">
            <v>Cleveland Cavaliers</v>
          </cell>
          <cell r="B7" t="str">
            <v>Darius Garland</v>
          </cell>
          <cell r="C7">
            <v>21.8</v>
          </cell>
        </row>
        <row r="8">
          <cell r="A8" t="str">
            <v>Dallas Mavericks</v>
          </cell>
          <cell r="B8" t="str">
            <v>Luka Doncic</v>
          </cell>
          <cell r="C8">
            <v>28.5</v>
          </cell>
        </row>
        <row r="9">
          <cell r="A9" t="str">
            <v>Denver Nuggets</v>
          </cell>
          <cell r="B9" t="str">
            <v>Nikola Jokic</v>
          </cell>
          <cell r="C9">
            <v>27.1</v>
          </cell>
        </row>
        <row r="10">
          <cell r="A10" t="str">
            <v>Detroit Pistons</v>
          </cell>
          <cell r="B10" t="str">
            <v>Jerami Grant</v>
          </cell>
          <cell r="C10">
            <v>19.2</v>
          </cell>
        </row>
        <row r="11">
          <cell r="A11" t="str">
            <v>Golden State Warriors</v>
          </cell>
          <cell r="B11" t="str">
            <v>Stephen Curry</v>
          </cell>
          <cell r="C11">
            <v>25.5</v>
          </cell>
        </row>
        <row r="12">
          <cell r="A12" t="str">
            <v>Houston Rockets</v>
          </cell>
          <cell r="B12" t="str">
            <v>Christian Wood</v>
          </cell>
          <cell r="C12">
            <v>17.899999999999999</v>
          </cell>
        </row>
        <row r="13">
          <cell r="A13" t="str">
            <v>Indiana Pacers</v>
          </cell>
          <cell r="B13" t="str">
            <v>Malcolm Brogdon</v>
          </cell>
          <cell r="C13">
            <v>19.100000000000001</v>
          </cell>
        </row>
        <row r="14">
          <cell r="A14" t="str">
            <v>LA Clippers</v>
          </cell>
          <cell r="B14" t="str">
            <v>Paul George</v>
          </cell>
          <cell r="C14">
            <v>24.4</v>
          </cell>
        </row>
        <row r="15">
          <cell r="A15" t="str">
            <v>Los Angeles Lakers</v>
          </cell>
          <cell r="B15" t="str">
            <v>LeBron James</v>
          </cell>
          <cell r="C15">
            <v>30.3</v>
          </cell>
        </row>
        <row r="16">
          <cell r="A16" t="str">
            <v>Memphis Grizzlies</v>
          </cell>
          <cell r="B16" t="str">
            <v>Ja Morant</v>
          </cell>
          <cell r="C16">
            <v>27.6</v>
          </cell>
        </row>
        <row r="17">
          <cell r="A17" t="str">
            <v>Miami Heat</v>
          </cell>
          <cell r="B17" t="str">
            <v>Jimmy Butler</v>
          </cell>
          <cell r="C17">
            <v>21.4</v>
          </cell>
        </row>
        <row r="18">
          <cell r="A18" t="str">
            <v>Milwaukee Bucks</v>
          </cell>
          <cell r="B18" t="str">
            <v>Giannis Antetokounmpo</v>
          </cell>
          <cell r="C18">
            <v>29.9</v>
          </cell>
        </row>
        <row r="19">
          <cell r="A19" t="str">
            <v>Minnesota Timberwolves</v>
          </cell>
          <cell r="B19" t="str">
            <v>Karl-Anthony Towns</v>
          </cell>
          <cell r="C19">
            <v>24.6</v>
          </cell>
        </row>
        <row r="20">
          <cell r="A20" t="str">
            <v>New Orleans Pelicans</v>
          </cell>
          <cell r="B20" t="str">
            <v>CJ McCollum</v>
          </cell>
          <cell r="C20">
            <v>25.6</v>
          </cell>
        </row>
        <row r="21">
          <cell r="A21" t="str">
            <v>New York Knicks</v>
          </cell>
          <cell r="B21" t="str">
            <v>Julius Randle</v>
          </cell>
          <cell r="C21">
            <v>20.100000000000001</v>
          </cell>
        </row>
        <row r="22">
          <cell r="A22" t="str">
            <v>Oklahoma City Thunder</v>
          </cell>
          <cell r="B22" t="str">
            <v>Shai Gilgeous-Alexander</v>
          </cell>
          <cell r="C22">
            <v>24.5</v>
          </cell>
        </row>
        <row r="23">
          <cell r="A23" t="str">
            <v>Orlando Magic</v>
          </cell>
          <cell r="B23" t="str">
            <v>Cole Anthony</v>
          </cell>
          <cell r="C23">
            <v>16.3</v>
          </cell>
        </row>
        <row r="24">
          <cell r="A24" t="str">
            <v>Philadelphia 76ers</v>
          </cell>
          <cell r="B24" t="str">
            <v>Joel Embiid</v>
          </cell>
          <cell r="C24">
            <v>30.4</v>
          </cell>
        </row>
        <row r="25">
          <cell r="A25" t="str">
            <v>Phoenix Suns</v>
          </cell>
          <cell r="B25" t="str">
            <v>Devin Booker</v>
          </cell>
          <cell r="C25">
            <v>26.8</v>
          </cell>
        </row>
        <row r="26">
          <cell r="A26" t="str">
            <v>Portland Trail Blazers</v>
          </cell>
          <cell r="B26" t="str">
            <v>Damian Lillard</v>
          </cell>
          <cell r="C26">
            <v>24</v>
          </cell>
        </row>
        <row r="27">
          <cell r="A27" t="str">
            <v>Sacramento Kings</v>
          </cell>
          <cell r="B27" t="str">
            <v>De'Aaron Fox</v>
          </cell>
          <cell r="C27">
            <v>23.2</v>
          </cell>
        </row>
        <row r="28">
          <cell r="A28" t="str">
            <v>San Antonio Spurs</v>
          </cell>
          <cell r="B28" t="str">
            <v>Dejounte Murray</v>
          </cell>
          <cell r="C28">
            <v>21.2</v>
          </cell>
        </row>
        <row r="29">
          <cell r="A29" t="str">
            <v>Toronto Raptors</v>
          </cell>
          <cell r="B29" t="str">
            <v>Pascal Siakam</v>
          </cell>
          <cell r="C29">
            <v>22.8</v>
          </cell>
        </row>
        <row r="30">
          <cell r="A30" t="str">
            <v>Utah Jazz</v>
          </cell>
          <cell r="B30" t="str">
            <v>Donovan Mitchell</v>
          </cell>
          <cell r="C30">
            <v>25.9</v>
          </cell>
        </row>
        <row r="31">
          <cell r="A31" t="str">
            <v>Washington Wizards</v>
          </cell>
          <cell r="B31" t="str">
            <v>Bradley Beal</v>
          </cell>
          <cell r="C31">
            <v>23.2</v>
          </cell>
        </row>
      </sheetData>
      <sheetData sheetId="1">
        <row r="1">
          <cell r="A1" t="str">
            <v>nameTeam</v>
          </cell>
          <cell r="B1" t="str">
            <v>namePlayer</v>
          </cell>
          <cell r="C1" t="str">
            <v>treb</v>
          </cell>
        </row>
        <row r="2">
          <cell r="A2" t="str">
            <v>Atlanta Hawks</v>
          </cell>
          <cell r="B2" t="str">
            <v>Clint Capela</v>
          </cell>
          <cell r="C2">
            <v>11.8</v>
          </cell>
        </row>
        <row r="3">
          <cell r="A3" t="str">
            <v>Boston Celtics</v>
          </cell>
          <cell r="B3" t="str">
            <v>Robert Williams III</v>
          </cell>
          <cell r="C3">
            <v>9.6</v>
          </cell>
        </row>
        <row r="4">
          <cell r="A4" t="str">
            <v>Brooklyn Nets</v>
          </cell>
          <cell r="B4" t="str">
            <v>Andre Drummond</v>
          </cell>
          <cell r="C4">
            <v>10.199999999999999</v>
          </cell>
        </row>
        <row r="5">
          <cell r="A5" t="str">
            <v>Charlotte Hornets</v>
          </cell>
          <cell r="B5" t="str">
            <v>Mason Plumlee</v>
          </cell>
          <cell r="C5">
            <v>7.7</v>
          </cell>
        </row>
        <row r="6">
          <cell r="A6" t="str">
            <v>Chicago Bulls</v>
          </cell>
          <cell r="B6" t="str">
            <v>Nikola Vucevic</v>
          </cell>
          <cell r="C6">
            <v>11</v>
          </cell>
        </row>
        <row r="7">
          <cell r="A7" t="str">
            <v>Cleveland Cavaliers</v>
          </cell>
          <cell r="B7" t="str">
            <v>Jarrett Allen</v>
          </cell>
          <cell r="C7">
            <v>10.8</v>
          </cell>
        </row>
        <row r="8">
          <cell r="A8" t="str">
            <v>Dallas Mavericks</v>
          </cell>
          <cell r="B8" t="str">
            <v>Luka Doncic</v>
          </cell>
          <cell r="C8">
            <v>9.1</v>
          </cell>
        </row>
        <row r="9">
          <cell r="A9" t="str">
            <v>Denver Nuggets</v>
          </cell>
          <cell r="B9" t="str">
            <v>Nikola Jokic</v>
          </cell>
          <cell r="C9">
            <v>13.8</v>
          </cell>
        </row>
        <row r="10">
          <cell r="A10" t="str">
            <v>Detroit Pistons</v>
          </cell>
          <cell r="B10" t="str">
            <v>Isaiah Stewart</v>
          </cell>
          <cell r="C10">
            <v>8.6999999999999993</v>
          </cell>
        </row>
        <row r="11">
          <cell r="A11" t="str">
            <v>Golden State Warriors</v>
          </cell>
          <cell r="B11" t="str">
            <v>Draymond Green</v>
          </cell>
          <cell r="C11">
            <v>7.3</v>
          </cell>
        </row>
        <row r="12">
          <cell r="A12" t="str">
            <v>Houston Rockets</v>
          </cell>
          <cell r="B12" t="str">
            <v>Christian Wood</v>
          </cell>
          <cell r="C12">
            <v>10.1</v>
          </cell>
        </row>
        <row r="13">
          <cell r="A13" t="str">
            <v>Indiana Pacers</v>
          </cell>
          <cell r="B13" t="str">
            <v>Domantas Sabonis</v>
          </cell>
          <cell r="C13">
            <v>12.1</v>
          </cell>
        </row>
        <row r="14">
          <cell r="A14" t="str">
            <v>LA Clippers</v>
          </cell>
          <cell r="B14" t="str">
            <v>Ivica Zubac</v>
          </cell>
          <cell r="C14">
            <v>8.4</v>
          </cell>
        </row>
        <row r="15">
          <cell r="A15" t="str">
            <v>Los Angeles Lakers</v>
          </cell>
          <cell r="B15" t="str">
            <v>Anthony Davis</v>
          </cell>
          <cell r="C15">
            <v>9.8000000000000007</v>
          </cell>
        </row>
        <row r="16">
          <cell r="A16" t="str">
            <v>Memphis Grizzlies</v>
          </cell>
          <cell r="B16" t="str">
            <v>Steven Adams</v>
          </cell>
          <cell r="C16">
            <v>10</v>
          </cell>
        </row>
        <row r="17">
          <cell r="A17" t="str">
            <v>Miami Heat</v>
          </cell>
          <cell r="B17" t="str">
            <v>Bam Adebayo</v>
          </cell>
          <cell r="C17">
            <v>10.1</v>
          </cell>
        </row>
        <row r="18">
          <cell r="A18" t="str">
            <v>Milwaukee Bucks</v>
          </cell>
          <cell r="B18" t="str">
            <v>Giannis Antetokounmpo</v>
          </cell>
          <cell r="C18">
            <v>11.6</v>
          </cell>
        </row>
        <row r="19">
          <cell r="A19" t="str">
            <v>Minnesota Timberwolves</v>
          </cell>
          <cell r="B19" t="str">
            <v>Karl-Anthony Towns</v>
          </cell>
          <cell r="C19">
            <v>9.8000000000000007</v>
          </cell>
        </row>
        <row r="20">
          <cell r="A20" t="str">
            <v>New Orleans Pelicans</v>
          </cell>
          <cell r="B20" t="str">
            <v>Jonas Valanciunas</v>
          </cell>
          <cell r="C20">
            <v>11.5</v>
          </cell>
        </row>
        <row r="21">
          <cell r="A21" t="str">
            <v>New York Knicks</v>
          </cell>
          <cell r="B21" t="str">
            <v>Julius Randle</v>
          </cell>
          <cell r="C21">
            <v>9.9</v>
          </cell>
        </row>
        <row r="22">
          <cell r="A22" t="str">
            <v>Oklahoma City Thunder</v>
          </cell>
          <cell r="B22" t="str">
            <v>Jaylen Hoard</v>
          </cell>
          <cell r="C22">
            <v>11.5</v>
          </cell>
        </row>
        <row r="23">
          <cell r="A23" t="str">
            <v>Orlando Magic</v>
          </cell>
          <cell r="B23" t="str">
            <v>Wendell Carter Jr.</v>
          </cell>
          <cell r="C23">
            <v>10.5</v>
          </cell>
        </row>
        <row r="24">
          <cell r="A24" t="str">
            <v>Philadelphia 76ers</v>
          </cell>
          <cell r="B24" t="str">
            <v>Joel Embiid</v>
          </cell>
          <cell r="C24">
            <v>11.6</v>
          </cell>
        </row>
        <row r="25">
          <cell r="A25" t="str">
            <v>Phoenix Suns</v>
          </cell>
          <cell r="B25" t="str">
            <v>Deandre Ayton</v>
          </cell>
          <cell r="C25">
            <v>10.199999999999999</v>
          </cell>
        </row>
        <row r="26">
          <cell r="A26" t="str">
            <v>Portland Trail Blazers</v>
          </cell>
          <cell r="B26" t="str">
            <v>Jusuf Nurkic</v>
          </cell>
          <cell r="C26">
            <v>11.1</v>
          </cell>
        </row>
        <row r="27">
          <cell r="A27" t="str">
            <v>Sacramento Kings</v>
          </cell>
          <cell r="B27" t="str">
            <v>Domantas Sabonis</v>
          </cell>
          <cell r="C27">
            <v>12.3</v>
          </cell>
        </row>
        <row r="28">
          <cell r="A28" t="str">
            <v>San Antonio Spurs</v>
          </cell>
          <cell r="B28" t="str">
            <v>Jakob Poeltl</v>
          </cell>
          <cell r="C28">
            <v>9.3000000000000007</v>
          </cell>
        </row>
        <row r="29">
          <cell r="A29" t="str">
            <v>Toronto Raptors</v>
          </cell>
          <cell r="B29" t="str">
            <v>Pascal Siakam</v>
          </cell>
          <cell r="C29">
            <v>8.5</v>
          </cell>
        </row>
        <row r="30">
          <cell r="A30" t="str">
            <v>Utah Jazz</v>
          </cell>
          <cell r="B30" t="str">
            <v>Rudy Gobert</v>
          </cell>
          <cell r="C30">
            <v>14.7</v>
          </cell>
        </row>
        <row r="31">
          <cell r="A31" t="str">
            <v>Washington Wizards</v>
          </cell>
          <cell r="B31" t="str">
            <v>Kristaps Porzingis</v>
          </cell>
          <cell r="C31">
            <v>8.8000000000000007</v>
          </cell>
        </row>
      </sheetData>
      <sheetData sheetId="2">
        <row r="1">
          <cell r="A1" t="str">
            <v>nameTeam</v>
          </cell>
          <cell r="B1" t="str">
            <v>namePlayer</v>
          </cell>
          <cell r="C1" t="str">
            <v>ast</v>
          </cell>
        </row>
        <row r="2">
          <cell r="A2" t="str">
            <v>Atlanta Hawks</v>
          </cell>
          <cell r="B2" t="str">
            <v>Trae Young</v>
          </cell>
          <cell r="C2">
            <v>9.6999999999999993</v>
          </cell>
        </row>
        <row r="3">
          <cell r="A3" t="str">
            <v>Boston Celtics</v>
          </cell>
          <cell r="B3" t="str">
            <v>Marcus Smart</v>
          </cell>
          <cell r="C3">
            <v>5.9</v>
          </cell>
        </row>
        <row r="4">
          <cell r="A4" t="str">
            <v>Brooklyn Nets</v>
          </cell>
          <cell r="B4" t="str">
            <v>James Harden</v>
          </cell>
          <cell r="C4">
            <v>10.199999999999999</v>
          </cell>
        </row>
        <row r="5">
          <cell r="A5" t="str">
            <v>Charlotte Hornets</v>
          </cell>
          <cell r="B5" t="str">
            <v>LaMelo Ball</v>
          </cell>
          <cell r="C5">
            <v>7.6</v>
          </cell>
        </row>
        <row r="6">
          <cell r="A6" t="str">
            <v>Chicago Bulls</v>
          </cell>
          <cell r="B6" t="str">
            <v>Lonzo Ball</v>
          </cell>
          <cell r="C6">
            <v>5.0999999999999996</v>
          </cell>
        </row>
        <row r="7">
          <cell r="A7" t="str">
            <v>Cleveland Cavaliers</v>
          </cell>
          <cell r="B7" t="str">
            <v>Darius Garland</v>
          </cell>
          <cell r="C7">
            <v>8.6</v>
          </cell>
        </row>
        <row r="8">
          <cell r="A8" t="str">
            <v>Dallas Mavericks</v>
          </cell>
          <cell r="B8" t="str">
            <v>Luka Doncic</v>
          </cell>
          <cell r="C8">
            <v>8.6999999999999993</v>
          </cell>
        </row>
        <row r="9">
          <cell r="A9" t="str">
            <v>Denver Nuggets</v>
          </cell>
          <cell r="B9" t="str">
            <v>Nikola Jokic</v>
          </cell>
          <cell r="C9">
            <v>7.9</v>
          </cell>
        </row>
        <row r="10">
          <cell r="A10" t="str">
            <v>Detroit Pistons</v>
          </cell>
          <cell r="B10" t="str">
            <v>Derrick Walton Jr.</v>
          </cell>
          <cell r="C10">
            <v>7</v>
          </cell>
        </row>
        <row r="11">
          <cell r="A11" t="str">
            <v>Golden State Warriors</v>
          </cell>
          <cell r="B11" t="str">
            <v>Draymond Green</v>
          </cell>
          <cell r="C11">
            <v>7</v>
          </cell>
        </row>
        <row r="12">
          <cell r="A12" t="str">
            <v>Houston Rockets</v>
          </cell>
          <cell r="B12" t="str">
            <v>Kevin Porter Jr.</v>
          </cell>
          <cell r="C12">
            <v>6.2</v>
          </cell>
        </row>
        <row r="13">
          <cell r="A13" t="str">
            <v>Indiana Pacers</v>
          </cell>
          <cell r="B13" t="str">
            <v>Tyrese Haliburton</v>
          </cell>
          <cell r="C13">
            <v>9.6</v>
          </cell>
        </row>
        <row r="14">
          <cell r="A14" t="str">
            <v>LA Clippers</v>
          </cell>
          <cell r="B14" t="str">
            <v>Paul George</v>
          </cell>
          <cell r="C14">
            <v>5.5</v>
          </cell>
        </row>
        <row r="15">
          <cell r="A15" t="str">
            <v>Los Angeles Lakers</v>
          </cell>
          <cell r="B15" t="str">
            <v>Russell Westbrook</v>
          </cell>
          <cell r="C15">
            <v>7.1</v>
          </cell>
        </row>
        <row r="16">
          <cell r="A16" t="str">
            <v>Memphis Grizzlies</v>
          </cell>
          <cell r="B16" t="str">
            <v>Ja Morant</v>
          </cell>
          <cell r="C16">
            <v>6.7</v>
          </cell>
        </row>
        <row r="17">
          <cell r="A17" t="str">
            <v>Miami Heat</v>
          </cell>
          <cell r="B17" t="str">
            <v>Kyle Lowry</v>
          </cell>
          <cell r="C17">
            <v>7.5</v>
          </cell>
        </row>
        <row r="18">
          <cell r="A18" t="str">
            <v>Milwaukee Bucks</v>
          </cell>
          <cell r="B18" t="str">
            <v>Jrue Holiday</v>
          </cell>
          <cell r="C18">
            <v>6.9</v>
          </cell>
        </row>
        <row r="19">
          <cell r="A19" t="str">
            <v>Minnesota Timberwolves</v>
          </cell>
          <cell r="B19" t="str">
            <v>D'Angelo Russell</v>
          </cell>
          <cell r="C19">
            <v>7.1</v>
          </cell>
        </row>
        <row r="20">
          <cell r="A20" t="str">
            <v>New Orleans Pelicans</v>
          </cell>
          <cell r="B20" t="str">
            <v>CJ McCollum</v>
          </cell>
          <cell r="C20">
            <v>6.1</v>
          </cell>
        </row>
        <row r="21">
          <cell r="A21" t="str">
            <v>New York Knicks</v>
          </cell>
          <cell r="B21" t="str">
            <v>Julius Randle</v>
          </cell>
          <cell r="C21">
            <v>5.0999999999999996</v>
          </cell>
        </row>
        <row r="22">
          <cell r="A22" t="str">
            <v>Oklahoma City Thunder</v>
          </cell>
          <cell r="B22" t="str">
            <v>Zavier Simpson</v>
          </cell>
          <cell r="C22">
            <v>7.7</v>
          </cell>
        </row>
        <row r="23">
          <cell r="A23" t="str">
            <v>Orlando Magic</v>
          </cell>
          <cell r="B23" t="str">
            <v>Cole Anthony</v>
          </cell>
          <cell r="C23">
            <v>5.7</v>
          </cell>
        </row>
        <row r="24">
          <cell r="A24" t="str">
            <v>Philadelphia 76ers</v>
          </cell>
          <cell r="B24" t="str">
            <v>James Harden</v>
          </cell>
          <cell r="C24">
            <v>10.3</v>
          </cell>
        </row>
        <row r="25">
          <cell r="A25" t="str">
            <v>Phoenix Suns</v>
          </cell>
          <cell r="B25" t="str">
            <v>Chris Paul</v>
          </cell>
          <cell r="C25">
            <v>10.8</v>
          </cell>
        </row>
        <row r="26">
          <cell r="A26" t="str">
            <v>Portland Trail Blazers</v>
          </cell>
          <cell r="B26" t="str">
            <v>Damian Lillard</v>
          </cell>
          <cell r="C26">
            <v>7.3</v>
          </cell>
        </row>
        <row r="27">
          <cell r="A27" t="str">
            <v>Sacramento Kings</v>
          </cell>
          <cell r="B27" t="str">
            <v>Tyrese Haliburton</v>
          </cell>
          <cell r="C27">
            <v>7.4</v>
          </cell>
        </row>
        <row r="28">
          <cell r="A28" t="str">
            <v>San Antonio Spurs</v>
          </cell>
          <cell r="B28" t="str">
            <v>Dejounte Murray</v>
          </cell>
          <cell r="C28">
            <v>9.3000000000000007</v>
          </cell>
        </row>
        <row r="29">
          <cell r="A29" t="str">
            <v>Toronto Raptors</v>
          </cell>
          <cell r="B29" t="str">
            <v>Fred VanVleet</v>
          </cell>
          <cell r="C29">
            <v>6.7</v>
          </cell>
        </row>
        <row r="30">
          <cell r="A30" t="str">
            <v>Utah Jazz</v>
          </cell>
          <cell r="B30" t="str">
            <v>Mike Conley</v>
          </cell>
          <cell r="C30">
            <v>5.4</v>
          </cell>
        </row>
        <row r="31">
          <cell r="A31" t="str">
            <v>Washington Wizards</v>
          </cell>
          <cell r="B31" t="str">
            <v>Brad Wanamaker</v>
          </cell>
          <cell r="C31">
            <v>7</v>
          </cell>
        </row>
      </sheetData>
    </sheetDataSet>
  </externalBook>
</externalLink>
</file>

<file path=xl/pivotCache/_rels/pivotCacheDefinition1.xml.rels><?xml version="1.0" encoding="UTF-8" standalone="no"?><Relationships xmlns="http://schemas.openxmlformats.org/package/2006/relationships"><Relationship Id="rId1" Target="pivotCacheRecords1.xml" Type="http://schemas.openxmlformats.org/officeDocument/2006/relationships/pivotCacheRecords"/></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90.748036458332" createdVersion="7" refreshedVersion="7" minRefreshableVersion="3" recordCount="15" xr:uid="{1916E685-F762-554F-A929-27BECCA19EAD}">
  <cacheSource type="worksheet">
    <worksheetSource ref="A1:J100" sheet="all models"/>
  </cacheSource>
  <cacheFields count="10">
    <cacheField name="Away" numFmtId="0">
      <sharedItems containsBlank="1" count="31">
        <s v="Boston Celtics"/>
        <s v="Memphis Grizzlies"/>
        <m/>
        <s v="Phoenix Suns" u="1"/>
        <s v="New York Knicks" u="1"/>
        <s v="Oklahoma City Thunder" u="1"/>
        <s v="Los Angeles Lakers" u="1"/>
        <s v="San Antonio Spurs" u="1"/>
        <s v="Denver Nuggets" u="1"/>
        <s v="Indiana Pacers" u="1"/>
        <s v="Orlando Magic" u="1"/>
        <s v="Brooklyn Nets" u="1"/>
        <s v="LA Clippers" u="1"/>
        <s v="Dallas Mavericks" u="1"/>
        <s v="Miami Heat" u="1"/>
        <s v="Chicago Bulls" u="1"/>
        <s v="Philadelphia 76ers" u="1"/>
        <s v="Toronto Raptors" u="1"/>
        <s v="Milwaukee Bucks" u="1"/>
        <s v="Minnesota Timberwolves" u="1"/>
        <s v="New Orleans Pelicans" u="1"/>
        <s v="Golden State Warriors" u="1"/>
        <s v="Utah Jazz" u="1"/>
        <s v="Sacramento Kings" u="1"/>
        <s v="Houston Rockets" u="1"/>
        <s v="Portland Trail Blazers" u="1"/>
        <s v="Washington Wizards" u="1"/>
        <s v="Cleveland Cavaliers" u="1"/>
        <s v="Charlotte Hornets" u="1"/>
        <s v="Atlanta Hawks" u="1"/>
        <s v="Detroit Pistons" u="1"/>
      </sharedItems>
    </cacheField>
    <cacheField name="Home" numFmtId="0">
      <sharedItems containsBlank="1" count="31">
        <s v="Milwaukee Bucks"/>
        <s v="Golden State Warriors"/>
        <m/>
        <s v="Phoenix Suns" u="1"/>
        <s v="New York Knicks" u="1"/>
        <s v="Oklahoma City Thunder" u="1"/>
        <s v="Boston Celtics" u="1"/>
        <s v="Los Angeles Lakers" u="1"/>
        <s v="San Antonio Spurs" u="1"/>
        <s v="Denver Nuggets" u="1"/>
        <s v="Indiana Pacers" u="1"/>
        <s v="Orlando Magic" u="1"/>
        <s v="Brooklyn Nets" u="1"/>
        <s v="LA Clippers" u="1"/>
        <s v="Dallas Mavericks" u="1"/>
        <s v="Miami Heat" u="1"/>
        <s v="Chicago Bulls" u="1"/>
        <s v="Philadelphia 76ers" u="1"/>
        <s v="Toronto Raptors" u="1"/>
        <s v="Minnesota Timberwolves" u="1"/>
        <s v="New Orleans Pelicans" u="1"/>
        <s v="Utah Jazz" u="1"/>
        <s v="Sacramento Kings" u="1"/>
        <s v="Houston Rockets" u="1"/>
        <s v="Portland Trail Blazers" u="1"/>
        <s v="Washington Wizards" u="1"/>
        <s v="Cleveland Cavaliers" u="1"/>
        <s v="Charlotte Hornets" u="1"/>
        <s v="Memphis Grizzlies" u="1"/>
        <s v="Atlanta Hawks" u="1"/>
        <s v="Detroit Pistons" u="1"/>
      </sharedItems>
    </cacheField>
    <cacheField name="Away_Margin" numFmtId="0">
      <sharedItems containsString="0" containsBlank="1" containsNumber="1" minValue="-6.1130000000000004" maxValue="8.26"/>
    </cacheField>
    <cacheField name="Home_Margin" numFmtId="0">
      <sharedItems containsString="0" containsBlank="1" containsNumber="1" minValue="-8.26" maxValue="6.1130000000000004"/>
    </cacheField>
    <cacheField name="Away_Margin2" numFmtId="0">
      <sharedItems containsString="0" containsBlank="1" containsNumber="1" minValue="-7.1669999999999998" maxValue="8.26"/>
    </cacheField>
    <cacheField name="Home_Margin2" numFmtId="0">
      <sharedItems containsString="0" containsBlank="1" containsNumber="1" minValue="-8.26" maxValue="7.1669999999999998"/>
    </cacheField>
    <cacheField name="Away_Win" numFmtId="0">
      <sharedItems containsString="0" containsBlank="1" containsNumber="1" minValue="0.28000000000000003" maxValue="0.74299999999999999"/>
    </cacheField>
    <cacheField name="Home_Win" numFmtId="0">
      <sharedItems containsString="0" containsBlank="1" containsNumber="1" minValue="0.25700000000000001" maxValue="0.72"/>
    </cacheField>
    <cacheField name="Total" numFmtId="0">
      <sharedItems containsString="0" containsBlank="1" containsNumber="1" minValue="220.38800000000001" maxValue="229.32599999999999"/>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705835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8.26"/>
    <n v="-8.26"/>
    <n v="8.26"/>
    <n v="-8.26"/>
    <n v="0.74299999999999999"/>
    <n v="0.25700000000000001"/>
    <n v="221.255"/>
    <x v="0"/>
  </r>
  <r>
    <x v="1"/>
    <x v="1"/>
    <n v="-5.1749999999999998"/>
    <n v="5.1749999999999998"/>
    <n v="-5.1749999999999998"/>
    <n v="5.1749999999999998"/>
    <n v="0.33900000000000002"/>
    <n v="0.66100000000000003"/>
    <n v="220.38800000000001"/>
    <x v="0"/>
  </r>
  <r>
    <x v="0"/>
    <x v="0"/>
    <n v="3.9649999999999999"/>
    <n v="-3.9649999999999999"/>
    <n v="3.9649999999999999"/>
    <n v="-3.9649999999999999"/>
    <n v="0.64100000000000001"/>
    <n v="0.35899999999999999"/>
    <n v="227.143"/>
    <x v="1"/>
  </r>
  <r>
    <x v="1"/>
    <x v="1"/>
    <n v="-5.1989999999999998"/>
    <n v="5.1989999999999998"/>
    <n v="-5.1989999999999998"/>
    <n v="5.1989999999999998"/>
    <n v="0.29099999999999998"/>
    <n v="0.70899999999999996"/>
    <n v="224.297"/>
    <x v="1"/>
  </r>
  <r>
    <x v="0"/>
    <x v="0"/>
    <n v="0.373"/>
    <n v="-0.373"/>
    <n v="1.0880000000000001"/>
    <n v="-1.0880000000000001"/>
    <n v="0.55600000000000005"/>
    <n v="0.44400000000000001"/>
    <n v="227.47499999999999"/>
    <x v="2"/>
  </r>
  <r>
    <x v="1"/>
    <x v="1"/>
    <n v="-3.3330000000000002"/>
    <n v="3.3330000000000002"/>
    <n v="-5.1909999999999998"/>
    <n v="5.1909999999999998"/>
    <n v="0.42899999999999999"/>
    <n v="0.57099999999999995"/>
    <n v="221.035"/>
    <x v="2"/>
  </r>
  <r>
    <x v="0"/>
    <x v="0"/>
    <n v="0.96899999999999997"/>
    <n v="-0.96899999999999997"/>
    <n v="2.786"/>
    <n v="-2.786"/>
    <n v="0.434"/>
    <n v="0.56599999999999995"/>
    <n v="229.32599999999999"/>
    <x v="3"/>
  </r>
  <r>
    <x v="1"/>
    <x v="1"/>
    <n v="-5.8460000000000001"/>
    <n v="5.8460000000000001"/>
    <n v="-6.1180000000000003"/>
    <n v="6.1180000000000003"/>
    <n v="0.35"/>
    <n v="0.65"/>
    <n v="226.93600000000001"/>
    <x v="3"/>
  </r>
  <r>
    <x v="0"/>
    <x v="0"/>
    <n v="4.2489999999999997"/>
    <n v="-4.2489999999999997"/>
    <n v="4.4640000000000004"/>
    <n v="-4.4640000000000004"/>
    <n v="0.65900000000000003"/>
    <n v="0.34100000000000003"/>
    <n v="226.995"/>
    <x v="4"/>
  </r>
  <r>
    <x v="1"/>
    <x v="1"/>
    <n v="-6.1130000000000004"/>
    <n v="6.1130000000000004"/>
    <n v="-7.1669999999999998"/>
    <n v="7.1669999999999998"/>
    <n v="0.28000000000000003"/>
    <n v="0.72"/>
    <n v="223.523"/>
    <x v="4"/>
  </r>
  <r>
    <x v="0"/>
    <x v="0"/>
    <n v="3.7850000000000001"/>
    <n v="-3.7850000000000001"/>
    <n v="4.2039999999999997"/>
    <n v="-4.2039999999999997"/>
    <n v="0.63100000000000001"/>
    <n v="0.36899999999999999"/>
    <n v="226.93899999999999"/>
    <x v="5"/>
  </r>
  <r>
    <x v="1"/>
    <x v="1"/>
    <n v="-5.3970000000000002"/>
    <n v="5.3970000000000002"/>
    <n v="-5.8879999999999999"/>
    <n v="5.8879999999999999"/>
    <n v="0.28100000000000003"/>
    <n v="0.71899999999999997"/>
    <n v="224.32599999999999"/>
    <x v="5"/>
  </r>
  <r>
    <x v="0"/>
    <x v="0"/>
    <n v="3.6"/>
    <n v="-3.6"/>
    <n v="4.1280000000000001"/>
    <n v="-4.1280000000000001"/>
    <n v="0.61099999999999999"/>
    <n v="0.38900000000000001"/>
    <n v="226.52199999999999"/>
    <x v="6"/>
  </r>
  <r>
    <x v="1"/>
    <x v="1"/>
    <n v="-5.1769999999999996"/>
    <n v="5.1769999999999996"/>
    <n v="-5.79"/>
    <n v="5.79"/>
    <n v="0.32800000000000001"/>
    <n v="0.67200000000000004"/>
    <n v="223.417"/>
    <x v="6"/>
  </r>
  <r>
    <x v="2"/>
    <x v="2"/>
    <m/>
    <m/>
    <m/>
    <m/>
    <m/>
    <m/>
    <m/>
    <x v="7"/>
  </r>
</pivotCacheRecords>
</file>

<file path=xl/pivotTables/_rels/pivotTable1.xml.rels><?xml version="1.0" encoding="UTF-8" standalone="no"?><Relationships xmlns="http://schemas.openxmlformats.org/package/2006/relationships"><Relationship Id="rId1" Target="../pivotCache/pivotCacheDefinition1.xml" Type="http://schemas.openxmlformats.org/officeDocument/2006/relationships/pivotCacheDefinition"/></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3218F-6241-3A4F-B5AC-79E544E21402}" name="PivotTable2"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I11" firstHeaderRow="0" firstDataRow="1" firstDataCol="2" rowPageCount="1" colPageCount="1"/>
  <pivotFields count="10">
    <pivotField axis="axisPage" compact="0" outline="0" multipleItemSelectionAllowed="1" showAll="0" defaultSubtotal="0">
      <items count="31">
        <item h="1" m="1" x="26"/>
        <item h="1" m="1" x="16"/>
        <item h="1" m="1" x="10"/>
        <item h="1" m="1" x="9"/>
        <item h="1" m="1" x="8"/>
        <item h="1" x="2"/>
        <item h="1" m="1" x="23"/>
        <item h="1" m="1" x="5"/>
        <item h="1" m="1" x="24"/>
        <item h="1" m="1" x="15"/>
        <item h="1" x="0"/>
        <item h="1" m="1" x="27"/>
        <item h="1" m="1" x="28"/>
        <item h="1" m="1" x="14"/>
        <item h="1" m="1" x="29"/>
        <item h="1" m="1" x="19"/>
        <item h="1" m="1" x="6"/>
        <item x="1"/>
        <item h="1" m="1" x="11"/>
        <item h="1" m="1" x="17"/>
        <item h="1" m="1" x="18"/>
        <item h="1" m="1" x="30"/>
        <item h="1" m="1" x="13"/>
        <item h="1" m="1" x="25"/>
        <item h="1" m="1" x="4"/>
        <item h="1" m="1" x="21"/>
        <item h="1" m="1" x="20"/>
        <item h="1" m="1" x="3"/>
        <item h="1" m="1" x="7"/>
        <item h="1" m="1" x="12"/>
        <item h="1" m="1" x="22"/>
      </items>
      <extLst>
        <ext xmlns:x14="http://schemas.microsoft.com/office/spreadsheetml/2009/9/main" uri="{2946ED86-A175-432a-8AC1-64E0C546D7DE}">
          <x14:pivotField fillDownLabels="1"/>
        </ext>
      </extLst>
    </pivotField>
    <pivotField axis="axisRow" compact="0" outline="0" showAll="0" defaultSubtotal="0">
      <items count="31">
        <item m="1" x="21"/>
        <item m="1" x="30"/>
        <item m="1" x="20"/>
        <item m="1" x="28"/>
        <item x="2"/>
        <item m="1" x="27"/>
        <item m="1" x="8"/>
        <item m="1" x="18"/>
        <item m="1" x="24"/>
        <item m="1" x="4"/>
        <item m="1" x="19"/>
        <item m="1" x="3"/>
        <item m="1" x="11"/>
        <item m="1" x="6"/>
        <item m="1" x="12"/>
        <item x="0"/>
        <item m="1" x="5"/>
        <item m="1" x="13"/>
        <item m="1" x="26"/>
        <item m="1" x="23"/>
        <item m="1" x="16"/>
        <item m="1" x="9"/>
        <item x="1"/>
        <item m="1" x="7"/>
        <item m="1" x="17"/>
        <item m="1" x="10"/>
        <item m="1" x="29"/>
        <item m="1" x="22"/>
        <item m="1" x="25"/>
        <item m="1" x="15"/>
        <item m="1" x="1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9"/>
    <field x="1"/>
  </rowFields>
  <rowItems count="7">
    <i>
      <x/>
      <x v="22"/>
    </i>
    <i>
      <x v="1"/>
      <x v="22"/>
    </i>
    <i>
      <x v="2"/>
      <x v="22"/>
    </i>
    <i>
      <x v="3"/>
      <x v="22"/>
    </i>
    <i>
      <x v="4"/>
      <x v="22"/>
    </i>
    <i>
      <x v="5"/>
      <x v="22"/>
    </i>
    <i>
      <x v="6"/>
      <x v="22"/>
    </i>
  </rowItems>
  <colFields count="1">
    <field x="-2"/>
  </colFields>
  <colItems count="7">
    <i>
      <x/>
    </i>
    <i i="1">
      <x v="1"/>
    </i>
    <i i="2">
      <x v="2"/>
    </i>
    <i i="3">
      <x v="3"/>
    </i>
    <i i="4">
      <x v="4"/>
    </i>
    <i i="5">
      <x v="5"/>
    </i>
    <i i="6">
      <x v="6"/>
    </i>
  </colItems>
  <pageFields count="1">
    <pageField fld="0" hier="-1"/>
  </pageFields>
  <dataFields count="7">
    <dataField name="Sum of Away_Margin" fld="2" baseField="0" baseItem="0"/>
    <dataField name="Sum of Home_Margin" fld="3" baseField="0" baseItem="0"/>
    <dataField name="Sum of Away_Margin2" fld="4" baseField="0" baseItem="0"/>
    <dataField name="Sum of Home_Margin2" fld="5" baseField="0" baseItem="0"/>
    <dataField name="Sum of Away_Win" fld="6" baseField="0" baseItem="0"/>
    <dataField name="Sum of Home_Win" fld="7" baseField="0" baseItem="0"/>
    <dataField name="Average of Total"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705835523">
      <items count="31">
        <i x="0"/>
        <i x="1" s="1"/>
        <i x="29" nd="1"/>
        <i x="11" nd="1"/>
        <i x="28" nd="1"/>
        <i x="15" nd="1"/>
        <i x="27" nd="1"/>
        <i x="13" nd="1"/>
        <i x="8" nd="1"/>
        <i x="30" nd="1"/>
        <i x="21" nd="1"/>
        <i x="24" nd="1"/>
        <i x="9" nd="1"/>
        <i x="12" nd="1"/>
        <i x="6" nd="1"/>
        <i x="14" nd="1"/>
        <i x="18" nd="1"/>
        <i x="19" nd="1"/>
        <i x="20" nd="1"/>
        <i x="4" nd="1"/>
        <i x="5" nd="1"/>
        <i x="10" nd="1"/>
        <i x="16" nd="1"/>
        <i x="3" nd="1"/>
        <i x="25" nd="1"/>
        <i x="23" nd="1"/>
        <i x="7" nd="1"/>
        <i x="17" nd="1"/>
        <i x="22" nd="1"/>
        <i x="26" nd="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slicers/slicer1.xml" Type="http://schemas.microsoft.com/office/2007/relationships/slicer"/></Relationships>
</file>

<file path=xl/worksheets/_rels/sheet2.xml.rels><?xml version="1.0" encoding="UTF-8" standalone="no"?><Relationships xmlns="http://schemas.openxmlformats.org/package/2006/relationships"><Relationship Id="rId1" Target="../pivotTables/pivotTable1.xml" Type="http://schemas.openxmlformats.org/officeDocument/2006/relationships/pivot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S44"/>
  <sheetViews>
    <sheetView tabSelected="1" zoomScale="80" zoomScaleNormal="80" workbookViewId="0"/>
  </sheetViews>
  <sheetFormatPr baseColWidth="10" defaultRowHeight="16" customHeight="1" x14ac:dyDescent="0.2"/>
  <cols>
    <col min="1" max="1" customWidth="true" style="8" width="2.83203125" collapsed="true"/>
    <col min="2" max="2" customWidth="true" style="8" width="10.83203125" collapsed="true"/>
    <col min="3" max="3" style="8" width="10.83203125" collapsed="true"/>
    <col min="4" max="4" customWidth="true" style="8" width="8.83203125" collapsed="true"/>
    <col min="5" max="6" style="8" width="10.83203125" collapsed="true"/>
    <col min="7" max="7" customWidth="true" style="8" width="2.83203125" collapsed="true"/>
    <col min="8" max="8" customWidth="true" style="8" width="6.83203125" collapsed="true"/>
    <col min="9" max="9" customWidth="true" style="8" width="24.83203125" collapsed="true"/>
    <col min="10" max="16" customWidth="true" style="8" width="15.83203125" collapsed="true"/>
    <col min="17" max="17" style="8" width="10.83203125" collapsed="true"/>
    <col min="18" max="19" customWidth="true" style="8" width="15.83203125" collapsed="true"/>
    <col min="20" max="20" bestFit="true" customWidth="true" style="8" width="14.6640625" collapsed="true"/>
    <col min="21" max="16384" style="8" width="10.83203125" collapsed="true"/>
  </cols>
  <sheetData>
    <row r="1" spans="2:16" ht="16" customHeight="1" x14ac:dyDescent="0.2">
      <c r="B1" s="59" t="s">
        <v>118</v>
      </c>
      <c r="C1" s="59"/>
      <c r="E1" s="60" t="s">
        <v>119</v>
      </c>
      <c r="F1" s="60"/>
      <c r="H1" s="68">
        <f ca="1">TODAY()</f>
        <v>44690</v>
      </c>
      <c r="I1" s="68"/>
    </row>
    <row r="2" spans="2:16" ht="16" customHeight="1" x14ac:dyDescent="0.2">
      <c r="H2" s="68"/>
      <c r="I2" s="68"/>
    </row>
    <row r="3" spans="2:16" ht="16" customHeight="1" x14ac:dyDescent="0.2">
      <c r="B3" s="56" t="str">
        <f>I5</f>
        <v>Memphis Grizzlies</v>
      </c>
      <c r="C3" s="56"/>
      <c r="D3" s="67" t="s">
        <v>127</v>
      </c>
      <c r="E3" s="55" t="str">
        <f>I6</f>
        <v>Golden State Warriors</v>
      </c>
      <c r="F3" s="55"/>
      <c r="H3" s="68"/>
      <c r="I3" s="68"/>
      <c r="J3" s="64" t="s">
        <v>9</v>
      </c>
      <c r="K3" s="65" t="s">
        <v>129</v>
      </c>
      <c r="L3" s="66" t="s">
        <v>21</v>
      </c>
      <c r="M3" s="63" t="s">
        <v>128</v>
      </c>
      <c r="N3" s="61" t="s">
        <v>23</v>
      </c>
      <c r="O3" s="62" t="s">
        <v>24</v>
      </c>
      <c r="P3" s="58" t="s">
        <v>25</v>
      </c>
    </row>
    <row r="4" spans="2:16" ht="16" customHeight="1" x14ac:dyDescent="0.2">
      <c r="B4" s="56"/>
      <c r="C4" s="56"/>
      <c r="D4" s="67"/>
      <c r="E4" s="55"/>
      <c r="F4" s="55"/>
      <c r="I4" s="19" t="s">
        <v>120</v>
      </c>
      <c r="J4" s="64"/>
      <c r="K4" s="65"/>
      <c r="L4" s="66"/>
      <c r="M4" s="63"/>
      <c r="N4" s="61"/>
      <c r="O4" s="62"/>
      <c r="P4" s="58"/>
    </row>
    <row r="5" spans="2:16" ht="16" customHeight="1" x14ac:dyDescent="0.2">
      <c r="H5" s="13" t="s">
        <v>118</v>
      </c>
      <c r="I5" s="18" t="str">
        <f>Pivot!D2</f>
        <v>Memphis Grizzlies</v>
      </c>
      <c r="J5" s="11">
        <f>Pivot!$N5</f>
        <v>-5.1749999999999998</v>
      </c>
      <c r="K5" s="11">
        <f>Pivot!$N6</f>
        <v>-5.1989999999999998</v>
      </c>
      <c r="L5" s="11">
        <f>Pivot!$N7</f>
        <v>-5.1909999999999998</v>
      </c>
      <c r="M5" s="11">
        <f>Pivot!$N8</f>
        <v>-6.1180000000000003</v>
      </c>
      <c r="N5" s="11">
        <f>Pivot!$N9</f>
        <v>-7.1669999999999998</v>
      </c>
      <c r="O5" s="11">
        <f>Pivot!$N10</f>
        <v>-5.8879999999999999</v>
      </c>
      <c r="P5" s="11">
        <f>Pivot!$N11</f>
        <v>-5.79</v>
      </c>
    </row>
    <row r="6" spans="2:16" ht="16" customHeight="1" x14ac:dyDescent="0.2">
      <c r="B6" s="59" t="s">
        <v>124</v>
      </c>
      <c r="C6" s="59"/>
      <c r="E6" s="60" t="s">
        <v>123</v>
      </c>
      <c r="F6" s="60"/>
      <c r="H6" s="14" t="s">
        <v>119</v>
      </c>
      <c r="I6" s="3" t="str">
        <f>Pivot!D3</f>
        <v>Golden State Warriors</v>
      </c>
      <c r="J6" s="11">
        <f>Pivot!$O5</f>
        <v>5.1749999999999998</v>
      </c>
      <c r="K6" s="11">
        <f>Pivot!$O6</f>
        <v>5.1989999999999998</v>
      </c>
      <c r="L6" s="11">
        <f>Pivot!$O7</f>
        <v>5.1909999999999998</v>
      </c>
      <c r="M6" s="11">
        <f>Pivot!$O8</f>
        <v>6.1180000000000003</v>
      </c>
      <c r="N6" s="11">
        <f>Pivot!$O9</f>
        <v>7.1669999999999998</v>
      </c>
      <c r="O6" s="11">
        <f>Pivot!$O10</f>
        <v>5.8879999999999999</v>
      </c>
      <c r="P6" s="11">
        <f>Pivot!$O11</f>
        <v>5.79</v>
      </c>
    </row>
    <row r="7" spans="2:16" ht="16" customHeight="1" x14ac:dyDescent="0.2">
      <c r="B7" s="10"/>
      <c r="C7" s="30" t="s">
        <v>125</v>
      </c>
      <c r="D7" s="10"/>
      <c r="E7" s="30" t="s">
        <v>125</v>
      </c>
    </row>
    <row r="8" spans="2:16" ht="16" customHeight="1" x14ac:dyDescent="0.2">
      <c r="B8" s="6">
        <f>VLOOKUP($B$3,'away rank'!$A:$BS,2,0)</f>
        <v>0.45869602392685399</v>
      </c>
      <c r="C8" s="4">
        <f>VLOOKUP($B$3,'away rank'!$A:$BS,3,0)</f>
        <v>22</v>
      </c>
      <c r="D8" s="5" t="s">
        <v>27</v>
      </c>
      <c r="E8" s="4">
        <f>VLOOKUP($E$3,'home rank'!$A:$BS,35,0)</f>
        <v>1</v>
      </c>
      <c r="F8" s="16">
        <f>VLOOKUP($E$3,'home rank'!$A:$BS,34,0)</f>
        <v>0.4179704542411059</v>
      </c>
      <c r="J8" s="64" t="s">
        <v>9</v>
      </c>
      <c r="K8" s="65" t="s">
        <v>129</v>
      </c>
      <c r="L8" s="66" t="s">
        <v>21</v>
      </c>
      <c r="M8" s="63" t="s">
        <v>128</v>
      </c>
      <c r="N8" s="61" t="s">
        <v>23</v>
      </c>
      <c r="O8" s="62" t="s">
        <v>24</v>
      </c>
      <c r="P8" s="58" t="s">
        <v>25</v>
      </c>
    </row>
    <row r="9" spans="2:16" ht="16" customHeight="1" x14ac:dyDescent="0.2">
      <c r="B9" s="6">
        <f>VLOOKUP($B$3,'away rank'!$A:$BS,4,0)</f>
        <v>0.64019173231645843</v>
      </c>
      <c r="C9" s="4">
        <f>VLOOKUP($B$3,'away rank'!$A:$BS,5,0)</f>
        <v>6</v>
      </c>
      <c r="D9" s="5" t="s">
        <v>29</v>
      </c>
      <c r="E9" s="4">
        <f>VLOOKUP($E$3,'home rank'!$A:$BS,37,0)</f>
        <v>27</v>
      </c>
      <c r="F9" s="16">
        <f>VLOOKUP($E$3,'home rank'!$A:$BS,36,0)</f>
        <v>0.65418840353612284</v>
      </c>
      <c r="I9" s="15" t="s">
        <v>121</v>
      </c>
      <c r="J9" s="64"/>
      <c r="K9" s="65"/>
      <c r="L9" s="66"/>
      <c r="M9" s="63"/>
      <c r="N9" s="61"/>
      <c r="O9" s="62"/>
      <c r="P9" s="58"/>
    </row>
    <row r="10" spans="2:16" ht="16" customHeight="1" x14ac:dyDescent="0.2">
      <c r="B10" s="6">
        <f>VLOOKUP($B$3,'away rank'!$A:$BS,6,0)</f>
        <v>0.35712516325249116</v>
      </c>
      <c r="C10" s="4">
        <f>VLOOKUP($B$3,'away rank'!$A:$BS,7,0)</f>
        <v>12</v>
      </c>
      <c r="D10" s="5" t="s">
        <v>31</v>
      </c>
      <c r="E10" s="4">
        <f>VLOOKUP($E$3,'home rank'!$A:$BS,39,0)</f>
        <v>2</v>
      </c>
      <c r="F10" s="16">
        <f>VLOOKUP($E$3,'home rank'!$A:$BS,38,0)</f>
        <v>0.30836304983560919</v>
      </c>
      <c r="H10" s="13" t="s">
        <v>118</v>
      </c>
      <c r="I10" s="18" t="str">
        <f>Pivot!D2</f>
        <v>Memphis Grizzlies</v>
      </c>
      <c r="J10" s="12">
        <f>Pivot!$P5</f>
        <v>0.33900000000000002</v>
      </c>
      <c r="K10" s="12">
        <f>Pivot!$P6</f>
        <v>0.29099999999999998</v>
      </c>
      <c r="L10" s="12">
        <f>Pivot!$P7</f>
        <v>0.42899999999999999</v>
      </c>
      <c r="M10" s="12">
        <f>Pivot!$P8</f>
        <v>0.35</v>
      </c>
      <c r="N10" s="12">
        <f>Pivot!$P9</f>
        <v>0.28000000000000003</v>
      </c>
      <c r="O10" s="12">
        <f>Pivot!$P10</f>
        <v>0.28100000000000003</v>
      </c>
      <c r="P10" s="12">
        <f>Pivot!$P11</f>
        <v>0.32800000000000001</v>
      </c>
    </row>
    <row r="11" spans="2:16" ht="16" customHeight="1" x14ac:dyDescent="0.2">
      <c r="B11" s="6">
        <f>VLOOKUP($B$3,'away rank'!$A:$BS,8,0)</f>
        <v>0.35980826768354152</v>
      </c>
      <c r="C11" s="4">
        <f>VLOOKUP($B$3,'away rank'!$A:$BS,9,0)</f>
        <v>25</v>
      </c>
      <c r="D11" s="5" t="s">
        <v>33</v>
      </c>
      <c r="E11" s="4">
        <f>VLOOKUP($E$3,'home rank'!$A:$BS,41,0)</f>
        <v>4</v>
      </c>
      <c r="F11" s="16">
        <f>VLOOKUP($E$3,'home rank'!$A:$BS,40,0)</f>
        <v>0.34581159646387705</v>
      </c>
      <c r="H11" s="14" t="s">
        <v>119</v>
      </c>
      <c r="I11" s="3" t="str">
        <f>Pivot!D3</f>
        <v>Golden State Warriors</v>
      </c>
      <c r="J11" s="12">
        <f>Pivot!$Q5</f>
        <v>0.66100000000000003</v>
      </c>
      <c r="K11" s="12">
        <f>Pivot!$Q6</f>
        <v>0.70899999999999996</v>
      </c>
      <c r="L11" s="12">
        <f>Pivot!$Q7</f>
        <v>0.57099999999999995</v>
      </c>
      <c r="M11" s="12">
        <f>Pivot!$Q8</f>
        <v>0.65</v>
      </c>
      <c r="N11" s="12">
        <f>Pivot!$Q9</f>
        <v>0.72</v>
      </c>
      <c r="O11" s="12">
        <f>Pivot!$Q10</f>
        <v>0.71899999999999997</v>
      </c>
      <c r="P11" s="12">
        <f>Pivot!$Q11</f>
        <v>0.67200000000000004</v>
      </c>
    </row>
    <row r="12" spans="2:16" ht="16" customHeight="1" x14ac:dyDescent="0.2">
      <c r="B12" s="6">
        <f>VLOOKUP($B$3,'away rank'!$A:$BS,12,0)</f>
        <v>0.19402740411733121</v>
      </c>
      <c r="C12" s="4">
        <f>VLOOKUP($B$3,'away rank'!$A:$BS,13,0)</f>
        <v>20</v>
      </c>
      <c r="D12" s="5" t="s">
        <v>37</v>
      </c>
      <c r="E12" s="4">
        <f>VLOOKUP($E$3,'home rank'!$A:$BS,45,0)</f>
        <v>29</v>
      </c>
      <c r="F12" s="16">
        <f>VLOOKUP($E$3,'home rank'!$A:$BS,44,0)</f>
        <v>0.23218298960674935</v>
      </c>
    </row>
    <row r="13" spans="2:16" ht="16" customHeight="1" x14ac:dyDescent="0.2">
      <c r="B13" s="6">
        <f>VLOOKUP($B$3,'away rank'!$A:$BS,14,0)</f>
        <v>0.30646194621632589</v>
      </c>
      <c r="C13" s="4">
        <f>VLOOKUP($B$3,'away rank'!$A:$BS,15,0)</f>
        <v>1</v>
      </c>
      <c r="D13" s="5" t="s">
        <v>275</v>
      </c>
      <c r="E13" s="4">
        <f>VLOOKUP($E$3,'home rank'!$A:$BS,17,0)</f>
        <v>12</v>
      </c>
      <c r="F13" s="16">
        <f>VLOOKUP($E$3,'home rank'!$A:$BS,16,0)</f>
        <v>0.77193401187814548</v>
      </c>
      <c r="J13" s="64" t="s">
        <v>9</v>
      </c>
      <c r="K13" s="65" t="s">
        <v>129</v>
      </c>
      <c r="L13" s="66" t="s">
        <v>21</v>
      </c>
      <c r="M13" s="63" t="s">
        <v>128</v>
      </c>
      <c r="N13" s="61" t="s">
        <v>23</v>
      </c>
      <c r="O13" s="62" t="s">
        <v>24</v>
      </c>
      <c r="P13" s="58" t="s">
        <v>25</v>
      </c>
    </row>
    <row r="14" spans="2:16" ht="16" customHeight="1" x14ac:dyDescent="0.2">
      <c r="B14" s="6">
        <f>VLOOKUP($B$3,'away rank'!$A:$BS,20,0)</f>
        <v>0.60711886853551933</v>
      </c>
      <c r="C14" s="4">
        <f>VLOOKUP($B$3,'away rank'!$A:$BS,21,0)</f>
        <v>16</v>
      </c>
      <c r="D14" s="5" t="s">
        <v>45</v>
      </c>
      <c r="E14" s="4">
        <f>VLOOKUP($E$3,'home rank'!$A:$BS,53,0)</f>
        <v>1</v>
      </c>
      <c r="F14" s="16">
        <f>VLOOKUP($E$3,'home rank'!$A:$BS,52,0)</f>
        <v>0.52946386074555929</v>
      </c>
      <c r="I14" s="34" t="s">
        <v>258</v>
      </c>
      <c r="J14" s="64"/>
      <c r="K14" s="65"/>
      <c r="L14" s="66"/>
      <c r="M14" s="63"/>
      <c r="N14" s="61"/>
      <c r="O14" s="62"/>
      <c r="P14" s="58"/>
    </row>
    <row r="15" spans="2:16" ht="16" customHeight="1" x14ac:dyDescent="0.2">
      <c r="B15" s="6">
        <f>VLOOKUP($B$3,'away rank'!$A:$BS,22,0)</f>
        <v>0.13227109126431844</v>
      </c>
      <c r="C15" s="4">
        <f>VLOOKUP($B$3,'away rank'!$A:$BS,23,0)</f>
        <v>12</v>
      </c>
      <c r="D15" s="5" t="s">
        <v>47</v>
      </c>
      <c r="E15" s="4">
        <f>VLOOKUP($E$3,'home rank'!$A:$BS,55,0)</f>
        <v>19</v>
      </c>
      <c r="F15" s="16">
        <f>VLOOKUP($E$3,'home rank'!$A:$BS,54,0)</f>
        <v>0.12844437024108152</v>
      </c>
      <c r="H15" s="13" t="s">
        <v>118</v>
      </c>
      <c r="I15" s="18" t="str">
        <f>Pivot!D2</f>
        <v>Memphis Grizzlies</v>
      </c>
      <c r="J15" s="35">
        <f>Pivot!$R5</f>
        <v>220.38800000000001</v>
      </c>
      <c r="K15" s="35">
        <f>Pivot!$R6</f>
        <v>224.297</v>
      </c>
      <c r="L15" s="35">
        <f>Pivot!$R7</f>
        <v>221.035</v>
      </c>
      <c r="M15" s="35">
        <f>Pivot!$R8</f>
        <v>226.93600000000001</v>
      </c>
      <c r="N15" s="35">
        <f>Pivot!$R9</f>
        <v>223.523</v>
      </c>
      <c r="O15" s="35">
        <f>Pivot!$R10</f>
        <v>224.32599999999999</v>
      </c>
      <c r="P15" s="35">
        <f>Pivot!$R11</f>
        <v>223.417</v>
      </c>
    </row>
    <row r="16" spans="2:16" ht="16" customHeight="1" x14ac:dyDescent="0.2">
      <c r="B16" s="6">
        <f>VLOOKUP($B$3,'away rank'!$A:$BS,24,0)</f>
        <v>9.0227151375391224E-2</v>
      </c>
      <c r="C16" s="4">
        <f>VLOOKUP($B$3,'away rank'!$A:$BS,25,0)</f>
        <v>30</v>
      </c>
      <c r="D16" s="5" t="s">
        <v>49</v>
      </c>
      <c r="E16" s="4">
        <f>VLOOKUP($E$3,'home rank'!$A:$BS,25,0)</f>
        <v>26</v>
      </c>
      <c r="F16" s="16">
        <f>VLOOKUP($E$3,'home rank'!$A:$BS,24,0)</f>
        <v>8.2854399767698997E-2</v>
      </c>
      <c r="H16" s="14" t="s">
        <v>119</v>
      </c>
      <c r="I16" s="3" t="str">
        <f>Pivot!D3</f>
        <v>Golden State Warriors</v>
      </c>
      <c r="J16" s="35">
        <f>Pivot!$R5</f>
        <v>220.38800000000001</v>
      </c>
      <c r="K16" s="35">
        <f>Pivot!$R6</f>
        <v>224.297</v>
      </c>
      <c r="L16" s="35">
        <f>Pivot!$R7</f>
        <v>221.035</v>
      </c>
      <c r="M16" s="35">
        <f>Pivot!$R8</f>
        <v>226.93600000000001</v>
      </c>
      <c r="N16" s="35">
        <f>Pivot!$R9</f>
        <v>223.523</v>
      </c>
      <c r="O16" s="35">
        <f>Pivot!$R10</f>
        <v>224.32599999999999</v>
      </c>
      <c r="P16" s="35">
        <f>Pivot!$R11</f>
        <v>223.417</v>
      </c>
    </row>
    <row r="17" spans="2:19" ht="16" customHeight="1" x14ac:dyDescent="0.2">
      <c r="B17" s="6">
        <f>VLOOKUP($B$3,'away rank'!$A:$BS,26,0)</f>
        <v>0.11745026367814097</v>
      </c>
      <c r="C17" s="4">
        <f>VLOOKUP($B$3,'away rank'!$A:$BS,27,0)</f>
        <v>30</v>
      </c>
      <c r="D17" s="5" t="s">
        <v>51</v>
      </c>
      <c r="E17" s="4">
        <f>VLOOKUP($E$3,'home rank'!$A:$BS,27,0)</f>
        <v>18</v>
      </c>
      <c r="F17" s="16">
        <f>VLOOKUP($E$3,'home rank'!$A:$BS,26,0)</f>
        <v>9.1778659785367811E-2</v>
      </c>
    </row>
    <row r="18" spans="2:19" ht="16" customHeight="1" x14ac:dyDescent="0.2">
      <c r="B18" s="6">
        <f>VLOOKUP($B$3,'away rank'!$A:$BS,60,0)</f>
        <v>0.19663751970169074</v>
      </c>
      <c r="C18" s="4">
        <f>VLOOKUP($B$3,'away rank'!$A:$BS,61,0)</f>
        <v>15</v>
      </c>
      <c r="D18" s="5" t="s">
        <v>53</v>
      </c>
      <c r="E18" s="4">
        <f>VLOOKUP($E$3,'home rank'!$A:$BS,29,0)</f>
        <v>25</v>
      </c>
      <c r="F18" s="16">
        <f>VLOOKUP($E$3,'home rank'!$A:$BS,28,0)</f>
        <v>0.20890277592461926</v>
      </c>
      <c r="J18" s="48" t="s">
        <v>130</v>
      </c>
      <c r="K18" s="48"/>
      <c r="L18" s="48"/>
      <c r="M18" s="48"/>
      <c r="N18" s="33"/>
    </row>
    <row r="19" spans="2:19" ht="16" customHeight="1" x14ac:dyDescent="0.2">
      <c r="B19" s="6">
        <f>VLOOKUP($B$3,'away rank'!$A:$BS,30,0)</f>
        <v>0.52334979191062481</v>
      </c>
      <c r="C19" s="4">
        <f>VLOOKUP($B$3,'away rank'!$A:$BS,31,0)</f>
        <v>23</v>
      </c>
      <c r="D19" s="5" t="s">
        <v>55</v>
      </c>
      <c r="E19" s="4">
        <f>VLOOKUP($E$3,'home rank'!$A:$BS,63,0)</f>
        <v>1</v>
      </c>
      <c r="F19" s="16">
        <f>VLOOKUP($E$3,'home rank'!$A:$BS,62,0)</f>
        <v>0.46984906742240856</v>
      </c>
      <c r="J19" s="48"/>
      <c r="K19" s="48"/>
      <c r="L19" s="48"/>
      <c r="M19" s="48"/>
    </row>
    <row r="20" spans="2:19" ht="16" customHeight="1" x14ac:dyDescent="0.25">
      <c r="B20" s="6">
        <f>VLOOKUP($B$3,'away rank'!$A:$BS,32,0)</f>
        <v>0.58558230114426379</v>
      </c>
      <c r="C20" s="4">
        <f>VLOOKUP($B$3,'away rank'!$A:$BS,33,0)</f>
        <v>24</v>
      </c>
      <c r="D20" s="5" t="s">
        <v>57</v>
      </c>
      <c r="E20" s="4">
        <f>VLOOKUP($E$3,'home rank'!$A:$BS,65,0)</f>
        <v>2</v>
      </c>
      <c r="F20" s="16">
        <f>VLOOKUP($E$3,'home rank'!$A:$BS,64,0)</f>
        <v>0.54903354119564962</v>
      </c>
      <c r="J20" s="57" t="str">
        <f>VLOOKUP(Pivot!D3,arenas!A:B,2,0)&amp;" - "&amp;VLOOKUP(Pivot!D3,arenas!A:C,3,0)</f>
        <v>Chase Center - San Francisco, California</v>
      </c>
      <c r="K20" s="57"/>
      <c r="L20" s="57"/>
      <c r="M20" s="57"/>
      <c r="O20" s="47" t="s">
        <v>271</v>
      </c>
      <c r="P20" s="47"/>
      <c r="Q20" s="47"/>
      <c r="R20" s="47"/>
      <c r="S20" s="47"/>
    </row>
    <row r="21" spans="2:19" ht="16" customHeight="1" x14ac:dyDescent="0.2">
      <c r="B21" s="7">
        <f>VLOOKUP($B$3,'away rank'!$A:$BS,66,0)</f>
        <v>111.54824356982671</v>
      </c>
      <c r="C21" s="4">
        <f>VLOOKUP($B$3,'away rank'!$A:$BS,67,0)</f>
        <v>12</v>
      </c>
      <c r="D21" s="5" t="s">
        <v>277</v>
      </c>
      <c r="E21" s="4">
        <f>VLOOKUP($E$3,'home rank'!$A:$BS,69,0)</f>
        <v>1</v>
      </c>
      <c r="F21" s="17">
        <f>VLOOKUP($E$3,'home rank'!$A:$BS,68,0)</f>
        <v>103.40521994874993</v>
      </c>
      <c r="K21" s="69">
        <f>VLOOKUP(Pivot!D3,'game times'!B:F,5,0)</f>
        <v>0.8125</v>
      </c>
      <c r="L21" s="69"/>
      <c r="O21" s="47"/>
      <c r="P21" s="47"/>
      <c r="Q21" s="47"/>
      <c r="R21" s="47"/>
      <c r="S21" s="47"/>
    </row>
    <row r="22" spans="2:19" ht="16" customHeight="1" x14ac:dyDescent="0.2">
      <c r="B22" s="7">
        <f>VLOOKUP($B$3,'away rank'!$A:$BS,70,0)</f>
        <v>102.54241212242356</v>
      </c>
      <c r="C22" s="4">
        <f>VLOOKUP($B$3,'away rank'!$A:$BS,71,0)</f>
        <v>5</v>
      </c>
      <c r="D22" s="5" t="s">
        <v>95</v>
      </c>
      <c r="E22" s="4">
        <f>VLOOKUP($E$3,'home rank'!$A:$BS,71,0)</f>
        <v>14</v>
      </c>
      <c r="F22" s="17">
        <f>VLOOKUP($E$3,'home rank'!$A:$BS,70,0)</f>
        <v>100.75107998271302</v>
      </c>
      <c r="J22" s="56" t="str">
        <f>Pivot!D2</f>
        <v>Memphis Grizzlies</v>
      </c>
      <c r="K22" s="56"/>
      <c r="L22" s="55" t="str">
        <f>Pivot!D3</f>
        <v>Golden State Warriors</v>
      </c>
      <c r="M22" s="55"/>
      <c r="O22" s="45" t="str">
        <f>Pivot!D2</f>
        <v>Memphis Grizzlies</v>
      </c>
      <c r="P22" s="46"/>
      <c r="R22" s="43" t="str">
        <f>Pivot!D3</f>
        <v>Golden State Warriors</v>
      </c>
      <c r="S22" s="44"/>
    </row>
    <row r="23" spans="2:19" ht="16" customHeight="1" x14ac:dyDescent="0.2">
      <c r="J23" s="42" t="str">
        <f>VLOOKUP(Pivot!D2,standings!A:B,2,0)</f>
        <v>West</v>
      </c>
      <c r="K23" s="42" t="str" cm="1">
        <f t="array" ref="K23">VLOOKUP(Pivot!D2,standings!$A:$P,16,0)&amp;IF(OR(VALUE(RIGHT(VLOOKUP(Pivot!D2,standings!$A:$P,16,0),2))={11,12,13}),"th",IF(OR(VALUE(RIGHT(VLOOKUP(Pivot!D2,standings!$A:$P,16,0)))={1,2,3}),CHOOSE(RIGHT(VLOOKUP(Pivot!D2,standings!$A:$P,16,0)),"st","nd","rd"),"th"))</f>
        <v>2nd</v>
      </c>
      <c r="L23" s="14" t="str">
        <f>VLOOKUP(Pivot!D3,standings!A:B,2,0)</f>
        <v>West</v>
      </c>
      <c r="M23" s="14" t="str" cm="1">
        <f t="array" ref="M23">VLOOKUP(Pivot!D3,standings!$A:$P,16,0)&amp;IF(OR(VALUE(RIGHT(VLOOKUP(Pivot!D3,standings!$A:$P,16,0),2))={11,12,13}),"th",IF(OR(VALUE(RIGHT(VLOOKUP(Pivot!D3,standings!$A:$P,16,0)))={1,2,3}),CHOOSE(RIGHT(VLOOKUP(Pivot!D3,standings!$A:$P,16,0)),"st","nd","rd"),"th"))</f>
        <v>3rd</v>
      </c>
      <c r="O23" s="36" t="str">
        <f>VLOOKUP(Pivot!$D$2,[1]Points!$A:$C,2,0)</f>
        <v>Ja Morant</v>
      </c>
      <c r="P23" s="37">
        <f>VLOOKUP(Pivot!$D$2,[1]Points!$A:$C,3,0)</f>
        <v>27.6</v>
      </c>
      <c r="Q23" s="40" t="s">
        <v>272</v>
      </c>
      <c r="R23" s="38">
        <f>VLOOKUP(Pivot!$D$3,[1]Points!$A:$C,3,0)</f>
        <v>25.5</v>
      </c>
      <c r="S23" s="39" t="str">
        <f>VLOOKUP(Pivot!$D$3,[1]Points!$A:$C,2,0)</f>
        <v>Stephen Curry</v>
      </c>
    </row>
    <row r="24" spans="2:19" ht="16" customHeight="1" x14ac:dyDescent="0.2">
      <c r="B24" s="59" t="s">
        <v>123</v>
      </c>
      <c r="C24" s="59"/>
      <c r="E24" s="60" t="s">
        <v>124</v>
      </c>
      <c r="F24" s="60"/>
      <c r="J24" s="27" t="s">
        <v>192</v>
      </c>
      <c r="K24" s="28" t="str">
        <f>VLOOKUP(Pivot!$D$2,standings!$A:$P,4,0)</f>
        <v>56-26</v>
      </c>
      <c r="L24" s="27" t="s">
        <v>192</v>
      </c>
      <c r="M24" s="28" t="str">
        <f>VLOOKUP(Pivot!$D$3,standings!$A:$P,4,0)</f>
        <v>53-29</v>
      </c>
      <c r="O24" s="36" t="str">
        <f>VLOOKUP(Pivot!$D$2,[1]Rebounds!$A:$C,2,0)</f>
        <v>Steven Adams</v>
      </c>
      <c r="P24" s="37">
        <f>VLOOKUP(Pivot!$D$2,[1]Rebounds!$A:$C,3,0)</f>
        <v>10</v>
      </c>
      <c r="Q24" s="41" t="s">
        <v>273</v>
      </c>
      <c r="R24" s="38">
        <f>VLOOKUP(Pivot!$D$3,[1]Rebounds!$A:$C,3,0)</f>
        <v>7.3</v>
      </c>
      <c r="S24" s="39" t="str">
        <f>VLOOKUP(Pivot!$D$3,[1]Rebounds!$A:$C,2,0)</f>
        <v>Draymond Green</v>
      </c>
    </row>
    <row r="25" spans="2:19" ht="16" customHeight="1" x14ac:dyDescent="0.2">
      <c r="B25" s="10"/>
      <c r="C25" s="30" t="s">
        <v>125</v>
      </c>
      <c r="D25" s="10"/>
      <c r="E25" s="30" t="s">
        <v>125</v>
      </c>
      <c r="J25" s="27" t="s">
        <v>194</v>
      </c>
      <c r="K25" s="28" t="str">
        <f>VLOOKUP(Pivot!$D$2,standings!$A:$P,6,0)</f>
        <v>7-3</v>
      </c>
      <c r="L25" s="27" t="s">
        <v>194</v>
      </c>
      <c r="M25" s="28" t="str">
        <f>VLOOKUP(Pivot!$D$3,standings!$A:$P,6,0)</f>
        <v>6-4</v>
      </c>
      <c r="O25" s="36" t="str">
        <f>VLOOKUP(Pivot!$D$2,[1]Assists!$A:$C,2,0)</f>
        <v>Ja Morant</v>
      </c>
      <c r="P25" s="37">
        <f>VLOOKUP(Pivot!$D$2,[1]Assists!$A:$C,3,0)</f>
        <v>6.7</v>
      </c>
      <c r="Q25" s="41" t="s">
        <v>274</v>
      </c>
      <c r="R25" s="38">
        <f>VLOOKUP(Pivot!$D$3,[1]Assists!$A:$C,3,0)</f>
        <v>7</v>
      </c>
      <c r="S25" s="39" t="str">
        <f>VLOOKUP(Pivot!$D$3,[1]Assists!$A:$C,2,0)</f>
        <v>Draymond Green</v>
      </c>
    </row>
    <row r="26" spans="2:19" ht="16" customHeight="1" x14ac:dyDescent="0.2">
      <c r="B26" s="6">
        <f>VLOOKUP($B$3,'away rank'!$A:$BS,34,0)</f>
        <v>0.46590126099509993</v>
      </c>
      <c r="C26" s="4">
        <f>VLOOKUP($B$3,'away rank'!$A:$BS,35,0)</f>
        <v>17</v>
      </c>
      <c r="D26" s="5" t="s">
        <v>27</v>
      </c>
      <c r="E26" s="4">
        <f>VLOOKUP($E$3,'home rank'!$A:$BS,3,0)</f>
        <v>4</v>
      </c>
      <c r="F26" s="16">
        <f>VLOOKUP($E$3,'home rank'!$A:$BS,2,0)</f>
        <v>0.48134405752774501</v>
      </c>
      <c r="J26" s="27" t="s">
        <v>195</v>
      </c>
      <c r="K26" s="28" t="str">
        <f>VLOOKUP(Pivot!$D$2,standings!$A:$P,7,0)</f>
        <v>L 1</v>
      </c>
      <c r="L26" s="27" t="s">
        <v>195</v>
      </c>
      <c r="M26" s="28" t="str">
        <f>VLOOKUP(Pivot!$D$3,standings!$A:$P,7,0)</f>
        <v>W 5</v>
      </c>
    </row>
    <row r="27" spans="2:19" ht="16" customHeight="1" x14ac:dyDescent="0.2">
      <c r="B27" s="6">
        <f>VLOOKUP($B$3,'away rank'!$A:$BS,36,0)</f>
        <v>0.57482099581564228</v>
      </c>
      <c r="C27" s="4">
        <f>VLOOKUP($B$3,'away rank'!$A:$BS,37,0)</f>
        <v>7</v>
      </c>
      <c r="D27" s="5" t="s">
        <v>29</v>
      </c>
      <c r="E27" s="4">
        <f>VLOOKUP($E$3,'home rank'!$A:$BS,5,0)</f>
        <v>28</v>
      </c>
      <c r="F27" s="16">
        <f>VLOOKUP($E$3,'home rank'!$A:$BS,4,0)</f>
        <v>0.54359981471942431</v>
      </c>
      <c r="J27" s="27" t="s">
        <v>196</v>
      </c>
      <c r="K27" s="28" t="str">
        <f>VLOOKUP(Pivot!$D$2,standings!$A:$P,8,0)</f>
        <v>26-15</v>
      </c>
      <c r="L27" s="27" t="s">
        <v>200</v>
      </c>
      <c r="M27" s="28" t="str">
        <f>VLOOKUP(Pivot!$D$3,standings!$A:$P,12,0)</f>
        <v>31-10</v>
      </c>
    </row>
    <row r="28" spans="2:19" ht="16" customHeight="1" x14ac:dyDescent="0.2">
      <c r="B28" s="6">
        <f>VLOOKUP($B$3,'away rank'!$A:$BS,38,0)</f>
        <v>0.36414551541878931</v>
      </c>
      <c r="C28" s="4">
        <f>VLOOKUP($B$3,'away rank'!$A:$BS,39,0)</f>
        <v>21</v>
      </c>
      <c r="D28" s="5" t="s">
        <v>31</v>
      </c>
      <c r="E28" s="4">
        <f>VLOOKUP($E$3,'home rank'!$A:$BS,7,0)</f>
        <v>3</v>
      </c>
      <c r="F28" s="16">
        <f>VLOOKUP($E$3,'home rank'!$A:$BS,6,0)</f>
        <v>0.37894892934218383</v>
      </c>
      <c r="J28" s="27" t="s">
        <v>198</v>
      </c>
      <c r="K28" s="28" t="str">
        <f>VLOOKUP(Pivot!$D$2,standings!$A:$P,10,0)</f>
        <v>5-5</v>
      </c>
      <c r="L28" s="27" t="s">
        <v>202</v>
      </c>
      <c r="M28" s="28" t="str">
        <f>VLOOKUP(Pivot!$D$3,standings!$A:$P,14,0)</f>
        <v>5-5</v>
      </c>
    </row>
    <row r="29" spans="2:19" ht="16" customHeight="1" x14ac:dyDescent="0.2">
      <c r="B29" s="6">
        <f>VLOOKUP($B$3,'away rank'!$A:$BS,40,0)</f>
        <v>0.42517900418435761</v>
      </c>
      <c r="C29" s="4">
        <f>VLOOKUP($B$3,'away rank'!$A:$BS,41,0)</f>
        <v>24</v>
      </c>
      <c r="D29" s="5" t="s">
        <v>33</v>
      </c>
      <c r="E29" s="4">
        <f>VLOOKUP($E$3,'home rank'!$A:$BS,9,0)</f>
        <v>3</v>
      </c>
      <c r="F29" s="16">
        <f>VLOOKUP($E$3,'home rank'!$A:$BS,8,0)</f>
        <v>0.45640018528057569</v>
      </c>
      <c r="J29" s="27" t="s">
        <v>199</v>
      </c>
      <c r="K29" s="28" t="str">
        <f>VLOOKUP(Pivot!$D$2,standings!$A:$P,11,0)</f>
        <v>L 2</v>
      </c>
      <c r="L29" s="27" t="s">
        <v>203</v>
      </c>
      <c r="M29" s="28" t="str">
        <f>VLOOKUP(Pivot!$D$3,standings!$A:$P,15,0)</f>
        <v>W 2</v>
      </c>
    </row>
    <row r="30" spans="2:19" ht="16" customHeight="1" x14ac:dyDescent="0.2">
      <c r="B30" s="6">
        <f>VLOOKUP($B$3,'away rank'!$A:$BS,44,0)</f>
        <v>0.21637310152864392</v>
      </c>
      <c r="C30" s="4">
        <f>VLOOKUP($B$3,'away rank'!$A:$BS,45,0)</f>
        <v>24</v>
      </c>
      <c r="D30" s="5" t="s">
        <v>37</v>
      </c>
      <c r="E30" s="4">
        <f>VLOOKUP($E$3,'home rank'!$A:$BS,13,0)</f>
        <v>28</v>
      </c>
      <c r="F30" s="16">
        <f>VLOOKUP($E$3,'home rank'!$A:$BS,12,0)</f>
        <v>0.17705586116236444</v>
      </c>
    </row>
    <row r="31" spans="2:19" ht="16" customHeight="1" x14ac:dyDescent="0.2">
      <c r="B31" s="6">
        <f>VLOOKUP($B$3,'away rank'!$A:$BS,16,0)</f>
        <v>0.77589158028909</v>
      </c>
      <c r="C31" s="4">
        <f>VLOOKUP($B$3,'away rank'!$A:$BS,17,0)</f>
        <v>12</v>
      </c>
      <c r="D31" s="5" t="s">
        <v>278</v>
      </c>
      <c r="E31" s="4">
        <f>VLOOKUP($E$3,'home rank'!$A:$BS,15,0)</f>
        <v>18</v>
      </c>
      <c r="F31" s="16">
        <f>VLOOKUP($E$3,'home rank'!$A:$BS,14,0)</f>
        <v>0.23276060831906908</v>
      </c>
      <c r="J31" s="53" t="s">
        <v>219</v>
      </c>
      <c r="K31" s="54"/>
      <c r="L31" s="53" t="s">
        <v>219</v>
      </c>
      <c r="M31" s="54"/>
    </row>
    <row r="32" spans="2:19" ht="16" customHeight="1" x14ac:dyDescent="0.2">
      <c r="B32" s="6">
        <f>VLOOKUP($B$3,'away rank'!$A:$BS,52,0)</f>
        <v>0.62058086577977833</v>
      </c>
      <c r="C32" s="4">
        <f>VLOOKUP($B$3,'away rank'!$A:$BS,53,0)</f>
        <v>18</v>
      </c>
      <c r="D32" s="5" t="s">
        <v>45</v>
      </c>
      <c r="E32" s="4">
        <f>VLOOKUP($E$3,'home rank'!$A:$BS,21,0)</f>
        <v>1</v>
      </c>
      <c r="F32" s="16">
        <f>VLOOKUP($E$3,'home rank'!$A:$BS,20,0)</f>
        <v>0.67398404489558505</v>
      </c>
      <c r="J32" s="49" t="s">
        <v>253</v>
      </c>
      <c r="K32" s="50"/>
      <c r="L32" s="51" t="s">
        <v>254</v>
      </c>
      <c r="M32" s="52"/>
    </row>
    <row r="33" spans="2:13" ht="16" customHeight="1" x14ac:dyDescent="0.2">
      <c r="B33" s="6">
        <f>VLOOKUP($B$3,'away rank'!$A:$BS,54,0)</f>
        <v>0.14756924309379227</v>
      </c>
      <c r="C33" s="4">
        <f>VLOOKUP($B$3,'away rank'!$A:$BS,55,0)</f>
        <v>6</v>
      </c>
      <c r="D33" s="5" t="s">
        <v>47</v>
      </c>
      <c r="E33" s="4">
        <f>VLOOKUP($E$3,'home rank'!$A:$BS,23,0)</f>
        <v>25</v>
      </c>
      <c r="F33" s="16">
        <f>VLOOKUP($E$3,'home rank'!$A:$BS,22,0)</f>
        <v>0.14471760931790384</v>
      </c>
      <c r="J33" s="24" t="s">
        <v>37</v>
      </c>
      <c r="K33" s="6">
        <f>(B12-league!G2)+(F12-league!G2)+league!G2</f>
        <v>0.23271991961143637</v>
      </c>
      <c r="L33" s="16">
        <f>(F12-league!G2)+(B12-league!G2)+league!G2</f>
        <v>0.23271991961143637</v>
      </c>
      <c r="M33" s="25" t="s">
        <v>37</v>
      </c>
    </row>
    <row r="34" spans="2:13" ht="16" customHeight="1" x14ac:dyDescent="0.2">
      <c r="B34" s="6">
        <f>VLOOKUP($B$3,'away rank'!$A:$BS,24,0)</f>
        <v>9.0227151375391224E-2</v>
      </c>
      <c r="C34" s="4">
        <f>VLOOKUP($B$3,'away rank'!$A:$BS,25,0)</f>
        <v>30</v>
      </c>
      <c r="D34" s="5" t="s">
        <v>49</v>
      </c>
      <c r="E34" s="4">
        <f>VLOOKUP($E$3,'home rank'!$A:$BS,25,0)</f>
        <v>26</v>
      </c>
      <c r="F34" s="16">
        <f>VLOOKUP($E$3,'home rank'!$A:$BS,24,0)</f>
        <v>8.2854399767698997E-2</v>
      </c>
      <c r="J34" s="24" t="s">
        <v>39</v>
      </c>
      <c r="K34" s="6">
        <f>(B13-league!H2)+((1-Viz!F13)-league!H2)+league!H2</f>
        <v>0.3029112866079422</v>
      </c>
      <c r="L34" s="16">
        <f>(F13-league!I2)+((1-Viz!B13)-league!I2)+league!I2</f>
        <v>0.69786138561654887</v>
      </c>
      <c r="M34" s="25" t="s">
        <v>41</v>
      </c>
    </row>
    <row r="35" spans="2:13" ht="16" customHeight="1" x14ac:dyDescent="0.2">
      <c r="B35" s="6">
        <f>VLOOKUP($B$3,'away rank'!$A:$BS,26,0)</f>
        <v>0.11745026367814097</v>
      </c>
      <c r="C35" s="4">
        <f>VLOOKUP($B$3,'away rank'!$A:$BS,27,0)</f>
        <v>30</v>
      </c>
      <c r="D35" s="5" t="s">
        <v>51</v>
      </c>
      <c r="E35" s="4">
        <f>VLOOKUP($E$3,'home rank'!$A:$BS,27,0)</f>
        <v>18</v>
      </c>
      <c r="F35" s="16">
        <f>VLOOKUP($E$3,'home rank'!$A:$BS,26,0)</f>
        <v>9.1778659785367811E-2</v>
      </c>
      <c r="J35" s="24" t="s">
        <v>47</v>
      </c>
      <c r="K35" s="6">
        <f>(B15-league!L2)+(Viz!F15-league!L2)+league!L2</f>
        <v>0.12435457912779468</v>
      </c>
      <c r="L35" s="16">
        <f>(F15-league!L2)+(Viz!B15-league!L2)+league!L2</f>
        <v>0.12435457912779468</v>
      </c>
      <c r="M35" s="25" t="s">
        <v>47</v>
      </c>
    </row>
    <row r="36" spans="2:13" ht="16" customHeight="1" x14ac:dyDescent="0.2">
      <c r="B36" s="6">
        <f>VLOOKUP($B$3,'away rank'!$A:$BS,28,0)</f>
        <v>0.20416834540973891</v>
      </c>
      <c r="C36" s="4">
        <f>VLOOKUP($B$3,'away rank'!$A:$BS,29,0)</f>
        <v>21</v>
      </c>
      <c r="D36" s="5" t="s">
        <v>53</v>
      </c>
      <c r="E36" s="4">
        <f>VLOOKUP($E$3,'home rank'!$A:$BS,61,0)</f>
        <v>30</v>
      </c>
      <c r="F36" s="16">
        <f>VLOOKUP($E$3,'home rank'!$A:$BS,60,0)</f>
        <v>0.16657443608455327</v>
      </c>
      <c r="J36" s="24" t="s">
        <v>55</v>
      </c>
      <c r="K36" s="6">
        <f>(B19-league!P2)+(Viz!F19-league!P2)+league!P2</f>
        <v>0.46160487365633701</v>
      </c>
      <c r="L36" s="16">
        <f>(F19-league!P2)+(B19-league!P2)+league!P2</f>
        <v>0.46160487365633701</v>
      </c>
      <c r="M36" s="25" t="s">
        <v>55</v>
      </c>
    </row>
    <row r="37" spans="2:13" ht="16" customHeight="1" x14ac:dyDescent="0.2">
      <c r="B37" s="6">
        <f>VLOOKUP($B$3,'away rank'!$A:$BS,62,0)</f>
        <v>0.54342650222820887</v>
      </c>
      <c r="C37" s="4">
        <f>VLOOKUP($B$3,'away rank'!$A:$BS,63,0)</f>
        <v>18</v>
      </c>
      <c r="D37" s="5" t="s">
        <v>55</v>
      </c>
      <c r="E37" s="4">
        <f>VLOOKUP($E$3,'home rank'!$A:$BS,31,0)</f>
        <v>1</v>
      </c>
      <c r="F37" s="16">
        <f>VLOOKUP($E$3,'home rank'!$A:$BS,30,0)</f>
        <v>0.56751593030256564</v>
      </c>
      <c r="J37" s="24" t="s">
        <v>122</v>
      </c>
      <c r="K37" s="7">
        <f>(B21-league!AH2)+(Viz!F21-league!AI2)+league!AH2</f>
        <v>105.52544952806775</v>
      </c>
      <c r="L37" s="17">
        <f>(F21-league!AI2)+(Viz!B21-league!AH2)+league!AI2</f>
        <v>105.66647022499616</v>
      </c>
      <c r="M37" s="25" t="s">
        <v>126</v>
      </c>
    </row>
    <row r="38" spans="2:13" ht="16" customHeight="1" x14ac:dyDescent="0.2">
      <c r="B38" s="6">
        <f>VLOOKUP($B$3,'away rank'!$A:$BS,64,0)</f>
        <v>0.61533322812567126</v>
      </c>
      <c r="C38" s="4">
        <f>VLOOKUP($B$3,'away rank'!$A:$BS,65,0)</f>
        <v>20</v>
      </c>
      <c r="D38" s="5" t="s">
        <v>57</v>
      </c>
      <c r="E38" s="4">
        <f>VLOOKUP($E$3,'home rank'!$A:$BS,33,0)</f>
        <v>4</v>
      </c>
      <c r="F38" s="16">
        <f>VLOOKUP($E$3,'home rank'!$A:$BS,32,0)</f>
        <v>0.62441990335298769</v>
      </c>
      <c r="J38" s="24" t="s">
        <v>95</v>
      </c>
      <c r="K38" s="7">
        <f>(B22-league!AJ2)+(Viz!F22-league!AJ2)+league!AJ2</f>
        <v>102.80700376794805</v>
      </c>
      <c r="L38" s="17">
        <f>(F22-league!AJ2)+(Viz!B22-league!AJ2)+league!AJ2</f>
        <v>102.80700376794805</v>
      </c>
      <c r="M38" s="25" t="s">
        <v>95</v>
      </c>
    </row>
    <row r="39" spans="2:13" ht="16" customHeight="1" x14ac:dyDescent="0.2">
      <c r="B39" s="7">
        <f>VLOOKUP($B$3,'away rank'!$A:$BS,68,0)</f>
        <v>107.51079474753114</v>
      </c>
      <c r="C39" s="4">
        <f>VLOOKUP($B$3,'away rank'!$A:$BS,69,0)</f>
        <v>6</v>
      </c>
      <c r="D39" s="5" t="s">
        <v>276</v>
      </c>
      <c r="E39" s="4">
        <f>VLOOKUP($E$3,'home rank'!$A:$BS,67,0)</f>
        <v>5</v>
      </c>
      <c r="F39" s="17">
        <f>VLOOKUP($E$3,'home rank'!$A:$BS,66,0)</f>
        <v>112.94762675292836</v>
      </c>
      <c r="J39" s="49" t="s">
        <v>254</v>
      </c>
      <c r="K39" s="50"/>
      <c r="L39" s="51" t="s">
        <v>253</v>
      </c>
      <c r="M39" s="52"/>
    </row>
    <row r="40" spans="2:13" ht="16" customHeight="1" x14ac:dyDescent="0.2">
      <c r="J40" s="24" t="s">
        <v>37</v>
      </c>
      <c r="K40" s="6">
        <f>(B30-league!G2)+(Viz!F30-league!G2)+league!G2</f>
        <v>0.19993848857836416</v>
      </c>
      <c r="L40" s="16">
        <f>(F30-league!G2)+(B30-league!G2)+league!G2</f>
        <v>0.19993848857836416</v>
      </c>
      <c r="M40" s="25" t="s">
        <v>37</v>
      </c>
    </row>
    <row r="41" spans="2:13" ht="16" customHeight="1" x14ac:dyDescent="0.2">
      <c r="J41" s="24" t="s">
        <v>41</v>
      </c>
      <c r="K41" s="6">
        <f>(B31-league!I2)+((1-Viz!F31)-league!I2)+league!I2</f>
        <v>0.77552029192475014</v>
      </c>
      <c r="L41" s="16">
        <f>(F31-league!H2)-((1-Viz!B31)-league!H2)+league!H2</f>
        <v>0.24026883633839732</v>
      </c>
      <c r="M41" s="25" t="s">
        <v>39</v>
      </c>
    </row>
    <row r="42" spans="2:13" ht="16" customHeight="1" x14ac:dyDescent="0.2">
      <c r="B42" s="9"/>
      <c r="J42" s="24" t="s">
        <v>47</v>
      </c>
      <c r="K42" s="6">
        <f>(B33-league!L2)+(Viz!F33-league!L2)+league!L2</f>
        <v>0.15592597003409084</v>
      </c>
      <c r="L42" s="16">
        <f>(F33-league!L2)+(B33-league!L2)+league!L2</f>
        <v>0.15592597003409084</v>
      </c>
      <c r="M42" s="25" t="s">
        <v>47</v>
      </c>
    </row>
    <row r="43" spans="2:13" ht="16" customHeight="1" x14ac:dyDescent="0.2">
      <c r="J43" s="24" t="s">
        <v>55</v>
      </c>
      <c r="K43" s="6">
        <f>(B37-league!P2)+(Viz!F37-league!P2)+league!P2</f>
        <v>0.57934844685407816</v>
      </c>
      <c r="L43" s="16">
        <f>(F37-league!P2)+(B37-league!P2)+league!P2</f>
        <v>0.57934844685407816</v>
      </c>
      <c r="M43" s="25" t="s">
        <v>55</v>
      </c>
    </row>
    <row r="44" spans="2:13" ht="16" customHeight="1" x14ac:dyDescent="0.2">
      <c r="J44" s="24" t="s">
        <v>126</v>
      </c>
      <c r="K44" s="7">
        <f>(B39-league!AI2)+(Viz!F39-league!AH2)+league!AI2</f>
        <v>111.17142820687901</v>
      </c>
      <c r="L44" s="17">
        <f>(F39-league!AH2)+(Viz!B39-league!AI2)+league!AI2</f>
        <v>111.17142820687901</v>
      </c>
      <c r="M44" s="25" t="s">
        <v>122</v>
      </c>
    </row>
  </sheetData>
  <mergeCells count="45">
    <mergeCell ref="M13:M14"/>
    <mergeCell ref="N13:N14"/>
    <mergeCell ref="O13:O14"/>
    <mergeCell ref="P13:P14"/>
    <mergeCell ref="B24:C24"/>
    <mergeCell ref="E24:F24"/>
    <mergeCell ref="K21:L21"/>
    <mergeCell ref="J13:J14"/>
    <mergeCell ref="K13:K14"/>
    <mergeCell ref="L13:L14"/>
    <mergeCell ref="K3:K4"/>
    <mergeCell ref="L3:L4"/>
    <mergeCell ref="D3:D4"/>
    <mergeCell ref="H1:I3"/>
    <mergeCell ref="B1:C1"/>
    <mergeCell ref="E1:F1"/>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R22:S22"/>
    <mergeCell ref="O22:P22"/>
    <mergeCell ref="O20:S21"/>
    <mergeCell ref="J18:M19"/>
    <mergeCell ref="J39:K39"/>
    <mergeCell ref="L39:M39"/>
    <mergeCell ref="L31:M31"/>
    <mergeCell ref="J31:K31"/>
    <mergeCell ref="L32:M32"/>
    <mergeCell ref="J32:K32"/>
    <mergeCell ref="L22:M22"/>
    <mergeCell ref="J22:K22"/>
    <mergeCell ref="J20:M20"/>
  </mergeCells>
  <conditionalFormatting sqref="C8:C11">
    <cfRule type="colorScale" priority="14">
      <colorScale>
        <cfvo type="num" val="1"/>
        <cfvo type="num" val="15"/>
        <cfvo type="num" val="30"/>
        <color rgb="FF00B050"/>
        <color theme="0"/>
        <color rgb="FFFF0000"/>
      </colorScale>
    </cfRule>
  </conditionalFormatting>
  <conditionalFormatting sqref="C12:C13">
    <cfRule type="colorScale" priority="13">
      <colorScale>
        <cfvo type="num" val="1"/>
        <cfvo type="num" val="15"/>
        <cfvo type="num" val="30"/>
        <color rgb="FF00B050"/>
        <color theme="0"/>
        <color rgb="FFFF0000"/>
      </colorScale>
    </cfRule>
  </conditionalFormatting>
  <conditionalFormatting sqref="C14:C17">
    <cfRule type="colorScale" priority="12">
      <colorScale>
        <cfvo type="num" val="1"/>
        <cfvo type="num" val="15"/>
        <cfvo type="num" val="30"/>
        <color rgb="FF00B050"/>
        <color theme="0"/>
        <color rgb="FFFF0000"/>
      </colorScale>
    </cfRule>
  </conditionalFormatting>
  <conditionalFormatting sqref="C18:C22">
    <cfRule type="colorScale" priority="11">
      <colorScale>
        <cfvo type="num" val="1"/>
        <cfvo type="num" val="15"/>
        <cfvo type="num" val="30"/>
        <color rgb="FF00B050"/>
        <color theme="0"/>
        <color rgb="FFFF0000"/>
      </colorScale>
    </cfRule>
  </conditionalFormatting>
  <conditionalFormatting sqref="E8:E12">
    <cfRule type="colorScale" priority="10">
      <colorScale>
        <cfvo type="num" val="1"/>
        <cfvo type="num" val="15"/>
        <cfvo type="num" val="30"/>
        <color rgb="FF00B050"/>
        <color theme="0"/>
        <color rgb="FFFF0000"/>
      </colorScale>
    </cfRule>
  </conditionalFormatting>
  <conditionalFormatting sqref="E13">
    <cfRule type="colorScale" priority="9">
      <colorScale>
        <cfvo type="num" val="1"/>
        <cfvo type="num" val="15"/>
        <cfvo type="num" val="30"/>
        <color rgb="FF00B050"/>
        <color theme="0"/>
        <color rgb="FFFF0000"/>
      </colorScale>
    </cfRule>
  </conditionalFormatting>
  <conditionalFormatting sqref="E14:E21">
    <cfRule type="colorScale" priority="8">
      <colorScale>
        <cfvo type="num" val="1"/>
        <cfvo type="num" val="15"/>
        <cfvo type="num" val="30"/>
        <color rgb="FF00B050"/>
        <color theme="0"/>
        <color rgb="FFFF0000"/>
      </colorScale>
    </cfRule>
  </conditionalFormatting>
  <conditionalFormatting sqref="E22">
    <cfRule type="colorScale" priority="7">
      <colorScale>
        <cfvo type="num" val="1"/>
        <cfvo type="num" val="15"/>
        <cfvo type="num" val="30"/>
        <color rgb="FF00B050"/>
        <color theme="0"/>
        <color rgb="FFFF0000"/>
      </colorScale>
    </cfRule>
  </conditionalFormatting>
  <conditionalFormatting sqref="C26:C31">
    <cfRule type="colorScale" priority="6">
      <colorScale>
        <cfvo type="num" val="1"/>
        <cfvo type="num" val="15"/>
        <cfvo type="num" val="30"/>
        <color rgb="FF00B050"/>
        <color theme="0"/>
        <color rgb="FFFF0000"/>
      </colorScale>
    </cfRule>
  </conditionalFormatting>
  <conditionalFormatting sqref="C32:C39">
    <cfRule type="colorScale" priority="5">
      <colorScale>
        <cfvo type="num" val="1"/>
        <cfvo type="num" val="15"/>
        <cfvo type="num" val="30"/>
        <color rgb="FF00B050"/>
        <color theme="0"/>
        <color rgb="FFFF0000"/>
      </colorScale>
    </cfRule>
  </conditionalFormatting>
  <conditionalFormatting sqref="E26:E29">
    <cfRule type="colorScale" priority="4">
      <colorScale>
        <cfvo type="num" val="1"/>
        <cfvo type="num" val="15"/>
        <cfvo type="num" val="30"/>
        <color rgb="FF00B050"/>
        <color theme="0"/>
        <color rgb="FFFF0000"/>
      </colorScale>
    </cfRule>
  </conditionalFormatting>
  <conditionalFormatting sqref="E30:E31">
    <cfRule type="colorScale" priority="3">
      <colorScale>
        <cfvo type="num" val="1"/>
        <cfvo type="num" val="15"/>
        <cfvo type="num" val="30"/>
        <color rgb="FF00B050"/>
        <color theme="0"/>
        <color rgb="FFFF0000"/>
      </colorScale>
    </cfRule>
  </conditionalFormatting>
  <conditionalFormatting sqref="E32:E35">
    <cfRule type="colorScale" priority="2">
      <colorScale>
        <cfvo type="num" val="1"/>
        <cfvo type="num" val="15"/>
        <cfvo type="num" val="30"/>
        <color rgb="FF00B050"/>
        <color theme="0"/>
        <color rgb="FFFF0000"/>
      </colorScale>
    </cfRule>
  </conditionalFormatting>
  <conditionalFormatting sqref="E36:E39">
    <cfRule type="colorScale" priority="1">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R11"/>
  <sheetViews>
    <sheetView workbookViewId="0">
      <selection activeCell="B6" sqref="B6"/>
    </sheetView>
  </sheetViews>
  <sheetFormatPr baseColWidth="10" defaultRowHeight="15" x14ac:dyDescent="0.2"/>
  <cols>
    <col min="1" max="1" bestFit="true" customWidth="true" width="20.1640625" collapsed="true"/>
    <col min="2" max="2" bestFit="true" customWidth="true" width="18.0" collapsed="true"/>
    <col min="3" max="3" bestFit="true" customWidth="true" width="17.33203125" collapsed="true"/>
    <col min="4" max="4" bestFit="true" customWidth="true" width="17.83203125" collapsed="true"/>
    <col min="5" max="5" bestFit="true" customWidth="true" width="18.33203125" collapsed="true"/>
    <col min="6" max="6" bestFit="true" customWidth="true" width="18.83203125" collapsed="true"/>
    <col min="7" max="7" bestFit="true" customWidth="true" width="14.83203125" collapsed="true"/>
    <col min="8" max="8" bestFit="true" customWidth="true" width="15.33203125" collapsed="true"/>
    <col min="9" max="9" bestFit="true" customWidth="true" width="13.5" collapsed="true"/>
    <col min="10" max="12" customWidth="true" width="4.83203125" collapsed="true"/>
    <col min="13" max="13" bestFit="true" customWidth="true" width="5.6640625" collapsed="true"/>
    <col min="14" max="16" bestFit="true" customWidth="true" width="6.6640625" collapsed="true"/>
    <col min="17" max="21" bestFit="true" customWidth="true" width="6.1640625" collapsed="true"/>
    <col min="22" max="22" bestFit="true" customWidth="true" width="5.1640625" collapsed="true"/>
    <col min="23" max="35" bestFit="true" customWidth="true" width="6.1640625" collapsed="true"/>
    <col min="36" max="36" bestFit="true" customWidth="true" width="5.1640625" collapsed="true"/>
    <col min="37" max="42" bestFit="true" customWidth="true" width="6.1640625" collapsed="true"/>
    <col min="43" max="43" bestFit="true" customWidth="true" width="10.0" collapsed="true"/>
    <col min="44" max="44" bestFit="true" customWidth="true" width="8.33203125" collapsed="true"/>
    <col min="45" max="45" bestFit="true" customWidth="true" width="10.33203125" collapsed="true"/>
    <col min="46" max="46" bestFit="true" customWidth="true" width="8.33203125" collapsed="true"/>
    <col min="47" max="47" bestFit="true" customWidth="true" width="10.33203125" collapsed="true"/>
    <col min="48" max="48" bestFit="true" customWidth="true" width="8.33203125" collapsed="true"/>
    <col min="49" max="49" bestFit="true" customWidth="true" width="10.33203125" collapsed="true"/>
    <col min="50" max="50" bestFit="true" customWidth="true" width="8.33203125" collapsed="true"/>
    <col min="51" max="51" bestFit="true" customWidth="true" width="10.33203125" collapsed="true"/>
    <col min="52" max="52" bestFit="true" customWidth="true" width="7.83203125" collapsed="true"/>
    <col min="53" max="53" bestFit="true" customWidth="true" width="9.83203125" collapsed="true"/>
    <col min="54" max="54" bestFit="true" customWidth="true" width="7.83203125" collapsed="true"/>
    <col min="55" max="55" bestFit="true" customWidth="true" width="9.83203125" collapsed="true"/>
    <col min="56" max="56" bestFit="true" customWidth="true" width="7.83203125" collapsed="true"/>
    <col min="57" max="57" bestFit="true" customWidth="true" width="9.83203125" collapsed="true"/>
    <col min="58" max="58" bestFit="true" customWidth="true" width="6.83203125" collapsed="true"/>
    <col min="59" max="59" bestFit="true" customWidth="true" width="8.83203125" collapsed="true"/>
    <col min="60" max="60" bestFit="true" customWidth="true" width="7.83203125" collapsed="true"/>
    <col min="61" max="61" bestFit="true" customWidth="true" width="9.83203125" collapsed="true"/>
    <col min="62" max="62" bestFit="true" customWidth="true" width="6.83203125" collapsed="true"/>
    <col min="63" max="63" bestFit="true" customWidth="true" width="8.83203125" collapsed="true"/>
    <col min="64" max="64" bestFit="true" customWidth="true" width="6.83203125" collapsed="true"/>
    <col min="65" max="65" bestFit="true" customWidth="true" width="8.83203125" collapsed="true"/>
    <col min="66" max="66" bestFit="true" customWidth="true" width="7.83203125" collapsed="true"/>
    <col min="67" max="67" bestFit="true" customWidth="true" width="9.83203125" collapsed="true"/>
    <col min="68" max="68" bestFit="true" customWidth="true" width="7.83203125" collapsed="true"/>
    <col min="69" max="69" bestFit="true" customWidth="true" width="9.83203125" collapsed="true"/>
    <col min="70" max="70" bestFit="true" customWidth="true" width="7.83203125" collapsed="true"/>
    <col min="71" max="71" bestFit="true" customWidth="true" width="9.83203125" collapsed="true"/>
    <col min="72" max="72" bestFit="true" customWidth="true" width="7.83203125" collapsed="true"/>
    <col min="73" max="73" bestFit="true" customWidth="true" width="9.83203125" collapsed="true"/>
    <col min="74" max="74" bestFit="true" customWidth="true" width="7.83203125" collapsed="true"/>
    <col min="75" max="75" bestFit="true" customWidth="true" width="9.83203125" collapsed="true"/>
    <col min="76" max="76" bestFit="true" customWidth="true" width="8.83203125" collapsed="true"/>
    <col min="78" max="78" bestFit="true" customWidth="true" width="8.83203125" collapsed="true"/>
    <col min="80" max="80" bestFit="true" customWidth="true" width="8.83203125" collapsed="true"/>
    <col min="82" max="82" bestFit="true" customWidth="true" width="8.83203125" collapsed="true"/>
    <col min="84" max="84" bestFit="true" customWidth="true" width="10.0" collapsed="true"/>
  </cols>
  <sheetData>
    <row r="2" spans="1:18" x14ac:dyDescent="0.2">
      <c r="A2" s="2" t="s">
        <v>118</v>
      </c>
      <c r="B2" t="s">
        <v>13</v>
      </c>
      <c r="C2" t="s">
        <v>0</v>
      </c>
      <c r="D2" t="str">
        <f>B2</f>
        <v>Memphis Grizzlies</v>
      </c>
    </row>
    <row r="3" spans="1:18" x14ac:dyDescent="0.2">
      <c r="C3" t="s">
        <v>1</v>
      </c>
      <c r="D3" t="str">
        <f>B5</f>
        <v>Golden State Warriors</v>
      </c>
    </row>
    <row r="4" spans="1:18" x14ac:dyDescent="0.2">
      <c r="A4" s="2" t="s">
        <v>6</v>
      </c>
      <c r="B4" s="2" t="s">
        <v>119</v>
      </c>
      <c r="C4" t="s">
        <v>115</v>
      </c>
      <c r="D4" t="s">
        <v>116</v>
      </c>
      <c r="E4" t="s">
        <v>259</v>
      </c>
      <c r="F4" t="s">
        <v>260</v>
      </c>
      <c r="G4" t="s">
        <v>117</v>
      </c>
      <c r="H4" t="s">
        <v>261</v>
      </c>
      <c r="I4" t="s">
        <v>262</v>
      </c>
    </row>
    <row r="5" spans="1:18" x14ac:dyDescent="0.2">
      <c r="A5" t="s">
        <v>25</v>
      </c>
      <c r="B5" t="s">
        <v>17</v>
      </c>
      <c r="C5" s="1">
        <v>-5.1769999999999996</v>
      </c>
      <c r="D5" s="1">
        <v>5.1769999999999996</v>
      </c>
      <c r="E5" s="1">
        <v>-5.79</v>
      </c>
      <c r="F5" s="1">
        <v>5.79</v>
      </c>
      <c r="G5" s="1">
        <v>0.32800000000000001</v>
      </c>
      <c r="H5" s="1">
        <v>0.67200000000000004</v>
      </c>
      <c r="I5" s="1">
        <v>223.417</v>
      </c>
      <c r="J5" t="str">
        <f t="shared" ref="J5:R5" si="0">A9</f>
        <v>Kendall Jenner - Simple Model</v>
      </c>
      <c r="K5" t="str">
        <f t="shared" si="0"/>
        <v>Golden State Warriors</v>
      </c>
      <c r="L5">
        <f t="shared" si="0"/>
        <v>-5.1749999999999998</v>
      </c>
      <c r="M5">
        <f t="shared" si="0"/>
        <v>5.1749999999999998</v>
      </c>
      <c r="N5">
        <f t="shared" si="0"/>
        <v>-5.1749999999999998</v>
      </c>
      <c r="O5">
        <f t="shared" si="0"/>
        <v>5.1749999999999998</v>
      </c>
      <c r="P5">
        <f t="shared" si="0"/>
        <v>0.33900000000000002</v>
      </c>
      <c r="Q5">
        <f t="shared" si="0"/>
        <v>0.66100000000000003</v>
      </c>
      <c r="R5">
        <f t="shared" si="0"/>
        <v>220.38800000000001</v>
      </c>
    </row>
    <row r="6" spans="1:18" x14ac:dyDescent="0.2">
      <c r="A6" t="s">
        <v>23</v>
      </c>
      <c r="B6" t="s">
        <v>17</v>
      </c>
      <c r="C6" s="1">
        <v>-6.1130000000000004</v>
      </c>
      <c r="D6" s="1">
        <v>6.1130000000000004</v>
      </c>
      <c r="E6" s="1">
        <v>-7.1669999999999998</v>
      </c>
      <c r="F6" s="1">
        <v>7.1669999999999998</v>
      </c>
      <c r="G6" s="1">
        <v>0.28000000000000003</v>
      </c>
      <c r="H6" s="1">
        <v>0.72</v>
      </c>
      <c r="I6" s="1">
        <v>223.523</v>
      </c>
      <c r="J6" t="str">
        <f t="shared" ref="J6:O6" si="1">A11</f>
        <v>Tyra Banks - Least Squares</v>
      </c>
      <c r="K6" t="str">
        <f t="shared" si="1"/>
        <v>Golden State Warriors</v>
      </c>
      <c r="L6">
        <f t="shared" si="1"/>
        <v>-5.1989999999999998</v>
      </c>
      <c r="M6">
        <f t="shared" si="1"/>
        <v>5.1989999999999998</v>
      </c>
      <c r="N6">
        <f t="shared" si="1"/>
        <v>-5.1989999999999998</v>
      </c>
      <c r="O6">
        <f t="shared" si="1"/>
        <v>5.1989999999999998</v>
      </c>
      <c r="P6">
        <f t="shared" ref="P6:R6" si="2">G11</f>
        <v>0.29099999999999998</v>
      </c>
      <c r="Q6">
        <f t="shared" si="2"/>
        <v>0.70899999999999996</v>
      </c>
      <c r="R6">
        <f t="shared" si="2"/>
        <v>224.297</v>
      </c>
    </row>
    <row r="7" spans="1:18" x14ac:dyDescent="0.2">
      <c r="A7" t="s">
        <v>21</v>
      </c>
      <c r="B7" t="s">
        <v>17</v>
      </c>
      <c r="C7" s="1">
        <v>-3.3330000000000002</v>
      </c>
      <c r="D7" s="1">
        <v>3.3330000000000002</v>
      </c>
      <c r="E7" s="1">
        <v>-5.1909999999999998</v>
      </c>
      <c r="F7" s="1">
        <v>5.1909999999999998</v>
      </c>
      <c r="G7" s="1">
        <v>0.42899999999999999</v>
      </c>
      <c r="H7" s="1">
        <v>0.57099999999999995</v>
      </c>
      <c r="I7" s="1">
        <v>221.035</v>
      </c>
      <c r="J7" t="str">
        <f t="shared" ref="J7:O8" si="3">A7</f>
        <v>Gisele Bundchen - KNN</v>
      </c>
      <c r="K7" t="str">
        <f t="shared" si="3"/>
        <v>Golden State Warriors</v>
      </c>
      <c r="L7">
        <f t="shared" si="3"/>
        <v>-3.3330000000000002</v>
      </c>
      <c r="M7">
        <f t="shared" si="3"/>
        <v>3.3330000000000002</v>
      </c>
      <c r="N7">
        <f t="shared" si="3"/>
        <v>-5.1909999999999998</v>
      </c>
      <c r="O7">
        <f t="shared" si="3"/>
        <v>5.1909999999999998</v>
      </c>
      <c r="P7">
        <f t="shared" ref="P7:R8" si="4">G7</f>
        <v>0.42899999999999999</v>
      </c>
      <c r="Q7">
        <f t="shared" si="4"/>
        <v>0.57099999999999995</v>
      </c>
      <c r="R7">
        <f t="shared" si="4"/>
        <v>221.035</v>
      </c>
    </row>
    <row r="8" spans="1:18" x14ac:dyDescent="0.2">
      <c r="A8" t="s">
        <v>22</v>
      </c>
      <c r="B8" t="s">
        <v>17</v>
      </c>
      <c r="C8" s="1">
        <v>-5.8460000000000001</v>
      </c>
      <c r="D8" s="1">
        <v>5.8460000000000001</v>
      </c>
      <c r="E8" s="1">
        <v>-6.1180000000000003</v>
      </c>
      <c r="F8" s="1">
        <v>6.1180000000000003</v>
      </c>
      <c r="G8" s="1">
        <v>0.35</v>
      </c>
      <c r="H8" s="1">
        <v>0.65</v>
      </c>
      <c r="I8" s="1">
        <v>226.93600000000001</v>
      </c>
      <c r="J8" t="str">
        <f t="shared" si="3"/>
        <v>Kate Moss - Random Forest</v>
      </c>
      <c r="K8" t="str">
        <f t="shared" si="3"/>
        <v>Golden State Warriors</v>
      </c>
      <c r="L8">
        <f t="shared" si="3"/>
        <v>-5.8460000000000001</v>
      </c>
      <c r="M8">
        <f t="shared" si="3"/>
        <v>5.8460000000000001</v>
      </c>
      <c r="N8">
        <f t="shared" si="3"/>
        <v>-6.1180000000000003</v>
      </c>
      <c r="O8">
        <f t="shared" si="3"/>
        <v>6.1180000000000003</v>
      </c>
      <c r="P8">
        <f t="shared" si="4"/>
        <v>0.35</v>
      </c>
      <c r="Q8">
        <f t="shared" si="4"/>
        <v>0.65</v>
      </c>
      <c r="R8">
        <f t="shared" si="4"/>
        <v>226.93600000000001</v>
      </c>
    </row>
    <row r="9" spans="1:18" x14ac:dyDescent="0.2">
      <c r="A9" t="s">
        <v>9</v>
      </c>
      <c r="B9" t="s">
        <v>17</v>
      </c>
      <c r="C9" s="1">
        <v>-5.1749999999999998</v>
      </c>
      <c r="D9" s="1">
        <v>5.1749999999999998</v>
      </c>
      <c r="E9" s="1">
        <v>-5.1749999999999998</v>
      </c>
      <c r="F9" s="1">
        <v>5.1749999999999998</v>
      </c>
      <c r="G9" s="1">
        <v>0.33900000000000002</v>
      </c>
      <c r="H9" s="1">
        <v>0.66100000000000003</v>
      </c>
      <c r="I9" s="1">
        <v>220.38800000000001</v>
      </c>
      <c r="J9" t="str">
        <f t="shared" ref="J9:O9" si="5">A6</f>
        <v>Cindy Crawford - SVM</v>
      </c>
      <c r="K9" t="str">
        <f t="shared" si="5"/>
        <v>Golden State Warriors</v>
      </c>
      <c r="L9">
        <f t="shared" si="5"/>
        <v>-6.1130000000000004</v>
      </c>
      <c r="M9">
        <f t="shared" si="5"/>
        <v>6.1130000000000004</v>
      </c>
      <c r="N9">
        <f t="shared" si="5"/>
        <v>-7.1669999999999998</v>
      </c>
      <c r="O9">
        <f t="shared" si="5"/>
        <v>7.1669999999999998</v>
      </c>
      <c r="P9">
        <f t="shared" ref="P9:R9" si="6">G6</f>
        <v>0.28000000000000003</v>
      </c>
      <c r="Q9">
        <f t="shared" si="6"/>
        <v>0.72</v>
      </c>
      <c r="R9">
        <f t="shared" si="6"/>
        <v>223.523</v>
      </c>
    </row>
    <row r="10" spans="1:18" x14ac:dyDescent="0.2">
      <c r="A10" t="s">
        <v>24</v>
      </c>
      <c r="B10" t="s">
        <v>17</v>
      </c>
      <c r="C10" s="1">
        <v>-5.3970000000000002</v>
      </c>
      <c r="D10" s="1">
        <v>5.3970000000000002</v>
      </c>
      <c r="E10" s="1">
        <v>-5.8879999999999999</v>
      </c>
      <c r="F10" s="1">
        <v>5.8879999999999999</v>
      </c>
      <c r="G10" s="1">
        <v>0.28100000000000003</v>
      </c>
      <c r="H10" s="1">
        <v>0.71899999999999997</v>
      </c>
      <c r="I10" s="1">
        <v>224.32599999999999</v>
      </c>
      <c r="J10" t="str">
        <f t="shared" ref="J10:O10" si="7">A10</f>
        <v>Naomi Campbell - Neural Network</v>
      </c>
      <c r="K10" t="str">
        <f t="shared" si="7"/>
        <v>Golden State Warriors</v>
      </c>
      <c r="L10">
        <f t="shared" si="7"/>
        <v>-5.3970000000000002</v>
      </c>
      <c r="M10">
        <f t="shared" si="7"/>
        <v>5.3970000000000002</v>
      </c>
      <c r="N10">
        <f t="shared" si="7"/>
        <v>-5.8879999999999999</v>
      </c>
      <c r="O10">
        <f t="shared" si="7"/>
        <v>5.8879999999999999</v>
      </c>
      <c r="P10">
        <f t="shared" ref="P10:R10" si="8">G10</f>
        <v>0.28100000000000003</v>
      </c>
      <c r="Q10">
        <f t="shared" si="8"/>
        <v>0.71899999999999997</v>
      </c>
      <c r="R10">
        <f t="shared" si="8"/>
        <v>224.32599999999999</v>
      </c>
    </row>
    <row r="11" spans="1:18" x14ac:dyDescent="0.2">
      <c r="A11" t="s">
        <v>20</v>
      </c>
      <c r="B11" t="s">
        <v>17</v>
      </c>
      <c r="C11" s="1">
        <v>-5.1989999999999998</v>
      </c>
      <c r="D11" s="1">
        <v>5.1989999999999998</v>
      </c>
      <c r="E11" s="1">
        <v>-5.1989999999999998</v>
      </c>
      <c r="F11" s="1">
        <v>5.1989999999999998</v>
      </c>
      <c r="G11" s="1">
        <v>0.29099999999999998</v>
      </c>
      <c r="H11" s="1">
        <v>0.70899999999999996</v>
      </c>
      <c r="I11" s="1">
        <v>224.297</v>
      </c>
      <c r="J11" t="str">
        <f t="shared" ref="J11:O11" si="9">A5</f>
        <v>Adriana Lima - Combination</v>
      </c>
      <c r="K11" t="str">
        <f t="shared" si="9"/>
        <v>Golden State Warriors</v>
      </c>
      <c r="L11">
        <f t="shared" si="9"/>
        <v>-5.1769999999999996</v>
      </c>
      <c r="M11">
        <f t="shared" si="9"/>
        <v>5.1769999999999996</v>
      </c>
      <c r="N11">
        <f t="shared" si="9"/>
        <v>-5.79</v>
      </c>
      <c r="O11">
        <f t="shared" si="9"/>
        <v>5.79</v>
      </c>
      <c r="P11">
        <f t="shared" ref="P11:R11" si="10">G5</f>
        <v>0.32800000000000001</v>
      </c>
      <c r="Q11">
        <f t="shared" si="10"/>
        <v>0.67200000000000004</v>
      </c>
      <c r="R11">
        <f t="shared" si="10"/>
        <v>223.417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E1" sqref="E1"/>
    </sheetView>
  </sheetViews>
  <sheetFormatPr baseColWidth="10" defaultRowHeight="15" x14ac:dyDescent="0.2"/>
  <cols>
    <col min="1" max="1" bestFit="true" customWidth="true" width="17.1640625" collapsed="true"/>
    <col min="2" max="2" bestFit="true" customWidth="true" width="18.0" collapsed="true"/>
    <col min="3" max="3" bestFit="true" customWidth="true" width="13.83203125" collapsed="true"/>
    <col min="4" max="4" bestFit="true" customWidth="true" width="14.33203125" collapsed="true"/>
    <col min="5" max="5" bestFit="true" customWidth="true" width="11.6640625" collapsed="true"/>
    <col min="6" max="6" bestFit="true" customWidth="true" width="12.1640625" collapsed="true"/>
    <col min="7" max="7" bestFit="true" customWidth="true" width="27.1640625" collapsed="true"/>
  </cols>
  <sheetData>
    <row r="1">
      <c r="A1" t="s">
        <v>118</v>
      </c>
      <c r="B1" t="s">
        <v>119</v>
      </c>
      <c r="C1" t="s">
        <v>2</v>
      </c>
      <c r="D1" t="s">
        <v>3</v>
      </c>
      <c r="E1" t="s">
        <v>256</v>
      </c>
      <c r="F1" t="s">
        <v>257</v>
      </c>
      <c r="G1" t="s">
        <v>4</v>
      </c>
      <c r="H1" t="s">
        <v>5</v>
      </c>
      <c r="I1" t="s">
        <v>258</v>
      </c>
      <c r="J1" t="s">
        <v>6</v>
      </c>
    </row>
    <row r="2">
      <c r="A2" t="s">
        <v>14</v>
      </c>
      <c r="B2" t="s">
        <v>97</v>
      </c>
      <c r="C2" t="n">
        <v>-3.743</v>
      </c>
      <c r="D2" t="n">
        <v>3.743</v>
      </c>
      <c r="E2" t="n">
        <v>-3.743</v>
      </c>
      <c r="F2" t="n">
        <v>3.743</v>
      </c>
      <c r="G2" t="n">
        <v>0.382</v>
      </c>
      <c r="H2" t="n">
        <v>0.618</v>
      </c>
      <c r="I2" t="n">
        <v>220.6</v>
      </c>
      <c r="J2" t="s">
        <v>9</v>
      </c>
    </row>
    <row r="3">
      <c r="A3" t="s">
        <v>101</v>
      </c>
      <c r="B3" t="s">
        <v>112</v>
      </c>
      <c r="C3" t="n">
        <v>-4.456</v>
      </c>
      <c r="D3" t="n">
        <v>4.456</v>
      </c>
      <c r="E3" t="n">
        <v>-4.456</v>
      </c>
      <c r="F3" t="n">
        <v>4.456</v>
      </c>
      <c r="G3" t="n">
        <v>0.358</v>
      </c>
      <c r="H3" t="n">
        <v>0.642</v>
      </c>
      <c r="I3" t="n">
        <v>217.877</v>
      </c>
      <c r="J3" t="s">
        <v>9</v>
      </c>
    </row>
    <row r="4">
      <c r="A4" t="s">
        <v>14</v>
      </c>
      <c r="B4" t="s">
        <v>97</v>
      </c>
      <c r="C4" t="n">
        <v>-5.084</v>
      </c>
      <c r="D4" t="n">
        <v>5.084</v>
      </c>
      <c r="E4" t="n">
        <v>-5.084</v>
      </c>
      <c r="F4" t="n">
        <v>5.084</v>
      </c>
      <c r="G4" t="n">
        <v>0.337</v>
      </c>
      <c r="H4" t="n">
        <v>0.663</v>
      </c>
      <c r="I4" t="n">
        <v>227.914</v>
      </c>
      <c r="J4" t="s">
        <v>20</v>
      </c>
    </row>
    <row r="5">
      <c r="A5" t="s">
        <v>101</v>
      </c>
      <c r="B5" t="s">
        <v>112</v>
      </c>
      <c r="C5" t="n">
        <v>-5.347</v>
      </c>
      <c r="D5" t="n">
        <v>5.347</v>
      </c>
      <c r="E5" t="n">
        <v>-5.347</v>
      </c>
      <c r="F5" t="n">
        <v>5.347</v>
      </c>
      <c r="G5" t="n">
        <v>0.311</v>
      </c>
      <c r="H5" t="n">
        <v>0.689</v>
      </c>
      <c r="I5" t="n">
        <v>228.367</v>
      </c>
      <c r="J5" t="s">
        <v>20</v>
      </c>
    </row>
    <row r="6">
      <c r="A6" t="s">
        <v>14</v>
      </c>
      <c r="B6" t="s">
        <v>97</v>
      </c>
      <c r="C6" t="n">
        <v>-6.784</v>
      </c>
      <c r="D6" t="n">
        <v>6.784</v>
      </c>
      <c r="E6" t="n">
        <v>-4.009</v>
      </c>
      <c r="F6" t="n">
        <v>4.009</v>
      </c>
      <c r="G6" t="n">
        <v>0.429</v>
      </c>
      <c r="H6" t="n">
        <v>0.571</v>
      </c>
      <c r="I6" t="n">
        <v>228.54</v>
      </c>
      <c r="J6" t="s">
        <v>21</v>
      </c>
    </row>
    <row r="7">
      <c r="A7" t="s">
        <v>101</v>
      </c>
      <c r="B7" t="s">
        <v>112</v>
      </c>
      <c r="C7" t="n">
        <v>-4.02</v>
      </c>
      <c r="D7" t="n">
        <v>4.02</v>
      </c>
      <c r="E7" t="n">
        <v>-5.306</v>
      </c>
      <c r="F7" t="n">
        <v>5.306</v>
      </c>
      <c r="G7" t="n">
        <v>0.365</v>
      </c>
      <c r="H7" t="n">
        <v>0.635</v>
      </c>
      <c r="I7" t="n">
        <v>223.275</v>
      </c>
      <c r="J7" t="s">
        <v>21</v>
      </c>
    </row>
    <row r="8">
      <c r="A8" t="s">
        <v>14</v>
      </c>
      <c r="B8" t="s">
        <v>97</v>
      </c>
      <c r="C8" t="n">
        <v>-9.685</v>
      </c>
      <c r="D8" t="n">
        <v>9.685</v>
      </c>
      <c r="E8" t="n">
        <v>-6.605</v>
      </c>
      <c r="F8" t="n">
        <v>6.605</v>
      </c>
      <c r="G8" t="n">
        <v>0.208</v>
      </c>
      <c r="H8" t="n">
        <v>0.792</v>
      </c>
      <c r="I8" t="n">
        <v>227.39</v>
      </c>
      <c r="J8" t="s">
        <v>22</v>
      </c>
    </row>
    <row r="9">
      <c r="A9" t="s">
        <v>101</v>
      </c>
      <c r="B9" t="s">
        <v>112</v>
      </c>
      <c r="C9" t="n">
        <v>-8.322</v>
      </c>
      <c r="D9" t="n">
        <v>8.322</v>
      </c>
      <c r="E9" t="n">
        <v>-6.019</v>
      </c>
      <c r="F9" t="n">
        <v>6.019</v>
      </c>
      <c r="G9" t="n">
        <v>0.356</v>
      </c>
      <c r="H9" t="n">
        <v>0.644</v>
      </c>
      <c r="I9" t="n">
        <v>222.677</v>
      </c>
      <c r="J9" t="s">
        <v>22</v>
      </c>
    </row>
    <row r="10">
      <c r="A10" t="s">
        <v>14</v>
      </c>
      <c r="B10" t="s">
        <v>97</v>
      </c>
      <c r="C10" t="n">
        <v>-4.824</v>
      </c>
      <c r="D10" t="n">
        <v>4.824</v>
      </c>
      <c r="E10" t="n">
        <v>-5.309</v>
      </c>
      <c r="F10" t="n">
        <v>5.309</v>
      </c>
      <c r="G10" t="n">
        <v>0.323</v>
      </c>
      <c r="H10" t="n">
        <v>0.677</v>
      </c>
      <c r="I10" t="n">
        <v>227.994</v>
      </c>
      <c r="J10" t="s">
        <v>23</v>
      </c>
    </row>
    <row r="11">
      <c r="A11" t="s">
        <v>101</v>
      </c>
      <c r="B11" t="s">
        <v>112</v>
      </c>
      <c r="C11" t="n">
        <v>-6.234</v>
      </c>
      <c r="D11" t="n">
        <v>6.234</v>
      </c>
      <c r="E11" t="n">
        <v>-6.562</v>
      </c>
      <c r="F11" t="n">
        <v>6.562</v>
      </c>
      <c r="G11" t="n">
        <v>0.287</v>
      </c>
      <c r="H11" t="n">
        <v>0.713</v>
      </c>
      <c r="I11" t="n">
        <v>227.163</v>
      </c>
      <c r="J11" t="s">
        <v>23</v>
      </c>
    </row>
    <row r="12">
      <c r="A12" t="s">
        <v>14</v>
      </c>
      <c r="B12" t="s">
        <v>97</v>
      </c>
      <c r="C12" t="n">
        <v>-3.938</v>
      </c>
      <c r="D12" t="n">
        <v>3.938</v>
      </c>
      <c r="E12" t="n">
        <v>-4.346</v>
      </c>
      <c r="F12" t="n">
        <v>4.346</v>
      </c>
      <c r="G12" t="n">
        <v>0.28</v>
      </c>
      <c r="H12" t="n">
        <v>0.72</v>
      </c>
      <c r="I12" t="n">
        <v>227.914</v>
      </c>
      <c r="J12" t="s">
        <v>24</v>
      </c>
    </row>
    <row r="13">
      <c r="A13" t="s">
        <v>101</v>
      </c>
      <c r="B13" t="s">
        <v>112</v>
      </c>
      <c r="C13" t="n">
        <v>-5.702</v>
      </c>
      <c r="D13" t="n">
        <v>5.702</v>
      </c>
      <c r="E13" t="n">
        <v>-5.546</v>
      </c>
      <c r="F13" t="n">
        <v>5.546</v>
      </c>
      <c r="G13" t="n">
        <v>0.262</v>
      </c>
      <c r="H13" t="n">
        <v>0.738</v>
      </c>
      <c r="I13" t="n">
        <v>227.293</v>
      </c>
      <c r="J13" t="s">
        <v>24</v>
      </c>
    </row>
    <row r="14">
      <c r="A14" t="s">
        <v>14</v>
      </c>
      <c r="B14" t="s">
        <v>97</v>
      </c>
      <c r="C14" t="n">
        <v>-5.676</v>
      </c>
      <c r="D14" t="n">
        <v>5.676</v>
      </c>
      <c r="E14" t="n">
        <v>-4.849</v>
      </c>
      <c r="F14" t="n">
        <v>4.849</v>
      </c>
      <c r="G14" t="n">
        <v>0.326</v>
      </c>
      <c r="H14" t="n">
        <v>0.673</v>
      </c>
      <c r="I14" t="n">
        <v>226.725</v>
      </c>
      <c r="J14" t="s">
        <v>25</v>
      </c>
    </row>
    <row r="15">
      <c r="A15" t="s">
        <v>101</v>
      </c>
      <c r="B15" t="s">
        <v>112</v>
      </c>
      <c r="C15" t="n">
        <v>-5.68</v>
      </c>
      <c r="D15" t="n">
        <v>5.68</v>
      </c>
      <c r="E15" t="n">
        <v>-5.539</v>
      </c>
      <c r="F15" t="n">
        <v>5.539</v>
      </c>
      <c r="G15" t="n">
        <v>0.323</v>
      </c>
      <c r="H15" t="n">
        <v>0.677</v>
      </c>
      <c r="I15" t="n">
        <v>224.442</v>
      </c>
      <c r="J15"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election activeCell="E1" sqref="E1"/>
    </sheetView>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0.4652364729583875</v>
      </c>
      <c r="C2" t="n">
        <v>17.0</v>
      </c>
      <c r="D2" t="n">
        <v>0.6124318494863589</v>
      </c>
      <c r="E2" t="n">
        <v>13.0</v>
      </c>
      <c r="F2" t="n">
        <v>0.36480628493455813</v>
      </c>
      <c r="G2" t="n">
        <v>9.0</v>
      </c>
      <c r="H2" t="n">
        <v>0.387568150513641</v>
      </c>
      <c r="I2" t="n">
        <v>18.0</v>
      </c>
      <c r="J2" t="n">
        <v>0.8087313708698123</v>
      </c>
      <c r="K2" t="n">
        <v>4.0</v>
      </c>
      <c r="L2" t="n">
        <v>0.19194350431341886</v>
      </c>
      <c r="M2" t="n">
        <v>20.0</v>
      </c>
      <c r="N2" t="n">
        <v>0.2338106884582724</v>
      </c>
      <c r="O2" t="n">
        <v>10.0</v>
      </c>
      <c r="P2" t="n">
        <v>0.7716413695891039</v>
      </c>
      <c r="Q2" t="n">
        <v>13.0</v>
      </c>
      <c r="R2" t="n">
        <v>0.4973571298750312</v>
      </c>
      <c r="S2" t="n">
        <v>12.0</v>
      </c>
      <c r="T2" t="n">
        <v>0.588462342200065</v>
      </c>
      <c r="U2" t="n">
        <v>21.0</v>
      </c>
      <c r="V2" t="n">
        <v>0.1165329687301149</v>
      </c>
      <c r="W2" t="n">
        <v>2.0</v>
      </c>
      <c r="X2" t="n">
        <v>0.06723371128690919</v>
      </c>
      <c r="Y2" t="n">
        <v>5.0</v>
      </c>
      <c r="Z2" t="n">
        <v>0.0738618010074157</v>
      </c>
      <c r="AA2" t="n">
        <v>3.0</v>
      </c>
      <c r="AB2" t="n">
        <v>0.1902435769625227</v>
      </c>
      <c r="AC2" t="n">
        <v>11.0</v>
      </c>
      <c r="AD2" t="n">
        <v>0.5370586473650357</v>
      </c>
      <c r="AE2" t="n">
        <v>16.0</v>
      </c>
      <c r="AF2" t="n">
        <v>0.6010454850362146</v>
      </c>
      <c r="AG2" t="n">
        <v>16.0</v>
      </c>
      <c r="AH2" t="n">
        <v>0.48228326822843015</v>
      </c>
      <c r="AI2" t="n">
        <v>19.0</v>
      </c>
      <c r="AJ2" t="n">
        <v>0.5802041567491519</v>
      </c>
      <c r="AK2" t="n">
        <v>13.0</v>
      </c>
      <c r="AL2" t="n">
        <v>0.35205542298585263</v>
      </c>
      <c r="AM2" t="n">
        <v>12.0</v>
      </c>
      <c r="AN2" t="n">
        <v>0.41979584325084796</v>
      </c>
      <c r="AO2" t="n">
        <v>18.0</v>
      </c>
      <c r="AP2" t="n">
        <v>0.7685464432707002</v>
      </c>
      <c r="AQ2" t="n">
        <v>12.0</v>
      </c>
      <c r="AR2" t="n">
        <v>0.19715849701038726</v>
      </c>
      <c r="AS2" t="n">
        <v>14.0</v>
      </c>
      <c r="AT2" t="n">
        <v>0.23198376777315854</v>
      </c>
      <c r="AU2" t="n">
        <v>17.0</v>
      </c>
      <c r="AV2" t="n">
        <v>0.7577974714089177</v>
      </c>
      <c r="AW2" t="n">
        <v>10.0</v>
      </c>
      <c r="AX2" t="n">
        <v>0.5001896863946362</v>
      </c>
      <c r="AY2" t="n">
        <v>13.0</v>
      </c>
      <c r="AZ2" t="n">
        <v>0.6378170115338633</v>
      </c>
      <c r="BA2" t="n">
        <v>22.0</v>
      </c>
      <c r="BB2" t="n">
        <v>0.14123590291606777</v>
      </c>
      <c r="BC2" t="n">
        <v>7.0</v>
      </c>
      <c r="BD2" t="n">
        <v>0.07846585706265907</v>
      </c>
      <c r="BE2" t="n">
        <v>14.0</v>
      </c>
      <c r="BF2" t="n">
        <v>0.10386577233164955</v>
      </c>
      <c r="BG2" t="n">
        <v>7.0</v>
      </c>
      <c r="BH2" t="n">
        <v>0.2062023684172987</v>
      </c>
      <c r="BI2" t="n">
        <v>7.0</v>
      </c>
      <c r="BJ2" t="n">
        <v>0.5563955956495026</v>
      </c>
      <c r="BK2" t="n">
        <v>20.0</v>
      </c>
      <c r="BL2" t="n">
        <v>0.6195337078759572</v>
      </c>
      <c r="BM2" t="n">
        <v>18.0</v>
      </c>
      <c r="BN2" t="n">
        <v>113.0843900097964</v>
      </c>
      <c r="BO2" t="n">
        <v>6.0</v>
      </c>
      <c r="BP2" t="n">
        <v>113.59156408290377</v>
      </c>
      <c r="BQ2" t="n">
        <v>25.0</v>
      </c>
      <c r="BR2" t="n">
        <v>99.8097097573865</v>
      </c>
      <c r="BS2" t="n">
        <v>20.0</v>
      </c>
    </row>
    <row r="3">
      <c r="A3" t="s">
        <v>97</v>
      </c>
      <c r="B3" t="n">
        <v>0.47826864797580626</v>
      </c>
      <c r="C3" t="n">
        <v>6.0</v>
      </c>
      <c r="D3" t="n">
        <v>0.5493062369359895</v>
      </c>
      <c r="E3" t="n">
        <v>28.0</v>
      </c>
      <c r="F3" t="n">
        <v>0.3651652793347247</v>
      </c>
      <c r="G3" t="n">
        <v>8.0</v>
      </c>
      <c r="H3" t="n">
        <v>0.45069376306401043</v>
      </c>
      <c r="I3" t="n">
        <v>3.0</v>
      </c>
      <c r="J3" t="n">
        <v>0.8162121239248592</v>
      </c>
      <c r="K3" t="n">
        <v>1.0</v>
      </c>
      <c r="L3" t="n">
        <v>0.19680176714426517</v>
      </c>
      <c r="M3" t="n">
        <v>16.0</v>
      </c>
      <c r="N3" t="n">
        <v>0.23003954396703608</v>
      </c>
      <c r="O3" t="n">
        <v>13.0</v>
      </c>
      <c r="P3" t="n">
        <v>0.7699745186046602</v>
      </c>
      <c r="Q3" t="n">
        <v>14.0</v>
      </c>
      <c r="R3" t="n">
        <v>0.5106963787255019</v>
      </c>
      <c r="S3" t="n">
        <v>7.0</v>
      </c>
      <c r="T3" t="n">
        <v>0.6217555035396902</v>
      </c>
      <c r="U3" t="n">
        <v>9.0</v>
      </c>
      <c r="V3" t="n">
        <v>0.13444405584495228</v>
      </c>
      <c r="W3" t="n">
        <v>16.0</v>
      </c>
      <c r="X3" t="n">
        <v>0.06748716712722881</v>
      </c>
      <c r="Y3" t="n">
        <v>6.0</v>
      </c>
      <c r="Z3" t="n">
        <v>0.1109920050569534</v>
      </c>
      <c r="AA3" t="n">
        <v>29.0</v>
      </c>
      <c r="AB3" t="n">
        <v>0.18755146418051627</v>
      </c>
      <c r="AC3" t="n">
        <v>8.0</v>
      </c>
      <c r="AD3" t="n">
        <v>0.5622578460911883</v>
      </c>
      <c r="AE3" t="n">
        <v>5.0</v>
      </c>
      <c r="AF3" t="n">
        <v>0.6272174278016914</v>
      </c>
      <c r="AG3" t="n">
        <v>3.0</v>
      </c>
      <c r="AH3" t="n">
        <v>0.4245888313067959</v>
      </c>
      <c r="AI3" t="n">
        <v>1.0</v>
      </c>
      <c r="AJ3" t="n">
        <v>0.644820158001861</v>
      </c>
      <c r="AK3" t="n">
        <v>29.0</v>
      </c>
      <c r="AL3" t="n">
        <v>0.3189184220697901</v>
      </c>
      <c r="AM3" t="n">
        <v>4.0</v>
      </c>
      <c r="AN3" t="n">
        <v>0.3551798419981389</v>
      </c>
      <c r="AO3" t="n">
        <v>2.0</v>
      </c>
      <c r="AP3" t="n">
        <v>0.7259228605323133</v>
      </c>
      <c r="AQ3" t="n">
        <v>2.0</v>
      </c>
      <c r="AR3" t="n">
        <v>0.1831051787536056</v>
      </c>
      <c r="AS3" t="n">
        <v>7.0</v>
      </c>
      <c r="AT3" t="n">
        <v>0.23715224607022317</v>
      </c>
      <c r="AU3" t="n">
        <v>25.0</v>
      </c>
      <c r="AV3" t="n">
        <v>0.7668684470126869</v>
      </c>
      <c r="AW3" t="n">
        <v>13.0</v>
      </c>
      <c r="AX3" t="n">
        <v>0.4978504026514096</v>
      </c>
      <c r="AY3" t="n">
        <v>6.0</v>
      </c>
      <c r="AZ3" t="n">
        <v>0.5635942540752785</v>
      </c>
      <c r="BA3" t="n">
        <v>2.0</v>
      </c>
      <c r="BB3" t="n">
        <v>0.128884902791262</v>
      </c>
      <c r="BC3" t="n">
        <v>16.0</v>
      </c>
      <c r="BD3" t="n">
        <v>0.08175097260120087</v>
      </c>
      <c r="BE3" t="n">
        <v>11.0</v>
      </c>
      <c r="BF3" t="n">
        <v>0.07604987897601581</v>
      </c>
      <c r="BG3" t="n">
        <v>28.0</v>
      </c>
      <c r="BH3" t="n">
        <v>0.2010099148422788</v>
      </c>
      <c r="BI3" t="n">
        <v>9.0</v>
      </c>
      <c r="BJ3" t="n">
        <v>0.4808554595547468</v>
      </c>
      <c r="BK3" t="n">
        <v>1.0</v>
      </c>
      <c r="BL3" t="n">
        <v>0.5424507946969797</v>
      </c>
      <c r="BM3" t="n">
        <v>1.0</v>
      </c>
      <c r="BN3" t="n">
        <v>115.34553100251182</v>
      </c>
      <c r="BO3" t="n">
        <v>3.0</v>
      </c>
      <c r="BP3" t="n">
        <v>103.27770266280993</v>
      </c>
      <c r="BQ3" t="n">
        <v>1.0</v>
      </c>
      <c r="BR3" t="n">
        <v>99.3224313656359</v>
      </c>
      <c r="BS3" t="n">
        <v>22.0</v>
      </c>
    </row>
    <row r="4">
      <c r="A4" t="s">
        <v>98</v>
      </c>
      <c r="B4" t="n">
        <v>0.4906224754454803</v>
      </c>
      <c r="C4" t="n">
        <v>2.0</v>
      </c>
      <c r="D4" t="n">
        <v>0.6348928896749595</v>
      </c>
      <c r="E4" t="n">
        <v>7.0</v>
      </c>
      <c r="F4" t="n">
        <v>0.3898880778414327</v>
      </c>
      <c r="G4" t="n">
        <v>1.0</v>
      </c>
      <c r="H4" t="n">
        <v>0.3651071103250404</v>
      </c>
      <c r="I4" t="n">
        <v>24.0</v>
      </c>
      <c r="J4" t="n">
        <v>0.7948807097397848</v>
      </c>
      <c r="K4" t="n">
        <v>9.0</v>
      </c>
      <c r="L4" t="n">
        <v>0.19703931786826126</v>
      </c>
      <c r="M4" t="n">
        <v>15.0</v>
      </c>
      <c r="N4" t="n">
        <v>0.22883863470396487</v>
      </c>
      <c r="O4" t="n">
        <v>14.0</v>
      </c>
      <c r="P4" t="n">
        <v>0.7560022769750077</v>
      </c>
      <c r="Q4" t="n">
        <v>23.0</v>
      </c>
      <c r="R4" t="n">
        <v>0.4895520048495965</v>
      </c>
      <c r="S4" t="n">
        <v>15.0</v>
      </c>
      <c r="T4" t="n">
        <v>0.585849731477036</v>
      </c>
      <c r="U4" t="n">
        <v>23.0</v>
      </c>
      <c r="V4" t="n">
        <v>0.12548673858876205</v>
      </c>
      <c r="W4" t="n">
        <v>7.0</v>
      </c>
      <c r="X4" t="n">
        <v>0.07423448424627233</v>
      </c>
      <c r="Y4" t="n">
        <v>17.0</v>
      </c>
      <c r="Z4" t="n">
        <v>0.1033128886958415</v>
      </c>
      <c r="AA4" t="n">
        <v>27.0</v>
      </c>
      <c r="AB4" t="n">
        <v>0.2095393646477035</v>
      </c>
      <c r="AC4" t="n">
        <v>26.0</v>
      </c>
      <c r="AD4" t="n">
        <v>0.5623223946963685</v>
      </c>
      <c r="AE4" t="n">
        <v>4.0</v>
      </c>
      <c r="AF4" t="n">
        <v>0.626129617852297</v>
      </c>
      <c r="AG4" t="n">
        <v>5.0</v>
      </c>
      <c r="AH4" t="n">
        <v>0.429037520874546</v>
      </c>
      <c r="AI4" t="n">
        <v>2.0</v>
      </c>
      <c r="AJ4" t="n">
        <v>0.5541603849184689</v>
      </c>
      <c r="AK4" t="n">
        <v>3.0</v>
      </c>
      <c r="AL4" t="n">
        <v>0.3129317824186014</v>
      </c>
      <c r="AM4" t="n">
        <v>2.0</v>
      </c>
      <c r="AN4" t="n">
        <v>0.4458396150815311</v>
      </c>
      <c r="AO4" t="n">
        <v>28.0</v>
      </c>
      <c r="AP4" t="n">
        <v>0.7789067392245534</v>
      </c>
      <c r="AQ4" t="n">
        <v>14.0</v>
      </c>
      <c r="AR4" t="n">
        <v>0.23353461181696103</v>
      </c>
      <c r="AS4" t="n">
        <v>27.0</v>
      </c>
      <c r="AT4" t="n">
        <v>0.23236239438340092</v>
      </c>
      <c r="AU4" t="n">
        <v>18.0</v>
      </c>
      <c r="AV4" t="n">
        <v>0.7778520897747385</v>
      </c>
      <c r="AW4" t="n">
        <v>15.0</v>
      </c>
      <c r="AX4" t="n">
        <v>0.5001971488925953</v>
      </c>
      <c r="AY4" t="n">
        <v>14.0</v>
      </c>
      <c r="AZ4" t="n">
        <v>0.6191017592617292</v>
      </c>
      <c r="BA4" t="n">
        <v>15.0</v>
      </c>
      <c r="BB4" t="n">
        <v>0.13919295701095302</v>
      </c>
      <c r="BC4" t="n">
        <v>9.0</v>
      </c>
      <c r="BD4" t="n">
        <v>0.07430198812252695</v>
      </c>
      <c r="BE4" t="n">
        <v>16.0</v>
      </c>
      <c r="BF4" t="n">
        <v>0.07898997652757046</v>
      </c>
      <c r="BG4" t="n">
        <v>25.0</v>
      </c>
      <c r="BH4" t="n">
        <v>0.18298459550520627</v>
      </c>
      <c r="BI4" t="n">
        <v>23.0</v>
      </c>
      <c r="BJ4" t="n">
        <v>0.5003665583350678</v>
      </c>
      <c r="BK4" t="n">
        <v>3.0</v>
      </c>
      <c r="BL4" t="n">
        <v>0.5777399415851971</v>
      </c>
      <c r="BM4" t="n">
        <v>3.0</v>
      </c>
      <c r="BN4" t="n">
        <v>115.6684821679877</v>
      </c>
      <c r="BO4" t="n">
        <v>2.0</v>
      </c>
      <c r="BP4" t="n">
        <v>109.35710355388922</v>
      </c>
      <c r="BQ4" t="n">
        <v>13.0</v>
      </c>
      <c r="BR4" t="n">
        <v>101.8632981722968</v>
      </c>
      <c r="BS4" t="n">
        <v>10.0</v>
      </c>
    </row>
    <row r="5">
      <c r="A5" t="s">
        <v>99</v>
      </c>
      <c r="B5" t="n">
        <v>0.484865819687525</v>
      </c>
      <c r="C5" t="n">
        <v>4.0</v>
      </c>
      <c r="D5" t="n">
        <v>0.5815628106633919</v>
      </c>
      <c r="E5" t="n">
        <v>19.0</v>
      </c>
      <c r="F5" t="n">
        <v>0.3867941035992227</v>
      </c>
      <c r="G5" t="n">
        <v>2.0</v>
      </c>
      <c r="H5" t="n">
        <v>0.418437189336608</v>
      </c>
      <c r="I5" t="n">
        <v>12.0</v>
      </c>
      <c r="J5" t="n">
        <v>0.7653534622217716</v>
      </c>
      <c r="K5" t="n">
        <v>21.0</v>
      </c>
      <c r="L5" t="n">
        <v>0.18311778287988226</v>
      </c>
      <c r="M5" t="n">
        <v>26.0</v>
      </c>
      <c r="N5" t="n">
        <v>0.2174172181724625</v>
      </c>
      <c r="O5" t="n">
        <v>19.0</v>
      </c>
      <c r="P5" t="n">
        <v>0.7564474484180971</v>
      </c>
      <c r="Q5" t="n">
        <v>22.0</v>
      </c>
      <c r="R5" t="n">
        <v>0.4739325721517501</v>
      </c>
      <c r="S5" t="n">
        <v>27.0</v>
      </c>
      <c r="T5" t="n">
        <v>0.6632988739619619</v>
      </c>
      <c r="U5" t="n">
        <v>2.0</v>
      </c>
      <c r="V5" t="n">
        <v>0.12038335993485222</v>
      </c>
      <c r="W5" t="n">
        <v>3.0</v>
      </c>
      <c r="X5" t="n">
        <v>0.08878536110396568</v>
      </c>
      <c r="Y5" t="n">
        <v>28.0</v>
      </c>
      <c r="Z5" t="n">
        <v>0.0846447690493258</v>
      </c>
      <c r="AA5" t="n">
        <v>14.0</v>
      </c>
      <c r="AB5" t="n">
        <v>0.19307823478073466</v>
      </c>
      <c r="AC5" t="n">
        <v>14.0</v>
      </c>
      <c r="AD5" t="n">
        <v>0.5661499614968908</v>
      </c>
      <c r="AE5" t="n">
        <v>2.0</v>
      </c>
      <c r="AF5" t="n">
        <v>0.6243560105816659</v>
      </c>
      <c r="AG5" t="n">
        <v>6.0</v>
      </c>
      <c r="AH5" t="n">
        <v>0.4700724809379143</v>
      </c>
      <c r="AI5" t="n">
        <v>16.0</v>
      </c>
      <c r="AJ5" t="n">
        <v>0.5710682725646974</v>
      </c>
      <c r="AK5" t="n">
        <v>8.0</v>
      </c>
      <c r="AL5" t="n">
        <v>0.3547386099287247</v>
      </c>
      <c r="AM5" t="n">
        <v>15.0</v>
      </c>
      <c r="AN5" t="n">
        <v>0.4289317274353025</v>
      </c>
      <c r="AO5" t="n">
        <v>23.0</v>
      </c>
      <c r="AP5" t="n">
        <v>0.7852132607393844</v>
      </c>
      <c r="AQ5" t="n">
        <v>17.0</v>
      </c>
      <c r="AR5" t="n">
        <v>0.21788021090058948</v>
      </c>
      <c r="AS5" t="n">
        <v>25.0</v>
      </c>
      <c r="AT5" t="n">
        <v>0.23021758632650055</v>
      </c>
      <c r="AU5" t="n">
        <v>12.0</v>
      </c>
      <c r="AV5" t="n">
        <v>0.7918590193058063</v>
      </c>
      <c r="AW5" t="n">
        <v>19.0</v>
      </c>
      <c r="AX5" t="n">
        <v>0.4974648646189833</v>
      </c>
      <c r="AY5" t="n">
        <v>4.0</v>
      </c>
      <c r="AZ5" t="n">
        <v>0.6053125141748936</v>
      </c>
      <c r="BA5" t="n">
        <v>11.0</v>
      </c>
      <c r="BB5" t="n">
        <v>0.16380757117617786</v>
      </c>
      <c r="BC5" t="n">
        <v>2.0</v>
      </c>
      <c r="BD5" t="n">
        <v>0.05428618932079893</v>
      </c>
      <c r="BE5" t="n">
        <v>28.0</v>
      </c>
      <c r="BF5" t="n">
        <v>0.08500216826706929</v>
      </c>
      <c r="BG5" t="n">
        <v>20.0</v>
      </c>
      <c r="BH5" t="n">
        <v>0.1951579045787684</v>
      </c>
      <c r="BI5" t="n">
        <v>13.0</v>
      </c>
      <c r="BJ5" t="n">
        <v>0.5468608163039619</v>
      </c>
      <c r="BK5" t="n">
        <v>16.0</v>
      </c>
      <c r="BL5" t="n">
        <v>0.6176869720109751</v>
      </c>
      <c r="BM5" t="n">
        <v>16.0</v>
      </c>
      <c r="BN5" t="n">
        <v>116.10102032991816</v>
      </c>
      <c r="BO5" t="n">
        <v>1.0</v>
      </c>
      <c r="BP5" t="n">
        <v>112.74531708220344</v>
      </c>
      <c r="BQ5" t="n">
        <v>21.0</v>
      </c>
      <c r="BR5" t="n">
        <v>103.10401669030482</v>
      </c>
      <c r="BS5" t="n">
        <v>3.0</v>
      </c>
    </row>
    <row r="6">
      <c r="A6" t="s">
        <v>100</v>
      </c>
      <c r="B6" t="n">
        <v>0.4799994300383781</v>
      </c>
      <c r="C6" t="n">
        <v>5.0</v>
      </c>
      <c r="D6" t="n">
        <v>0.6638045632556452</v>
      </c>
      <c r="E6" t="n">
        <v>1.0</v>
      </c>
      <c r="F6" t="n">
        <v>0.35394782280440956</v>
      </c>
      <c r="G6" t="n">
        <v>16.0</v>
      </c>
      <c r="H6" t="n">
        <v>0.3361954367443547</v>
      </c>
      <c r="I6" t="n">
        <v>30.0</v>
      </c>
      <c r="J6" t="n">
        <v>0.8019339850678717</v>
      </c>
      <c r="K6" t="n">
        <v>7.0</v>
      </c>
      <c r="L6" t="n">
        <v>0.20910162656095782</v>
      </c>
      <c r="M6" t="n">
        <v>4.0</v>
      </c>
      <c r="N6" t="n">
        <v>0.18504673326527105</v>
      </c>
      <c r="O6" t="n">
        <v>30.0</v>
      </c>
      <c r="P6" t="n">
        <v>0.775089201556597</v>
      </c>
      <c r="Q6" t="n">
        <v>12.0</v>
      </c>
      <c r="R6" t="n">
        <v>0.4786570158452002</v>
      </c>
      <c r="S6" t="n">
        <v>23.0</v>
      </c>
      <c r="T6" t="n">
        <v>0.5805740510396257</v>
      </c>
      <c r="U6" t="n">
        <v>25.0</v>
      </c>
      <c r="V6" t="n">
        <v>0.13391779966934225</v>
      </c>
      <c r="W6" t="n">
        <v>15.0</v>
      </c>
      <c r="X6" t="n">
        <v>0.07114560312915358</v>
      </c>
      <c r="Y6" t="n">
        <v>11.0</v>
      </c>
      <c r="Z6" t="n">
        <v>0.07207326227200751</v>
      </c>
      <c r="AA6" t="n">
        <v>1.0</v>
      </c>
      <c r="AB6" t="n">
        <v>0.19100399649764957</v>
      </c>
      <c r="AC6" t="n">
        <v>12.0</v>
      </c>
      <c r="AD6" t="n">
        <v>0.5404673701248297</v>
      </c>
      <c r="AE6" t="n">
        <v>15.0</v>
      </c>
      <c r="AF6" t="n">
        <v>0.6103160100362317</v>
      </c>
      <c r="AG6" t="n">
        <v>13.0</v>
      </c>
      <c r="AH6" t="n">
        <v>0.46658731228449996</v>
      </c>
      <c r="AI6" t="n">
        <v>13.0</v>
      </c>
      <c r="AJ6" t="n">
        <v>0.5730880235924825</v>
      </c>
      <c r="AK6" t="n">
        <v>9.0</v>
      </c>
      <c r="AL6" t="n">
        <v>0.3547112816201943</v>
      </c>
      <c r="AM6" t="n">
        <v>14.0</v>
      </c>
      <c r="AN6" t="n">
        <v>0.4269119764075175</v>
      </c>
      <c r="AO6" t="n">
        <v>22.0</v>
      </c>
      <c r="AP6" t="n">
        <v>0.7631061974792382</v>
      </c>
      <c r="AQ6" t="n">
        <v>9.0</v>
      </c>
      <c r="AR6" t="n">
        <v>0.2079392408029327</v>
      </c>
      <c r="AS6" t="n">
        <v>19.0</v>
      </c>
      <c r="AT6" t="n">
        <v>0.2291685540240689</v>
      </c>
      <c r="AU6" t="n">
        <v>10.0</v>
      </c>
      <c r="AV6" t="n">
        <v>0.852707389949596</v>
      </c>
      <c r="AW6" t="n">
        <v>30.0</v>
      </c>
      <c r="AX6" t="n">
        <v>0.5006668292992813</v>
      </c>
      <c r="AY6" t="n">
        <v>18.0</v>
      </c>
      <c r="AZ6" t="n">
        <v>0.6317152519643227</v>
      </c>
      <c r="BA6" t="n">
        <v>19.0</v>
      </c>
      <c r="BB6" t="n">
        <v>0.12703119422876027</v>
      </c>
      <c r="BC6" t="n">
        <v>19.0</v>
      </c>
      <c r="BD6" t="n">
        <v>0.07245127769826423</v>
      </c>
      <c r="BE6" t="n">
        <v>18.0</v>
      </c>
      <c r="BF6" t="n">
        <v>0.09628158686364158</v>
      </c>
      <c r="BG6" t="n">
        <v>11.0</v>
      </c>
      <c r="BH6" t="n">
        <v>0.18621319191737318</v>
      </c>
      <c r="BI6" t="n">
        <v>22.0</v>
      </c>
      <c r="BJ6" t="n">
        <v>0.5427127876265757</v>
      </c>
      <c r="BK6" t="n">
        <v>14.0</v>
      </c>
      <c r="BL6" t="n">
        <v>0.6096404888259336</v>
      </c>
      <c r="BM6" t="n">
        <v>14.0</v>
      </c>
      <c r="BN6" t="n">
        <v>109.42680088618552</v>
      </c>
      <c r="BO6" t="n">
        <v>20.0</v>
      </c>
      <c r="BP6" t="n">
        <v>112.31887729839839</v>
      </c>
      <c r="BQ6" t="n">
        <v>20.0</v>
      </c>
      <c r="BR6" t="n">
        <v>100.35320425580231</v>
      </c>
      <c r="BS6" t="n">
        <v>15.0</v>
      </c>
    </row>
    <row r="7">
      <c r="A7" t="s">
        <v>11</v>
      </c>
      <c r="B7" t="n">
        <v>0.47533415858106903</v>
      </c>
      <c r="C7" t="n">
        <v>11.0</v>
      </c>
      <c r="D7" t="n">
        <v>0.6260343209119298</v>
      </c>
      <c r="E7" t="n">
        <v>9.0</v>
      </c>
      <c r="F7" t="n">
        <v>0.344882978172281</v>
      </c>
      <c r="G7" t="n">
        <v>21.0</v>
      </c>
      <c r="H7" t="n">
        <v>0.37396567908807016</v>
      </c>
      <c r="I7" t="n">
        <v>22.0</v>
      </c>
      <c r="J7" t="n">
        <v>0.7787448144191864</v>
      </c>
      <c r="K7" t="n">
        <v>15.0</v>
      </c>
      <c r="L7" t="n">
        <v>0.20544672409780362</v>
      </c>
      <c r="M7" t="n">
        <v>8.0</v>
      </c>
      <c r="N7" t="n">
        <v>0.2343243954702127</v>
      </c>
      <c r="O7" t="n">
        <v>9.0</v>
      </c>
      <c r="P7" t="n">
        <v>0.7617637502835032</v>
      </c>
      <c r="Q7" t="n">
        <v>20.0</v>
      </c>
      <c r="R7" t="n">
        <v>0.5001135660770252</v>
      </c>
      <c r="S7" t="n">
        <v>11.0</v>
      </c>
      <c r="T7" t="n">
        <v>0.6220352538329956</v>
      </c>
      <c r="U7" t="n">
        <v>8.0</v>
      </c>
      <c r="V7" t="n">
        <v>0.1408520078559297</v>
      </c>
      <c r="W7" t="n">
        <v>23.0</v>
      </c>
      <c r="X7" t="n">
        <v>0.06763244120789735</v>
      </c>
      <c r="Y7" t="n">
        <v>7.0</v>
      </c>
      <c r="Z7" t="n">
        <v>0.07831797332941993</v>
      </c>
      <c r="AA7" t="n">
        <v>6.0</v>
      </c>
      <c r="AB7" t="n">
        <v>0.17982040578770545</v>
      </c>
      <c r="AC7" t="n">
        <v>5.0</v>
      </c>
      <c r="AD7" t="n">
        <v>0.5404789440458375</v>
      </c>
      <c r="AE7" t="n">
        <v>14.0</v>
      </c>
      <c r="AF7" t="n">
        <v>0.6074034954460878</v>
      </c>
      <c r="AG7" t="n">
        <v>15.0</v>
      </c>
      <c r="AH7" t="n">
        <v>0.4509965972448946</v>
      </c>
      <c r="AI7" t="n">
        <v>6.0</v>
      </c>
      <c r="AJ7" t="n">
        <v>0.5930546655460457</v>
      </c>
      <c r="AK7" t="n">
        <v>17.0</v>
      </c>
      <c r="AL7" t="n">
        <v>0.3928421525556948</v>
      </c>
      <c r="AM7" t="n">
        <v>27.0</v>
      </c>
      <c r="AN7" t="n">
        <v>0.4069453344539543</v>
      </c>
      <c r="AO7" t="n">
        <v>14.0</v>
      </c>
      <c r="AP7" t="n">
        <v>0.7875378248097967</v>
      </c>
      <c r="AQ7" t="n">
        <v>18.0</v>
      </c>
      <c r="AR7" t="n">
        <v>0.18265073897769107</v>
      </c>
      <c r="AS7" t="n">
        <v>6.0</v>
      </c>
      <c r="AT7" t="n">
        <v>0.23168771805850608</v>
      </c>
      <c r="AU7" t="n">
        <v>16.0</v>
      </c>
      <c r="AV7" t="n">
        <v>0.7555593516845238</v>
      </c>
      <c r="AW7" t="n">
        <v>9.0</v>
      </c>
      <c r="AX7" t="n">
        <v>0.5025559057173984</v>
      </c>
      <c r="AY7" t="n">
        <v>23.0</v>
      </c>
      <c r="AZ7" t="n">
        <v>0.5777964022398347</v>
      </c>
      <c r="BA7" t="n">
        <v>5.0</v>
      </c>
      <c r="BB7" t="n">
        <v>0.11637638120038112</v>
      </c>
      <c r="BC7" t="n">
        <v>27.0</v>
      </c>
      <c r="BD7" t="n">
        <v>0.09194683851091594</v>
      </c>
      <c r="BE7" t="n">
        <v>2.0</v>
      </c>
      <c r="BF7" t="n">
        <v>0.11165489860218765</v>
      </c>
      <c r="BG7" t="n">
        <v>3.0</v>
      </c>
      <c r="BH7" t="n">
        <v>0.2249330528480442</v>
      </c>
      <c r="BI7" t="n">
        <v>1.0</v>
      </c>
      <c r="BJ7" t="n">
        <v>0.5296597801401773</v>
      </c>
      <c r="BK7" t="n">
        <v>9.0</v>
      </c>
      <c r="BL7" t="n">
        <v>0.5906429938720617</v>
      </c>
      <c r="BM7" t="n">
        <v>10.0</v>
      </c>
      <c r="BN7" t="n">
        <v>110.61422654321368</v>
      </c>
      <c r="BO7" t="n">
        <v>18.0</v>
      </c>
      <c r="BP7" t="n">
        <v>110.18230991299545</v>
      </c>
      <c r="BQ7" t="n">
        <v>15.0</v>
      </c>
      <c r="BR7" t="n">
        <v>98.46779132772129</v>
      </c>
      <c r="BS7" t="n">
        <v>27.0</v>
      </c>
    </row>
    <row r="8">
      <c r="A8" t="s">
        <v>101</v>
      </c>
      <c r="B8" t="n">
        <v>0.47658465879341705</v>
      </c>
      <c r="C8" t="n">
        <v>9.0</v>
      </c>
      <c r="D8" t="n">
        <v>0.5692222578980622</v>
      </c>
      <c r="E8" t="n">
        <v>24.0</v>
      </c>
      <c r="F8" t="n">
        <v>0.35555689379853556</v>
      </c>
      <c r="G8" t="n">
        <v>13.0</v>
      </c>
      <c r="H8" t="n">
        <v>0.4307777421019377</v>
      </c>
      <c r="I8" t="n">
        <v>7.0</v>
      </c>
      <c r="J8" t="n">
        <v>0.7970878507017004</v>
      </c>
      <c r="K8" t="n">
        <v>8.0</v>
      </c>
      <c r="L8" t="n">
        <v>0.2034052550479086</v>
      </c>
      <c r="M8" t="n">
        <v>10.0</v>
      </c>
      <c r="N8" t="n">
        <v>0.20083030082892947</v>
      </c>
      <c r="O8" t="n">
        <v>26.0</v>
      </c>
      <c r="P8" t="n">
        <v>0.784795675694121</v>
      </c>
      <c r="Q8" t="n">
        <v>4.0</v>
      </c>
      <c r="R8" t="n">
        <v>0.49297440248912694</v>
      </c>
      <c r="S8" t="n">
        <v>13.0</v>
      </c>
      <c r="T8" t="n">
        <v>0.5948840629398883</v>
      </c>
      <c r="U8" t="n">
        <v>19.0</v>
      </c>
      <c r="V8" t="n">
        <v>0.13159396777263208</v>
      </c>
      <c r="W8" t="n">
        <v>13.0</v>
      </c>
      <c r="X8" t="n">
        <v>0.06528423293594196</v>
      </c>
      <c r="Y8" t="n">
        <v>3.0</v>
      </c>
      <c r="Z8" t="n">
        <v>0.08122299173124363</v>
      </c>
      <c r="AA8" t="n">
        <v>8.0</v>
      </c>
      <c r="AB8" t="n">
        <v>0.2034733635660776</v>
      </c>
      <c r="AC8" t="n">
        <v>22.0</v>
      </c>
      <c r="AD8" t="n">
        <v>0.5534326096048036</v>
      </c>
      <c r="AE8" t="n">
        <v>8.0</v>
      </c>
      <c r="AF8" t="n">
        <v>0.6193194878495228</v>
      </c>
      <c r="AG8" t="n">
        <v>9.0</v>
      </c>
      <c r="AH8" t="n">
        <v>0.46377913223235034</v>
      </c>
      <c r="AI8" t="n">
        <v>10.0</v>
      </c>
      <c r="AJ8" t="n">
        <v>0.6315124615182323</v>
      </c>
      <c r="AK8" t="n">
        <v>27.0</v>
      </c>
      <c r="AL8" t="n">
        <v>0.36994018361349473</v>
      </c>
      <c r="AM8" t="n">
        <v>21.0</v>
      </c>
      <c r="AN8" t="n">
        <v>0.36848753848176763</v>
      </c>
      <c r="AO8" t="n">
        <v>4.0</v>
      </c>
      <c r="AP8" t="n">
        <v>0.7700417343195141</v>
      </c>
      <c r="AQ8" t="n">
        <v>13.0</v>
      </c>
      <c r="AR8" t="n">
        <v>0.19069539759573875</v>
      </c>
      <c r="AS8" t="n">
        <v>10.0</v>
      </c>
      <c r="AT8" t="n">
        <v>0.23780769812571556</v>
      </c>
      <c r="AU8" t="n">
        <v>27.0</v>
      </c>
      <c r="AV8" t="n">
        <v>0.8235100343199067</v>
      </c>
      <c r="AW8" t="n">
        <v>26.0</v>
      </c>
      <c r="AX8" t="n">
        <v>0.5011996162200129</v>
      </c>
      <c r="AY8" t="n">
        <v>20.0</v>
      </c>
      <c r="AZ8" t="n">
        <v>0.6154470392801541</v>
      </c>
      <c r="BA8" t="n">
        <v>13.0</v>
      </c>
      <c r="BB8" t="n">
        <v>0.12851875645189828</v>
      </c>
      <c r="BC8" t="n">
        <v>17.0</v>
      </c>
      <c r="BD8" t="n">
        <v>0.07897326823512657</v>
      </c>
      <c r="BE8" t="n">
        <v>13.0</v>
      </c>
      <c r="BF8" t="n">
        <v>0.08284078470622874</v>
      </c>
      <c r="BG8" t="n">
        <v>22.0</v>
      </c>
      <c r="BH8" t="n">
        <v>0.18967335673432978</v>
      </c>
      <c r="BI8" t="n">
        <v>20.0</v>
      </c>
      <c r="BJ8" t="n">
        <v>0.5323389684977784</v>
      </c>
      <c r="BK8" t="n">
        <v>12.0</v>
      </c>
      <c r="BL8" t="n">
        <v>0.5949331313489213</v>
      </c>
      <c r="BM8" t="n">
        <v>12.0</v>
      </c>
      <c r="BN8" t="n">
        <v>112.1617101133112</v>
      </c>
      <c r="BO8" t="n">
        <v>11.0</v>
      </c>
      <c r="BP8" t="n">
        <v>110.27102917753452</v>
      </c>
      <c r="BQ8" t="n">
        <v>16.0</v>
      </c>
      <c r="BR8" t="n">
        <v>97.79586186428122</v>
      </c>
      <c r="BS8" t="n">
        <v>30.0</v>
      </c>
    </row>
    <row r="9">
      <c r="A9" t="s">
        <v>102</v>
      </c>
      <c r="B9" t="n">
        <v>0.49441661423336075</v>
      </c>
      <c r="C9" t="n">
        <v>1.0</v>
      </c>
      <c r="D9" t="n">
        <v>0.5831667176382797</v>
      </c>
      <c r="E9" t="n">
        <v>18.0</v>
      </c>
      <c r="F9" t="n">
        <v>0.3557465784981955</v>
      </c>
      <c r="G9" t="n">
        <v>12.0</v>
      </c>
      <c r="H9" t="n">
        <v>0.41683328236172035</v>
      </c>
      <c r="I9" t="n">
        <v>13.0</v>
      </c>
      <c r="J9" t="n">
        <v>0.803410004756459</v>
      </c>
      <c r="K9" t="n">
        <v>6.0</v>
      </c>
      <c r="L9" t="n">
        <v>0.19432734655518022</v>
      </c>
      <c r="M9" t="n">
        <v>19.0</v>
      </c>
      <c r="N9" t="n">
        <v>0.22659510657671947</v>
      </c>
      <c r="O9" t="n">
        <v>15.0</v>
      </c>
      <c r="P9" t="n">
        <v>0.7800078586346798</v>
      </c>
      <c r="Q9" t="n">
        <v>9.0</v>
      </c>
      <c r="R9" t="n">
        <v>0.5160475955648097</v>
      </c>
      <c r="S9" t="n">
        <v>4.0</v>
      </c>
      <c r="T9" t="n">
        <v>0.6781282034411081</v>
      </c>
      <c r="U9" t="n">
        <v>1.0</v>
      </c>
      <c r="V9" t="n">
        <v>0.1551486647265298</v>
      </c>
      <c r="W9" t="n">
        <v>29.0</v>
      </c>
      <c r="X9" t="n">
        <v>0.07371673520660409</v>
      </c>
      <c r="Y9" t="n">
        <v>15.0</v>
      </c>
      <c r="Z9" t="n">
        <v>0.07345884401717137</v>
      </c>
      <c r="AA9" t="n">
        <v>2.0</v>
      </c>
      <c r="AB9" t="n">
        <v>0.19718565704135899</v>
      </c>
      <c r="AC9" t="n">
        <v>18.0</v>
      </c>
      <c r="AD9" t="n">
        <v>0.5688010574902359</v>
      </c>
      <c r="AE9" t="n">
        <v>1.0</v>
      </c>
      <c r="AF9" t="n">
        <v>0.6320685665318247</v>
      </c>
      <c r="AG9" t="n">
        <v>1.0</v>
      </c>
      <c r="AH9" t="n">
        <v>0.4400440681879213</v>
      </c>
      <c r="AI9" t="n">
        <v>4.0</v>
      </c>
      <c r="AJ9" t="n">
        <v>0.630350456880514</v>
      </c>
      <c r="AK9" t="n">
        <v>26.0</v>
      </c>
      <c r="AL9" t="n">
        <v>0.3164506723654539</v>
      </c>
      <c r="AM9" t="n">
        <v>3.0</v>
      </c>
      <c r="AN9" t="n">
        <v>0.3696495431194859</v>
      </c>
      <c r="AO9" t="n">
        <v>5.0</v>
      </c>
      <c r="AP9" t="n">
        <v>0.7248403622205504</v>
      </c>
      <c r="AQ9" t="n">
        <v>1.0</v>
      </c>
      <c r="AR9" t="n">
        <v>0.19372137450229712</v>
      </c>
      <c r="AS9" t="n">
        <v>13.0</v>
      </c>
      <c r="AT9" t="n">
        <v>0.22645857682980755</v>
      </c>
      <c r="AU9" t="n">
        <v>3.0</v>
      </c>
      <c r="AV9" t="n">
        <v>0.7806855129500839</v>
      </c>
      <c r="AW9" t="n">
        <v>16.0</v>
      </c>
      <c r="AX9" t="n">
        <v>0.49147989284929444</v>
      </c>
      <c r="AY9" t="n">
        <v>1.0</v>
      </c>
      <c r="AZ9" t="n">
        <v>0.5770987037901321</v>
      </c>
      <c r="BA9" t="n">
        <v>4.0</v>
      </c>
      <c r="BB9" t="n">
        <v>0.10690443978416785</v>
      </c>
      <c r="BC9" t="n">
        <v>30.0</v>
      </c>
      <c r="BD9" t="n">
        <v>0.08828929370121383</v>
      </c>
      <c r="BE9" t="n">
        <v>4.0</v>
      </c>
      <c r="BF9" t="n">
        <v>0.11144278722056816</v>
      </c>
      <c r="BG9" t="n">
        <v>5.0</v>
      </c>
      <c r="BH9" t="n">
        <v>0.19398673064198643</v>
      </c>
      <c r="BI9" t="n">
        <v>16.0</v>
      </c>
      <c r="BJ9" t="n">
        <v>0.4988916279442033</v>
      </c>
      <c r="BK9" t="n">
        <v>2.0</v>
      </c>
      <c r="BL9" t="n">
        <v>0.5625278677917394</v>
      </c>
      <c r="BM9" t="n">
        <v>2.0</v>
      </c>
      <c r="BN9" t="n">
        <v>112.75435863497935</v>
      </c>
      <c r="BO9" t="n">
        <v>9.0</v>
      </c>
      <c r="BP9" t="n">
        <v>107.58274260554528</v>
      </c>
      <c r="BQ9" t="n">
        <v>8.0</v>
      </c>
      <c r="BR9" t="n">
        <v>99.81929503023028</v>
      </c>
      <c r="BS9" t="n">
        <v>19.0</v>
      </c>
    </row>
    <row r="10">
      <c r="A10" t="s">
        <v>103</v>
      </c>
      <c r="B10" t="n">
        <v>0.43868370648830884</v>
      </c>
      <c r="C10" t="n">
        <v>28.0</v>
      </c>
      <c r="D10" t="n">
        <v>0.603471412407866</v>
      </c>
      <c r="E10" t="n">
        <v>14.0</v>
      </c>
      <c r="F10" t="n">
        <v>0.3439664127129759</v>
      </c>
      <c r="G10" t="n">
        <v>22.0</v>
      </c>
      <c r="H10" t="n">
        <v>0.396528587592134</v>
      </c>
      <c r="I10" t="n">
        <v>17.0</v>
      </c>
      <c r="J10" t="n">
        <v>0.7648452672488134</v>
      </c>
      <c r="K10" t="n">
        <v>22.0</v>
      </c>
      <c r="L10" t="n">
        <v>0.19572801235093948</v>
      </c>
      <c r="M10" t="n">
        <v>17.0</v>
      </c>
      <c r="N10" t="n">
        <v>0.2344400387326133</v>
      </c>
      <c r="O10" t="n">
        <v>8.0</v>
      </c>
      <c r="P10" t="n">
        <v>0.7614598334459709</v>
      </c>
      <c r="Q10" t="n">
        <v>21.0</v>
      </c>
      <c r="R10" t="n">
        <v>0.47555845397157975</v>
      </c>
      <c r="S10" t="n">
        <v>26.0</v>
      </c>
      <c r="T10" t="n">
        <v>0.631265444868748</v>
      </c>
      <c r="U10" t="n">
        <v>7.0</v>
      </c>
      <c r="V10" t="n">
        <v>0.13607009635198783</v>
      </c>
      <c r="W10" t="n">
        <v>19.0</v>
      </c>
      <c r="X10" t="n">
        <v>0.0738672136229395</v>
      </c>
      <c r="Y10" t="n">
        <v>16.0</v>
      </c>
      <c r="Z10" t="n">
        <v>0.08914036393714071</v>
      </c>
      <c r="AA10" t="n">
        <v>20.0</v>
      </c>
      <c r="AB10" t="n">
        <v>0.21721944387366354</v>
      </c>
      <c r="AC10" t="n">
        <v>29.0</v>
      </c>
      <c r="AD10" t="n">
        <v>0.5070453507520717</v>
      </c>
      <c r="AE10" t="n">
        <v>28.0</v>
      </c>
      <c r="AF10" t="n">
        <v>0.5724038334812999</v>
      </c>
      <c r="AG10" t="n">
        <v>27.0</v>
      </c>
      <c r="AH10" t="n">
        <v>0.5203540897507585</v>
      </c>
      <c r="AI10" t="n">
        <v>30.0</v>
      </c>
      <c r="AJ10" t="n">
        <v>0.6206572315594147</v>
      </c>
      <c r="AK10" t="n">
        <v>23.0</v>
      </c>
      <c r="AL10" t="n">
        <v>0.3949020742057052</v>
      </c>
      <c r="AM10" t="n">
        <v>29.0</v>
      </c>
      <c r="AN10" t="n">
        <v>0.37934276844058523</v>
      </c>
      <c r="AO10" t="n">
        <v>8.0</v>
      </c>
      <c r="AP10" t="n">
        <v>0.780608717664688</v>
      </c>
      <c r="AQ10" t="n">
        <v>15.0</v>
      </c>
      <c r="AR10" t="n">
        <v>0.2342716809340676</v>
      </c>
      <c r="AS10" t="n">
        <v>28.0</v>
      </c>
      <c r="AT10" t="n">
        <v>0.2377137401603503</v>
      </c>
      <c r="AU10" t="n">
        <v>26.0</v>
      </c>
      <c r="AV10" t="n">
        <v>0.7642137908724828</v>
      </c>
      <c r="AW10" t="n">
        <v>11.0</v>
      </c>
      <c r="AX10" t="n">
        <v>0.4982028245949681</v>
      </c>
      <c r="AY10" t="n">
        <v>7.0</v>
      </c>
      <c r="AZ10" t="n">
        <v>0.5996793940521454</v>
      </c>
      <c r="BA10" t="n">
        <v>9.0</v>
      </c>
      <c r="BB10" t="n">
        <v>0.1375440699811154</v>
      </c>
      <c r="BC10" t="n">
        <v>11.0</v>
      </c>
      <c r="BD10" t="n">
        <v>0.07073624473150096</v>
      </c>
      <c r="BE10" t="n">
        <v>20.0</v>
      </c>
      <c r="BF10" t="n">
        <v>0.0980518263310155</v>
      </c>
      <c r="BG10" t="n">
        <v>10.0</v>
      </c>
      <c r="BH10" t="n">
        <v>0.1776757867025092</v>
      </c>
      <c r="BI10" t="n">
        <v>27.0</v>
      </c>
      <c r="BJ10" t="n">
        <v>0.5953604551341277</v>
      </c>
      <c r="BK10" t="n">
        <v>30.0</v>
      </c>
      <c r="BL10" t="n">
        <v>0.6682612885413399</v>
      </c>
      <c r="BM10" t="n">
        <v>29.0</v>
      </c>
      <c r="BN10" t="n">
        <v>105.96796543003065</v>
      </c>
      <c r="BO10" t="n">
        <v>26.0</v>
      </c>
      <c r="BP10" t="n">
        <v>112.86596761673073</v>
      </c>
      <c r="BQ10" t="n">
        <v>22.0</v>
      </c>
      <c r="BR10" t="n">
        <v>101.31443249541208</v>
      </c>
      <c r="BS10" t="n">
        <v>12.0</v>
      </c>
    </row>
    <row r="11">
      <c r="A11" t="s">
        <v>17</v>
      </c>
      <c r="B11" t="n">
        <v>0.4691695760979119</v>
      </c>
      <c r="C11" t="n">
        <v>14.0</v>
      </c>
      <c r="D11" t="n">
        <v>0.551382419721622</v>
      </c>
      <c r="E11" t="n">
        <v>27.0</v>
      </c>
      <c r="F11" t="n">
        <v>0.3656900452456317</v>
      </c>
      <c r="G11" t="n">
        <v>7.0</v>
      </c>
      <c r="H11" t="n">
        <v>0.44861758027837795</v>
      </c>
      <c r="I11" t="n">
        <v>4.0</v>
      </c>
      <c r="J11" t="n">
        <v>0.7706257951200668</v>
      </c>
      <c r="K11" t="n">
        <v>19.0</v>
      </c>
      <c r="L11" t="n">
        <v>0.1948061356966001</v>
      </c>
      <c r="M11" t="n">
        <v>18.0</v>
      </c>
      <c r="N11" t="n">
        <v>0.21839219495784756</v>
      </c>
      <c r="O11" t="n">
        <v>17.0</v>
      </c>
      <c r="P11" t="n">
        <v>0.7970095106584507</v>
      </c>
      <c r="Q11" t="n">
        <v>1.0</v>
      </c>
      <c r="R11" t="n">
        <v>0.507409130451313</v>
      </c>
      <c r="S11" t="n">
        <v>8.0</v>
      </c>
      <c r="T11" t="n">
        <v>0.6527177786522878</v>
      </c>
      <c r="U11" t="n">
        <v>4.0</v>
      </c>
      <c r="V11" t="n">
        <v>0.1468178732166443</v>
      </c>
      <c r="W11" t="n">
        <v>27.0</v>
      </c>
      <c r="X11" t="n">
        <v>0.08119003289892689</v>
      </c>
      <c r="Y11" t="n">
        <v>24.0</v>
      </c>
      <c r="Z11" t="n">
        <v>0.0854837864823081</v>
      </c>
      <c r="AA11" t="n">
        <v>16.0</v>
      </c>
      <c r="AB11" t="n">
        <v>0.21324275936939</v>
      </c>
      <c r="AC11" t="n">
        <v>27.0</v>
      </c>
      <c r="AD11" t="n">
        <v>0.5511768519205005</v>
      </c>
      <c r="AE11" t="n">
        <v>9.0</v>
      </c>
      <c r="AF11" t="n">
        <v>0.6145993574836215</v>
      </c>
      <c r="AG11" t="n">
        <v>10.0</v>
      </c>
      <c r="AH11" t="n">
        <v>0.45502314374422115</v>
      </c>
      <c r="AI11" t="n">
        <v>7.0</v>
      </c>
      <c r="AJ11" t="n">
        <v>0.6256616933851038</v>
      </c>
      <c r="AK11" t="n">
        <v>24.0</v>
      </c>
      <c r="AL11" t="n">
        <v>0.3490065027988176</v>
      </c>
      <c r="AM11" t="n">
        <v>8.0</v>
      </c>
      <c r="AN11" t="n">
        <v>0.3743383066148961</v>
      </c>
      <c r="AO11" t="n">
        <v>7.0</v>
      </c>
      <c r="AP11" t="n">
        <v>0.7563893563339992</v>
      </c>
      <c r="AQ11" t="n">
        <v>6.0</v>
      </c>
      <c r="AR11" t="n">
        <v>0.20376823445123007</v>
      </c>
      <c r="AS11" t="n">
        <v>18.0</v>
      </c>
      <c r="AT11" t="n">
        <v>0.23070684647869158</v>
      </c>
      <c r="AU11" t="n">
        <v>13.0</v>
      </c>
      <c r="AV11" t="n">
        <v>0.7902666360447165</v>
      </c>
      <c r="AW11" t="n">
        <v>18.0</v>
      </c>
      <c r="AX11" t="n">
        <v>0.5009453288393906</v>
      </c>
      <c r="AY11" t="n">
        <v>19.0</v>
      </c>
      <c r="AZ11" t="n">
        <v>0.5651234876381849</v>
      </c>
      <c r="BA11" t="n">
        <v>3.0</v>
      </c>
      <c r="BB11" t="n">
        <v>0.12393602580663277</v>
      </c>
      <c r="BC11" t="n">
        <v>22.0</v>
      </c>
      <c r="BD11" t="n">
        <v>0.06741735357221469</v>
      </c>
      <c r="BE11" t="n">
        <v>22.0</v>
      </c>
      <c r="BF11" t="n">
        <v>0.09035095389556251</v>
      </c>
      <c r="BG11" t="n">
        <v>16.0</v>
      </c>
      <c r="BH11" t="n">
        <v>0.1728005617787296</v>
      </c>
      <c r="BI11" t="n">
        <v>29.0</v>
      </c>
      <c r="BJ11" t="n">
        <v>0.5199189986585293</v>
      </c>
      <c r="BK11" t="n">
        <v>6.0</v>
      </c>
      <c r="BL11" t="n">
        <v>0.587126827136438</v>
      </c>
      <c r="BM11" t="n">
        <v>9.0</v>
      </c>
      <c r="BN11" t="n">
        <v>110.6216534204407</v>
      </c>
      <c r="BO11" t="n">
        <v>17.0</v>
      </c>
      <c r="BP11" t="n">
        <v>106.86892598848412</v>
      </c>
      <c r="BQ11" t="n">
        <v>5.0</v>
      </c>
      <c r="BR11" t="n">
        <v>100.24595419360139</v>
      </c>
      <c r="BS11" t="n">
        <v>17.0</v>
      </c>
    </row>
    <row r="12">
      <c r="A12" t="s">
        <v>18</v>
      </c>
      <c r="B12" t="n">
        <v>0.4587467374722116</v>
      </c>
      <c r="C12" t="n">
        <v>22.0</v>
      </c>
      <c r="D12" t="n">
        <v>0.5569867134769396</v>
      </c>
      <c r="E12" t="n">
        <v>26.0</v>
      </c>
      <c r="F12" t="n">
        <v>0.329885579597888</v>
      </c>
      <c r="G12" t="n">
        <v>29.0</v>
      </c>
      <c r="H12" t="n">
        <v>0.44301328652306027</v>
      </c>
      <c r="I12" t="n">
        <v>5.0</v>
      </c>
      <c r="J12" t="n">
        <v>0.709888684633161</v>
      </c>
      <c r="K12" t="n">
        <v>30.0</v>
      </c>
      <c r="L12" t="n">
        <v>0.20679700196798276</v>
      </c>
      <c r="M12" t="n">
        <v>6.0</v>
      </c>
      <c r="N12" t="n">
        <v>0.2251166525046127</v>
      </c>
      <c r="O12" t="n">
        <v>16.0</v>
      </c>
      <c r="P12" t="n">
        <v>0.7469540069211722</v>
      </c>
      <c r="Q12" t="n">
        <v>27.0</v>
      </c>
      <c r="R12" t="n">
        <v>0.477404339815752</v>
      </c>
      <c r="S12" t="n">
        <v>25.0</v>
      </c>
      <c r="T12" t="n">
        <v>0.5857557992808471</v>
      </c>
      <c r="U12" t="n">
        <v>24.0</v>
      </c>
      <c r="V12" t="n">
        <v>0.16089120545657581</v>
      </c>
      <c r="W12" t="n">
        <v>30.0</v>
      </c>
      <c r="X12" t="n">
        <v>0.07331223069157865</v>
      </c>
      <c r="Y12" t="n">
        <v>13.0</v>
      </c>
      <c r="Z12" t="n">
        <v>0.08820455250209569</v>
      </c>
      <c r="AA12" t="n">
        <v>19.0</v>
      </c>
      <c r="AB12" t="n">
        <v>0.19887710649992923</v>
      </c>
      <c r="AC12" t="n">
        <v>20.0</v>
      </c>
      <c r="AD12" t="n">
        <v>0.5324989570653801</v>
      </c>
      <c r="AE12" t="n">
        <v>17.0</v>
      </c>
      <c r="AF12" t="n">
        <v>0.5977050161343738</v>
      </c>
      <c r="AG12" t="n">
        <v>17.0</v>
      </c>
      <c r="AH12" t="n">
        <v>0.49880881804679594</v>
      </c>
      <c r="AI12" t="n">
        <v>26.0</v>
      </c>
      <c r="AJ12" t="n">
        <v>0.6442633638974984</v>
      </c>
      <c r="AK12" t="n">
        <v>28.0</v>
      </c>
      <c r="AL12" t="n">
        <v>0.36511315795638316</v>
      </c>
      <c r="AM12" t="n">
        <v>18.0</v>
      </c>
      <c r="AN12" t="n">
        <v>0.35573663610250156</v>
      </c>
      <c r="AO12" t="n">
        <v>3.0</v>
      </c>
      <c r="AP12" t="n">
        <v>0.8674552044432162</v>
      </c>
      <c r="AQ12" t="n">
        <v>30.0</v>
      </c>
      <c r="AR12" t="n">
        <v>0.19985886033089856</v>
      </c>
      <c r="AS12" t="n">
        <v>16.0</v>
      </c>
      <c r="AT12" t="n">
        <v>0.24176278804889934</v>
      </c>
      <c r="AU12" t="n">
        <v>28.0</v>
      </c>
      <c r="AV12" t="n">
        <v>0.7722478375381845</v>
      </c>
      <c r="AW12" t="n">
        <v>14.0</v>
      </c>
      <c r="AX12" t="n">
        <v>0.5038552851879229</v>
      </c>
      <c r="AY12" t="n">
        <v>27.0</v>
      </c>
      <c r="AZ12" t="n">
        <v>0.62421259840276</v>
      </c>
      <c r="BA12" t="n">
        <v>16.0</v>
      </c>
      <c r="BB12" t="n">
        <v>0.10849644763514084</v>
      </c>
      <c r="BC12" t="n">
        <v>29.0</v>
      </c>
      <c r="BD12" t="n">
        <v>0.09501827110517704</v>
      </c>
      <c r="BE12" t="n">
        <v>1.0</v>
      </c>
      <c r="BF12" t="n">
        <v>0.11220030606507</v>
      </c>
      <c r="BG12" t="n">
        <v>2.0</v>
      </c>
      <c r="BH12" t="n">
        <v>0.2077702601694851</v>
      </c>
      <c r="BI12" t="n">
        <v>6.0</v>
      </c>
      <c r="BJ12" t="n">
        <v>0.5654427353117852</v>
      </c>
      <c r="BK12" t="n">
        <v>23.0</v>
      </c>
      <c r="BL12" t="n">
        <v>0.6333790815775278</v>
      </c>
      <c r="BM12" t="n">
        <v>25.0</v>
      </c>
      <c r="BN12" t="n">
        <v>105.76272062116368</v>
      </c>
      <c r="BO12" t="n">
        <v>27.0</v>
      </c>
      <c r="BP12" t="n">
        <v>113.86569095702734</v>
      </c>
      <c r="BQ12" t="n">
        <v>27.0</v>
      </c>
      <c r="BR12" t="n">
        <v>103.21568318012785</v>
      </c>
      <c r="BS12" t="n">
        <v>2.0</v>
      </c>
    </row>
    <row r="13">
      <c r="A13" t="s">
        <v>10</v>
      </c>
      <c r="B13" t="n">
        <v>0.45657454433970374</v>
      </c>
      <c r="C13" t="n">
        <v>24.0</v>
      </c>
      <c r="D13" t="n">
        <v>0.5966373936021756</v>
      </c>
      <c r="E13" t="n">
        <v>15.0</v>
      </c>
      <c r="F13" t="n">
        <v>0.34665137978083777</v>
      </c>
      <c r="G13" t="n">
        <v>20.0</v>
      </c>
      <c r="H13" t="n">
        <v>0.40336260639782434</v>
      </c>
      <c r="I13" t="n">
        <v>16.0</v>
      </c>
      <c r="J13" t="n">
        <v>0.7624151956469086</v>
      </c>
      <c r="K13" t="n">
        <v>23.0</v>
      </c>
      <c r="L13" t="n">
        <v>0.20161961169470705</v>
      </c>
      <c r="M13" t="n">
        <v>12.0</v>
      </c>
      <c r="N13" t="n">
        <v>0.24356354035129776</v>
      </c>
      <c r="O13" t="n">
        <v>6.0</v>
      </c>
      <c r="P13" t="n">
        <v>0.7495284438378264</v>
      </c>
      <c r="Q13" t="n">
        <v>26.0</v>
      </c>
      <c r="R13" t="n">
        <v>0.4851127579610821</v>
      </c>
      <c r="S13" t="n">
        <v>19.0</v>
      </c>
      <c r="T13" t="n">
        <v>0.603583393582916</v>
      </c>
      <c r="U13" t="n">
        <v>16.0</v>
      </c>
      <c r="V13" t="n">
        <v>0.14116971721540614</v>
      </c>
      <c r="W13" t="n">
        <v>25.0</v>
      </c>
      <c r="X13" t="n">
        <v>0.06889001167292928</v>
      </c>
      <c r="Y13" t="n">
        <v>9.0</v>
      </c>
      <c r="Z13" t="n">
        <v>0.09890600069611971</v>
      </c>
      <c r="AA13" t="n">
        <v>25.0</v>
      </c>
      <c r="AB13" t="n">
        <v>0.20597666831968664</v>
      </c>
      <c r="AC13" t="n">
        <v>23.0</v>
      </c>
      <c r="AD13" t="n">
        <v>0.5267094798170237</v>
      </c>
      <c r="AE13" t="n">
        <v>22.0</v>
      </c>
      <c r="AF13" t="n">
        <v>0.5926456395756718</v>
      </c>
      <c r="AG13" t="n">
        <v>21.0</v>
      </c>
      <c r="AH13" t="n">
        <v>0.5069124805231902</v>
      </c>
      <c r="AI13" t="n">
        <v>29.0</v>
      </c>
      <c r="AJ13" t="n">
        <v>0.6256693482882677</v>
      </c>
      <c r="AK13" t="n">
        <v>25.0</v>
      </c>
      <c r="AL13" t="n">
        <v>0.3830930834041109</v>
      </c>
      <c r="AM13" t="n">
        <v>26.0</v>
      </c>
      <c r="AN13" t="n">
        <v>0.3743306517117322</v>
      </c>
      <c r="AO13" t="n">
        <v>6.0</v>
      </c>
      <c r="AP13" t="n">
        <v>0.7906198504582627</v>
      </c>
      <c r="AQ13" t="n">
        <v>22.0</v>
      </c>
      <c r="AR13" t="n">
        <v>0.21175891555545664</v>
      </c>
      <c r="AS13" t="n">
        <v>21.0</v>
      </c>
      <c r="AT13" t="n">
        <v>0.24449324776784082</v>
      </c>
      <c r="AU13" t="n">
        <v>30.0</v>
      </c>
      <c r="AV13" t="n">
        <v>0.7432634229311437</v>
      </c>
      <c r="AW13" t="n">
        <v>6.0</v>
      </c>
      <c r="AX13" t="n">
        <v>0.509267495504312</v>
      </c>
      <c r="AY13" t="n">
        <v>29.0</v>
      </c>
      <c r="AZ13" t="n">
        <v>0.6297106359669842</v>
      </c>
      <c r="BA13" t="n">
        <v>18.0</v>
      </c>
      <c r="BB13" t="n">
        <v>0.12256737870722584</v>
      </c>
      <c r="BC13" t="n">
        <v>23.0</v>
      </c>
      <c r="BD13" t="n">
        <v>0.0874220279521294</v>
      </c>
      <c r="BE13" t="n">
        <v>5.0</v>
      </c>
      <c r="BF13" t="n">
        <v>0.07944305111331179</v>
      </c>
      <c r="BG13" t="n">
        <v>24.0</v>
      </c>
      <c r="BH13" t="n">
        <v>0.1817014418360026</v>
      </c>
      <c r="BI13" t="n">
        <v>25.0</v>
      </c>
      <c r="BJ13" t="n">
        <v>0.5793353816125191</v>
      </c>
      <c r="BK13" t="n">
        <v>27.0</v>
      </c>
      <c r="BL13" t="n">
        <v>0.6468997624744509</v>
      </c>
      <c r="BM13" t="n">
        <v>28.0</v>
      </c>
      <c r="BN13" t="n">
        <v>108.56640283363508</v>
      </c>
      <c r="BO13" t="n">
        <v>21.0</v>
      </c>
      <c r="BP13" t="n">
        <v>116.00606601098605</v>
      </c>
      <c r="BQ13" t="n">
        <v>30.0</v>
      </c>
      <c r="BR13" t="n">
        <v>100.34430338756148</v>
      </c>
      <c r="BS13" t="n">
        <v>16.0</v>
      </c>
    </row>
    <row r="14">
      <c r="A14" t="s">
        <v>104</v>
      </c>
      <c r="B14" t="n">
        <v>0.4593001515761311</v>
      </c>
      <c r="C14" t="n">
        <v>21.0</v>
      </c>
      <c r="D14" t="n">
        <v>0.6137712350229263</v>
      </c>
      <c r="E14" t="n">
        <v>12.0</v>
      </c>
      <c r="F14" t="n">
        <v>0.3627627325007784</v>
      </c>
      <c r="G14" t="n">
        <v>10.0</v>
      </c>
      <c r="H14" t="n">
        <v>0.38622876497707354</v>
      </c>
      <c r="I14" t="n">
        <v>19.0</v>
      </c>
      <c r="J14" t="n">
        <v>0.7874603675542081</v>
      </c>
      <c r="K14" t="n">
        <v>12.0</v>
      </c>
      <c r="L14" t="n">
        <v>0.1851972456518445</v>
      </c>
      <c r="M14" t="n">
        <v>24.0</v>
      </c>
      <c r="N14" t="n">
        <v>0.19341141084334448</v>
      </c>
      <c r="O14" t="n">
        <v>27.0</v>
      </c>
      <c r="P14" t="n">
        <v>0.7432701900607332</v>
      </c>
      <c r="Q14" t="n">
        <v>29.0</v>
      </c>
      <c r="R14" t="n">
        <v>0.4720756100341544</v>
      </c>
      <c r="S14" t="n">
        <v>28.0</v>
      </c>
      <c r="T14" t="n">
        <v>0.612628774949437</v>
      </c>
      <c r="U14" t="n">
        <v>14.0</v>
      </c>
      <c r="V14" t="n">
        <v>0.1281575520141706</v>
      </c>
      <c r="W14" t="n">
        <v>8.0</v>
      </c>
      <c r="X14" t="n">
        <v>0.07065284235230174</v>
      </c>
      <c r="Y14" t="n">
        <v>10.0</v>
      </c>
      <c r="Z14" t="n">
        <v>0.09494900518814135</v>
      </c>
      <c r="AA14" t="n">
        <v>24.0</v>
      </c>
      <c r="AB14" t="n">
        <v>0.18729149117295021</v>
      </c>
      <c r="AC14" t="n">
        <v>7.0</v>
      </c>
      <c r="AD14" t="n">
        <v>0.5298200811014218</v>
      </c>
      <c r="AE14" t="n">
        <v>19.0</v>
      </c>
      <c r="AF14" t="n">
        <v>0.5914981478915302</v>
      </c>
      <c r="AG14" t="n">
        <v>22.0</v>
      </c>
      <c r="AH14" t="n">
        <v>0.4641941351638197</v>
      </c>
      <c r="AI14" t="n">
        <v>11.0</v>
      </c>
      <c r="AJ14" t="n">
        <v>0.6161797971581353</v>
      </c>
      <c r="AK14" t="n">
        <v>21.0</v>
      </c>
      <c r="AL14" t="n">
        <v>0.34927821597245473</v>
      </c>
      <c r="AM14" t="n">
        <v>10.0</v>
      </c>
      <c r="AN14" t="n">
        <v>0.3838202028418647</v>
      </c>
      <c r="AO14" t="n">
        <v>10.0</v>
      </c>
      <c r="AP14" t="n">
        <v>0.7586579687079251</v>
      </c>
      <c r="AQ14" t="n">
        <v>8.0</v>
      </c>
      <c r="AR14" t="n">
        <v>0.1896704980923771</v>
      </c>
      <c r="AS14" t="n">
        <v>9.0</v>
      </c>
      <c r="AT14" t="n">
        <v>0.2299982018130465</v>
      </c>
      <c r="AU14" t="n">
        <v>11.0</v>
      </c>
      <c r="AV14" t="n">
        <v>0.8462526396532277</v>
      </c>
      <c r="AW14" t="n">
        <v>29.0</v>
      </c>
      <c r="AX14" t="n">
        <v>0.49771328868582004</v>
      </c>
      <c r="AY14" t="n">
        <v>5.0</v>
      </c>
      <c r="AZ14" t="n">
        <v>0.6074866256153144</v>
      </c>
      <c r="BA14" t="n">
        <v>12.0</v>
      </c>
      <c r="BB14" t="n">
        <v>0.1308750558379853</v>
      </c>
      <c r="BC14" t="n">
        <v>15.0</v>
      </c>
      <c r="BD14" t="n">
        <v>0.07231795115430129</v>
      </c>
      <c r="BE14" t="n">
        <v>19.0</v>
      </c>
      <c r="BF14" t="n">
        <v>0.07751764121802195</v>
      </c>
      <c r="BG14" t="n">
        <v>26.0</v>
      </c>
      <c r="BH14" t="n">
        <v>0.18875331409851395</v>
      </c>
      <c r="BI14" t="n">
        <v>21.0</v>
      </c>
      <c r="BJ14" t="n">
        <v>0.5313008494886482</v>
      </c>
      <c r="BK14" t="n">
        <v>11.0</v>
      </c>
      <c r="BL14" t="n">
        <v>0.5933510457560964</v>
      </c>
      <c r="BM14" t="n">
        <v>11.0</v>
      </c>
      <c r="BN14" t="n">
        <v>107.98536648366952</v>
      </c>
      <c r="BO14" t="n">
        <v>24.0</v>
      </c>
      <c r="BP14" t="n">
        <v>108.91602755427294</v>
      </c>
      <c r="BQ14" t="n">
        <v>10.0</v>
      </c>
      <c r="BR14" t="n">
        <v>99.71745998423248</v>
      </c>
      <c r="BS14" t="n">
        <v>21.0</v>
      </c>
    </row>
    <row r="15">
      <c r="A15" t="s">
        <v>105</v>
      </c>
      <c r="B15" t="n">
        <v>0.47562390266500404</v>
      </c>
      <c r="C15" t="n">
        <v>10.0</v>
      </c>
      <c r="D15" t="n">
        <v>0.5887418175770592</v>
      </c>
      <c r="E15" t="n">
        <v>16.0</v>
      </c>
      <c r="F15" t="n">
        <v>0.35327438022453056</v>
      </c>
      <c r="G15" t="n">
        <v>17.0</v>
      </c>
      <c r="H15" t="n">
        <v>0.4112581824229407</v>
      </c>
      <c r="I15" t="n">
        <v>15.0</v>
      </c>
      <c r="J15" t="n">
        <v>0.7486258788126635</v>
      </c>
      <c r="K15" t="n">
        <v>26.0</v>
      </c>
      <c r="L15" t="n">
        <v>0.20068955660096105</v>
      </c>
      <c r="M15" t="n">
        <v>13.0</v>
      </c>
      <c r="N15" t="n">
        <v>0.20930917987283068</v>
      </c>
      <c r="O15" t="n">
        <v>24.0</v>
      </c>
      <c r="P15" t="n">
        <v>0.764421302881508</v>
      </c>
      <c r="Q15" t="n">
        <v>18.0</v>
      </c>
      <c r="R15" t="n">
        <v>0.4815266788535724</v>
      </c>
      <c r="S15" t="n">
        <v>20.0</v>
      </c>
      <c r="T15" t="n">
        <v>0.5783558458538434</v>
      </c>
      <c r="U15" t="n">
        <v>26.0</v>
      </c>
      <c r="V15" t="n">
        <v>0.13622032791626662</v>
      </c>
      <c r="W15" t="n">
        <v>20.0</v>
      </c>
      <c r="X15" t="n">
        <v>0.06517205061222721</v>
      </c>
      <c r="Y15" t="n">
        <v>2.0</v>
      </c>
      <c r="Z15" t="n">
        <v>0.0816122526299316</v>
      </c>
      <c r="AA15" t="n">
        <v>11.0</v>
      </c>
      <c r="AB15" t="n">
        <v>0.19309250401834854</v>
      </c>
      <c r="AC15" t="n">
        <v>15.0</v>
      </c>
      <c r="AD15" t="n">
        <v>0.5484482291207975</v>
      </c>
      <c r="AE15" t="n">
        <v>11.0</v>
      </c>
      <c r="AF15" t="n">
        <v>0.6122676297661199</v>
      </c>
      <c r="AG15" t="n">
        <v>11.0</v>
      </c>
      <c r="AH15" t="n">
        <v>0.4855257305536103</v>
      </c>
      <c r="AI15" t="n">
        <v>21.0</v>
      </c>
      <c r="AJ15" t="n">
        <v>0.6038008393054562</v>
      </c>
      <c r="AK15" t="n">
        <v>18.0</v>
      </c>
      <c r="AL15" t="n">
        <v>0.371924078561896</v>
      </c>
      <c r="AM15" t="n">
        <v>22.0</v>
      </c>
      <c r="AN15" t="n">
        <v>0.3961991606945436</v>
      </c>
      <c r="AO15" t="n">
        <v>13.0</v>
      </c>
      <c r="AP15" t="n">
        <v>0.7979851246674351</v>
      </c>
      <c r="AQ15" t="n">
        <v>24.0</v>
      </c>
      <c r="AR15" t="n">
        <v>0.18945316263087855</v>
      </c>
      <c r="AS15" t="n">
        <v>8.0</v>
      </c>
      <c r="AT15" t="n">
        <v>0.23241442642346877</v>
      </c>
      <c r="AU15" t="n">
        <v>19.0</v>
      </c>
      <c r="AV15" t="n">
        <v>0.8129735372154779</v>
      </c>
      <c r="AW15" t="n">
        <v>24.0</v>
      </c>
      <c r="AX15" t="n">
        <v>0.5002594591144838</v>
      </c>
      <c r="AY15" t="n">
        <v>15.0</v>
      </c>
      <c r="AZ15" t="n">
        <v>0.6471220107579132</v>
      </c>
      <c r="BA15" t="n">
        <v>23.0</v>
      </c>
      <c r="BB15" t="n">
        <v>0.1209798423651088</v>
      </c>
      <c r="BC15" t="n">
        <v>24.0</v>
      </c>
      <c r="BD15" t="n">
        <v>0.0885721668268819</v>
      </c>
      <c r="BE15" t="n">
        <v>3.0</v>
      </c>
      <c r="BF15" t="n">
        <v>0.08156339327028284</v>
      </c>
      <c r="BG15" t="n">
        <v>23.0</v>
      </c>
      <c r="BH15" t="n">
        <v>0.19441870290224697</v>
      </c>
      <c r="BI15" t="n">
        <v>15.0</v>
      </c>
      <c r="BJ15" t="n">
        <v>0.5586895100685061</v>
      </c>
      <c r="BK15" t="n">
        <v>21.0</v>
      </c>
      <c r="BL15" t="n">
        <v>0.6204429073359852</v>
      </c>
      <c r="BM15" t="n">
        <v>20.0</v>
      </c>
      <c r="BN15" t="n">
        <v>110.7640621101632</v>
      </c>
      <c r="BO15" t="n">
        <v>14.0</v>
      </c>
      <c r="BP15" t="n">
        <v>114.62482738959176</v>
      </c>
      <c r="BQ15" t="n">
        <v>28.0</v>
      </c>
      <c r="BR15" t="n">
        <v>101.73884215201906</v>
      </c>
      <c r="BS15" t="n">
        <v>11.0</v>
      </c>
    </row>
    <row r="16">
      <c r="A16" t="s">
        <v>13</v>
      </c>
      <c r="B16" t="n">
        <v>0.4577462926108923</v>
      </c>
      <c r="C16" t="n">
        <v>23.0</v>
      </c>
      <c r="D16" t="n">
        <v>0.6620429367736649</v>
      </c>
      <c r="E16" t="n">
        <v>3.0</v>
      </c>
      <c r="F16" t="n">
        <v>0.3426666905028104</v>
      </c>
      <c r="G16" t="n">
        <v>24.0</v>
      </c>
      <c r="H16" t="n">
        <v>0.3379570632263351</v>
      </c>
      <c r="I16" t="n">
        <v>28.0</v>
      </c>
      <c r="J16" t="n">
        <v>0.7363870505317769</v>
      </c>
      <c r="K16" t="n">
        <v>28.0</v>
      </c>
      <c r="L16" t="n">
        <v>0.1911377593069597</v>
      </c>
      <c r="M16" t="n">
        <v>21.0</v>
      </c>
      <c r="N16" t="n">
        <v>0.3138807522096325</v>
      </c>
      <c r="O16" t="n">
        <v>1.0</v>
      </c>
      <c r="P16" t="n">
        <v>0.7642124443209364</v>
      </c>
      <c r="Q16" t="n">
        <v>19.0</v>
      </c>
      <c r="R16" t="n">
        <v>0.5292629232063655</v>
      </c>
      <c r="S16" t="n">
        <v>1.0</v>
      </c>
      <c r="T16" t="n">
        <v>0.6008114942219883</v>
      </c>
      <c r="U16" t="n">
        <v>17.0</v>
      </c>
      <c r="V16" t="n">
        <v>0.12852017098564567</v>
      </c>
      <c r="W16" t="n">
        <v>9.0</v>
      </c>
      <c r="X16" t="n">
        <v>0.09250160209141672</v>
      </c>
      <c r="Y16" t="n">
        <v>30.0</v>
      </c>
      <c r="Z16" t="n">
        <v>0.1158239520774471</v>
      </c>
      <c r="AA16" t="n">
        <v>30.0</v>
      </c>
      <c r="AB16" t="n">
        <v>0.19799555029939844</v>
      </c>
      <c r="AC16" t="n">
        <v>19.0</v>
      </c>
      <c r="AD16" t="n">
        <v>0.5160009108849645</v>
      </c>
      <c r="AE16" t="n">
        <v>25.0</v>
      </c>
      <c r="AF16" t="n">
        <v>0.5779381306148708</v>
      </c>
      <c r="AG16" t="n">
        <v>25.0</v>
      </c>
      <c r="AH16" t="n">
        <v>0.46960186352341715</v>
      </c>
      <c r="AI16" t="n">
        <v>15.0</v>
      </c>
      <c r="AJ16" t="n">
        <v>0.5562857570864789</v>
      </c>
      <c r="AK16" t="n">
        <v>4.0</v>
      </c>
      <c r="AL16" t="n">
        <v>0.36457996561788936</v>
      </c>
      <c r="AM16" t="n">
        <v>17.0</v>
      </c>
      <c r="AN16" t="n">
        <v>0.4437142429135211</v>
      </c>
      <c r="AO16" t="n">
        <v>27.0</v>
      </c>
      <c r="AP16" t="n">
        <v>0.8198642291035827</v>
      </c>
      <c r="AQ16" t="n">
        <v>29.0</v>
      </c>
      <c r="AR16" t="n">
        <v>0.21025912525928026</v>
      </c>
      <c r="AS16" t="n">
        <v>20.0</v>
      </c>
      <c r="AT16" t="n">
        <v>0.2314389399014353</v>
      </c>
      <c r="AU16" t="n">
        <v>15.0</v>
      </c>
      <c r="AV16" t="n">
        <v>0.6062953011270162</v>
      </c>
      <c r="AW16" t="n">
        <v>1.0</v>
      </c>
      <c r="AX16" t="n">
        <v>0.5004145722055567</v>
      </c>
      <c r="AY16" t="n">
        <v>16.0</v>
      </c>
      <c r="AZ16" t="n">
        <v>0.6358182347356043</v>
      </c>
      <c r="BA16" t="n">
        <v>21.0</v>
      </c>
      <c r="BB16" t="n">
        <v>0.14772133336129514</v>
      </c>
      <c r="BC16" t="n">
        <v>6.0</v>
      </c>
      <c r="BD16" t="n">
        <v>0.04817792926756065</v>
      </c>
      <c r="BE16" t="n">
        <v>30.0</v>
      </c>
      <c r="BF16" t="n">
        <v>0.07179374043552667</v>
      </c>
      <c r="BG16" t="n">
        <v>30.0</v>
      </c>
      <c r="BH16" t="n">
        <v>0.19386648587823493</v>
      </c>
      <c r="BI16" t="n">
        <v>17.0</v>
      </c>
      <c r="BJ16" t="n">
        <v>0.5501399646292885</v>
      </c>
      <c r="BK16" t="n">
        <v>17.0</v>
      </c>
      <c r="BL16" t="n">
        <v>0.619765961576729</v>
      </c>
      <c r="BM16" t="n">
        <v>19.0</v>
      </c>
      <c r="BN16" t="n">
        <v>111.24030718432978</v>
      </c>
      <c r="BO16" t="n">
        <v>13.0</v>
      </c>
      <c r="BP16" t="n">
        <v>107.12468415398932</v>
      </c>
      <c r="BQ16" t="n">
        <v>7.0</v>
      </c>
      <c r="BR16" t="n">
        <v>103.0566092591545</v>
      </c>
      <c r="BS16" t="n">
        <v>4.0</v>
      </c>
    </row>
    <row r="17">
      <c r="A17" t="s">
        <v>106</v>
      </c>
      <c r="B17" t="n">
        <v>0.46853230224283154</v>
      </c>
      <c r="C17" t="n">
        <v>15.0</v>
      </c>
      <c r="D17" t="n">
        <v>0.5575102429305042</v>
      </c>
      <c r="E17" t="n">
        <v>25.0</v>
      </c>
      <c r="F17" t="n">
        <v>0.3830588738983816</v>
      </c>
      <c r="G17" t="n">
        <v>3.0</v>
      </c>
      <c r="H17" t="n">
        <v>0.44248975706949567</v>
      </c>
      <c r="I17" t="n">
        <v>6.0</v>
      </c>
      <c r="J17" t="n">
        <v>0.8046303881591699</v>
      </c>
      <c r="K17" t="n">
        <v>5.0</v>
      </c>
      <c r="L17" t="n">
        <v>0.20354155951952016</v>
      </c>
      <c r="M17" t="n">
        <v>9.0</v>
      </c>
      <c r="N17" t="n">
        <v>0.21819090913687075</v>
      </c>
      <c r="O17" t="n">
        <v>18.0</v>
      </c>
      <c r="P17" t="n">
        <v>0.7817609156103879</v>
      </c>
      <c r="Q17" t="n">
        <v>7.0</v>
      </c>
      <c r="R17" t="n">
        <v>0.5041939144023206</v>
      </c>
      <c r="S17" t="n">
        <v>9.0</v>
      </c>
      <c r="T17" t="n">
        <v>0.6620726858178605</v>
      </c>
      <c r="U17" t="n">
        <v>3.0</v>
      </c>
      <c r="V17" t="n">
        <v>0.14638048345724147</v>
      </c>
      <c r="W17" t="n">
        <v>26.0</v>
      </c>
      <c r="X17" t="n">
        <v>0.07663303043655512</v>
      </c>
      <c r="Y17" t="n">
        <v>21.0</v>
      </c>
      <c r="Z17" t="n">
        <v>0.08038380318744454</v>
      </c>
      <c r="AA17" t="n">
        <v>7.0</v>
      </c>
      <c r="AB17" t="n">
        <v>0.20662693383487468</v>
      </c>
      <c r="AC17" t="n">
        <v>24.0</v>
      </c>
      <c r="AD17" t="n">
        <v>0.5537988809989929</v>
      </c>
      <c r="AE17" t="n">
        <v>7.0</v>
      </c>
      <c r="AF17" t="n">
        <v>0.6201729167383782</v>
      </c>
      <c r="AG17" t="n">
        <v>8.0</v>
      </c>
      <c r="AH17" t="n">
        <v>0.446301394195581</v>
      </c>
      <c r="AI17" t="n">
        <v>5.0</v>
      </c>
      <c r="AJ17" t="n">
        <v>0.5767424945736248</v>
      </c>
      <c r="AK17" t="n">
        <v>12.0</v>
      </c>
      <c r="AL17" t="n">
        <v>0.3067233364444665</v>
      </c>
      <c r="AM17" t="n">
        <v>1.0</v>
      </c>
      <c r="AN17" t="n">
        <v>0.42325750542637514</v>
      </c>
      <c r="AO17" t="n">
        <v>19.0</v>
      </c>
      <c r="AP17" t="n">
        <v>0.7678731423467413</v>
      </c>
      <c r="AQ17" t="n">
        <v>11.0</v>
      </c>
      <c r="AR17" t="n">
        <v>0.21600553707783374</v>
      </c>
      <c r="AS17" t="n">
        <v>23.0</v>
      </c>
      <c r="AT17" t="n">
        <v>0.23079508429472403</v>
      </c>
      <c r="AU17" t="n">
        <v>14.0</v>
      </c>
      <c r="AV17" t="n">
        <v>0.7816062840925426</v>
      </c>
      <c r="AW17" t="n">
        <v>17.0</v>
      </c>
      <c r="AX17" t="n">
        <v>0.5028299393041556</v>
      </c>
      <c r="AY17" t="n">
        <v>24.0</v>
      </c>
      <c r="AZ17" t="n">
        <v>0.600673237975763</v>
      </c>
      <c r="BA17" t="n">
        <v>10.0</v>
      </c>
      <c r="BB17" t="n">
        <v>0.13374091144403613</v>
      </c>
      <c r="BC17" t="n">
        <v>12.0</v>
      </c>
      <c r="BD17" t="n">
        <v>0.07274619452429058</v>
      </c>
      <c r="BE17" t="n">
        <v>17.0</v>
      </c>
      <c r="BF17" t="n">
        <v>0.09247957086571078</v>
      </c>
      <c r="BG17" t="n">
        <v>15.0</v>
      </c>
      <c r="BH17" t="n">
        <v>0.19317576079572138</v>
      </c>
      <c r="BI17" t="n">
        <v>18.0</v>
      </c>
      <c r="BJ17" t="n">
        <v>0.5108483621356501</v>
      </c>
      <c r="BK17" t="n">
        <v>5.0</v>
      </c>
      <c r="BL17" t="n">
        <v>0.582295755501943</v>
      </c>
      <c r="BM17" t="n">
        <v>7.0</v>
      </c>
      <c r="BN17" t="n">
        <v>111.3407198785828</v>
      </c>
      <c r="BO17" t="n">
        <v>12.0</v>
      </c>
      <c r="BP17" t="n">
        <v>105.8722688099848</v>
      </c>
      <c r="BQ17" t="n">
        <v>3.0</v>
      </c>
      <c r="BR17" t="n">
        <v>98.80824703702375</v>
      </c>
      <c r="BS17" t="n">
        <v>24.0</v>
      </c>
    </row>
    <row r="18">
      <c r="A18" t="s">
        <v>14</v>
      </c>
      <c r="B18" t="n">
        <v>0.4775965585699147</v>
      </c>
      <c r="C18" t="n">
        <v>7.0</v>
      </c>
      <c r="D18" t="n">
        <v>0.569524629078511</v>
      </c>
      <c r="E18" t="n">
        <v>23.0</v>
      </c>
      <c r="F18" t="n">
        <v>0.3657103601863256</v>
      </c>
      <c r="G18" t="n">
        <v>6.0</v>
      </c>
      <c r="H18" t="n">
        <v>0.43047537092148896</v>
      </c>
      <c r="I18" t="n">
        <v>8.0</v>
      </c>
      <c r="J18" t="n">
        <v>0.7766795301991272</v>
      </c>
      <c r="K18" t="n">
        <v>16.0</v>
      </c>
      <c r="L18" t="n">
        <v>0.20898255536805496</v>
      </c>
      <c r="M18" t="n">
        <v>5.0</v>
      </c>
      <c r="N18" t="n">
        <v>0.23179121820287824</v>
      </c>
      <c r="O18" t="n">
        <v>11.0</v>
      </c>
      <c r="P18" t="n">
        <v>0.7842268861707353</v>
      </c>
      <c r="Q18" t="n">
        <v>5.0</v>
      </c>
      <c r="R18" t="n">
        <v>0.5112498892184705</v>
      </c>
      <c r="S18" t="n">
        <v>6.0</v>
      </c>
      <c r="T18" t="n">
        <v>0.5754829219941546</v>
      </c>
      <c r="U18" t="n">
        <v>28.0</v>
      </c>
      <c r="V18" t="n">
        <v>0.13060307401673596</v>
      </c>
      <c r="W18" t="n">
        <v>11.0</v>
      </c>
      <c r="X18" t="n">
        <v>0.07358395942891827</v>
      </c>
      <c r="Y18" t="n">
        <v>14.0</v>
      </c>
      <c r="Z18" t="n">
        <v>0.08156046639986017</v>
      </c>
      <c r="AA18" t="n">
        <v>9.0</v>
      </c>
      <c r="AB18" t="n">
        <v>0.1758600646000185</v>
      </c>
      <c r="AC18" t="n">
        <v>2.0</v>
      </c>
      <c r="AD18" t="n">
        <v>0.5566049533375529</v>
      </c>
      <c r="AE18" t="n">
        <v>6.0</v>
      </c>
      <c r="AF18" t="n">
        <v>0.6240014011741958</v>
      </c>
      <c r="AG18" t="n">
        <v>7.0</v>
      </c>
      <c r="AH18" t="n">
        <v>0.45563426706650817</v>
      </c>
      <c r="AI18" t="n">
        <v>9.0</v>
      </c>
      <c r="AJ18" t="n">
        <v>0.5861276871795866</v>
      </c>
      <c r="AK18" t="n">
        <v>16.0</v>
      </c>
      <c r="AL18" t="n">
        <v>0.3496553438827955</v>
      </c>
      <c r="AM18" t="n">
        <v>11.0</v>
      </c>
      <c r="AN18" t="n">
        <v>0.4138723128204133</v>
      </c>
      <c r="AO18" t="n">
        <v>15.0</v>
      </c>
      <c r="AP18" t="n">
        <v>0.789335178823939</v>
      </c>
      <c r="AQ18" t="n">
        <v>19.0</v>
      </c>
      <c r="AR18" t="n">
        <v>0.16140471846555488</v>
      </c>
      <c r="AS18" t="n">
        <v>2.0</v>
      </c>
      <c r="AT18" t="n">
        <v>0.22686858877458962</v>
      </c>
      <c r="AU18" t="n">
        <v>5.0</v>
      </c>
      <c r="AV18" t="n">
        <v>0.7646929136992895</v>
      </c>
      <c r="AW18" t="n">
        <v>12.0</v>
      </c>
      <c r="AX18" t="n">
        <v>0.4969110709448215</v>
      </c>
      <c r="AY18" t="n">
        <v>2.0</v>
      </c>
      <c r="AZ18" t="n">
        <v>0.6775091510315272</v>
      </c>
      <c r="BA18" t="n">
        <v>29.0</v>
      </c>
      <c r="BB18" t="n">
        <v>0.1280034139010186</v>
      </c>
      <c r="BC18" t="n">
        <v>18.0</v>
      </c>
      <c r="BD18" t="n">
        <v>0.07545586859211335</v>
      </c>
      <c r="BE18" t="n">
        <v>15.0</v>
      </c>
      <c r="BF18" t="n">
        <v>0.09294497559751544</v>
      </c>
      <c r="BG18" t="n">
        <v>13.0</v>
      </c>
      <c r="BH18" t="n">
        <v>0.21858675574956268</v>
      </c>
      <c r="BI18" t="n">
        <v>2.0</v>
      </c>
      <c r="BJ18" t="n">
        <v>0.528158691784275</v>
      </c>
      <c r="BK18" t="n">
        <v>8.0</v>
      </c>
      <c r="BL18" t="n">
        <v>0.5823003510766503</v>
      </c>
      <c r="BM18" t="n">
        <v>8.0</v>
      </c>
      <c r="BN18" t="n">
        <v>114.45196242011187</v>
      </c>
      <c r="BO18" t="n">
        <v>5.0</v>
      </c>
      <c r="BP18" t="n">
        <v>110.69427778130341</v>
      </c>
      <c r="BQ18" t="n">
        <v>17.0</v>
      </c>
      <c r="BR18" t="n">
        <v>102.19718683390884</v>
      </c>
      <c r="BS18" t="n">
        <v>6.0</v>
      </c>
    </row>
    <row r="19">
      <c r="A19" t="s">
        <v>107</v>
      </c>
      <c r="B19" t="n">
        <v>0.47736158943901713</v>
      </c>
      <c r="C19" t="n">
        <v>8.0</v>
      </c>
      <c r="D19" t="n">
        <v>0.5482073089829677</v>
      </c>
      <c r="E19" t="n">
        <v>29.0</v>
      </c>
      <c r="F19" t="n">
        <v>0.3785970745857525</v>
      </c>
      <c r="G19" t="n">
        <v>4.0</v>
      </c>
      <c r="H19" t="n">
        <v>0.45179269101703223</v>
      </c>
      <c r="I19" t="n">
        <v>2.0</v>
      </c>
      <c r="J19" t="n">
        <v>0.7918223678210276</v>
      </c>
      <c r="K19" t="n">
        <v>10.0</v>
      </c>
      <c r="L19" t="n">
        <v>0.20679298708018026</v>
      </c>
      <c r="M19" t="n">
        <v>7.0</v>
      </c>
      <c r="N19" t="n">
        <v>0.23037451358627212</v>
      </c>
      <c r="O19" t="n">
        <v>12.0</v>
      </c>
      <c r="P19" t="n">
        <v>0.752549771057377</v>
      </c>
      <c r="Q19" t="n">
        <v>25.0</v>
      </c>
      <c r="R19" t="n">
        <v>0.47887916250096696</v>
      </c>
      <c r="S19" t="n">
        <v>21.0</v>
      </c>
      <c r="T19" t="n">
        <v>0.6100373150597976</v>
      </c>
      <c r="U19" t="n">
        <v>15.0</v>
      </c>
      <c r="V19" t="n">
        <v>0.13371055108531849</v>
      </c>
      <c r="W19" t="n">
        <v>14.0</v>
      </c>
      <c r="X19" t="n">
        <v>0.08746007933579633</v>
      </c>
      <c r="Y19" t="n">
        <v>26.0</v>
      </c>
      <c r="Z19" t="n">
        <v>0.1077553501515598</v>
      </c>
      <c r="AA19" t="n">
        <v>28.0</v>
      </c>
      <c r="AB19" t="n">
        <v>0.2080748761259166</v>
      </c>
      <c r="AC19" t="n">
        <v>25.0</v>
      </c>
      <c r="AD19" t="n">
        <v>0.5626311633993916</v>
      </c>
      <c r="AE19" t="n">
        <v>3.0</v>
      </c>
      <c r="AF19" t="n">
        <v>0.6295751776791222</v>
      </c>
      <c r="AG19" t="n">
        <v>2.0</v>
      </c>
      <c r="AH19" t="n">
        <v>0.4841035261730888</v>
      </c>
      <c r="AI19" t="n">
        <v>20.0</v>
      </c>
      <c r="AJ19" t="n">
        <v>0.6123297770125238</v>
      </c>
      <c r="AK19" t="n">
        <v>20.0</v>
      </c>
      <c r="AL19" t="n">
        <v>0.35855184062841405</v>
      </c>
      <c r="AM19" t="n">
        <v>16.0</v>
      </c>
      <c r="AN19" t="n">
        <v>0.38767022298747617</v>
      </c>
      <c r="AO19" t="n">
        <v>11.0</v>
      </c>
      <c r="AP19" t="n">
        <v>0.7823361741684121</v>
      </c>
      <c r="AQ19" t="n">
        <v>16.0</v>
      </c>
      <c r="AR19" t="n">
        <v>0.23858563855442122</v>
      </c>
      <c r="AS19" t="n">
        <v>29.0</v>
      </c>
      <c r="AT19" t="n">
        <v>0.22693662884227564</v>
      </c>
      <c r="AU19" t="n">
        <v>6.0</v>
      </c>
      <c r="AV19" t="n">
        <v>0.7549837172582559</v>
      </c>
      <c r="AW19" t="n">
        <v>8.0</v>
      </c>
      <c r="AX19" t="n">
        <v>0.5043159241879802</v>
      </c>
      <c r="AY19" t="n">
        <v>28.0</v>
      </c>
      <c r="AZ19" t="n">
        <v>0.6659640121049343</v>
      </c>
      <c r="BA19" t="n">
        <v>28.0</v>
      </c>
      <c r="BB19" t="n">
        <v>0.15805208091852394</v>
      </c>
      <c r="BC19" t="n">
        <v>3.0</v>
      </c>
      <c r="BD19" t="n">
        <v>0.05537969415563056</v>
      </c>
      <c r="BE19" t="n">
        <v>27.0</v>
      </c>
      <c r="BF19" t="n">
        <v>0.07266277662745253</v>
      </c>
      <c r="BG19" t="n">
        <v>29.0</v>
      </c>
      <c r="BH19" t="n">
        <v>0.18046621367204616</v>
      </c>
      <c r="BI19" t="n">
        <v>26.0</v>
      </c>
      <c r="BJ19" t="n">
        <v>0.5535248144569622</v>
      </c>
      <c r="BK19" t="n">
        <v>18.0</v>
      </c>
      <c r="BL19" t="n">
        <v>0.629988679776934</v>
      </c>
      <c r="BM19" t="n">
        <v>22.0</v>
      </c>
      <c r="BN19" t="n">
        <v>115.17346928290112</v>
      </c>
      <c r="BO19" t="n">
        <v>4.0</v>
      </c>
      <c r="BP19" t="n">
        <v>113.84295110394221</v>
      </c>
      <c r="BQ19" t="n">
        <v>26.0</v>
      </c>
      <c r="BR19" t="n">
        <v>104.02102935560463</v>
      </c>
      <c r="BS19" t="n">
        <v>1.0</v>
      </c>
    </row>
    <row r="20">
      <c r="A20" t="s">
        <v>12</v>
      </c>
      <c r="B20" t="n">
        <v>0.4595662245500742</v>
      </c>
      <c r="C20" t="n">
        <v>20.0</v>
      </c>
      <c r="D20" t="n">
        <v>0.651563504747261</v>
      </c>
      <c r="E20" t="n">
        <v>5.0</v>
      </c>
      <c r="F20" t="n">
        <v>0.34017555518305587</v>
      </c>
      <c r="G20" t="n">
        <v>26.0</v>
      </c>
      <c r="H20" t="n">
        <v>0.34843649525273895</v>
      </c>
      <c r="I20" t="n">
        <v>26.0</v>
      </c>
      <c r="J20" t="n">
        <v>0.78246429171252</v>
      </c>
      <c r="K20" t="n">
        <v>14.0</v>
      </c>
      <c r="L20" t="n">
        <v>0.2341304133050293</v>
      </c>
      <c r="M20" t="n">
        <v>2.0</v>
      </c>
      <c r="N20" t="n">
        <v>0.2585813088393653</v>
      </c>
      <c r="O20" t="n">
        <v>4.0</v>
      </c>
      <c r="P20" t="n">
        <v>0.7920663951020201</v>
      </c>
      <c r="Q20" t="n">
        <v>2.0</v>
      </c>
      <c r="R20" t="n">
        <v>0.5139340263967669</v>
      </c>
      <c r="S20" t="n">
        <v>5.0</v>
      </c>
      <c r="T20" t="n">
        <v>0.6214757806329144</v>
      </c>
      <c r="U20" t="n">
        <v>10.0</v>
      </c>
      <c r="V20" t="n">
        <v>0.13639608901695988</v>
      </c>
      <c r="W20" t="n">
        <v>21.0</v>
      </c>
      <c r="X20" t="n">
        <v>0.08793450437746705</v>
      </c>
      <c r="Y20" t="n">
        <v>27.0</v>
      </c>
      <c r="Z20" t="n">
        <v>0.0843841998399714</v>
      </c>
      <c r="AA20" t="n">
        <v>13.0</v>
      </c>
      <c r="AB20" t="n">
        <v>0.19451469172998354</v>
      </c>
      <c r="AC20" t="n">
        <v>16.0</v>
      </c>
      <c r="AD20" t="n">
        <v>0.5182038946454092</v>
      </c>
      <c r="AE20" t="n">
        <v>24.0</v>
      </c>
      <c r="AF20" t="n">
        <v>0.5953345128664205</v>
      </c>
      <c r="AG20" t="n">
        <v>18.0</v>
      </c>
      <c r="AH20" t="n">
        <v>0.48660606263029027</v>
      </c>
      <c r="AI20" t="n">
        <v>22.0</v>
      </c>
      <c r="AJ20" t="n">
        <v>0.5296981966635033</v>
      </c>
      <c r="AK20" t="n">
        <v>1.0</v>
      </c>
      <c r="AL20" t="n">
        <v>0.37924402214540703</v>
      </c>
      <c r="AM20" t="n">
        <v>24.0</v>
      </c>
      <c r="AN20" t="n">
        <v>0.47030180333649674</v>
      </c>
      <c r="AO20" t="n">
        <v>30.0</v>
      </c>
      <c r="AP20" t="n">
        <v>0.8065497919457063</v>
      </c>
      <c r="AQ20" t="n">
        <v>26.0</v>
      </c>
      <c r="AR20" t="n">
        <v>0.17920526475553286</v>
      </c>
      <c r="AS20" t="n">
        <v>5.0</v>
      </c>
      <c r="AT20" t="n">
        <v>0.23379754875801598</v>
      </c>
      <c r="AU20" t="n">
        <v>20.0</v>
      </c>
      <c r="AV20" t="n">
        <v>0.7133908460769722</v>
      </c>
      <c r="AW20" t="n">
        <v>4.0</v>
      </c>
      <c r="AX20" t="n">
        <v>0.5005566705504039</v>
      </c>
      <c r="AY20" t="n">
        <v>17.0</v>
      </c>
      <c r="AZ20" t="n">
        <v>0.6274699373273169</v>
      </c>
      <c r="BA20" t="n">
        <v>17.0</v>
      </c>
      <c r="BB20" t="n">
        <v>0.14064809885987845</v>
      </c>
      <c r="BC20" t="n">
        <v>8.0</v>
      </c>
      <c r="BD20" t="n">
        <v>0.06002346757575061</v>
      </c>
      <c r="BE20" t="n">
        <v>25.0</v>
      </c>
      <c r="BF20" t="n">
        <v>0.10247799558810886</v>
      </c>
      <c r="BG20" t="n">
        <v>9.0</v>
      </c>
      <c r="BH20" t="n">
        <v>0.2117900413198778</v>
      </c>
      <c r="BI20" t="n">
        <v>4.0</v>
      </c>
      <c r="BJ20" t="n">
        <v>0.5746809340158953</v>
      </c>
      <c r="BK20" t="n">
        <v>25.0</v>
      </c>
      <c r="BL20" t="n">
        <v>0.6326218709821694</v>
      </c>
      <c r="BM20" t="n">
        <v>24.0</v>
      </c>
      <c r="BN20" t="n">
        <v>109.87027611588016</v>
      </c>
      <c r="BO20" t="n">
        <v>19.0</v>
      </c>
      <c r="BP20" t="n">
        <v>109.39370599658761</v>
      </c>
      <c r="BQ20" t="n">
        <v>14.0</v>
      </c>
      <c r="BR20" t="n">
        <v>99.83767793180216</v>
      </c>
      <c r="BS20" t="n">
        <v>18.0</v>
      </c>
    </row>
    <row r="21">
      <c r="A21" t="s">
        <v>108</v>
      </c>
      <c r="B21" t="n">
        <v>0.44365477602103254</v>
      </c>
      <c r="C21" t="n">
        <v>25.0</v>
      </c>
      <c r="D21" t="n">
        <v>0.5765922556183255</v>
      </c>
      <c r="E21" t="n">
        <v>21.0</v>
      </c>
      <c r="F21" t="n">
        <v>0.35514143895589007</v>
      </c>
      <c r="G21" t="n">
        <v>14.0</v>
      </c>
      <c r="H21" t="n">
        <v>0.42340774438167444</v>
      </c>
      <c r="I21" t="n">
        <v>10.0</v>
      </c>
      <c r="J21" t="n">
        <v>0.7473982084301787</v>
      </c>
      <c r="K21" t="n">
        <v>27.0</v>
      </c>
      <c r="L21" t="n">
        <v>0.2170505317491384</v>
      </c>
      <c r="M21" t="n">
        <v>3.0</v>
      </c>
      <c r="N21" t="n">
        <v>0.26475720464331665</v>
      </c>
      <c r="O21" t="n">
        <v>3.0</v>
      </c>
      <c r="P21" t="n">
        <v>0.7907708208863211</v>
      </c>
      <c r="Q21" t="n">
        <v>3.0</v>
      </c>
      <c r="R21" t="n">
        <v>0.5188571107153473</v>
      </c>
      <c r="S21" t="n">
        <v>2.0</v>
      </c>
      <c r="T21" t="n">
        <v>0.5766862319549001</v>
      </c>
      <c r="U21" t="n">
        <v>27.0</v>
      </c>
      <c r="V21" t="n">
        <v>0.12893407437552712</v>
      </c>
      <c r="W21" t="n">
        <v>10.0</v>
      </c>
      <c r="X21" t="n">
        <v>0.0730824471625266</v>
      </c>
      <c r="Y21" t="n">
        <v>12.0</v>
      </c>
      <c r="Z21" t="n">
        <v>0.09236609077359453</v>
      </c>
      <c r="AA21" t="n">
        <v>22.0</v>
      </c>
      <c r="AB21" t="n">
        <v>0.21665414527035</v>
      </c>
      <c r="AC21" t="n">
        <v>28.0</v>
      </c>
      <c r="AD21" t="n">
        <v>0.5189022476031161</v>
      </c>
      <c r="AE21" t="n">
        <v>23.0</v>
      </c>
      <c r="AF21" t="n">
        <v>0.5898876496410663</v>
      </c>
      <c r="AG21" t="n">
        <v>23.0</v>
      </c>
      <c r="AH21" t="n">
        <v>0.4723737458593048</v>
      </c>
      <c r="AI21" t="n">
        <v>18.0</v>
      </c>
      <c r="AJ21" t="n">
        <v>0.5847240484901345</v>
      </c>
      <c r="AK21" t="n">
        <v>15.0</v>
      </c>
      <c r="AL21" t="n">
        <v>0.33321685453645433</v>
      </c>
      <c r="AM21" t="n">
        <v>6.0</v>
      </c>
      <c r="AN21" t="n">
        <v>0.4152759515098654</v>
      </c>
      <c r="AO21" t="n">
        <v>16.0</v>
      </c>
      <c r="AP21" t="n">
        <v>0.7896725882029921</v>
      </c>
      <c r="AQ21" t="n">
        <v>20.0</v>
      </c>
      <c r="AR21" t="n">
        <v>0.1923105181170257</v>
      </c>
      <c r="AS21" t="n">
        <v>12.0</v>
      </c>
      <c r="AT21" t="n">
        <v>0.2267100246595657</v>
      </c>
      <c r="AU21" t="n">
        <v>4.0</v>
      </c>
      <c r="AV21" t="n">
        <v>0.7023087524995031</v>
      </c>
      <c r="AW21" t="n">
        <v>3.0</v>
      </c>
      <c r="AX21" t="n">
        <v>0.4970978429639825</v>
      </c>
      <c r="AY21" t="n">
        <v>3.0</v>
      </c>
      <c r="AZ21" t="n">
        <v>0.6622804060711889</v>
      </c>
      <c r="BA21" t="n">
        <v>27.0</v>
      </c>
      <c r="BB21" t="n">
        <v>0.13295169118364372</v>
      </c>
      <c r="BC21" t="n">
        <v>13.0</v>
      </c>
      <c r="BD21" t="n">
        <v>0.06706318750442629</v>
      </c>
      <c r="BE21" t="n">
        <v>23.0</v>
      </c>
      <c r="BF21" t="n">
        <v>0.08995540426914385</v>
      </c>
      <c r="BG21" t="n">
        <v>17.0</v>
      </c>
      <c r="BH21" t="n">
        <v>0.19275375677599657</v>
      </c>
      <c r="BI21" t="n">
        <v>19.0</v>
      </c>
      <c r="BJ21" t="n">
        <v>0.541520973865913</v>
      </c>
      <c r="BK21" t="n">
        <v>13.0</v>
      </c>
      <c r="BL21" t="n">
        <v>0.6048203720552856</v>
      </c>
      <c r="BM21" t="n">
        <v>13.0</v>
      </c>
      <c r="BN21" t="n">
        <v>110.75492433084271</v>
      </c>
      <c r="BO21" t="n">
        <v>15.0</v>
      </c>
      <c r="BP21" t="n">
        <v>106.55257559092195</v>
      </c>
      <c r="BQ21" t="n">
        <v>4.0</v>
      </c>
      <c r="BR21" t="n">
        <v>98.15819836260779</v>
      </c>
      <c r="BS21" t="n">
        <v>28.0</v>
      </c>
    </row>
    <row r="22">
      <c r="A22" t="s">
        <v>109</v>
      </c>
      <c r="B22" t="n">
        <v>0.4315718399275746</v>
      </c>
      <c r="C22" t="n">
        <v>30.0</v>
      </c>
      <c r="D22" t="n">
        <v>0.577869696006755</v>
      </c>
      <c r="E22" t="n">
        <v>20.0</v>
      </c>
      <c r="F22" t="n">
        <v>0.3246664658470678</v>
      </c>
      <c r="G22" t="n">
        <v>30.0</v>
      </c>
      <c r="H22" t="n">
        <v>0.42213030399324497</v>
      </c>
      <c r="I22" t="n">
        <v>11.0</v>
      </c>
      <c r="J22" t="n">
        <v>0.7497558059976638</v>
      </c>
      <c r="K22" t="n">
        <v>25.0</v>
      </c>
      <c r="L22" t="n">
        <v>0.1744988643422354</v>
      </c>
      <c r="M22" t="n">
        <v>28.0</v>
      </c>
      <c r="N22" t="n">
        <v>0.21113722083006548</v>
      </c>
      <c r="O22" t="n">
        <v>21.0</v>
      </c>
      <c r="P22" t="n">
        <v>0.7334244880576637</v>
      </c>
      <c r="Q22" t="n">
        <v>30.0</v>
      </c>
      <c r="R22" t="n">
        <v>0.465714870962172</v>
      </c>
      <c r="S22" t="n">
        <v>30.0</v>
      </c>
      <c r="T22" t="n">
        <v>0.5882211950262812</v>
      </c>
      <c r="U22" t="n">
        <v>22.0</v>
      </c>
      <c r="V22" t="n">
        <v>0.13483234709853173</v>
      </c>
      <c r="W22" t="n">
        <v>18.0</v>
      </c>
      <c r="X22" t="n">
        <v>0.07538598773452752</v>
      </c>
      <c r="Y22" t="n">
        <v>18.0</v>
      </c>
      <c r="Z22" t="n">
        <v>0.07774757974107335</v>
      </c>
      <c r="AA22" t="n">
        <v>5.0</v>
      </c>
      <c r="AB22" t="n">
        <v>0.17763002706093584</v>
      </c>
      <c r="AC22" t="n">
        <v>3.0</v>
      </c>
      <c r="AD22" t="n">
        <v>0.5003809226336412</v>
      </c>
      <c r="AE22" t="n">
        <v>30.0</v>
      </c>
      <c r="AF22" t="n">
        <v>0.558479692825642</v>
      </c>
      <c r="AG22" t="n">
        <v>30.0</v>
      </c>
      <c r="AH22" t="n">
        <v>0.5008136515584442</v>
      </c>
      <c r="AI22" t="n">
        <v>27.0</v>
      </c>
      <c r="AJ22" t="n">
        <v>0.6055819669924994</v>
      </c>
      <c r="AK22" t="n">
        <v>19.0</v>
      </c>
      <c r="AL22" t="n">
        <v>0.38084486108840926</v>
      </c>
      <c r="AM22" t="n">
        <v>25.0</v>
      </c>
      <c r="AN22" t="n">
        <v>0.3944180330075005</v>
      </c>
      <c r="AO22" t="n">
        <v>12.0</v>
      </c>
      <c r="AP22" t="n">
        <v>0.7897776195642268</v>
      </c>
      <c r="AQ22" t="n">
        <v>21.0</v>
      </c>
      <c r="AR22" t="n">
        <v>0.1913538159637835</v>
      </c>
      <c r="AS22" t="n">
        <v>11.0</v>
      </c>
      <c r="AT22" t="n">
        <v>0.2349852710316509</v>
      </c>
      <c r="AU22" t="n">
        <v>23.0</v>
      </c>
      <c r="AV22" t="n">
        <v>0.8121457084004933</v>
      </c>
      <c r="AW22" t="n">
        <v>23.0</v>
      </c>
      <c r="AX22" t="n">
        <v>0.5021460183761413</v>
      </c>
      <c r="AY22" t="n">
        <v>22.0</v>
      </c>
      <c r="AZ22" t="n">
        <v>0.6525967020293169</v>
      </c>
      <c r="BA22" t="n">
        <v>25.0</v>
      </c>
      <c r="BB22" t="n">
        <v>0.12601389821975092</v>
      </c>
      <c r="BC22" t="n">
        <v>20.0</v>
      </c>
      <c r="BD22" t="n">
        <v>0.08463129896147169</v>
      </c>
      <c r="BE22" t="n">
        <v>10.0</v>
      </c>
      <c r="BF22" t="n">
        <v>0.1284906498719776</v>
      </c>
      <c r="BG22" t="n">
        <v>1.0</v>
      </c>
      <c r="BH22" t="n">
        <v>0.19459189433139565</v>
      </c>
      <c r="BI22" t="n">
        <v>14.0</v>
      </c>
      <c r="BJ22" t="n">
        <v>0.577025142186957</v>
      </c>
      <c r="BK22" t="n">
        <v>26.0</v>
      </c>
      <c r="BL22" t="n">
        <v>0.6380962786652055</v>
      </c>
      <c r="BM22" t="n">
        <v>27.0</v>
      </c>
      <c r="BN22" t="n">
        <v>102.59865418369235</v>
      </c>
      <c r="BO22" t="n">
        <v>30.0</v>
      </c>
      <c r="BP22" t="n">
        <v>111.31195903451875</v>
      </c>
      <c r="BQ22" t="n">
        <v>19.0</v>
      </c>
      <c r="BR22" t="n">
        <v>100.74771120848261</v>
      </c>
      <c r="BS22" t="n">
        <v>13.0</v>
      </c>
    </row>
    <row r="23">
      <c r="A23" t="s">
        <v>110</v>
      </c>
      <c r="B23" t="n">
        <v>0.43655543133873204</v>
      </c>
      <c r="C23" t="n">
        <v>29.0</v>
      </c>
      <c r="D23" t="n">
        <v>0.5717028944814434</v>
      </c>
      <c r="E23" t="n">
        <v>22.0</v>
      </c>
      <c r="F23" t="n">
        <v>0.3415026898788092</v>
      </c>
      <c r="G23" t="n">
        <v>25.0</v>
      </c>
      <c r="H23" t="n">
        <v>0.4282971055185565</v>
      </c>
      <c r="I23" t="n">
        <v>9.0</v>
      </c>
      <c r="J23" t="n">
        <v>0.7824916941043772</v>
      </c>
      <c r="K23" t="n">
        <v>13.0</v>
      </c>
      <c r="L23" t="n">
        <v>0.17145533733595597</v>
      </c>
      <c r="M23" t="n">
        <v>29.0</v>
      </c>
      <c r="N23" t="n">
        <v>0.18740233438393272</v>
      </c>
      <c r="O23" t="n">
        <v>29.0</v>
      </c>
      <c r="P23" t="n">
        <v>0.7802490712644246</v>
      </c>
      <c r="Q23" t="n">
        <v>8.0</v>
      </c>
      <c r="R23" t="n">
        <v>0.4775593908661059</v>
      </c>
      <c r="S23" t="n">
        <v>24.0</v>
      </c>
      <c r="T23" t="n">
        <v>0.6365140958326393</v>
      </c>
      <c r="U23" t="n">
        <v>6.0</v>
      </c>
      <c r="V23" t="n">
        <v>0.1408652819799033</v>
      </c>
      <c r="W23" t="n">
        <v>24.0</v>
      </c>
      <c r="X23" t="n">
        <v>0.06602323646552102</v>
      </c>
      <c r="Y23" t="n">
        <v>4.0</v>
      </c>
      <c r="Z23" t="n">
        <v>0.083284566736829</v>
      </c>
      <c r="AA23" t="n">
        <v>12.0</v>
      </c>
      <c r="AB23" t="n">
        <v>0.1910605871515103</v>
      </c>
      <c r="AC23" t="n">
        <v>13.0</v>
      </c>
      <c r="AD23" t="n">
        <v>0.5095975773611671</v>
      </c>
      <c r="AE23" t="n">
        <v>27.0</v>
      </c>
      <c r="AF23" t="n">
        <v>0.5679639013624841</v>
      </c>
      <c r="AG23" t="n">
        <v>28.0</v>
      </c>
      <c r="AH23" t="n">
        <v>0.48897358644983574</v>
      </c>
      <c r="AI23" t="n">
        <v>23.0</v>
      </c>
      <c r="AJ23" t="n">
        <v>0.6176504561722543</v>
      </c>
      <c r="AK23" t="n">
        <v>22.0</v>
      </c>
      <c r="AL23" t="n">
        <v>0.3691966241683051</v>
      </c>
      <c r="AM23" t="n">
        <v>20.0</v>
      </c>
      <c r="AN23" t="n">
        <v>0.3823495438277456</v>
      </c>
      <c r="AO23" t="n">
        <v>9.0</v>
      </c>
      <c r="AP23" t="n">
        <v>0.7509039172346157</v>
      </c>
      <c r="AQ23" t="n">
        <v>5.0</v>
      </c>
      <c r="AR23" t="n">
        <v>0.2177806340135365</v>
      </c>
      <c r="AS23" t="n">
        <v>24.0</v>
      </c>
      <c r="AT23" t="n">
        <v>0.22233981217481746</v>
      </c>
      <c r="AU23" t="n">
        <v>1.0</v>
      </c>
      <c r="AV23" t="n">
        <v>0.8381274886136514</v>
      </c>
      <c r="AW23" t="n">
        <v>28.0</v>
      </c>
      <c r="AX23" t="n">
        <v>0.5029143231290092</v>
      </c>
      <c r="AY23" t="n">
        <v>25.0</v>
      </c>
      <c r="AZ23" t="n">
        <v>0.5948255091813317</v>
      </c>
      <c r="BA23" t="n">
        <v>8.0</v>
      </c>
      <c r="BB23" t="n">
        <v>0.11639386611977447</v>
      </c>
      <c r="BC23" t="n">
        <v>26.0</v>
      </c>
      <c r="BD23" t="n">
        <v>0.08670194023186964</v>
      </c>
      <c r="BE23" t="n">
        <v>6.0</v>
      </c>
      <c r="BF23" t="n">
        <v>0.11072076079332668</v>
      </c>
      <c r="BG23" t="n">
        <v>6.0</v>
      </c>
      <c r="BH23" t="n">
        <v>0.17065534010245142</v>
      </c>
      <c r="BI23" t="n">
        <v>30.0</v>
      </c>
      <c r="BJ23" t="n">
        <v>0.5596846619041155</v>
      </c>
      <c r="BK23" t="n">
        <v>22.0</v>
      </c>
      <c r="BL23" t="n">
        <v>0.6288705188473535</v>
      </c>
      <c r="BM23" t="n">
        <v>21.0</v>
      </c>
      <c r="BN23" t="n">
        <v>102.78169897184624</v>
      </c>
      <c r="BO23" t="n">
        <v>29.0</v>
      </c>
      <c r="BP23" t="n">
        <v>109.10342649590952</v>
      </c>
      <c r="BQ23" t="n">
        <v>11.0</v>
      </c>
      <c r="BR23" t="n">
        <v>101.95830440135255</v>
      </c>
      <c r="BS23" t="n">
        <v>9.0</v>
      </c>
    </row>
    <row r="24">
      <c r="A24" t="s">
        <v>111</v>
      </c>
      <c r="B24" t="n">
        <v>0.4714379220868644</v>
      </c>
      <c r="C24" t="n">
        <v>13.0</v>
      </c>
      <c r="D24" t="n">
        <v>0.620724991377722</v>
      </c>
      <c r="E24" t="n">
        <v>11.0</v>
      </c>
      <c r="F24" t="n">
        <v>0.3753830891810198</v>
      </c>
      <c r="G24" t="n">
        <v>5.0</v>
      </c>
      <c r="H24" t="n">
        <v>0.3792750086222779</v>
      </c>
      <c r="I24" t="n">
        <v>20.0</v>
      </c>
      <c r="J24" t="n">
        <v>0.8107650472015456</v>
      </c>
      <c r="K24" t="n">
        <v>3.0</v>
      </c>
      <c r="L24" t="n">
        <v>0.2542469239910489</v>
      </c>
      <c r="M24" t="n">
        <v>1.0</v>
      </c>
      <c r="N24" t="n">
        <v>0.19245594041193556</v>
      </c>
      <c r="O24" t="n">
        <v>28.0</v>
      </c>
      <c r="P24" t="n">
        <v>0.7829952826075813</v>
      </c>
      <c r="Q24" t="n">
        <v>6.0</v>
      </c>
      <c r="R24" t="n">
        <v>0.4918348882188806</v>
      </c>
      <c r="S24" t="n">
        <v>14.0</v>
      </c>
      <c r="T24" t="n">
        <v>0.5992961665603344</v>
      </c>
      <c r="U24" t="n">
        <v>18.0</v>
      </c>
      <c r="V24" t="n">
        <v>0.124779968295399</v>
      </c>
      <c r="W24" t="n">
        <v>6.0</v>
      </c>
      <c r="X24" t="n">
        <v>0.07608318761513959</v>
      </c>
      <c r="Y24" t="n">
        <v>20.0</v>
      </c>
      <c r="Z24" t="n">
        <v>0.09955693678218</v>
      </c>
      <c r="AA24" t="n">
        <v>26.0</v>
      </c>
      <c r="AB24" t="n">
        <v>0.196934288147671</v>
      </c>
      <c r="AC24" t="n">
        <v>17.0</v>
      </c>
      <c r="AD24" t="n">
        <v>0.5426912927214357</v>
      </c>
      <c r="AE24" t="n">
        <v>13.0</v>
      </c>
      <c r="AF24" t="n">
        <v>0.6265197636115127</v>
      </c>
      <c r="AG24" t="n">
        <v>4.0</v>
      </c>
      <c r="AH24" t="n">
        <v>0.45559522665459995</v>
      </c>
      <c r="AI24" t="n">
        <v>8.0</v>
      </c>
      <c r="AJ24" t="n">
        <v>0.5822365554238834</v>
      </c>
      <c r="AK24" t="n">
        <v>14.0</v>
      </c>
      <c r="AL24" t="n">
        <v>0.3300159497483287</v>
      </c>
      <c r="AM24" t="n">
        <v>5.0</v>
      </c>
      <c r="AN24" t="n">
        <v>0.41776344457611647</v>
      </c>
      <c r="AO24" t="n">
        <v>17.0</v>
      </c>
      <c r="AP24" t="n">
        <v>0.7294603615116599</v>
      </c>
      <c r="AQ24" t="n">
        <v>4.0</v>
      </c>
      <c r="AR24" t="n">
        <v>0.16319187339669597</v>
      </c>
      <c r="AS24" t="n">
        <v>3.0</v>
      </c>
      <c r="AT24" t="n">
        <v>0.22879542678866618</v>
      </c>
      <c r="AU24" t="n">
        <v>9.0</v>
      </c>
      <c r="AV24" t="n">
        <v>0.8348374875427338</v>
      </c>
      <c r="AW24" t="n">
        <v>27.0</v>
      </c>
      <c r="AX24" t="n">
        <v>0.49920082361583284</v>
      </c>
      <c r="AY24" t="n">
        <v>9.0</v>
      </c>
      <c r="AZ24" t="n">
        <v>0.616179776423227</v>
      </c>
      <c r="BA24" t="n">
        <v>14.0</v>
      </c>
      <c r="BB24" t="n">
        <v>0.1386066649147134</v>
      </c>
      <c r="BC24" t="n">
        <v>10.0</v>
      </c>
      <c r="BD24" t="n">
        <v>0.0677504430040488</v>
      </c>
      <c r="BE24" t="n">
        <v>21.0</v>
      </c>
      <c r="BF24" t="n">
        <v>0.07702030877243979</v>
      </c>
      <c r="BG24" t="n">
        <v>27.0</v>
      </c>
      <c r="BH24" t="n">
        <v>0.19943833158684882</v>
      </c>
      <c r="BI24" t="n">
        <v>10.0</v>
      </c>
      <c r="BJ24" t="n">
        <v>0.5248357255721956</v>
      </c>
      <c r="BK24" t="n">
        <v>7.0</v>
      </c>
      <c r="BL24" t="n">
        <v>0.57779206517172</v>
      </c>
      <c r="BM24" t="n">
        <v>4.0</v>
      </c>
      <c r="BN24" t="n">
        <v>112.69922141013747</v>
      </c>
      <c r="BO24" t="n">
        <v>10.0</v>
      </c>
      <c r="BP24" t="n">
        <v>108.5050782049515</v>
      </c>
      <c r="BQ24" t="n">
        <v>9.0</v>
      </c>
      <c r="BR24" t="n">
        <v>98.70357753494655</v>
      </c>
      <c r="BS24" t="n">
        <v>26.0</v>
      </c>
    </row>
    <row r="25">
      <c r="A25" t="s">
        <v>112</v>
      </c>
      <c r="B25" t="n">
        <v>0.4872361554847815</v>
      </c>
      <c r="C25" t="n">
        <v>3.0</v>
      </c>
      <c r="D25" t="n">
        <v>0.651092164826646</v>
      </c>
      <c r="E25" t="n">
        <v>6.0</v>
      </c>
      <c r="F25" t="n">
        <v>0.3544803945539708</v>
      </c>
      <c r="G25" t="n">
        <v>15.0</v>
      </c>
      <c r="H25" t="n">
        <v>0.3489078351733539</v>
      </c>
      <c r="I25" t="n">
        <v>25.0</v>
      </c>
      <c r="J25" t="n">
        <v>0.8134323996165452</v>
      </c>
      <c r="K25" t="n">
        <v>2.0</v>
      </c>
      <c r="L25" t="n">
        <v>0.18307784299998764</v>
      </c>
      <c r="M25" t="n">
        <v>27.0</v>
      </c>
      <c r="N25" t="n">
        <v>0.2100788731666205</v>
      </c>
      <c r="O25" t="n">
        <v>22.0</v>
      </c>
      <c r="P25" t="n">
        <v>0.7661955047690913</v>
      </c>
      <c r="Q25" t="n">
        <v>16.0</v>
      </c>
      <c r="R25" t="n">
        <v>0.48923677747666083</v>
      </c>
      <c r="S25" t="n">
        <v>16.0</v>
      </c>
      <c r="T25" t="n">
        <v>0.6213329844434187</v>
      </c>
      <c r="U25" t="n">
        <v>11.0</v>
      </c>
      <c r="V25" t="n">
        <v>0.12086818606539643</v>
      </c>
      <c r="W25" t="n">
        <v>4.0</v>
      </c>
      <c r="X25" t="n">
        <v>0.08600994149088169</v>
      </c>
      <c r="Y25" t="n">
        <v>25.0</v>
      </c>
      <c r="Z25" t="n">
        <v>0.07447327342621216</v>
      </c>
      <c r="AA25" t="n">
        <v>4.0</v>
      </c>
      <c r="AB25" t="n">
        <v>0.20254673109125296</v>
      </c>
      <c r="AC25" t="n">
        <v>21.0</v>
      </c>
      <c r="AD25" t="n">
        <v>0.5489470705906948</v>
      </c>
      <c r="AE25" t="n">
        <v>10.0</v>
      </c>
      <c r="AF25" t="n">
        <v>0.6097273944349317</v>
      </c>
      <c r="AG25" t="n">
        <v>14.0</v>
      </c>
      <c r="AH25" t="n">
        <v>0.43440299244826996</v>
      </c>
      <c r="AI25" t="n">
        <v>3.0</v>
      </c>
      <c r="AJ25" t="n">
        <v>0.5604777024513845</v>
      </c>
      <c r="AK25" t="n">
        <v>5.0</v>
      </c>
      <c r="AL25" t="n">
        <v>0.33580775384282613</v>
      </c>
      <c r="AM25" t="n">
        <v>7.0</v>
      </c>
      <c r="AN25" t="n">
        <v>0.4395222975486154</v>
      </c>
      <c r="AO25" t="n">
        <v>26.0</v>
      </c>
      <c r="AP25" t="n">
        <v>0.7279795328927408</v>
      </c>
      <c r="AQ25" t="n">
        <v>3.0</v>
      </c>
      <c r="AR25" t="n">
        <v>0.22530721510781476</v>
      </c>
      <c r="AS25" t="n">
        <v>26.0</v>
      </c>
      <c r="AT25" t="n">
        <v>0.23466878185005213</v>
      </c>
      <c r="AU25" t="n">
        <v>22.0</v>
      </c>
      <c r="AV25" t="n">
        <v>0.8082941810835075</v>
      </c>
      <c r="AW25" t="n">
        <v>22.0</v>
      </c>
      <c r="AX25" t="n">
        <v>0.5000535260167922</v>
      </c>
      <c r="AY25" t="n">
        <v>11.0</v>
      </c>
      <c r="AZ25" t="n">
        <v>0.5840725980305749</v>
      </c>
      <c r="BA25" t="n">
        <v>7.0</v>
      </c>
      <c r="BB25" t="n">
        <v>0.15793038849236046</v>
      </c>
      <c r="BC25" t="n">
        <v>4.0</v>
      </c>
      <c r="BD25" t="n">
        <v>0.05751313486486525</v>
      </c>
      <c r="BE25" t="n">
        <v>26.0</v>
      </c>
      <c r="BF25" t="n">
        <v>0.08497650260315956</v>
      </c>
      <c r="BG25" t="n">
        <v>21.0</v>
      </c>
      <c r="BH25" t="n">
        <v>0.1817543948210355</v>
      </c>
      <c r="BI25" t="n">
        <v>24.0</v>
      </c>
      <c r="BJ25" t="n">
        <v>0.5092081696288455</v>
      </c>
      <c r="BK25" t="n">
        <v>4.0</v>
      </c>
      <c r="BL25" t="n">
        <v>0.5821452588747003</v>
      </c>
      <c r="BM25" t="n">
        <v>5.0</v>
      </c>
      <c r="BN25" t="n">
        <v>112.89413193429142</v>
      </c>
      <c r="BO25" t="n">
        <v>7.0</v>
      </c>
      <c r="BP25" t="n">
        <v>105.63657427467014</v>
      </c>
      <c r="BQ25" t="n">
        <v>2.0</v>
      </c>
      <c r="BR25" t="n">
        <v>102.05151931188715</v>
      </c>
      <c r="BS25" t="n">
        <v>8.0</v>
      </c>
    </row>
    <row r="26">
      <c r="A26" t="s">
        <v>19</v>
      </c>
      <c r="B26" t="n">
        <v>0.44325076698280513</v>
      </c>
      <c r="C26" t="n">
        <v>26.0</v>
      </c>
      <c r="D26" t="n">
        <v>0.5840769618933384</v>
      </c>
      <c r="E26" t="n">
        <v>17.0</v>
      </c>
      <c r="F26" t="n">
        <v>0.34307504030457553</v>
      </c>
      <c r="G26" t="n">
        <v>23.0</v>
      </c>
      <c r="H26" t="n">
        <v>0.4159230381066616</v>
      </c>
      <c r="I26" t="n">
        <v>14.0</v>
      </c>
      <c r="J26" t="n">
        <v>0.735648984578659</v>
      </c>
      <c r="K26" t="n">
        <v>29.0</v>
      </c>
      <c r="L26" t="n">
        <v>0.18729674295828835</v>
      </c>
      <c r="M26" t="n">
        <v>22.0</v>
      </c>
      <c r="N26" t="n">
        <v>0.2111421127114354</v>
      </c>
      <c r="O26" t="n">
        <v>20.0</v>
      </c>
      <c r="P26" t="n">
        <v>0.7547602694544676</v>
      </c>
      <c r="Q26" t="n">
        <v>24.0</v>
      </c>
      <c r="R26" t="n">
        <v>0.46675211118645393</v>
      </c>
      <c r="S26" t="n">
        <v>29.0</v>
      </c>
      <c r="T26" t="n">
        <v>0.6129335313106063</v>
      </c>
      <c r="U26" t="n">
        <v>13.0</v>
      </c>
      <c r="V26" t="n">
        <v>0.14886224970530057</v>
      </c>
      <c r="W26" t="n">
        <v>28.0</v>
      </c>
      <c r="X26" t="n">
        <v>0.08021886067641709</v>
      </c>
      <c r="Y26" t="n">
        <v>23.0</v>
      </c>
      <c r="Z26" t="n">
        <v>0.08817392803656704</v>
      </c>
      <c r="AA26" t="n">
        <v>18.0</v>
      </c>
      <c r="AB26" t="n">
        <v>0.21801679660480974</v>
      </c>
      <c r="AC26" t="n">
        <v>30.0</v>
      </c>
      <c r="AD26" t="n">
        <v>0.5147531070973356</v>
      </c>
      <c r="AE26" t="n">
        <v>26.0</v>
      </c>
      <c r="AF26" t="n">
        <v>0.5759992310724276</v>
      </c>
      <c r="AG26" t="n">
        <v>26.0</v>
      </c>
      <c r="AH26" t="n">
        <v>0.5052448608541213</v>
      </c>
      <c r="AI26" t="n">
        <v>28.0</v>
      </c>
      <c r="AJ26" t="n">
        <v>0.5758985048164869</v>
      </c>
      <c r="AK26" t="n">
        <v>11.0</v>
      </c>
      <c r="AL26" t="n">
        <v>0.3745704885863432</v>
      </c>
      <c r="AM26" t="n">
        <v>23.0</v>
      </c>
      <c r="AN26" t="n">
        <v>0.42410149518351303</v>
      </c>
      <c r="AO26" t="n">
        <v>20.0</v>
      </c>
      <c r="AP26" t="n">
        <v>0.8182614961508776</v>
      </c>
      <c r="AQ26" t="n">
        <v>28.0</v>
      </c>
      <c r="AR26" t="n">
        <v>0.261586874570218</v>
      </c>
      <c r="AS26" t="n">
        <v>30.0</v>
      </c>
      <c r="AT26" t="n">
        <v>0.24373817533152298</v>
      </c>
      <c r="AU26" t="n">
        <v>29.0</v>
      </c>
      <c r="AV26" t="n">
        <v>0.7935963941075989</v>
      </c>
      <c r="AW26" t="n">
        <v>20.0</v>
      </c>
      <c r="AX26" t="n">
        <v>0.5104097966871538</v>
      </c>
      <c r="AY26" t="n">
        <v>30.0</v>
      </c>
      <c r="AZ26" t="n">
        <v>0.6540359552765287</v>
      </c>
      <c r="BA26" t="n">
        <v>26.0</v>
      </c>
      <c r="BB26" t="n">
        <v>0.12426487772295014</v>
      </c>
      <c r="BC26" t="n">
        <v>21.0</v>
      </c>
      <c r="BD26" t="n">
        <v>0.08642692554711186</v>
      </c>
      <c r="BE26" t="n">
        <v>7.0</v>
      </c>
      <c r="BF26" t="n">
        <v>0.10291459476431576</v>
      </c>
      <c r="BG26" t="n">
        <v>8.0</v>
      </c>
      <c r="BH26" t="n">
        <v>0.17498103544792323</v>
      </c>
      <c r="BI26" t="n">
        <v>28.0</v>
      </c>
      <c r="BJ26" t="n">
        <v>0.5848866793965133</v>
      </c>
      <c r="BK26" t="n">
        <v>29.0</v>
      </c>
      <c r="BL26" t="n">
        <v>0.6683338647951672</v>
      </c>
      <c r="BM26" t="n">
        <v>30.0</v>
      </c>
      <c r="BN26" t="n">
        <v>103.92984563248407</v>
      </c>
      <c r="BO26" t="n">
        <v>28.0</v>
      </c>
      <c r="BP26" t="n">
        <v>115.54429269809414</v>
      </c>
      <c r="BQ26" t="n">
        <v>29.0</v>
      </c>
      <c r="BR26" t="n">
        <v>100.39251088663296</v>
      </c>
      <c r="BS26" t="n">
        <v>14.0</v>
      </c>
    </row>
    <row r="27">
      <c r="A27" t="s">
        <v>113</v>
      </c>
      <c r="B27" t="n">
        <v>0.4642178976872893</v>
      </c>
      <c r="C27" t="n">
        <v>19.0</v>
      </c>
      <c r="D27" t="n">
        <v>0.6250361141160851</v>
      </c>
      <c r="E27" t="n">
        <v>10.0</v>
      </c>
      <c r="F27" t="n">
        <v>0.3366383881790923</v>
      </c>
      <c r="G27" t="n">
        <v>28.0</v>
      </c>
      <c r="H27" t="n">
        <v>0.3749638858839149</v>
      </c>
      <c r="I27" t="n">
        <v>21.0</v>
      </c>
      <c r="J27" t="n">
        <v>0.7531902116779253</v>
      </c>
      <c r="K27" t="n">
        <v>24.0</v>
      </c>
      <c r="L27" t="n">
        <v>0.20193984313693403</v>
      </c>
      <c r="M27" t="n">
        <v>11.0</v>
      </c>
      <c r="N27" t="n">
        <v>0.20953312893040182</v>
      </c>
      <c r="O27" t="n">
        <v>23.0</v>
      </c>
      <c r="P27" t="n">
        <v>0.76685932343498</v>
      </c>
      <c r="Q27" t="n">
        <v>15.0</v>
      </c>
      <c r="R27" t="n">
        <v>0.4786893499234227</v>
      </c>
      <c r="S27" t="n">
        <v>22.0</v>
      </c>
      <c r="T27" t="n">
        <v>0.5904828930285211</v>
      </c>
      <c r="U27" t="n">
        <v>20.0</v>
      </c>
      <c r="V27" t="n">
        <v>0.13447344207553433</v>
      </c>
      <c r="W27" t="n">
        <v>17.0</v>
      </c>
      <c r="X27" t="n">
        <v>0.06845181168675052</v>
      </c>
      <c r="Y27" t="n">
        <v>8.0</v>
      </c>
      <c r="Z27" t="n">
        <v>0.08158418138232416</v>
      </c>
      <c r="AA27" t="n">
        <v>10.0</v>
      </c>
      <c r="AB27" t="n">
        <v>0.1786639212871535</v>
      </c>
      <c r="AC27" t="n">
        <v>4.0</v>
      </c>
      <c r="AD27" t="n">
        <v>0.5272773989870909</v>
      </c>
      <c r="AE27" t="n">
        <v>21.0</v>
      </c>
      <c r="AF27" t="n">
        <v>0.5928811944886807</v>
      </c>
      <c r="AG27" t="n">
        <v>20.0</v>
      </c>
      <c r="AH27" t="n">
        <v>0.49379403054360743</v>
      </c>
      <c r="AI27" t="n">
        <v>25.0</v>
      </c>
      <c r="AJ27" t="n">
        <v>0.5656458288912475</v>
      </c>
      <c r="AK27" t="n">
        <v>7.0</v>
      </c>
      <c r="AL27" t="n">
        <v>0.39781880597434266</v>
      </c>
      <c r="AM27" t="n">
        <v>30.0</v>
      </c>
      <c r="AN27" t="n">
        <v>0.4343541711087524</v>
      </c>
      <c r="AO27" t="n">
        <v>24.0</v>
      </c>
      <c r="AP27" t="n">
        <v>0.7985397422897397</v>
      </c>
      <c r="AQ27" t="n">
        <v>25.0</v>
      </c>
      <c r="AR27" t="n">
        <v>0.16563780388990298</v>
      </c>
      <c r="AS27" t="n">
        <v>4.0</v>
      </c>
      <c r="AT27" t="n">
        <v>0.22738472254092487</v>
      </c>
      <c r="AU27" t="n">
        <v>7.0</v>
      </c>
      <c r="AV27" t="n">
        <v>0.8037363792151455</v>
      </c>
      <c r="AW27" t="n">
        <v>21.0</v>
      </c>
      <c r="AX27" t="n">
        <v>0.5014156351015285</v>
      </c>
      <c r="AY27" t="n">
        <v>21.0</v>
      </c>
      <c r="AZ27" t="n">
        <v>0.6324557698438624</v>
      </c>
      <c r="BA27" t="n">
        <v>20.0</v>
      </c>
      <c r="BB27" t="n">
        <v>0.13244361464718576</v>
      </c>
      <c r="BC27" t="n">
        <v>14.0</v>
      </c>
      <c r="BD27" t="n">
        <v>0.08628705862575961</v>
      </c>
      <c r="BE27" t="n">
        <v>8.0</v>
      </c>
      <c r="BF27" t="n">
        <v>0.09273288698959971</v>
      </c>
      <c r="BG27" t="n">
        <v>14.0</v>
      </c>
      <c r="BH27" t="n">
        <v>0.21464988960648218</v>
      </c>
      <c r="BI27" t="n">
        <v>3.0</v>
      </c>
      <c r="BJ27" t="n">
        <v>0.579781632118713</v>
      </c>
      <c r="BK27" t="n">
        <v>28.0</v>
      </c>
      <c r="BL27" t="n">
        <v>0.6325572743274808</v>
      </c>
      <c r="BM27" t="n">
        <v>23.0</v>
      </c>
      <c r="BN27" t="n">
        <v>107.50277244460023</v>
      </c>
      <c r="BO27" t="n">
        <v>25.0</v>
      </c>
      <c r="BP27" t="n">
        <v>113.4971418165495</v>
      </c>
      <c r="BQ27" t="n">
        <v>24.0</v>
      </c>
      <c r="BR27" t="n">
        <v>102.10092046082222</v>
      </c>
      <c r="BS27" t="n">
        <v>7.0</v>
      </c>
    </row>
    <row r="28">
      <c r="A28" t="s">
        <v>15</v>
      </c>
      <c r="B28" t="n">
        <v>0.468033808756291</v>
      </c>
      <c r="C28" t="n">
        <v>16.0</v>
      </c>
      <c r="D28" t="n">
        <v>0.6625861010012093</v>
      </c>
      <c r="E28" t="n">
        <v>2.0</v>
      </c>
      <c r="F28" t="n">
        <v>0.3496870377705882</v>
      </c>
      <c r="G28" t="n">
        <v>19.0</v>
      </c>
      <c r="H28" t="n">
        <v>0.3374138989987906</v>
      </c>
      <c r="I28" t="n">
        <v>29.0</v>
      </c>
      <c r="J28" t="n">
        <v>0.7903991226277439</v>
      </c>
      <c r="K28" t="n">
        <v>11.0</v>
      </c>
      <c r="L28" t="n">
        <v>0.16675079004679336</v>
      </c>
      <c r="M28" t="n">
        <v>30.0</v>
      </c>
      <c r="N28" t="n">
        <v>0.23825499306259393</v>
      </c>
      <c r="O28" t="n">
        <v>7.0</v>
      </c>
      <c r="P28" t="n">
        <v>0.7433232083623403</v>
      </c>
      <c r="Q28" t="n">
        <v>28.0</v>
      </c>
      <c r="R28" t="n">
        <v>0.4857015446649665</v>
      </c>
      <c r="S28" t="n">
        <v>17.0</v>
      </c>
      <c r="T28" t="n">
        <v>0.6468439115932316</v>
      </c>
      <c r="U28" t="n">
        <v>5.0</v>
      </c>
      <c r="V28" t="n">
        <v>0.11609287240959937</v>
      </c>
      <c r="W28" t="n">
        <v>1.0</v>
      </c>
      <c r="X28" t="n">
        <v>0.077067665382684</v>
      </c>
      <c r="Y28" t="n">
        <v>22.0</v>
      </c>
      <c r="Z28" t="n">
        <v>0.08578907056996732</v>
      </c>
      <c r="AA28" t="n">
        <v>17.0</v>
      </c>
      <c r="AB28" t="n">
        <v>0.17291038156772706</v>
      </c>
      <c r="AC28" t="n">
        <v>1.0</v>
      </c>
      <c r="AD28" t="n">
        <v>0.5276996466236846</v>
      </c>
      <c r="AE28" t="n">
        <v>20.0</v>
      </c>
      <c r="AF28" t="n">
        <v>0.5833468993089238</v>
      </c>
      <c r="AG28" t="n">
        <v>24.0</v>
      </c>
      <c r="AH28" t="n">
        <v>0.4650007054682814</v>
      </c>
      <c r="AI28" t="n">
        <v>12.0</v>
      </c>
      <c r="AJ28" t="n">
        <v>0.5652583599592558</v>
      </c>
      <c r="AK28" t="n">
        <v>6.0</v>
      </c>
      <c r="AL28" t="n">
        <v>0.366978802857173</v>
      </c>
      <c r="AM28" t="n">
        <v>19.0</v>
      </c>
      <c r="AN28" t="n">
        <v>0.43474164004074417</v>
      </c>
      <c r="AO28" t="n">
        <v>25.0</v>
      </c>
      <c r="AP28" t="n">
        <v>0.7567773559708856</v>
      </c>
      <c r="AQ28" t="n">
        <v>7.0</v>
      </c>
      <c r="AR28" t="n">
        <v>0.21476988882937018</v>
      </c>
      <c r="AS28" t="n">
        <v>22.0</v>
      </c>
      <c r="AT28" t="n">
        <v>0.23561448818625164</v>
      </c>
      <c r="AU28" t="n">
        <v>24.0</v>
      </c>
      <c r="AV28" t="n">
        <v>0.7533775494477606</v>
      </c>
      <c r="AW28" t="n">
        <v>7.0</v>
      </c>
      <c r="AX28" t="n">
        <v>0.49946768223393767</v>
      </c>
      <c r="AY28" t="n">
        <v>10.0</v>
      </c>
      <c r="AZ28" t="n">
        <v>0.5413307335935706</v>
      </c>
      <c r="BA28" t="n">
        <v>1.0</v>
      </c>
      <c r="BB28" t="n">
        <v>0.14922391453864853</v>
      </c>
      <c r="BC28" t="n">
        <v>5.0</v>
      </c>
      <c r="BD28" t="n">
        <v>0.06029504353789647</v>
      </c>
      <c r="BE28" t="n">
        <v>24.0</v>
      </c>
      <c r="BF28" t="n">
        <v>0.0855783127801545</v>
      </c>
      <c r="BG28" t="n">
        <v>19.0</v>
      </c>
      <c r="BH28" t="n">
        <v>0.2025011958276809</v>
      </c>
      <c r="BI28" t="n">
        <v>8.0</v>
      </c>
      <c r="BJ28" t="n">
        <v>0.5447856266723018</v>
      </c>
      <c r="BK28" t="n">
        <v>15.0</v>
      </c>
      <c r="BL28" t="n">
        <v>0.6138651349475632</v>
      </c>
      <c r="BM28" t="n">
        <v>15.0</v>
      </c>
      <c r="BN28" t="n">
        <v>110.73307670748852</v>
      </c>
      <c r="BO28" t="n">
        <v>16.0</v>
      </c>
      <c r="BP28" t="n">
        <v>109.12303537666511</v>
      </c>
      <c r="BQ28" t="n">
        <v>12.0</v>
      </c>
      <c r="BR28" t="n">
        <v>102.8836345228162</v>
      </c>
      <c r="BS28" t="n">
        <v>5.0</v>
      </c>
    </row>
    <row r="29">
      <c r="A29" t="s">
        <v>114</v>
      </c>
      <c r="B29" t="n">
        <v>0.4397994313314667</v>
      </c>
      <c r="C29" t="n">
        <v>27.0</v>
      </c>
      <c r="D29" t="n">
        <v>0.6282945319530422</v>
      </c>
      <c r="E29" t="n">
        <v>8.0</v>
      </c>
      <c r="F29" t="n">
        <v>0.3391335514292687</v>
      </c>
      <c r="G29" t="n">
        <v>27.0</v>
      </c>
      <c r="H29" t="n">
        <v>0.3717054680469577</v>
      </c>
      <c r="I29" t="n">
        <v>23.0</v>
      </c>
      <c r="J29" t="n">
        <v>0.7739833576231122</v>
      </c>
      <c r="K29" t="n">
        <v>18.0</v>
      </c>
      <c r="L29" t="n">
        <v>0.1835881058354542</v>
      </c>
      <c r="M29" t="n">
        <v>25.0</v>
      </c>
      <c r="N29" t="n">
        <v>0.2783219541523051</v>
      </c>
      <c r="O29" t="n">
        <v>2.0</v>
      </c>
      <c r="P29" t="n">
        <v>0.7649236245856379</v>
      </c>
      <c r="Q29" t="n">
        <v>17.0</v>
      </c>
      <c r="R29" t="n">
        <v>0.501059866051514</v>
      </c>
      <c r="S29" t="n">
        <v>10.0</v>
      </c>
      <c r="T29" t="n">
        <v>0.5426885782455257</v>
      </c>
      <c r="U29" t="n">
        <v>30.0</v>
      </c>
      <c r="V29" t="n">
        <v>0.12476026963601543</v>
      </c>
      <c r="W29" t="n">
        <v>5.0</v>
      </c>
      <c r="X29" t="n">
        <v>0.0893349062763041</v>
      </c>
      <c r="Y29" t="n">
        <v>29.0</v>
      </c>
      <c r="Z29" t="n">
        <v>0.09258755944303003</v>
      </c>
      <c r="AA29" t="n">
        <v>23.0</v>
      </c>
      <c r="AB29" t="n">
        <v>0.18984011908888204</v>
      </c>
      <c r="AC29" t="n">
        <v>10.0</v>
      </c>
      <c r="AD29" t="n">
        <v>0.5032730897527238</v>
      </c>
      <c r="AE29" t="n">
        <v>29.0</v>
      </c>
      <c r="AF29" t="n">
        <v>0.5650613956770579</v>
      </c>
      <c r="AG29" t="n">
        <v>29.0</v>
      </c>
      <c r="AH29" t="n">
        <v>0.49308260354777916</v>
      </c>
      <c r="AI29" t="n">
        <v>24.0</v>
      </c>
      <c r="AJ29" t="n">
        <v>0.5486031477806468</v>
      </c>
      <c r="AK29" t="n">
        <v>2.0</v>
      </c>
      <c r="AL29" t="n">
        <v>0.349170659090731</v>
      </c>
      <c r="AM29" t="n">
        <v>9.0</v>
      </c>
      <c r="AN29" t="n">
        <v>0.45139685221935316</v>
      </c>
      <c r="AO29" t="n">
        <v>29.0</v>
      </c>
      <c r="AP29" t="n">
        <v>0.7942689105193658</v>
      </c>
      <c r="AQ29" t="n">
        <v>23.0</v>
      </c>
      <c r="AR29" t="n">
        <v>0.201637230554299</v>
      </c>
      <c r="AS29" t="n">
        <v>17.0</v>
      </c>
      <c r="AT29" t="n">
        <v>0.22796960126267035</v>
      </c>
      <c r="AU29" t="n">
        <v>8.0</v>
      </c>
      <c r="AV29" t="n">
        <v>0.678579220028934</v>
      </c>
      <c r="AW29" t="n">
        <v>2.0</v>
      </c>
      <c r="AX29" t="n">
        <v>0.49895618823877586</v>
      </c>
      <c r="AY29" t="n">
        <v>8.0</v>
      </c>
      <c r="AZ29" t="n">
        <v>0.7311299022485316</v>
      </c>
      <c r="BA29" t="n">
        <v>30.0</v>
      </c>
      <c r="BB29" t="n">
        <v>0.16867176751668558</v>
      </c>
      <c r="BC29" t="n">
        <v>1.0</v>
      </c>
      <c r="BD29" t="n">
        <v>0.05198111599490153</v>
      </c>
      <c r="BE29" t="n">
        <v>29.0</v>
      </c>
      <c r="BF29" t="n">
        <v>0.0940334059193328</v>
      </c>
      <c r="BG29" t="n">
        <v>12.0</v>
      </c>
      <c r="BH29" t="n">
        <v>0.1975874316092029</v>
      </c>
      <c r="BI29" t="n">
        <v>12.0</v>
      </c>
      <c r="BJ29" t="n">
        <v>0.5718055893087443</v>
      </c>
      <c r="BK29" t="n">
        <v>24.0</v>
      </c>
      <c r="BL29" t="n">
        <v>0.6368718059565781</v>
      </c>
      <c r="BM29" t="n">
        <v>26.0</v>
      </c>
      <c r="BN29" t="n">
        <v>108.41350388599692</v>
      </c>
      <c r="BO29" t="n">
        <v>23.0</v>
      </c>
      <c r="BP29" t="n">
        <v>106.9677322916609</v>
      </c>
      <c r="BQ29" t="n">
        <v>6.0</v>
      </c>
      <c r="BR29" t="n">
        <v>98.85858912692404</v>
      </c>
      <c r="BS29" t="n">
        <v>23.0</v>
      </c>
    </row>
    <row r="30">
      <c r="A30" t="s">
        <v>16</v>
      </c>
      <c r="B30" t="n">
        <v>0.46428832490932753</v>
      </c>
      <c r="C30" t="n">
        <v>18.0</v>
      </c>
      <c r="D30" t="n">
        <v>0.5340198461379222</v>
      </c>
      <c r="E30" t="n">
        <v>30.0</v>
      </c>
      <c r="F30" t="n">
        <v>0.35645499622811394</v>
      </c>
      <c r="G30" t="n">
        <v>11.0</v>
      </c>
      <c r="H30" t="n">
        <v>0.46598015386207775</v>
      </c>
      <c r="I30" t="n">
        <v>1.0</v>
      </c>
      <c r="J30" t="n">
        <v>0.7656500604605101</v>
      </c>
      <c r="K30" t="n">
        <v>20.0</v>
      </c>
      <c r="L30" t="n">
        <v>0.19789940763262745</v>
      </c>
      <c r="M30" t="n">
        <v>14.0</v>
      </c>
      <c r="N30" t="n">
        <v>0.25618155016176636</v>
      </c>
      <c r="O30" t="n">
        <v>5.0</v>
      </c>
      <c r="P30" t="n">
        <v>0.7752187456020534</v>
      </c>
      <c r="Q30" t="n">
        <v>10.0</v>
      </c>
      <c r="R30" t="n">
        <v>0.5169750108497985</v>
      </c>
      <c r="S30" t="n">
        <v>3.0</v>
      </c>
      <c r="T30" t="n">
        <v>0.544178198136075</v>
      </c>
      <c r="U30" t="n">
        <v>29.0</v>
      </c>
      <c r="V30" t="n">
        <v>0.14073910044572063</v>
      </c>
      <c r="W30" t="n">
        <v>22.0</v>
      </c>
      <c r="X30" t="n">
        <v>0.07573354076153288</v>
      </c>
      <c r="Y30" t="n">
        <v>19.0</v>
      </c>
      <c r="Z30" t="n">
        <v>0.08933404489345435</v>
      </c>
      <c r="AA30" t="n">
        <v>21.0</v>
      </c>
      <c r="AB30" t="n">
        <v>0.18808270544987915</v>
      </c>
      <c r="AC30" t="n">
        <v>9.0</v>
      </c>
      <c r="AD30" t="n">
        <v>0.5475850237576647</v>
      </c>
      <c r="AE30" t="n">
        <v>12.0</v>
      </c>
      <c r="AF30" t="n">
        <v>0.6114557897536042</v>
      </c>
      <c r="AG30" t="n">
        <v>12.0</v>
      </c>
      <c r="AH30" t="n">
        <v>0.46878650386270804</v>
      </c>
      <c r="AI30" t="n">
        <v>14.0</v>
      </c>
      <c r="AJ30" t="n">
        <v>0.6534937470377254</v>
      </c>
      <c r="AK30" t="n">
        <v>30.0</v>
      </c>
      <c r="AL30" t="n">
        <v>0.3524216612485695</v>
      </c>
      <c r="AM30" t="n">
        <v>13.0</v>
      </c>
      <c r="AN30" t="n">
        <v>0.3465062529622745</v>
      </c>
      <c r="AO30" t="n">
        <v>1.0</v>
      </c>
      <c r="AP30" t="n">
        <v>0.7656988047837376</v>
      </c>
      <c r="AQ30" t="n">
        <v>10.0</v>
      </c>
      <c r="AR30" t="n">
        <v>0.1584652804127294</v>
      </c>
      <c r="AS30" t="n">
        <v>1.0</v>
      </c>
      <c r="AT30" t="n">
        <v>0.2345334269384033</v>
      </c>
      <c r="AU30" t="n">
        <v>21.0</v>
      </c>
      <c r="AV30" t="n">
        <v>0.7154411991282721</v>
      </c>
      <c r="AW30" t="n">
        <v>5.0</v>
      </c>
      <c r="AX30" t="n">
        <v>0.5033066732447541</v>
      </c>
      <c r="AY30" t="n">
        <v>26.0</v>
      </c>
      <c r="AZ30" t="n">
        <v>0.6496530322272321</v>
      </c>
      <c r="BA30" t="n">
        <v>24.0</v>
      </c>
      <c r="BB30" t="n">
        <v>0.1117261792131471</v>
      </c>
      <c r="BC30" t="n">
        <v>28.0</v>
      </c>
      <c r="BD30" t="n">
        <v>0.07974968798119299</v>
      </c>
      <c r="BE30" t="n">
        <v>12.0</v>
      </c>
      <c r="BF30" t="n">
        <v>0.11148814247336865</v>
      </c>
      <c r="BG30" t="n">
        <v>4.0</v>
      </c>
      <c r="BH30" t="n">
        <v>0.21163837424546394</v>
      </c>
      <c r="BI30" t="n">
        <v>5.0</v>
      </c>
      <c r="BJ30" t="n">
        <v>0.5300380574888501</v>
      </c>
      <c r="BK30" t="n">
        <v>10.0</v>
      </c>
      <c r="BL30" t="n">
        <v>0.5821717205699539</v>
      </c>
      <c r="BM30" t="n">
        <v>6.0</v>
      </c>
      <c r="BN30" t="n">
        <v>112.75711067275365</v>
      </c>
      <c r="BO30" t="n">
        <v>8.0</v>
      </c>
      <c r="BP30" t="n">
        <v>111.0991212283578</v>
      </c>
      <c r="BQ30" t="n">
        <v>18.0</v>
      </c>
      <c r="BR30" t="n">
        <v>98.05224599763685</v>
      </c>
      <c r="BS30" t="n">
        <v>29.0</v>
      </c>
    </row>
    <row r="31">
      <c r="A31" t="s">
        <v>7</v>
      </c>
      <c r="B31" t="n">
        <v>0.4715503690108491</v>
      </c>
      <c r="C31" t="n">
        <v>12.0</v>
      </c>
      <c r="D31" t="n">
        <v>0.6559764021121182</v>
      </c>
      <c r="E31" t="n">
        <v>4.0</v>
      </c>
      <c r="F31" t="n">
        <v>0.3532360093813931</v>
      </c>
      <c r="G31" t="n">
        <v>18.0</v>
      </c>
      <c r="H31" t="n">
        <v>0.3440235978878818</v>
      </c>
      <c r="I31" t="n">
        <v>27.0</v>
      </c>
      <c r="J31" t="n">
        <v>0.7760260884488109</v>
      </c>
      <c r="K31" t="n">
        <v>17.0</v>
      </c>
      <c r="L31" t="n">
        <v>0.18650286182020187</v>
      </c>
      <c r="M31" t="n">
        <v>23.0</v>
      </c>
      <c r="N31" t="n">
        <v>0.2028853324016096</v>
      </c>
      <c r="O31" t="n">
        <v>25.0</v>
      </c>
      <c r="P31" t="n">
        <v>0.7751424977404776</v>
      </c>
      <c r="Q31" t="n">
        <v>11.0</v>
      </c>
      <c r="R31" t="n">
        <v>0.48557228235770156</v>
      </c>
      <c r="S31" t="n">
        <v>18.0</v>
      </c>
      <c r="T31" t="n">
        <v>0.6176191883130331</v>
      </c>
      <c r="U31" t="n">
        <v>12.0</v>
      </c>
      <c r="V31" t="n">
        <v>0.130977013660437</v>
      </c>
      <c r="W31" t="n">
        <v>12.0</v>
      </c>
      <c r="X31" t="n">
        <v>0.06295215331035445</v>
      </c>
      <c r="Y31" t="n">
        <v>1.0</v>
      </c>
      <c r="Z31" t="n">
        <v>0.08466066561880974</v>
      </c>
      <c r="AA31" t="n">
        <v>15.0</v>
      </c>
      <c r="AB31" t="n">
        <v>0.18557525853201162</v>
      </c>
      <c r="AC31" t="n">
        <v>6.0</v>
      </c>
      <c r="AD31" t="n">
        <v>0.5320921650425642</v>
      </c>
      <c r="AE31" t="n">
        <v>18.0</v>
      </c>
      <c r="AF31" t="n">
        <v>0.5938321255066821</v>
      </c>
      <c r="AG31" t="n">
        <v>19.0</v>
      </c>
      <c r="AH31" t="n">
        <v>0.47060941683342083</v>
      </c>
      <c r="AI31" t="n">
        <v>17.0</v>
      </c>
      <c r="AJ31" t="n">
        <v>0.5757209046055901</v>
      </c>
      <c r="AK31" t="n">
        <v>10.0</v>
      </c>
      <c r="AL31" t="n">
        <v>0.3929671101207588</v>
      </c>
      <c r="AM31" t="n">
        <v>28.0</v>
      </c>
      <c r="AN31" t="n">
        <v>0.42427909539440983</v>
      </c>
      <c r="AO31" t="n">
        <v>21.0</v>
      </c>
      <c r="AP31" t="n">
        <v>0.8079525146991506</v>
      </c>
      <c r="AQ31" t="n">
        <v>27.0</v>
      </c>
      <c r="AR31" t="n">
        <v>0.1976762134154113</v>
      </c>
      <c r="AS31" t="n">
        <v>15.0</v>
      </c>
      <c r="AT31" t="n">
        <v>0.22627978573352103</v>
      </c>
      <c r="AU31" t="n">
        <v>2.0</v>
      </c>
      <c r="AV31" t="n">
        <v>0.8197426143632166</v>
      </c>
      <c r="AW31" t="n">
        <v>25.0</v>
      </c>
      <c r="AX31" t="n">
        <v>0.5001745434220757</v>
      </c>
      <c r="AY31" t="n">
        <v>12.0</v>
      </c>
      <c r="AZ31" t="n">
        <v>0.58224874747998</v>
      </c>
      <c r="BA31" t="n">
        <v>6.0</v>
      </c>
      <c r="BB31" t="n">
        <v>0.11864422475554301</v>
      </c>
      <c r="BC31" t="n">
        <v>25.0</v>
      </c>
      <c r="BD31" t="n">
        <v>0.08573326495351641</v>
      </c>
      <c r="BE31" t="n">
        <v>9.0</v>
      </c>
      <c r="BF31" t="n">
        <v>0.08607206507853783</v>
      </c>
      <c r="BG31" t="n">
        <v>18.0</v>
      </c>
      <c r="BH31" t="n">
        <v>0.19889132680892876</v>
      </c>
      <c r="BI31" t="n">
        <v>11.0</v>
      </c>
      <c r="BJ31" t="n">
        <v>0.55353040965956</v>
      </c>
      <c r="BK31" t="n">
        <v>19.0</v>
      </c>
      <c r="BL31" t="n">
        <v>0.6188404172312278</v>
      </c>
      <c r="BM31" t="n">
        <v>17.0</v>
      </c>
      <c r="BN31" t="n">
        <v>108.45050848512096</v>
      </c>
      <c r="BO31" t="n">
        <v>22.0</v>
      </c>
      <c r="BP31" t="n">
        <v>113.19135925447952</v>
      </c>
      <c r="BQ31" t="n">
        <v>23.0</v>
      </c>
      <c r="BR31" t="n">
        <v>98.72607882007252</v>
      </c>
      <c r="BS31" t="n">
        <v>25.0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election activeCell="E1" sqref="E1"/>
    </sheetView>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0.48400024802424507</v>
      </c>
      <c r="C2" t="n">
        <v>4.0</v>
      </c>
      <c r="D2" t="n">
        <v>0.5942150394713389</v>
      </c>
      <c r="E2" t="n">
        <v>16.0</v>
      </c>
      <c r="F2" t="n">
        <v>0.38072797023780236</v>
      </c>
      <c r="G2" t="n">
        <v>2.0</v>
      </c>
      <c r="H2" t="n">
        <v>0.40578496052866103</v>
      </c>
      <c r="I2" t="n">
        <v>15.0</v>
      </c>
      <c r="J2" t="n">
        <v>0.8197782861644336</v>
      </c>
      <c r="K2" t="n">
        <v>2.0</v>
      </c>
      <c r="L2" t="n">
        <v>0.22769371716695233</v>
      </c>
      <c r="M2" t="n">
        <v>2.0</v>
      </c>
      <c r="N2" t="n">
        <v>0.21882753156305088</v>
      </c>
      <c r="O2" t="n">
        <v>23.0</v>
      </c>
      <c r="P2" t="n">
        <v>0.7628142072140368</v>
      </c>
      <c r="Q2" t="n">
        <v>20.0</v>
      </c>
      <c r="R2" t="n">
        <v>0.49962450756175</v>
      </c>
      <c r="S2" t="n">
        <v>20.0</v>
      </c>
      <c r="T2" t="n">
        <v>0.5976623030199484</v>
      </c>
      <c r="U2" t="n">
        <v>21.0</v>
      </c>
      <c r="V2" t="n">
        <v>0.11457149000001997</v>
      </c>
      <c r="W2" t="n">
        <v>1.0</v>
      </c>
      <c r="X2" t="n">
        <v>0.07888143007812118</v>
      </c>
      <c r="Y2" t="n">
        <v>23.0</v>
      </c>
      <c r="Z2" t="n">
        <v>0.07976284790393574</v>
      </c>
      <c r="AA2" t="n">
        <v>10.0</v>
      </c>
      <c r="AB2" t="n">
        <v>0.1881392017101185</v>
      </c>
      <c r="AC2" t="n">
        <v>10.0</v>
      </c>
      <c r="AD2" t="n">
        <v>0.5614231341177566</v>
      </c>
      <c r="AE2" t="n">
        <v>2.0</v>
      </c>
      <c r="AF2" t="n">
        <v>0.6359776863103078</v>
      </c>
      <c r="AG2" t="n">
        <v>1.0</v>
      </c>
      <c r="AH2" t="n">
        <v>0.4514459635900293</v>
      </c>
      <c r="AI2" t="n">
        <v>11.0</v>
      </c>
      <c r="AJ2" t="n">
        <v>0.6200140497471885</v>
      </c>
      <c r="AK2" t="n">
        <v>22.0</v>
      </c>
      <c r="AL2" t="n">
        <v>0.3444453558775249</v>
      </c>
      <c r="AM2" t="n">
        <v>11.0</v>
      </c>
      <c r="AN2" t="n">
        <v>0.3799859502528114</v>
      </c>
      <c r="AO2" t="n">
        <v>9.0</v>
      </c>
      <c r="AP2" t="n">
        <v>0.7453930250937139</v>
      </c>
      <c r="AQ2" t="n">
        <v>5.0</v>
      </c>
      <c r="AR2" t="n">
        <v>0.1420741253606858</v>
      </c>
      <c r="AS2" t="n">
        <v>1.0</v>
      </c>
      <c r="AT2" t="n">
        <v>0.2339199548996802</v>
      </c>
      <c r="AU2" t="n">
        <v>24.0</v>
      </c>
      <c r="AV2" t="n">
        <v>0.7926901513189251</v>
      </c>
      <c r="AW2" t="n">
        <v>22.0</v>
      </c>
      <c r="AX2" t="n">
        <v>0.5042463810017558</v>
      </c>
      <c r="AY2" t="n">
        <v>27.0</v>
      </c>
      <c r="AZ2" t="n">
        <v>0.5892621603868338</v>
      </c>
      <c r="BA2" t="n">
        <v>15.0</v>
      </c>
      <c r="BB2" t="n">
        <v>0.15237216391386263</v>
      </c>
      <c r="BC2" t="n">
        <v>3.0</v>
      </c>
      <c r="BD2" t="n">
        <v>0.06705226215129655</v>
      </c>
      <c r="BE2" t="n">
        <v>25.0</v>
      </c>
      <c r="BF2" t="n">
        <v>0.07936556350795582</v>
      </c>
      <c r="BG2" t="n">
        <v>15.0</v>
      </c>
      <c r="BH2" t="n">
        <v>0.21914746249566858</v>
      </c>
      <c r="BI2" t="n">
        <v>2.0</v>
      </c>
      <c r="BJ2" t="n">
        <v>0.516540164197185</v>
      </c>
      <c r="BK2" t="n">
        <v>10.0</v>
      </c>
      <c r="BL2" t="n">
        <v>0.5638751257599668</v>
      </c>
      <c r="BM2" t="n">
        <v>6.0</v>
      </c>
      <c r="BN2" t="n">
        <v>117.37355870348489</v>
      </c>
      <c r="BO2" t="n">
        <v>1.0</v>
      </c>
      <c r="BP2" t="n">
        <v>112.19728938814808</v>
      </c>
      <c r="BQ2" t="n">
        <v>20.0</v>
      </c>
      <c r="BR2" t="n">
        <v>100.4668287987031</v>
      </c>
      <c r="BS2" t="n">
        <v>18.0</v>
      </c>
    </row>
    <row r="3">
      <c r="A3" t="s">
        <v>97</v>
      </c>
      <c r="B3" t="n">
        <v>0.47073097928427665</v>
      </c>
      <c r="C3" t="n">
        <v>12.0</v>
      </c>
      <c r="D3" t="n">
        <v>0.5896914297421045</v>
      </c>
      <c r="E3" t="n">
        <v>17.0</v>
      </c>
      <c r="F3" t="n">
        <v>0.35209646525988897</v>
      </c>
      <c r="G3" t="n">
        <v>20.0</v>
      </c>
      <c r="H3" t="n">
        <v>0.41030857025789536</v>
      </c>
      <c r="I3" t="n">
        <v>14.0</v>
      </c>
      <c r="J3" t="n">
        <v>0.8188106247802154</v>
      </c>
      <c r="K3" t="n">
        <v>3.0</v>
      </c>
      <c r="L3" t="n">
        <v>0.19202125307168486</v>
      </c>
      <c r="M3" t="n">
        <v>20.0</v>
      </c>
      <c r="N3" t="n">
        <v>0.24873040114163814</v>
      </c>
      <c r="O3" t="n">
        <v>7.0</v>
      </c>
      <c r="P3" t="n">
        <v>0.7771645693888496</v>
      </c>
      <c r="Q3" t="n">
        <v>9.0</v>
      </c>
      <c r="R3" t="n">
        <v>0.5216046236510526</v>
      </c>
      <c r="S3" t="n">
        <v>5.0</v>
      </c>
      <c r="T3" t="n">
        <v>0.6073548673570413</v>
      </c>
      <c r="U3" t="n">
        <v>16.0</v>
      </c>
      <c r="V3" t="n">
        <v>0.1363605943494162</v>
      </c>
      <c r="W3" t="n">
        <v>16.0</v>
      </c>
      <c r="X3" t="n">
        <v>0.07650391990292035</v>
      </c>
      <c r="Y3" t="n">
        <v>19.0</v>
      </c>
      <c r="Z3" t="n">
        <v>0.10530294697765757</v>
      </c>
      <c r="AA3" t="n">
        <v>28.0</v>
      </c>
      <c r="AB3" t="n">
        <v>0.18112000555456734</v>
      </c>
      <c r="AC3" t="n">
        <v>2.0</v>
      </c>
      <c r="AD3" t="n">
        <v>0.5436650806328174</v>
      </c>
      <c r="AE3" t="n">
        <v>10.0</v>
      </c>
      <c r="AF3" t="n">
        <v>0.6081275992687306</v>
      </c>
      <c r="AG3" t="n">
        <v>11.0</v>
      </c>
      <c r="AH3" t="n">
        <v>0.4358034667715938</v>
      </c>
      <c r="AI3" t="n">
        <v>4.0</v>
      </c>
      <c r="AJ3" t="n">
        <v>0.6158526827587972</v>
      </c>
      <c r="AK3" t="n">
        <v>20.0</v>
      </c>
      <c r="AL3" t="n">
        <v>0.3538891592654088</v>
      </c>
      <c r="AM3" t="n">
        <v>16.0</v>
      </c>
      <c r="AN3" t="n">
        <v>0.3841473172412027</v>
      </c>
      <c r="AO3" t="n">
        <v>11.0</v>
      </c>
      <c r="AP3" t="n">
        <v>0.7541532266902212</v>
      </c>
      <c r="AQ3" t="n">
        <v>9.0</v>
      </c>
      <c r="AR3" t="n">
        <v>0.18141641256731522</v>
      </c>
      <c r="AS3" t="n">
        <v>8.0</v>
      </c>
      <c r="AT3" t="n">
        <v>0.22592629236149164</v>
      </c>
      <c r="AU3" t="n">
        <v>4.0</v>
      </c>
      <c r="AV3" t="n">
        <v>0.7358689523127118</v>
      </c>
      <c r="AW3" t="n">
        <v>7.0</v>
      </c>
      <c r="AX3" t="n">
        <v>0.49560142482000086</v>
      </c>
      <c r="AY3" t="n">
        <v>4.0</v>
      </c>
      <c r="AZ3" t="n">
        <v>0.5677304232705677</v>
      </c>
      <c r="BA3" t="n">
        <v>9.0</v>
      </c>
      <c r="BB3" t="n">
        <v>0.1424943874045667</v>
      </c>
      <c r="BC3" t="n">
        <v>8.0</v>
      </c>
      <c r="BD3" t="n">
        <v>0.07684009177348139</v>
      </c>
      <c r="BE3" t="n">
        <v>16.0</v>
      </c>
      <c r="BF3" t="n">
        <v>0.06293866097798637</v>
      </c>
      <c r="BG3" t="n">
        <v>29.0</v>
      </c>
      <c r="BH3" t="n">
        <v>0.20898627218746113</v>
      </c>
      <c r="BI3" t="n">
        <v>5.0</v>
      </c>
      <c r="BJ3" t="n">
        <v>0.5035986763852945</v>
      </c>
      <c r="BK3" t="n">
        <v>5.0</v>
      </c>
      <c r="BL3" t="n">
        <v>0.563773374893322</v>
      </c>
      <c r="BM3" t="n">
        <v>5.0</v>
      </c>
      <c r="BN3" t="n">
        <v>112.60507111185929</v>
      </c>
      <c r="BO3" t="n">
        <v>8.0</v>
      </c>
      <c r="BP3" t="n">
        <v>104.7521853208947</v>
      </c>
      <c r="BQ3" t="n">
        <v>2.0</v>
      </c>
      <c r="BR3" t="n">
        <v>98.57685681148578</v>
      </c>
      <c r="BS3" t="n">
        <v>25.0</v>
      </c>
    </row>
    <row r="4">
      <c r="A4" t="s">
        <v>98</v>
      </c>
      <c r="B4" t="n">
        <v>0.47114596895240723</v>
      </c>
      <c r="C4" t="n">
        <v>10.0</v>
      </c>
      <c r="D4" t="n">
        <v>0.6569273918532323</v>
      </c>
      <c r="E4" t="n">
        <v>2.0</v>
      </c>
      <c r="F4" t="n">
        <v>0.33697932917483914</v>
      </c>
      <c r="G4" t="n">
        <v>25.0</v>
      </c>
      <c r="H4" t="n">
        <v>0.34307260814676754</v>
      </c>
      <c r="I4" t="n">
        <v>29.0</v>
      </c>
      <c r="J4" t="n">
        <v>0.8066248690933613</v>
      </c>
      <c r="K4" t="n">
        <v>7.0</v>
      </c>
      <c r="L4" t="n">
        <v>0.2095614970076643</v>
      </c>
      <c r="M4" t="n">
        <v>9.0</v>
      </c>
      <c r="N4" t="n">
        <v>0.26525509848241813</v>
      </c>
      <c r="O4" t="n">
        <v>5.0</v>
      </c>
      <c r="P4" t="n">
        <v>0.7461000750533097</v>
      </c>
      <c r="Q4" t="n">
        <v>29.0</v>
      </c>
      <c r="R4" t="n">
        <v>0.5163515338538573</v>
      </c>
      <c r="S4" t="n">
        <v>10.0</v>
      </c>
      <c r="T4" t="n">
        <v>0.6056770236476745</v>
      </c>
      <c r="U4" t="n">
        <v>17.0</v>
      </c>
      <c r="V4" t="n">
        <v>0.15040860529405695</v>
      </c>
      <c r="W4" t="n">
        <v>30.0</v>
      </c>
      <c r="X4" t="n">
        <v>0.0661851253038556</v>
      </c>
      <c r="Y4" t="n">
        <v>2.0</v>
      </c>
      <c r="Z4" t="n">
        <v>0.09933853506026201</v>
      </c>
      <c r="AA4" t="n">
        <v>25.0</v>
      </c>
      <c r="AB4" t="n">
        <v>0.192289216209399</v>
      </c>
      <c r="AC4" t="n">
        <v>14.0</v>
      </c>
      <c r="AD4" t="n">
        <v>0.5293245299125184</v>
      </c>
      <c r="AE4" t="n">
        <v>24.0</v>
      </c>
      <c r="AF4" t="n">
        <v>0.5992706840562411</v>
      </c>
      <c r="AG4" t="n">
        <v>20.0</v>
      </c>
      <c r="AH4" t="n">
        <v>0.4587426543719849</v>
      </c>
      <c r="AI4" t="n">
        <v>18.0</v>
      </c>
      <c r="AJ4" t="n">
        <v>0.5549951238966714</v>
      </c>
      <c r="AK4" t="n">
        <v>1.0</v>
      </c>
      <c r="AL4" t="n">
        <v>0.38100962316999065</v>
      </c>
      <c r="AM4" t="n">
        <v>27.0</v>
      </c>
      <c r="AN4" t="n">
        <v>0.4450048761033285</v>
      </c>
      <c r="AO4" t="n">
        <v>30.0</v>
      </c>
      <c r="AP4" t="n">
        <v>0.7468482662220081</v>
      </c>
      <c r="AQ4" t="n">
        <v>6.0</v>
      </c>
      <c r="AR4" t="n">
        <v>0.1768136333996413</v>
      </c>
      <c r="AS4" t="n">
        <v>7.0</v>
      </c>
      <c r="AT4" t="n">
        <v>0.236104657676658</v>
      </c>
      <c r="AU4" t="n">
        <v>29.0</v>
      </c>
      <c r="AV4" t="n">
        <v>0.7147057743432861</v>
      </c>
      <c r="AW4" t="n">
        <v>5.0</v>
      </c>
      <c r="AX4" t="n">
        <v>0.49473256289379497</v>
      </c>
      <c r="AY4" t="n">
        <v>3.0</v>
      </c>
      <c r="AZ4" t="n">
        <v>0.5677936875334818</v>
      </c>
      <c r="BA4" t="n">
        <v>10.0</v>
      </c>
      <c r="BB4" t="n">
        <v>0.11685009547034976</v>
      </c>
      <c r="BC4" t="n">
        <v>30.0</v>
      </c>
      <c r="BD4" t="n">
        <v>0.09379285231761963</v>
      </c>
      <c r="BE4" t="n">
        <v>1.0</v>
      </c>
      <c r="BF4" t="n">
        <v>0.06596722512499069</v>
      </c>
      <c r="BG4" t="n">
        <v>26.0</v>
      </c>
      <c r="BH4" t="n">
        <v>0.1963560280099997</v>
      </c>
      <c r="BI4" t="n">
        <v>15.0</v>
      </c>
      <c r="BJ4" t="n">
        <v>0.5420095540937103</v>
      </c>
      <c r="BK4" t="n">
        <v>20.0</v>
      </c>
      <c r="BL4" t="n">
        <v>0.5986235499175946</v>
      </c>
      <c r="BM4" t="n">
        <v>19.0</v>
      </c>
      <c r="BN4" t="n">
        <v>108.6430817942724</v>
      </c>
      <c r="BO4" t="n">
        <v>22.0</v>
      </c>
      <c r="BP4" t="n">
        <v>112.52225418093767</v>
      </c>
      <c r="BQ4" t="n">
        <v>22.0</v>
      </c>
      <c r="BR4" t="n">
        <v>101.69532555649144</v>
      </c>
      <c r="BS4" t="n">
        <v>9.0</v>
      </c>
    </row>
    <row r="5">
      <c r="A5" t="s">
        <v>99</v>
      </c>
      <c r="B5" t="n">
        <v>0.4662673818727771</v>
      </c>
      <c r="C5" t="n">
        <v>17.0</v>
      </c>
      <c r="D5" t="n">
        <v>0.5751081027657268</v>
      </c>
      <c r="E5" t="n">
        <v>24.0</v>
      </c>
      <c r="F5" t="n">
        <v>0.34495828861808814</v>
      </c>
      <c r="G5" t="n">
        <v>23.0</v>
      </c>
      <c r="H5" t="n">
        <v>0.42489189723427306</v>
      </c>
      <c r="I5" t="n">
        <v>7.0</v>
      </c>
      <c r="J5" t="n">
        <v>0.7262283807146591</v>
      </c>
      <c r="K5" t="n">
        <v>28.0</v>
      </c>
      <c r="L5" t="n">
        <v>0.17147237590142195</v>
      </c>
      <c r="M5" t="n">
        <v>29.0</v>
      </c>
      <c r="N5" t="n">
        <v>0.2479073596338753</v>
      </c>
      <c r="O5" t="n">
        <v>8.0</v>
      </c>
      <c r="P5" t="n">
        <v>0.7495294760496807</v>
      </c>
      <c r="Q5" t="n">
        <v>27.0</v>
      </c>
      <c r="R5" t="n">
        <v>0.5004909989133134</v>
      </c>
      <c r="S5" t="n">
        <v>18.0</v>
      </c>
      <c r="T5" t="n">
        <v>0.6660209643561936</v>
      </c>
      <c r="U5" t="n">
        <v>3.0</v>
      </c>
      <c r="V5" t="n">
        <v>0.13859244752359698</v>
      </c>
      <c r="W5" t="n">
        <v>19.0</v>
      </c>
      <c r="X5" t="n">
        <v>0.07822382558433152</v>
      </c>
      <c r="Y5" t="n">
        <v>22.0</v>
      </c>
      <c r="Z5" t="n">
        <v>0.10055102548894744</v>
      </c>
      <c r="AA5" t="n">
        <v>26.0</v>
      </c>
      <c r="AB5" t="n">
        <v>0.19373612123710932</v>
      </c>
      <c r="AC5" t="n">
        <v>16.0</v>
      </c>
      <c r="AD5" t="n">
        <v>0.5397194948273955</v>
      </c>
      <c r="AE5" t="n">
        <v>15.0</v>
      </c>
      <c r="AF5" t="n">
        <v>0.5944287812539957</v>
      </c>
      <c r="AG5" t="n">
        <v>22.0</v>
      </c>
      <c r="AH5" t="n">
        <v>0.45442694711806875</v>
      </c>
      <c r="AI5" t="n">
        <v>12.0</v>
      </c>
      <c r="AJ5" t="n">
        <v>0.6104854344164622</v>
      </c>
      <c r="AK5" t="n">
        <v>17.0</v>
      </c>
      <c r="AL5" t="n">
        <v>0.35826745254308</v>
      </c>
      <c r="AM5" t="n">
        <v>19.0</v>
      </c>
      <c r="AN5" t="n">
        <v>0.3895145655835378</v>
      </c>
      <c r="AO5" t="n">
        <v>14.0</v>
      </c>
      <c r="AP5" t="n">
        <v>0.8139866255370456</v>
      </c>
      <c r="AQ5" t="n">
        <v>27.0</v>
      </c>
      <c r="AR5" t="n">
        <v>0.20034969140641765</v>
      </c>
      <c r="AS5" t="n">
        <v>16.0</v>
      </c>
      <c r="AT5" t="n">
        <v>0.2297312456418526</v>
      </c>
      <c r="AU5" t="n">
        <v>14.0</v>
      </c>
      <c r="AV5" t="n">
        <v>0.739218027261137</v>
      </c>
      <c r="AW5" t="n">
        <v>8.0</v>
      </c>
      <c r="AX5" t="n">
        <v>0.4976210346866914</v>
      </c>
      <c r="AY5" t="n">
        <v>10.0</v>
      </c>
      <c r="AZ5" t="n">
        <v>0.5640014845996157</v>
      </c>
      <c r="BA5" t="n">
        <v>7.0</v>
      </c>
      <c r="BB5" t="n">
        <v>0.13873587088173928</v>
      </c>
      <c r="BC5" t="n">
        <v>14.0</v>
      </c>
      <c r="BD5" t="n">
        <v>0.07500476451758903</v>
      </c>
      <c r="BE5" t="n">
        <v>17.0</v>
      </c>
      <c r="BF5" t="n">
        <v>0.06771207957332717</v>
      </c>
      <c r="BG5" t="n">
        <v>24.0</v>
      </c>
      <c r="BH5" t="n">
        <v>0.19090896685352687</v>
      </c>
      <c r="BI5" t="n">
        <v>22.0</v>
      </c>
      <c r="BJ5" t="n">
        <v>0.5244011090747837</v>
      </c>
      <c r="BK5" t="n">
        <v>13.0</v>
      </c>
      <c r="BL5" t="n">
        <v>0.591514223984757</v>
      </c>
      <c r="BM5" t="n">
        <v>15.0</v>
      </c>
      <c r="BN5" t="n">
        <v>110.0958736413872</v>
      </c>
      <c r="BO5" t="n">
        <v>19.0</v>
      </c>
      <c r="BP5" t="n">
        <v>110.42508039956365</v>
      </c>
      <c r="BQ5" t="n">
        <v>15.0</v>
      </c>
      <c r="BR5" t="n">
        <v>101.63027589095856</v>
      </c>
      <c r="BS5" t="n">
        <v>10.0</v>
      </c>
    </row>
    <row r="6">
      <c r="A6" t="s">
        <v>100</v>
      </c>
      <c r="B6" t="n">
        <v>0.485990279938346</v>
      </c>
      <c r="C6" t="n">
        <v>2.0</v>
      </c>
      <c r="D6" t="n">
        <v>0.688030003241261</v>
      </c>
      <c r="E6" t="n">
        <v>1.0</v>
      </c>
      <c r="F6" t="n">
        <v>0.37280991608140374</v>
      </c>
      <c r="G6" t="n">
        <v>5.0</v>
      </c>
      <c r="H6" t="n">
        <v>0.31196999675873904</v>
      </c>
      <c r="I6" t="n">
        <v>30.0</v>
      </c>
      <c r="J6" t="n">
        <v>0.8109041917786387</v>
      </c>
      <c r="K6" t="n">
        <v>5.0</v>
      </c>
      <c r="L6" t="n">
        <v>0.20488991319753555</v>
      </c>
      <c r="M6" t="n">
        <v>12.0</v>
      </c>
      <c r="N6" t="n">
        <v>0.21467752649505575</v>
      </c>
      <c r="O6" t="n">
        <v>24.0</v>
      </c>
      <c r="P6" t="n">
        <v>0.7970878335830951</v>
      </c>
      <c r="Q6" t="n">
        <v>2.0</v>
      </c>
      <c r="R6" t="n">
        <v>0.5101118542414095</v>
      </c>
      <c r="S6" t="n">
        <v>15.0</v>
      </c>
      <c r="T6" t="n">
        <v>0.5487806409999051</v>
      </c>
      <c r="U6" t="n">
        <v>29.0</v>
      </c>
      <c r="V6" t="n">
        <v>0.11742951905055726</v>
      </c>
      <c r="W6" t="n">
        <v>2.0</v>
      </c>
      <c r="X6" t="n">
        <v>0.06790019428460477</v>
      </c>
      <c r="Y6" t="n">
        <v>6.0</v>
      </c>
      <c r="Z6" t="n">
        <v>0.06615835297943888</v>
      </c>
      <c r="AA6" t="n">
        <v>4.0</v>
      </c>
      <c r="AB6" t="n">
        <v>0.18145030058514636</v>
      </c>
      <c r="AC6" t="n">
        <v>3.0</v>
      </c>
      <c r="AD6" t="n">
        <v>0.5437114766265742</v>
      </c>
      <c r="AE6" t="n">
        <v>9.0</v>
      </c>
      <c r="AF6" t="n">
        <v>0.6120761940831608</v>
      </c>
      <c r="AG6" t="n">
        <v>9.0</v>
      </c>
      <c r="AH6" t="n">
        <v>0.4583639007880997</v>
      </c>
      <c r="AI6" t="n">
        <v>16.0</v>
      </c>
      <c r="AJ6" t="n">
        <v>0.5593167611233617</v>
      </c>
      <c r="AK6" t="n">
        <v>3.0</v>
      </c>
      <c r="AL6" t="n">
        <v>0.3461361079159646</v>
      </c>
      <c r="AM6" t="n">
        <v>12.0</v>
      </c>
      <c r="AN6" t="n">
        <v>0.4406832388766382</v>
      </c>
      <c r="AO6" t="n">
        <v>28.0</v>
      </c>
      <c r="AP6" t="n">
        <v>0.7607315023642305</v>
      </c>
      <c r="AQ6" t="n">
        <v>11.0</v>
      </c>
      <c r="AR6" t="n">
        <v>0.18377412241843843</v>
      </c>
      <c r="AS6" t="n">
        <v>9.0</v>
      </c>
      <c r="AT6" t="n">
        <v>0.22857592681662486</v>
      </c>
      <c r="AU6" t="n">
        <v>12.0</v>
      </c>
      <c r="AV6" t="n">
        <v>0.8021188329795362</v>
      </c>
      <c r="AW6" t="n">
        <v>24.0</v>
      </c>
      <c r="AX6" t="n">
        <v>0.4990556244584299</v>
      </c>
      <c r="AY6" t="n">
        <v>19.0</v>
      </c>
      <c r="AZ6" t="n">
        <v>0.6465444519706174</v>
      </c>
      <c r="BA6" t="n">
        <v>26.0</v>
      </c>
      <c r="BB6" t="n">
        <v>0.1388797177066457</v>
      </c>
      <c r="BC6" t="n">
        <v>13.0</v>
      </c>
      <c r="BD6" t="n">
        <v>0.07490151966889913</v>
      </c>
      <c r="BE6" t="n">
        <v>18.0</v>
      </c>
      <c r="BF6" t="n">
        <v>0.10046822497194152</v>
      </c>
      <c r="BG6" t="n">
        <v>4.0</v>
      </c>
      <c r="BH6" t="n">
        <v>0.1943189808066269</v>
      </c>
      <c r="BI6" t="n">
        <v>19.0</v>
      </c>
      <c r="BJ6" t="n">
        <v>0.5364820139993441</v>
      </c>
      <c r="BK6" t="n">
        <v>19.0</v>
      </c>
      <c r="BL6" t="n">
        <v>0.5961882578545888</v>
      </c>
      <c r="BM6" t="n">
        <v>17.0</v>
      </c>
      <c r="BN6" t="n">
        <v>113.12591586057096</v>
      </c>
      <c r="BO6" t="n">
        <v>7.0</v>
      </c>
      <c r="BP6" t="n">
        <v>113.08295763521096</v>
      </c>
      <c r="BQ6" t="n">
        <v>23.0</v>
      </c>
      <c r="BR6" t="n">
        <v>100.54129240720296</v>
      </c>
      <c r="BS6" t="n">
        <v>17.0</v>
      </c>
    </row>
    <row r="7">
      <c r="A7" t="s">
        <v>11</v>
      </c>
      <c r="B7" t="n">
        <v>0.46625844212579903</v>
      </c>
      <c r="C7" t="n">
        <v>18.0</v>
      </c>
      <c r="D7" t="n">
        <v>0.6069372689497784</v>
      </c>
      <c r="E7" t="n">
        <v>15.0</v>
      </c>
      <c r="F7" t="n">
        <v>0.3618554786623974</v>
      </c>
      <c r="G7" t="n">
        <v>13.0</v>
      </c>
      <c r="H7" t="n">
        <v>0.3930627310502215</v>
      </c>
      <c r="I7" t="n">
        <v>16.0</v>
      </c>
      <c r="J7" t="n">
        <v>0.7465414718687269</v>
      </c>
      <c r="K7" t="n">
        <v>25.0</v>
      </c>
      <c r="L7" t="n">
        <v>0.20333109603192226</v>
      </c>
      <c r="M7" t="n">
        <v>14.0</v>
      </c>
      <c r="N7" t="n">
        <v>0.245340559919841</v>
      </c>
      <c r="O7" t="n">
        <v>9.0</v>
      </c>
      <c r="P7" t="n">
        <v>0.7695728930387402</v>
      </c>
      <c r="Q7" t="n">
        <v>14.0</v>
      </c>
      <c r="R7" t="n">
        <v>0.5160085054496418</v>
      </c>
      <c r="S7" t="n">
        <v>12.0</v>
      </c>
      <c r="T7" t="n">
        <v>0.6388427921824602</v>
      </c>
      <c r="U7" t="n">
        <v>4.0</v>
      </c>
      <c r="V7" t="n">
        <v>0.14572011458183187</v>
      </c>
      <c r="W7" t="n">
        <v>27.0</v>
      </c>
      <c r="X7" t="n">
        <v>0.07480324514031762</v>
      </c>
      <c r="Y7" t="n">
        <v>17.0</v>
      </c>
      <c r="Z7" t="n">
        <v>0.07560656805409545</v>
      </c>
      <c r="AA7" t="n">
        <v>7.0</v>
      </c>
      <c r="AB7" t="n">
        <v>0.18251315008424604</v>
      </c>
      <c r="AC7" t="n">
        <v>6.0</v>
      </c>
      <c r="AD7" t="n">
        <v>0.5376906831426481</v>
      </c>
      <c r="AE7" t="n">
        <v>16.0</v>
      </c>
      <c r="AF7" t="n">
        <v>0.6028557294544095</v>
      </c>
      <c r="AG7" t="n">
        <v>18.0</v>
      </c>
      <c r="AH7" t="n">
        <v>0.44770046759752596</v>
      </c>
      <c r="AI7" t="n">
        <v>7.0</v>
      </c>
      <c r="AJ7" t="n">
        <v>0.6195255092722697</v>
      </c>
      <c r="AK7" t="n">
        <v>21.0</v>
      </c>
      <c r="AL7" t="n">
        <v>0.32561850131829106</v>
      </c>
      <c r="AM7" t="n">
        <v>6.0</v>
      </c>
      <c r="AN7" t="n">
        <v>0.3804744907277302</v>
      </c>
      <c r="AO7" t="n">
        <v>10.0</v>
      </c>
      <c r="AP7" t="n">
        <v>0.7898625230683661</v>
      </c>
      <c r="AQ7" t="n">
        <v>21.0</v>
      </c>
      <c r="AR7" t="n">
        <v>0.17509660842821614</v>
      </c>
      <c r="AS7" t="n">
        <v>6.0</v>
      </c>
      <c r="AT7" t="n">
        <v>0.22988962926528553</v>
      </c>
      <c r="AU7" t="n">
        <v>15.0</v>
      </c>
      <c r="AV7" t="n">
        <v>0.753634631903251</v>
      </c>
      <c r="AW7" t="n">
        <v>9.0</v>
      </c>
      <c r="AX7" t="n">
        <v>0.4985567051493687</v>
      </c>
      <c r="AY7" t="n">
        <v>14.0</v>
      </c>
      <c r="AZ7" t="n">
        <v>0.5958639118476945</v>
      </c>
      <c r="BA7" t="n">
        <v>17.0</v>
      </c>
      <c r="BB7" t="n">
        <v>0.1288610929839489</v>
      </c>
      <c r="BC7" t="n">
        <v>23.0</v>
      </c>
      <c r="BD7" t="n">
        <v>0.08297900897099186</v>
      </c>
      <c r="BE7" t="n">
        <v>8.0</v>
      </c>
      <c r="BF7" t="n">
        <v>0.09083021957729902</v>
      </c>
      <c r="BG7" t="n">
        <v>11.0</v>
      </c>
      <c r="BH7" t="n">
        <v>0.2244021848272536</v>
      </c>
      <c r="BI7" t="n">
        <v>1.0</v>
      </c>
      <c r="BJ7" t="n">
        <v>0.5103633726713892</v>
      </c>
      <c r="BK7" t="n">
        <v>7.0</v>
      </c>
      <c r="BL7" t="n">
        <v>0.5701979199535528</v>
      </c>
      <c r="BM7" t="n">
        <v>7.0</v>
      </c>
      <c r="BN7" t="n">
        <v>109.26025218305506</v>
      </c>
      <c r="BO7" t="n">
        <v>21.0</v>
      </c>
      <c r="BP7" t="n">
        <v>107.06134622478463</v>
      </c>
      <c r="BQ7" t="n">
        <v>6.0</v>
      </c>
      <c r="BR7" t="n">
        <v>98.1789606516533</v>
      </c>
      <c r="BS7" t="n">
        <v>28.0</v>
      </c>
    </row>
    <row r="8">
      <c r="A8" t="s">
        <v>101</v>
      </c>
      <c r="B8" t="n">
        <v>0.45997468210534725</v>
      </c>
      <c r="C8" t="n">
        <v>22.0</v>
      </c>
      <c r="D8" t="n">
        <v>0.5467425883447367</v>
      </c>
      <c r="E8" t="n">
        <v>26.0</v>
      </c>
      <c r="F8" t="n">
        <v>0.36219230065687247</v>
      </c>
      <c r="G8" t="n">
        <v>12.0</v>
      </c>
      <c r="H8" t="n">
        <v>0.4532574116552633</v>
      </c>
      <c r="I8" t="n">
        <v>5.0</v>
      </c>
      <c r="J8" t="n">
        <v>0.7719830771694877</v>
      </c>
      <c r="K8" t="n">
        <v>20.0</v>
      </c>
      <c r="L8" t="n">
        <v>0.20163457932537684</v>
      </c>
      <c r="M8" t="n">
        <v>17.0</v>
      </c>
      <c r="N8" t="n">
        <v>0.2266596787730961</v>
      </c>
      <c r="O8" t="n">
        <v>20.0</v>
      </c>
      <c r="P8" t="n">
        <v>0.7692005534658604</v>
      </c>
      <c r="Q8" t="n">
        <v>15.0</v>
      </c>
      <c r="R8" t="n">
        <v>0.5042884774517397</v>
      </c>
      <c r="S8" t="n">
        <v>17.0</v>
      </c>
      <c r="T8" t="n">
        <v>0.5845740989602892</v>
      </c>
      <c r="U8" t="n">
        <v>25.0</v>
      </c>
      <c r="V8" t="n">
        <v>0.1247744936195388</v>
      </c>
      <c r="W8" t="n">
        <v>5.0</v>
      </c>
      <c r="X8" t="n">
        <v>0.06742284960754338</v>
      </c>
      <c r="Y8" t="n">
        <v>5.0</v>
      </c>
      <c r="Z8" t="n">
        <v>0.06233396706235622</v>
      </c>
      <c r="AA8" t="n">
        <v>1.0</v>
      </c>
      <c r="AB8" t="n">
        <v>0.1987986393391911</v>
      </c>
      <c r="AC8" t="n">
        <v>19.0</v>
      </c>
      <c r="AD8" t="n">
        <v>0.5418516198765482</v>
      </c>
      <c r="AE8" t="n">
        <v>14.0</v>
      </c>
      <c r="AF8" t="n">
        <v>0.6074471256932911</v>
      </c>
      <c r="AG8" t="n">
        <v>12.0</v>
      </c>
      <c r="AH8" t="n">
        <v>0.45071663629465536</v>
      </c>
      <c r="AI8" t="n">
        <v>10.0</v>
      </c>
      <c r="AJ8" t="n">
        <v>0.6903011818292253</v>
      </c>
      <c r="AK8" t="n">
        <v>29.0</v>
      </c>
      <c r="AL8" t="n">
        <v>0.31042774945589696</v>
      </c>
      <c r="AM8" t="n">
        <v>2.0</v>
      </c>
      <c r="AN8" t="n">
        <v>0.3096988181707746</v>
      </c>
      <c r="AO8" t="n">
        <v>2.0</v>
      </c>
      <c r="AP8" t="n">
        <v>0.7737827644125684</v>
      </c>
      <c r="AQ8" t="n">
        <v>16.0</v>
      </c>
      <c r="AR8" t="n">
        <v>0.19289742119210257</v>
      </c>
      <c r="AS8" t="n">
        <v>13.0</v>
      </c>
      <c r="AT8" t="n">
        <v>0.2297273162012476</v>
      </c>
      <c r="AU8" t="n">
        <v>13.0</v>
      </c>
      <c r="AV8" t="n">
        <v>0.7855420834793495</v>
      </c>
      <c r="AW8" t="n">
        <v>20.0</v>
      </c>
      <c r="AX8" t="n">
        <v>0.49472891170617705</v>
      </c>
      <c r="AY8" t="n">
        <v>2.0</v>
      </c>
      <c r="AZ8" t="n">
        <v>0.606815058454024</v>
      </c>
      <c r="BA8" t="n">
        <v>19.0</v>
      </c>
      <c r="BB8" t="n">
        <v>0.14894375072003072</v>
      </c>
      <c r="BC8" t="n">
        <v>4.0</v>
      </c>
      <c r="BD8" t="n">
        <v>0.08036950479905551</v>
      </c>
      <c r="BE8" t="n">
        <v>12.0</v>
      </c>
      <c r="BF8" t="n">
        <v>0.09190299303765988</v>
      </c>
      <c r="BG8" t="n">
        <v>9.0</v>
      </c>
      <c r="BH8" t="n">
        <v>0.21241214730314414</v>
      </c>
      <c r="BI8" t="n">
        <v>3.0</v>
      </c>
      <c r="BJ8" t="n">
        <v>0.49773768635767546</v>
      </c>
      <c r="BK8" t="n">
        <v>4.0</v>
      </c>
      <c r="BL8" t="n">
        <v>0.5632282622264654</v>
      </c>
      <c r="BM8" t="n">
        <v>4.0</v>
      </c>
      <c r="BN8" t="n">
        <v>112.04821823490853</v>
      </c>
      <c r="BO8" t="n">
        <v>11.0</v>
      </c>
      <c r="BP8" t="n">
        <v>105.67792996980536</v>
      </c>
      <c r="BQ8" t="n">
        <v>4.0</v>
      </c>
      <c r="BR8" t="n">
        <v>96.71660651718803</v>
      </c>
      <c r="BS8" t="n">
        <v>30.0</v>
      </c>
    </row>
    <row r="9">
      <c r="A9" t="s">
        <v>102</v>
      </c>
      <c r="B9" t="n">
        <v>0.4856876768287897</v>
      </c>
      <c r="C9" t="n">
        <v>3.0</v>
      </c>
      <c r="D9" t="n">
        <v>0.5891478397151745</v>
      </c>
      <c r="E9" t="n">
        <v>18.0</v>
      </c>
      <c r="F9" t="n">
        <v>0.35337053010251046</v>
      </c>
      <c r="G9" t="n">
        <v>19.0</v>
      </c>
      <c r="H9" t="n">
        <v>0.4108521602848254</v>
      </c>
      <c r="I9" t="n">
        <v>13.0</v>
      </c>
      <c r="J9" t="n">
        <v>0.81013292743169</v>
      </c>
      <c r="K9" t="n">
        <v>6.0</v>
      </c>
      <c r="L9" t="n">
        <v>0.22300195083111102</v>
      </c>
      <c r="M9" t="n">
        <v>3.0</v>
      </c>
      <c r="N9" t="n">
        <v>0.22049265955342406</v>
      </c>
      <c r="O9" t="n">
        <v>22.0</v>
      </c>
      <c r="P9" t="n">
        <v>0.7886000666603098</v>
      </c>
      <c r="Q9" t="n">
        <v>7.0</v>
      </c>
      <c r="R9" t="n">
        <v>0.5158646245925161</v>
      </c>
      <c r="S9" t="n">
        <v>13.0</v>
      </c>
      <c r="T9" t="n">
        <v>0.668157880957981</v>
      </c>
      <c r="U9" t="n">
        <v>2.0</v>
      </c>
      <c r="V9" t="n">
        <v>0.1335154113568675</v>
      </c>
      <c r="W9" t="n">
        <v>12.0</v>
      </c>
      <c r="X9" t="n">
        <v>0.06794707054804439</v>
      </c>
      <c r="Y9" t="n">
        <v>7.0</v>
      </c>
      <c r="Z9" t="n">
        <v>0.0629601954474451</v>
      </c>
      <c r="AA9" t="n">
        <v>3.0</v>
      </c>
      <c r="AB9" t="n">
        <v>0.20776981686200655</v>
      </c>
      <c r="AC9" t="n">
        <v>27.0</v>
      </c>
      <c r="AD9" t="n">
        <v>0.5587711594914375</v>
      </c>
      <c r="AE9" t="n">
        <v>3.0</v>
      </c>
      <c r="AF9" t="n">
        <v>0.6310507679723585</v>
      </c>
      <c r="AG9" t="n">
        <v>3.0</v>
      </c>
      <c r="AH9" t="n">
        <v>0.46272978490614214</v>
      </c>
      <c r="AI9" t="n">
        <v>20.0</v>
      </c>
      <c r="AJ9" t="n">
        <v>0.6239173654082357</v>
      </c>
      <c r="AK9" t="n">
        <v>25.0</v>
      </c>
      <c r="AL9" t="n">
        <v>0.3790471864727586</v>
      </c>
      <c r="AM9" t="n">
        <v>25.0</v>
      </c>
      <c r="AN9" t="n">
        <v>0.3760826345917642</v>
      </c>
      <c r="AO9" t="n">
        <v>6.0</v>
      </c>
      <c r="AP9" t="n">
        <v>0.7513322299979744</v>
      </c>
      <c r="AQ9" t="n">
        <v>7.0</v>
      </c>
      <c r="AR9" t="n">
        <v>0.19523990299884017</v>
      </c>
      <c r="AS9" t="n">
        <v>15.0</v>
      </c>
      <c r="AT9" t="n">
        <v>0.23084043523005687</v>
      </c>
      <c r="AU9" t="n">
        <v>16.0</v>
      </c>
      <c r="AV9" t="n">
        <v>0.7953399214476767</v>
      </c>
      <c r="AW9" t="n">
        <v>23.0</v>
      </c>
      <c r="AX9" t="n">
        <v>0.4976471313842368</v>
      </c>
      <c r="AY9" t="n">
        <v>11.0</v>
      </c>
      <c r="AZ9" t="n">
        <v>0.5531019628954492</v>
      </c>
      <c r="BA9" t="n">
        <v>4.0</v>
      </c>
      <c r="BB9" t="n">
        <v>0.12559862354171963</v>
      </c>
      <c r="BC9" t="n">
        <v>25.0</v>
      </c>
      <c r="BD9" t="n">
        <v>0.07855813330594047</v>
      </c>
      <c r="BE9" t="n">
        <v>15.0</v>
      </c>
      <c r="BF9" t="n">
        <v>0.11590394281164028</v>
      </c>
      <c r="BG9" t="n">
        <v>2.0</v>
      </c>
      <c r="BH9" t="n">
        <v>0.19342969808569882</v>
      </c>
      <c r="BI9" t="n">
        <v>20.0</v>
      </c>
      <c r="BJ9" t="n">
        <v>0.5342887909428896</v>
      </c>
      <c r="BK9" t="n">
        <v>18.0</v>
      </c>
      <c r="BL9" t="n">
        <v>0.5972203905366349</v>
      </c>
      <c r="BM9" t="n">
        <v>18.0</v>
      </c>
      <c r="BN9" t="n">
        <v>113.76976004694947</v>
      </c>
      <c r="BO9" t="n">
        <v>3.0</v>
      </c>
      <c r="BP9" t="n">
        <v>115.89145367913649</v>
      </c>
      <c r="BQ9" t="n">
        <v>28.0</v>
      </c>
      <c r="BR9" t="n">
        <v>100.08012515752603</v>
      </c>
      <c r="BS9" t="n">
        <v>21.0</v>
      </c>
    </row>
    <row r="10">
      <c r="A10" t="s">
        <v>103</v>
      </c>
      <c r="B10" t="n">
        <v>0.43862324962811694</v>
      </c>
      <c r="C10" t="n">
        <v>26.0</v>
      </c>
      <c r="D10" t="n">
        <v>0.6208633237811544</v>
      </c>
      <c r="E10" t="n">
        <v>11.0</v>
      </c>
      <c r="F10" t="n">
        <v>0.32073820732712466</v>
      </c>
      <c r="G10" t="n">
        <v>30.0</v>
      </c>
      <c r="H10" t="n">
        <v>0.3791366762188455</v>
      </c>
      <c r="I10" t="n">
        <v>20.0</v>
      </c>
      <c r="J10" t="n">
        <v>0.796936165573945</v>
      </c>
      <c r="K10" t="n">
        <v>11.0</v>
      </c>
      <c r="L10" t="n">
        <v>0.20295114272916748</v>
      </c>
      <c r="M10" t="n">
        <v>15.0</v>
      </c>
      <c r="N10" t="n">
        <v>0.2335896043151089</v>
      </c>
      <c r="O10" t="n">
        <v>15.0</v>
      </c>
      <c r="P10" t="n">
        <v>0.7528115433301027</v>
      </c>
      <c r="Q10" t="n">
        <v>26.0</v>
      </c>
      <c r="R10" t="n">
        <v>0.4873549982372825</v>
      </c>
      <c r="S10" t="n">
        <v>28.0</v>
      </c>
      <c r="T10" t="n">
        <v>0.6123747487507902</v>
      </c>
      <c r="U10" t="n">
        <v>15.0</v>
      </c>
      <c r="V10" t="n">
        <v>0.13873602954560368</v>
      </c>
      <c r="W10" t="n">
        <v>20.0</v>
      </c>
      <c r="X10" t="n">
        <v>0.0757325330882096</v>
      </c>
      <c r="Y10" t="n">
        <v>18.0</v>
      </c>
      <c r="Z10" t="n">
        <v>0.09296632870105723</v>
      </c>
      <c r="AA10" t="n">
        <v>19.0</v>
      </c>
      <c r="AB10" t="n">
        <v>0.22436014076964067</v>
      </c>
      <c r="AC10" t="n">
        <v>30.0</v>
      </c>
      <c r="AD10" t="n">
        <v>0.4986064345416475</v>
      </c>
      <c r="AE10" t="n">
        <v>30.0</v>
      </c>
      <c r="AF10" t="n">
        <v>0.5679279128411081</v>
      </c>
      <c r="AG10" t="n">
        <v>28.0</v>
      </c>
      <c r="AH10" t="n">
        <v>0.48632212610035175</v>
      </c>
      <c r="AI10" t="n">
        <v>27.0</v>
      </c>
      <c r="AJ10" t="n">
        <v>0.605697331630255</v>
      </c>
      <c r="AK10" t="n">
        <v>15.0</v>
      </c>
      <c r="AL10" t="n">
        <v>0.37709276773384925</v>
      </c>
      <c r="AM10" t="n">
        <v>23.0</v>
      </c>
      <c r="AN10" t="n">
        <v>0.3943026683697449</v>
      </c>
      <c r="AO10" t="n">
        <v>16.0</v>
      </c>
      <c r="AP10" t="n">
        <v>0.7673459159191071</v>
      </c>
      <c r="AQ10" t="n">
        <v>14.0</v>
      </c>
      <c r="AR10" t="n">
        <v>0.24022175887309072</v>
      </c>
      <c r="AS10" t="n">
        <v>30.0</v>
      </c>
      <c r="AT10" t="n">
        <v>0.22756522737227453</v>
      </c>
      <c r="AU10" t="n">
        <v>9.0</v>
      </c>
      <c r="AV10" t="n">
        <v>0.7640456791250816</v>
      </c>
      <c r="AW10" t="n">
        <v>14.0</v>
      </c>
      <c r="AX10" t="n">
        <v>0.4988580272731041</v>
      </c>
      <c r="AY10" t="n">
        <v>17.0</v>
      </c>
      <c r="AZ10" t="n">
        <v>0.6252070481977954</v>
      </c>
      <c r="BA10" t="n">
        <v>22.0</v>
      </c>
      <c r="BB10" t="n">
        <v>0.13530463471317872</v>
      </c>
      <c r="BC10" t="n">
        <v>15.0</v>
      </c>
      <c r="BD10" t="n">
        <v>0.07128859852726203</v>
      </c>
      <c r="BE10" t="n">
        <v>23.0</v>
      </c>
      <c r="BF10" t="n">
        <v>0.08935308467115913</v>
      </c>
      <c r="BG10" t="n">
        <v>12.0</v>
      </c>
      <c r="BH10" t="n">
        <v>0.1666212578645844</v>
      </c>
      <c r="BI10" t="n">
        <v>29.0</v>
      </c>
      <c r="BJ10" t="n">
        <v>0.5607195826740361</v>
      </c>
      <c r="BK10" t="n">
        <v>27.0</v>
      </c>
      <c r="BL10" t="n">
        <v>0.6370273905404868</v>
      </c>
      <c r="BM10" t="n">
        <v>29.0</v>
      </c>
      <c r="BN10" t="n">
        <v>104.2133132652776</v>
      </c>
      <c r="BO10" t="n">
        <v>28.0</v>
      </c>
      <c r="BP10" t="n">
        <v>110.16644021116534</v>
      </c>
      <c r="BQ10" t="n">
        <v>14.0</v>
      </c>
      <c r="BR10" t="n">
        <v>100.70848175142157</v>
      </c>
      <c r="BS10" t="n">
        <v>15.0</v>
      </c>
    </row>
    <row r="11">
      <c r="A11" t="s">
        <v>17</v>
      </c>
      <c r="B11" t="n">
        <v>0.4683982446901918</v>
      </c>
      <c r="C11" t="n">
        <v>16.0</v>
      </c>
      <c r="D11" t="n">
        <v>0.539026029483646</v>
      </c>
      <c r="E11" t="n">
        <v>29.0</v>
      </c>
      <c r="F11" t="n">
        <v>0.367094250741965</v>
      </c>
      <c r="G11" t="n">
        <v>8.0</v>
      </c>
      <c r="H11" t="n">
        <v>0.46097397051635397</v>
      </c>
      <c r="I11" t="n">
        <v>2.0</v>
      </c>
      <c r="J11" t="n">
        <v>0.7908503261151089</v>
      </c>
      <c r="K11" t="n">
        <v>13.0</v>
      </c>
      <c r="L11" t="n">
        <v>0.17366136680202496</v>
      </c>
      <c r="M11" t="n">
        <v>28.0</v>
      </c>
      <c r="N11" t="n">
        <v>0.23713506429753298</v>
      </c>
      <c r="O11" t="n">
        <v>13.0</v>
      </c>
      <c r="P11" t="n">
        <v>0.777921213316882</v>
      </c>
      <c r="Q11" t="n">
        <v>8.0</v>
      </c>
      <c r="R11" t="n">
        <v>0.5199033430287658</v>
      </c>
      <c r="S11" t="n">
        <v>6.0</v>
      </c>
      <c r="T11" t="n">
        <v>0.672186596340992</v>
      </c>
      <c r="U11" t="n">
        <v>1.0</v>
      </c>
      <c r="V11" t="n">
        <v>0.14520776879893701</v>
      </c>
      <c r="W11" t="n">
        <v>26.0</v>
      </c>
      <c r="X11" t="n">
        <v>0.0855890354303487</v>
      </c>
      <c r="Y11" t="n">
        <v>28.0</v>
      </c>
      <c r="Z11" t="n">
        <v>0.08950688132908698</v>
      </c>
      <c r="AA11" t="n">
        <v>16.0</v>
      </c>
      <c r="AB11" t="n">
        <v>0.20674558481932181</v>
      </c>
      <c r="AC11" t="n">
        <v>25.0</v>
      </c>
      <c r="AD11" t="n">
        <v>0.552873600210984</v>
      </c>
      <c r="AE11" t="n">
        <v>5.0</v>
      </c>
      <c r="AF11" t="n">
        <v>0.6095042144790853</v>
      </c>
      <c r="AG11" t="n">
        <v>10.0</v>
      </c>
      <c r="AH11" t="n">
        <v>0.41430476256506465</v>
      </c>
      <c r="AI11" t="n">
        <v>2.0</v>
      </c>
      <c r="AJ11" t="n">
        <v>0.6632905687072589</v>
      </c>
      <c r="AK11" t="n">
        <v>27.0</v>
      </c>
      <c r="AL11" t="n">
        <v>0.3173138631583386</v>
      </c>
      <c r="AM11" t="n">
        <v>4.0</v>
      </c>
      <c r="AN11" t="n">
        <v>0.33670943129274106</v>
      </c>
      <c r="AO11" t="n">
        <v>4.0</v>
      </c>
      <c r="AP11" t="n">
        <v>0.7837228515592121</v>
      </c>
      <c r="AQ11" t="n">
        <v>17.0</v>
      </c>
      <c r="AR11" t="n">
        <v>0.23550303856348392</v>
      </c>
      <c r="AS11" t="n">
        <v>29.0</v>
      </c>
      <c r="AT11" t="n">
        <v>0.23418762645133215</v>
      </c>
      <c r="AU11" t="n">
        <v>26.0</v>
      </c>
      <c r="AV11" t="n">
        <v>0.7637339316896317</v>
      </c>
      <c r="AW11" t="n">
        <v>13.0</v>
      </c>
      <c r="AX11" t="n">
        <v>0.5028785352947431</v>
      </c>
      <c r="AY11" t="n">
        <v>25.0</v>
      </c>
      <c r="AZ11" t="n">
        <v>0.5205410122255103</v>
      </c>
      <c r="BA11" t="n">
        <v>2.0</v>
      </c>
      <c r="BB11" t="n">
        <v>0.1295956594351889</v>
      </c>
      <c r="BC11" t="n">
        <v>20.0</v>
      </c>
      <c r="BD11" t="n">
        <v>0.06525896110254786</v>
      </c>
      <c r="BE11" t="n">
        <v>26.0</v>
      </c>
      <c r="BF11" t="n">
        <v>0.07158111977482084</v>
      </c>
      <c r="BG11" t="n">
        <v>21.0</v>
      </c>
      <c r="BH11" t="n">
        <v>0.16022523998439997</v>
      </c>
      <c r="BI11" t="n">
        <v>30.0</v>
      </c>
      <c r="BJ11" t="n">
        <v>0.46592405128112374</v>
      </c>
      <c r="BK11" t="n">
        <v>1.0</v>
      </c>
      <c r="BL11" t="n">
        <v>0.5463853541632694</v>
      </c>
      <c r="BM11" t="n">
        <v>2.0</v>
      </c>
      <c r="BN11" t="n">
        <v>111.0631760363108</v>
      </c>
      <c r="BO11" t="n">
        <v>16.0</v>
      </c>
      <c r="BP11" t="n">
        <v>103.32795601244645</v>
      </c>
      <c r="BQ11" t="n">
        <v>1.0</v>
      </c>
      <c r="BR11" t="n">
        <v>100.88738239834144</v>
      </c>
      <c r="BS11" t="n">
        <v>13.0</v>
      </c>
    </row>
    <row r="12">
      <c r="A12" t="s">
        <v>18</v>
      </c>
      <c r="B12" t="n">
        <v>0.45947066957306815</v>
      </c>
      <c r="C12" t="n">
        <v>23.0</v>
      </c>
      <c r="D12" t="n">
        <v>0.5418384210315761</v>
      </c>
      <c r="E12" t="n">
        <v>27.0</v>
      </c>
      <c r="F12" t="n">
        <v>0.3625399628351491</v>
      </c>
      <c r="G12" t="n">
        <v>11.0</v>
      </c>
      <c r="H12" t="n">
        <v>0.45816157896842385</v>
      </c>
      <c r="I12" t="n">
        <v>4.0</v>
      </c>
      <c r="J12" t="n">
        <v>0.7228892609136227</v>
      </c>
      <c r="K12" t="n">
        <v>30.0</v>
      </c>
      <c r="L12" t="n">
        <v>0.20591322777371493</v>
      </c>
      <c r="M12" t="n">
        <v>11.0</v>
      </c>
      <c r="N12" t="n">
        <v>0.2029015134980066</v>
      </c>
      <c r="O12" t="n">
        <v>28.0</v>
      </c>
      <c r="P12" t="n">
        <v>0.7309004145567899</v>
      </c>
      <c r="Q12" t="n">
        <v>30.0</v>
      </c>
      <c r="R12" t="n">
        <v>0.47264618219715704</v>
      </c>
      <c r="S12" t="n">
        <v>30.0</v>
      </c>
      <c r="T12" t="n">
        <v>0.6144481297858704</v>
      </c>
      <c r="U12" t="n">
        <v>14.0</v>
      </c>
      <c r="V12" t="n">
        <v>0.14881595824537439</v>
      </c>
      <c r="W12" t="n">
        <v>29.0</v>
      </c>
      <c r="X12" t="n">
        <v>0.06936666915280436</v>
      </c>
      <c r="Y12" t="n">
        <v>10.0</v>
      </c>
      <c r="Z12" t="n">
        <v>0.08604315256311994</v>
      </c>
      <c r="AA12" t="n">
        <v>13.0</v>
      </c>
      <c r="AB12" t="n">
        <v>0.205851483313646</v>
      </c>
      <c r="AC12" t="n">
        <v>24.0</v>
      </c>
      <c r="AD12" t="n">
        <v>0.5430673109259246</v>
      </c>
      <c r="AE12" t="n">
        <v>12.0</v>
      </c>
      <c r="AF12" t="n">
        <v>0.6072800566410672</v>
      </c>
      <c r="AG12" t="n">
        <v>13.0</v>
      </c>
      <c r="AH12" t="n">
        <v>0.48982704428113233</v>
      </c>
      <c r="AI12" t="n">
        <v>29.0</v>
      </c>
      <c r="AJ12" t="n">
        <v>0.6637272012895762</v>
      </c>
      <c r="AK12" t="n">
        <v>28.0</v>
      </c>
      <c r="AL12" t="n">
        <v>0.34937177282155046</v>
      </c>
      <c r="AM12" t="n">
        <v>14.0</v>
      </c>
      <c r="AN12" t="n">
        <v>0.33627279871042387</v>
      </c>
      <c r="AO12" t="n">
        <v>3.0</v>
      </c>
      <c r="AP12" t="n">
        <v>0.832705328539667</v>
      </c>
      <c r="AQ12" t="n">
        <v>30.0</v>
      </c>
      <c r="AR12" t="n">
        <v>0.2028437337916151</v>
      </c>
      <c r="AS12" t="n">
        <v>17.0</v>
      </c>
      <c r="AT12" t="n">
        <v>0.2338103536045356</v>
      </c>
      <c r="AU12" t="n">
        <v>23.0</v>
      </c>
      <c r="AV12" t="n">
        <v>0.8253171609103892</v>
      </c>
      <c r="AW12" t="n">
        <v>27.0</v>
      </c>
      <c r="AX12" t="n">
        <v>0.5017541703721676</v>
      </c>
      <c r="AY12" t="n">
        <v>23.0</v>
      </c>
      <c r="AZ12" t="n">
        <v>0.575204188645397</v>
      </c>
      <c r="BA12" t="n">
        <v>11.0</v>
      </c>
      <c r="BB12" t="n">
        <v>0.12013837155821486</v>
      </c>
      <c r="BC12" t="n">
        <v>28.0</v>
      </c>
      <c r="BD12" t="n">
        <v>0.09136259981531147</v>
      </c>
      <c r="BE12" t="n">
        <v>2.0</v>
      </c>
      <c r="BF12" t="n">
        <v>0.13046326113002593</v>
      </c>
      <c r="BG12" t="n">
        <v>1.0</v>
      </c>
      <c r="BH12" t="n">
        <v>0.203347391771735</v>
      </c>
      <c r="BI12" t="n">
        <v>10.0</v>
      </c>
      <c r="BJ12" t="n">
        <v>0.5491073859629675</v>
      </c>
      <c r="BK12" t="n">
        <v>23.0</v>
      </c>
      <c r="BL12" t="n">
        <v>0.6169888545501931</v>
      </c>
      <c r="BM12" t="n">
        <v>23.0</v>
      </c>
      <c r="BN12" t="n">
        <v>106.90771069537733</v>
      </c>
      <c r="BO12" t="n">
        <v>25.0</v>
      </c>
      <c r="BP12" t="n">
        <v>116.77796872427314</v>
      </c>
      <c r="BQ12" t="n">
        <v>30.0</v>
      </c>
      <c r="BR12" t="n">
        <v>103.23320827815844</v>
      </c>
      <c r="BS12" t="n">
        <v>3.0</v>
      </c>
    </row>
    <row r="13">
      <c r="A13" t="s">
        <v>10</v>
      </c>
      <c r="B13" t="n">
        <v>0.4778724965619491</v>
      </c>
      <c r="C13" t="n">
        <v>6.0</v>
      </c>
      <c r="D13" t="n">
        <v>0.6136505499026824</v>
      </c>
      <c r="E13" t="n">
        <v>13.0</v>
      </c>
      <c r="F13" t="n">
        <v>0.35144268889569086</v>
      </c>
      <c r="G13" t="n">
        <v>21.0</v>
      </c>
      <c r="H13" t="n">
        <v>0.3863494500973175</v>
      </c>
      <c r="I13" t="n">
        <v>18.0</v>
      </c>
      <c r="J13" t="n">
        <v>0.7834734865952554</v>
      </c>
      <c r="K13" t="n">
        <v>15.0</v>
      </c>
      <c r="L13" t="n">
        <v>0.17773431583332383</v>
      </c>
      <c r="M13" t="n">
        <v>26.0</v>
      </c>
      <c r="N13" t="n">
        <v>0.2769669533006914</v>
      </c>
      <c r="O13" t="n">
        <v>4.0</v>
      </c>
      <c r="P13" t="n">
        <v>0.7616539991063295</v>
      </c>
      <c r="Q13" t="n">
        <v>21.0</v>
      </c>
      <c r="R13" t="n">
        <v>0.5178465358527466</v>
      </c>
      <c r="S13" t="n">
        <v>9.0</v>
      </c>
      <c r="T13" t="n">
        <v>0.635179161559421</v>
      </c>
      <c r="U13" t="n">
        <v>6.0</v>
      </c>
      <c r="V13" t="n">
        <v>0.1408397121294785</v>
      </c>
      <c r="W13" t="n">
        <v>23.0</v>
      </c>
      <c r="X13" t="n">
        <v>0.07320060559415083</v>
      </c>
      <c r="Y13" t="n">
        <v>12.0</v>
      </c>
      <c r="Z13" t="n">
        <v>0.0978663596699375</v>
      </c>
      <c r="AA13" t="n">
        <v>22.0</v>
      </c>
      <c r="AB13" t="n">
        <v>0.1988479498910025</v>
      </c>
      <c r="AC13" t="n">
        <v>20.0</v>
      </c>
      <c r="AD13" t="n">
        <v>0.545655618204946</v>
      </c>
      <c r="AE13" t="n">
        <v>8.0</v>
      </c>
      <c r="AF13" t="n">
        <v>0.6039451676639478</v>
      </c>
      <c r="AG13" t="n">
        <v>17.0</v>
      </c>
      <c r="AH13" t="n">
        <v>0.47673880502659416</v>
      </c>
      <c r="AI13" t="n">
        <v>23.0</v>
      </c>
      <c r="AJ13" t="n">
        <v>0.6205817919923898</v>
      </c>
      <c r="AK13" t="n">
        <v>24.0</v>
      </c>
      <c r="AL13" t="n">
        <v>0.38497544686598445</v>
      </c>
      <c r="AM13" t="n">
        <v>28.0</v>
      </c>
      <c r="AN13" t="n">
        <v>0.37941820800761017</v>
      </c>
      <c r="AO13" t="n">
        <v>7.0</v>
      </c>
      <c r="AP13" t="n">
        <v>0.8145076899786047</v>
      </c>
      <c r="AQ13" t="n">
        <v>28.0</v>
      </c>
      <c r="AR13" t="n">
        <v>0.22144605731403352</v>
      </c>
      <c r="AS13" t="n">
        <v>25.0</v>
      </c>
      <c r="AT13" t="n">
        <v>0.23298729902640591</v>
      </c>
      <c r="AU13" t="n">
        <v>21.0</v>
      </c>
      <c r="AV13" t="n">
        <v>0.6935525428898455</v>
      </c>
      <c r="AW13" t="n">
        <v>4.0</v>
      </c>
      <c r="AX13" t="n">
        <v>0.49760256214964743</v>
      </c>
      <c r="AY13" t="n">
        <v>9.0</v>
      </c>
      <c r="AZ13" t="n">
        <v>0.5595906530536042</v>
      </c>
      <c r="BA13" t="n">
        <v>6.0</v>
      </c>
      <c r="BB13" t="n">
        <v>0.1294605471727305</v>
      </c>
      <c r="BC13" t="n">
        <v>21.0</v>
      </c>
      <c r="BD13" t="n">
        <v>0.08249663576075703</v>
      </c>
      <c r="BE13" t="n">
        <v>10.0</v>
      </c>
      <c r="BF13" t="n">
        <v>0.07852009980587075</v>
      </c>
      <c r="BG13" t="n">
        <v>17.0</v>
      </c>
      <c r="BH13" t="n">
        <v>0.17757925195782095</v>
      </c>
      <c r="BI13" t="n">
        <v>27.0</v>
      </c>
      <c r="BJ13" t="n">
        <v>0.5509779447440536</v>
      </c>
      <c r="BK13" t="n">
        <v>24.0</v>
      </c>
      <c r="BL13" t="n">
        <v>0.6240659440717238</v>
      </c>
      <c r="BM13" t="n">
        <v>26.0</v>
      </c>
      <c r="BN13" t="n">
        <v>112.12469917485333</v>
      </c>
      <c r="BO13" t="n">
        <v>10.0</v>
      </c>
      <c r="BP13" t="n">
        <v>116.13444127014829</v>
      </c>
      <c r="BQ13" t="n">
        <v>29.0</v>
      </c>
      <c r="BR13" t="n">
        <v>101.08976876598491</v>
      </c>
      <c r="BS13" t="n">
        <v>12.0</v>
      </c>
    </row>
    <row r="14">
      <c r="A14" t="s">
        <v>104</v>
      </c>
      <c r="B14" t="n">
        <v>0.46526698283564344</v>
      </c>
      <c r="C14" t="n">
        <v>19.0</v>
      </c>
      <c r="D14" t="n">
        <v>0.610320782548804</v>
      </c>
      <c r="E14" t="n">
        <v>14.0</v>
      </c>
      <c r="F14" t="n">
        <v>0.3989997727975543</v>
      </c>
      <c r="G14" t="n">
        <v>1.0</v>
      </c>
      <c r="H14" t="n">
        <v>0.38967921745119594</v>
      </c>
      <c r="I14" t="n">
        <v>17.0</v>
      </c>
      <c r="J14" t="n">
        <v>0.8052008912921728</v>
      </c>
      <c r="K14" t="n">
        <v>8.0</v>
      </c>
      <c r="L14" t="n">
        <v>0.1839220934168173</v>
      </c>
      <c r="M14" t="n">
        <v>22.0</v>
      </c>
      <c r="N14" t="n">
        <v>0.22349130758718602</v>
      </c>
      <c r="O14" t="n">
        <v>21.0</v>
      </c>
      <c r="P14" t="n">
        <v>0.7474700059400012</v>
      </c>
      <c r="Q14" t="n">
        <v>28.0</v>
      </c>
      <c r="R14" t="n">
        <v>0.4943506765545633</v>
      </c>
      <c r="S14" t="n">
        <v>24.0</v>
      </c>
      <c r="T14" t="n">
        <v>0.5901821415814297</v>
      </c>
      <c r="U14" t="n">
        <v>23.0</v>
      </c>
      <c r="V14" t="n">
        <v>0.13936952526298338</v>
      </c>
      <c r="W14" t="n">
        <v>21.0</v>
      </c>
      <c r="X14" t="n">
        <v>0.07324285072461922</v>
      </c>
      <c r="Y14" t="n">
        <v>13.0</v>
      </c>
      <c r="Z14" t="n">
        <v>0.0837574979100039</v>
      </c>
      <c r="AA14" t="n">
        <v>12.0</v>
      </c>
      <c r="AB14" t="n">
        <v>0.1832783925193837</v>
      </c>
      <c r="AC14" t="n">
        <v>7.0</v>
      </c>
      <c r="AD14" t="n">
        <v>0.5430321792349609</v>
      </c>
      <c r="AE14" t="n">
        <v>13.0</v>
      </c>
      <c r="AF14" t="n">
        <v>0.6043839981295032</v>
      </c>
      <c r="AG14" t="n">
        <v>16.0</v>
      </c>
      <c r="AH14" t="n">
        <v>0.4506773811598968</v>
      </c>
      <c r="AI14" t="n">
        <v>9.0</v>
      </c>
      <c r="AJ14" t="n">
        <v>0.6204177277667882</v>
      </c>
      <c r="AK14" t="n">
        <v>23.0</v>
      </c>
      <c r="AL14" t="n">
        <v>0.30679654508374504</v>
      </c>
      <c r="AM14" t="n">
        <v>1.0</v>
      </c>
      <c r="AN14" t="n">
        <v>0.3795822722332119</v>
      </c>
      <c r="AO14" t="n">
        <v>8.0</v>
      </c>
      <c r="AP14" t="n">
        <v>0.7374417060166226</v>
      </c>
      <c r="AQ14" t="n">
        <v>4.0</v>
      </c>
      <c r="AR14" t="n">
        <v>0.18869904397415416</v>
      </c>
      <c r="AS14" t="n">
        <v>11.0</v>
      </c>
      <c r="AT14" t="n">
        <v>0.23468707199704256</v>
      </c>
      <c r="AU14" t="n">
        <v>27.0</v>
      </c>
      <c r="AV14" t="n">
        <v>0.790191940465082</v>
      </c>
      <c r="AW14" t="n">
        <v>21.0</v>
      </c>
      <c r="AX14" t="n">
        <v>0.4994911921110681</v>
      </c>
      <c r="AY14" t="n">
        <v>20.0</v>
      </c>
      <c r="AZ14" t="n">
        <v>0.599181687596381</v>
      </c>
      <c r="BA14" t="n">
        <v>18.0</v>
      </c>
      <c r="BB14" t="n">
        <v>0.12975990142198768</v>
      </c>
      <c r="BC14" t="n">
        <v>19.0</v>
      </c>
      <c r="BD14" t="n">
        <v>0.07977413920837506</v>
      </c>
      <c r="BE14" t="n">
        <v>13.0</v>
      </c>
      <c r="BF14" t="n">
        <v>0.07682056524322343</v>
      </c>
      <c r="BG14" t="n">
        <v>18.0</v>
      </c>
      <c r="BH14" t="n">
        <v>0.19446756770214765</v>
      </c>
      <c r="BI14" t="n">
        <v>18.0</v>
      </c>
      <c r="BJ14" t="n">
        <v>0.5092204795971546</v>
      </c>
      <c r="BK14" t="n">
        <v>6.0</v>
      </c>
      <c r="BL14" t="n">
        <v>0.5709035502745095</v>
      </c>
      <c r="BM14" t="n">
        <v>8.0</v>
      </c>
      <c r="BN14" t="n">
        <v>110.49520470302993</v>
      </c>
      <c r="BO14" t="n">
        <v>18.0</v>
      </c>
      <c r="BP14" t="n">
        <v>108.42248655897198</v>
      </c>
      <c r="BQ14" t="n">
        <v>9.0</v>
      </c>
      <c r="BR14" t="n">
        <v>100.33694588558315</v>
      </c>
      <c r="BS14" t="n">
        <v>19.0</v>
      </c>
    </row>
    <row r="15">
      <c r="A15" t="s">
        <v>105</v>
      </c>
      <c r="B15" t="n">
        <v>0.4695404013348763</v>
      </c>
      <c r="C15" t="n">
        <v>13.0</v>
      </c>
      <c r="D15" t="n">
        <v>0.628032670076702</v>
      </c>
      <c r="E15" t="n">
        <v>7.0</v>
      </c>
      <c r="F15" t="n">
        <v>0.33880513208289403</v>
      </c>
      <c r="G15" t="n">
        <v>24.0</v>
      </c>
      <c r="H15" t="n">
        <v>0.3719673299232979</v>
      </c>
      <c r="I15" t="n">
        <v>24.0</v>
      </c>
      <c r="J15" t="n">
        <v>0.7242452269612637</v>
      </c>
      <c r="K15" t="n">
        <v>29.0</v>
      </c>
      <c r="L15" t="n">
        <v>0.1950917684211322</v>
      </c>
      <c r="M15" t="n">
        <v>19.0</v>
      </c>
      <c r="N15" t="n">
        <v>0.2110184269025939</v>
      </c>
      <c r="O15" t="n">
        <v>26.0</v>
      </c>
      <c r="P15" t="n">
        <v>0.7579680984477302</v>
      </c>
      <c r="Q15" t="n">
        <v>23.0</v>
      </c>
      <c r="R15" t="n">
        <v>0.48795580482757095</v>
      </c>
      <c r="S15" t="n">
        <v>26.0</v>
      </c>
      <c r="T15" t="n">
        <v>0.5689465511019065</v>
      </c>
      <c r="U15" t="n">
        <v>27.0</v>
      </c>
      <c r="V15" t="n">
        <v>0.13673689706012057</v>
      </c>
      <c r="W15" t="n">
        <v>17.0</v>
      </c>
      <c r="X15" t="n">
        <v>0.07761964777505861</v>
      </c>
      <c r="Y15" t="n">
        <v>20.0</v>
      </c>
      <c r="Z15" t="n">
        <v>0.09928201934638554</v>
      </c>
      <c r="AA15" t="n">
        <v>24.0</v>
      </c>
      <c r="AB15" t="n">
        <v>0.19675336403844487</v>
      </c>
      <c r="AC15" t="n">
        <v>17.0</v>
      </c>
      <c r="AD15" t="n">
        <v>0.5327136348903626</v>
      </c>
      <c r="AE15" t="n">
        <v>20.0</v>
      </c>
      <c r="AF15" t="n">
        <v>0.5947531219331722</v>
      </c>
      <c r="AG15" t="n">
        <v>21.0</v>
      </c>
      <c r="AH15" t="n">
        <v>0.45532647889419786</v>
      </c>
      <c r="AI15" t="n">
        <v>13.0</v>
      </c>
      <c r="AJ15" t="n">
        <v>0.5915854649743615</v>
      </c>
      <c r="AK15" t="n">
        <v>11.0</v>
      </c>
      <c r="AL15" t="n">
        <v>0.3535896103757462</v>
      </c>
      <c r="AM15" t="n">
        <v>15.0</v>
      </c>
      <c r="AN15" t="n">
        <v>0.4084145350256384</v>
      </c>
      <c r="AO15" t="n">
        <v>20.0</v>
      </c>
      <c r="AP15" t="n">
        <v>0.7894846340182807</v>
      </c>
      <c r="AQ15" t="n">
        <v>19.0</v>
      </c>
      <c r="AR15" t="n">
        <v>0.20688236427770818</v>
      </c>
      <c r="AS15" t="n">
        <v>20.0</v>
      </c>
      <c r="AT15" t="n">
        <v>0.22614476286676874</v>
      </c>
      <c r="AU15" t="n">
        <v>5.0</v>
      </c>
      <c r="AV15" t="n">
        <v>0.8075264276769939</v>
      </c>
      <c r="AW15" t="n">
        <v>25.0</v>
      </c>
      <c r="AX15" t="n">
        <v>0.4995784164703843</v>
      </c>
      <c r="AY15" t="n">
        <v>21.0</v>
      </c>
      <c r="AZ15" t="n">
        <v>0.6436684607003332</v>
      </c>
      <c r="BA15" t="n">
        <v>25.0</v>
      </c>
      <c r="BB15" t="n">
        <v>0.13440460624853898</v>
      </c>
      <c r="BC15" t="n">
        <v>16.0</v>
      </c>
      <c r="BD15" t="n">
        <v>0.0741146661302078</v>
      </c>
      <c r="BE15" t="n">
        <v>19.0</v>
      </c>
      <c r="BF15" t="n">
        <v>0.06517376009182341</v>
      </c>
      <c r="BG15" t="n">
        <v>28.0</v>
      </c>
      <c r="BH15" t="n">
        <v>0.19621513190287615</v>
      </c>
      <c r="BI15" t="n">
        <v>16.0</v>
      </c>
      <c r="BJ15" t="n">
        <v>0.5272710484173864</v>
      </c>
      <c r="BK15" t="n">
        <v>15.0</v>
      </c>
      <c r="BL15" t="n">
        <v>0.5960919284410705</v>
      </c>
      <c r="BM15" t="n">
        <v>16.0</v>
      </c>
      <c r="BN15" t="n">
        <v>107.59469513405953</v>
      </c>
      <c r="BO15" t="n">
        <v>24.0</v>
      </c>
      <c r="BP15" t="n">
        <v>110.51249377997054</v>
      </c>
      <c r="BQ15" t="n">
        <v>16.0</v>
      </c>
      <c r="BR15" t="n">
        <v>102.62605842408657</v>
      </c>
      <c r="BS15" t="n">
        <v>5.0</v>
      </c>
    </row>
    <row r="16">
      <c r="A16" t="s">
        <v>13</v>
      </c>
      <c r="B16" t="n">
        <v>0.47102437911926537</v>
      </c>
      <c r="C16" t="n">
        <v>11.0</v>
      </c>
      <c r="D16" t="n">
        <v>0.6544708443152659</v>
      </c>
      <c r="E16" t="n">
        <v>3.0</v>
      </c>
      <c r="F16" t="n">
        <v>0.3705446910286025</v>
      </c>
      <c r="G16" t="n">
        <v>6.0</v>
      </c>
      <c r="H16" t="n">
        <v>0.34552915568473397</v>
      </c>
      <c r="I16" t="n">
        <v>28.0</v>
      </c>
      <c r="J16" t="n">
        <v>0.734109992756172</v>
      </c>
      <c r="K16" t="n">
        <v>26.0</v>
      </c>
      <c r="L16" t="n">
        <v>0.17757465861254698</v>
      </c>
      <c r="M16" t="n">
        <v>27.0</v>
      </c>
      <c r="N16" t="n">
        <v>0.30155232552853173</v>
      </c>
      <c r="O16" t="n">
        <v>1.0</v>
      </c>
      <c r="P16" t="n">
        <v>0.7895870515909788</v>
      </c>
      <c r="Q16" t="n">
        <v>5.0</v>
      </c>
      <c r="R16" t="n">
        <v>0.5431758464099775</v>
      </c>
      <c r="S16" t="n">
        <v>1.0</v>
      </c>
      <c r="T16" t="n">
        <v>0.5988997278506114</v>
      </c>
      <c r="U16" t="n">
        <v>20.0</v>
      </c>
      <c r="V16" t="n">
        <v>0.12389405283753913</v>
      </c>
      <c r="W16" t="n">
        <v>4.0</v>
      </c>
      <c r="X16" t="n">
        <v>0.09180154280695582</v>
      </c>
      <c r="Y16" t="n">
        <v>30.0</v>
      </c>
      <c r="Z16" t="n">
        <v>0.1233187753447806</v>
      </c>
      <c r="AA16" t="n">
        <v>30.0</v>
      </c>
      <c r="AB16" t="n">
        <v>0.1859732583302972</v>
      </c>
      <c r="AC16" t="n">
        <v>9.0</v>
      </c>
      <c r="AD16" t="n">
        <v>0.5353960943384408</v>
      </c>
      <c r="AE16" t="n">
        <v>18.0</v>
      </c>
      <c r="AF16" t="n">
        <v>0.5923083210035671</v>
      </c>
      <c r="AG16" t="n">
        <v>23.0</v>
      </c>
      <c r="AH16" t="n">
        <v>0.4404900983001024</v>
      </c>
      <c r="AI16" t="n">
        <v>5.0</v>
      </c>
      <c r="AJ16" t="n">
        <v>0.5676089096200807</v>
      </c>
      <c r="AK16" t="n">
        <v>5.0</v>
      </c>
      <c r="AL16" t="n">
        <v>0.31999753901023065</v>
      </c>
      <c r="AM16" t="n">
        <v>5.0</v>
      </c>
      <c r="AN16" t="n">
        <v>0.4323910903799192</v>
      </c>
      <c r="AO16" t="n">
        <v>26.0</v>
      </c>
      <c r="AP16" t="n">
        <v>0.8100556118719948</v>
      </c>
      <c r="AQ16" t="n">
        <v>26.0</v>
      </c>
      <c r="AR16" t="n">
        <v>0.21626156499615493</v>
      </c>
      <c r="AS16" t="n">
        <v>23.0</v>
      </c>
      <c r="AT16" t="n">
        <v>0.23405513701528716</v>
      </c>
      <c r="AU16" t="n">
        <v>25.0</v>
      </c>
      <c r="AV16" t="n">
        <v>0.650573787843258</v>
      </c>
      <c r="AW16" t="n">
        <v>1.0</v>
      </c>
      <c r="AX16" t="n">
        <v>0.49686945277171174</v>
      </c>
      <c r="AY16" t="n">
        <v>8.0</v>
      </c>
      <c r="AZ16" t="n">
        <v>0.609683553986951</v>
      </c>
      <c r="BA16" t="n">
        <v>20.0</v>
      </c>
      <c r="BB16" t="n">
        <v>0.1587364316835</v>
      </c>
      <c r="BC16" t="n">
        <v>2.0</v>
      </c>
      <c r="BD16" t="n">
        <v>0.04980458379413179</v>
      </c>
      <c r="BE16" t="n">
        <v>29.0</v>
      </c>
      <c r="BF16" t="n">
        <v>0.054281146648554233</v>
      </c>
      <c r="BG16" t="n">
        <v>30.0</v>
      </c>
      <c r="BH16" t="n">
        <v>0.20067258968477233</v>
      </c>
      <c r="BI16" t="n">
        <v>12.0</v>
      </c>
      <c r="BJ16" t="n">
        <v>0.5108702594514848</v>
      </c>
      <c r="BK16" t="n">
        <v>8.0</v>
      </c>
      <c r="BL16" t="n">
        <v>0.5839866234895928</v>
      </c>
      <c r="BM16" t="n">
        <v>11.0</v>
      </c>
      <c r="BN16" t="n">
        <v>113.46588696671476</v>
      </c>
      <c r="BO16" t="n">
        <v>4.0</v>
      </c>
      <c r="BP16" t="n">
        <v>105.34293351546293</v>
      </c>
      <c r="BQ16" t="n">
        <v>3.0</v>
      </c>
      <c r="BR16" t="n">
        <v>103.45448919312567</v>
      </c>
      <c r="BS16" t="n">
        <v>2.0</v>
      </c>
    </row>
    <row r="17">
      <c r="A17" t="s">
        <v>106</v>
      </c>
      <c r="B17" t="n">
        <v>0.47256669598161705</v>
      </c>
      <c r="C17" t="n">
        <v>8.0</v>
      </c>
      <c r="D17" t="n">
        <v>0.5852935416461214</v>
      </c>
      <c r="E17" t="n">
        <v>20.0</v>
      </c>
      <c r="F17" t="n">
        <v>0.37929306775689964</v>
      </c>
      <c r="G17" t="n">
        <v>3.0</v>
      </c>
      <c r="H17" t="n">
        <v>0.4147064583538786</v>
      </c>
      <c r="I17" t="n">
        <v>11.0</v>
      </c>
      <c r="J17" t="n">
        <v>0.8169724975967861</v>
      </c>
      <c r="K17" t="n">
        <v>4.0</v>
      </c>
      <c r="L17" t="n">
        <v>0.21942037491800379</v>
      </c>
      <c r="M17" t="n">
        <v>6.0</v>
      </c>
      <c r="N17" t="n">
        <v>0.2332638679900327</v>
      </c>
      <c r="O17" t="n">
        <v>16.0</v>
      </c>
      <c r="P17" t="n">
        <v>0.7742527562571557</v>
      </c>
      <c r="Q17" t="n">
        <v>13.0</v>
      </c>
      <c r="R17" t="n">
        <v>0.5151594390652425</v>
      </c>
      <c r="S17" t="n">
        <v>14.0</v>
      </c>
      <c r="T17" t="n">
        <v>0.6316348546263248</v>
      </c>
      <c r="U17" t="n">
        <v>9.0</v>
      </c>
      <c r="V17" t="n">
        <v>0.14728587158407222</v>
      </c>
      <c r="W17" t="n">
        <v>28.0</v>
      </c>
      <c r="X17" t="n">
        <v>0.07402653074143249</v>
      </c>
      <c r="Y17" t="n">
        <v>15.0</v>
      </c>
      <c r="Z17" t="n">
        <v>0.062478253303836134</v>
      </c>
      <c r="AA17" t="n">
        <v>2.0</v>
      </c>
      <c r="AB17" t="n">
        <v>0.20746301600613698</v>
      </c>
      <c r="AC17" t="n">
        <v>26.0</v>
      </c>
      <c r="AD17" t="n">
        <v>0.5516044956007246</v>
      </c>
      <c r="AE17" t="n">
        <v>6.0</v>
      </c>
      <c r="AF17" t="n">
        <v>0.6237801636765519</v>
      </c>
      <c r="AG17" t="n">
        <v>4.0</v>
      </c>
      <c r="AH17" t="n">
        <v>0.44292109106060323</v>
      </c>
      <c r="AI17" t="n">
        <v>6.0</v>
      </c>
      <c r="AJ17" t="n">
        <v>0.5645804899563571</v>
      </c>
      <c r="AK17" t="n">
        <v>4.0</v>
      </c>
      <c r="AL17" t="n">
        <v>0.31495683481894843</v>
      </c>
      <c r="AM17" t="n">
        <v>3.0</v>
      </c>
      <c r="AN17" t="n">
        <v>0.43541951004364293</v>
      </c>
      <c r="AO17" t="n">
        <v>27.0</v>
      </c>
      <c r="AP17" t="n">
        <v>0.7332285217632628</v>
      </c>
      <c r="AQ17" t="n">
        <v>3.0</v>
      </c>
      <c r="AR17" t="n">
        <v>0.19386694554015874</v>
      </c>
      <c r="AS17" t="n">
        <v>14.0</v>
      </c>
      <c r="AT17" t="n">
        <v>0.23529650551441625</v>
      </c>
      <c r="AU17" t="n">
        <v>28.0</v>
      </c>
      <c r="AV17" t="n">
        <v>0.7642371643449882</v>
      </c>
      <c r="AW17" t="n">
        <v>16.0</v>
      </c>
      <c r="AX17" t="n">
        <v>0.5048116485924097</v>
      </c>
      <c r="AY17" t="n">
        <v>29.0</v>
      </c>
      <c r="AZ17" t="n">
        <v>0.5656783768654935</v>
      </c>
      <c r="BA17" t="n">
        <v>8.0</v>
      </c>
      <c r="BB17" t="n">
        <v>0.1410344826115106</v>
      </c>
      <c r="BC17" t="n">
        <v>11.0</v>
      </c>
      <c r="BD17" t="n">
        <v>0.07924600758767295</v>
      </c>
      <c r="BE17" t="n">
        <v>14.0</v>
      </c>
      <c r="BF17" t="n">
        <v>0.10387566372608348</v>
      </c>
      <c r="BG17" t="n">
        <v>3.0</v>
      </c>
      <c r="BH17" t="n">
        <v>0.2013021370914792</v>
      </c>
      <c r="BI17" t="n">
        <v>11.0</v>
      </c>
      <c r="BJ17" t="n">
        <v>0.5119965025102695</v>
      </c>
      <c r="BK17" t="n">
        <v>9.0</v>
      </c>
      <c r="BL17" t="n">
        <v>0.5752155215510408</v>
      </c>
      <c r="BM17" t="n">
        <v>9.0</v>
      </c>
      <c r="BN17" t="n">
        <v>111.88598344398795</v>
      </c>
      <c r="BO17" t="n">
        <v>13.0</v>
      </c>
      <c r="BP17" t="n">
        <v>108.48366013095982</v>
      </c>
      <c r="BQ17" t="n">
        <v>10.0</v>
      </c>
      <c r="BR17" t="n">
        <v>97.8164595813054</v>
      </c>
      <c r="BS17" t="n">
        <v>29.0</v>
      </c>
    </row>
    <row r="18">
      <c r="A18" t="s">
        <v>14</v>
      </c>
      <c r="B18" t="n">
        <v>0.47188935652160174</v>
      </c>
      <c r="C18" t="n">
        <v>9.0</v>
      </c>
      <c r="D18" t="n">
        <v>0.5782496928416639</v>
      </c>
      <c r="E18" t="n">
        <v>23.0</v>
      </c>
      <c r="F18" t="n">
        <v>0.3693169373408111</v>
      </c>
      <c r="G18" t="n">
        <v>7.0</v>
      </c>
      <c r="H18" t="n">
        <v>0.42175030715833595</v>
      </c>
      <c r="I18" t="n">
        <v>8.0</v>
      </c>
      <c r="J18" t="n">
        <v>0.7771100396451425</v>
      </c>
      <c r="K18" t="n">
        <v>17.0</v>
      </c>
      <c r="L18" t="n">
        <v>0.20283718890730498</v>
      </c>
      <c r="M18" t="n">
        <v>16.0</v>
      </c>
      <c r="N18" t="n">
        <v>0.22970494356114773</v>
      </c>
      <c r="O18" t="n">
        <v>18.0</v>
      </c>
      <c r="P18" t="n">
        <v>0.7975282158452205</v>
      </c>
      <c r="Q18" t="n">
        <v>1.0</v>
      </c>
      <c r="R18" t="n">
        <v>0.5228464534152077</v>
      </c>
      <c r="S18" t="n">
        <v>4.0</v>
      </c>
      <c r="T18" t="n">
        <v>0.5712328525308871</v>
      </c>
      <c r="U18" t="n">
        <v>26.0</v>
      </c>
      <c r="V18" t="n">
        <v>0.12525490358249702</v>
      </c>
      <c r="W18" t="n">
        <v>6.0</v>
      </c>
      <c r="X18" t="n">
        <v>0.07362057582693404</v>
      </c>
      <c r="Y18" t="n">
        <v>14.0</v>
      </c>
      <c r="Z18" t="n">
        <v>0.07257412621950299</v>
      </c>
      <c r="AA18" t="n">
        <v>6.0</v>
      </c>
      <c r="AB18" t="n">
        <v>0.18240874418316058</v>
      </c>
      <c r="AC18" t="n">
        <v>5.0</v>
      </c>
      <c r="AD18" t="n">
        <v>0.5499908380998941</v>
      </c>
      <c r="AE18" t="n">
        <v>7.0</v>
      </c>
      <c r="AF18" t="n">
        <v>0.6155794951480527</v>
      </c>
      <c r="AG18" t="n">
        <v>6.0</v>
      </c>
      <c r="AH18" t="n">
        <v>0.45798587685432196</v>
      </c>
      <c r="AI18" t="n">
        <v>15.0</v>
      </c>
      <c r="AJ18" t="n">
        <v>0.5806606763762254</v>
      </c>
      <c r="AK18" t="n">
        <v>8.0</v>
      </c>
      <c r="AL18" t="n">
        <v>0.35478704803981626</v>
      </c>
      <c r="AM18" t="n">
        <v>17.0</v>
      </c>
      <c r="AN18" t="n">
        <v>0.41933932362377446</v>
      </c>
      <c r="AO18" t="n">
        <v>23.0</v>
      </c>
      <c r="AP18" t="n">
        <v>0.718320179315258</v>
      </c>
      <c r="AQ18" t="n">
        <v>1.0</v>
      </c>
      <c r="AR18" t="n">
        <v>0.16149315821495092</v>
      </c>
      <c r="AS18" t="n">
        <v>4.0</v>
      </c>
      <c r="AT18" t="n">
        <v>0.2284569146354319</v>
      </c>
      <c r="AU18" t="n">
        <v>11.0</v>
      </c>
      <c r="AV18" t="n">
        <v>0.7805964074463827</v>
      </c>
      <c r="AW18" t="n">
        <v>19.0</v>
      </c>
      <c r="AX18" t="n">
        <v>0.4982291258435215</v>
      </c>
      <c r="AY18" t="n">
        <v>13.0</v>
      </c>
      <c r="AZ18" t="n">
        <v>0.6566665385299598</v>
      </c>
      <c r="BA18" t="n">
        <v>27.0</v>
      </c>
      <c r="BB18" t="n">
        <v>0.13206385268597992</v>
      </c>
      <c r="BC18" t="n">
        <v>17.0</v>
      </c>
      <c r="BD18" t="n">
        <v>0.07139613762716403</v>
      </c>
      <c r="BE18" t="n">
        <v>22.0</v>
      </c>
      <c r="BF18" t="n">
        <v>0.09127960295238631</v>
      </c>
      <c r="BG18" t="n">
        <v>10.0</v>
      </c>
      <c r="BH18" t="n">
        <v>0.20051748904488642</v>
      </c>
      <c r="BI18" t="n">
        <v>13.0</v>
      </c>
      <c r="BJ18" t="n">
        <v>0.5326542765609354</v>
      </c>
      <c r="BK18" t="n">
        <v>16.0</v>
      </c>
      <c r="BL18" t="n">
        <v>0.5845773793545355</v>
      </c>
      <c r="BM18" t="n">
        <v>12.0</v>
      </c>
      <c r="BN18" t="n">
        <v>113.42280303123542</v>
      </c>
      <c r="BO18" t="n">
        <v>5.0</v>
      </c>
      <c r="BP18" t="n">
        <v>111.26777488051074</v>
      </c>
      <c r="BQ18" t="n">
        <v>18.0</v>
      </c>
      <c r="BR18" t="n">
        <v>102.64680540681199</v>
      </c>
      <c r="BS18" t="n">
        <v>4.0</v>
      </c>
    </row>
    <row r="19">
      <c r="A19" t="s">
        <v>107</v>
      </c>
      <c r="B19" t="n">
        <v>0.45357220451810887</v>
      </c>
      <c r="C19" t="n">
        <v>25.0</v>
      </c>
      <c r="D19" t="n">
        <v>0.5410454109445503</v>
      </c>
      <c r="E19" t="n">
        <v>28.0</v>
      </c>
      <c r="F19" t="n">
        <v>0.3533927402148881</v>
      </c>
      <c r="G19" t="n">
        <v>18.0</v>
      </c>
      <c r="H19" t="n">
        <v>0.45895458905544967</v>
      </c>
      <c r="I19" t="n">
        <v>3.0</v>
      </c>
      <c r="J19" t="n">
        <v>0.7763916533336116</v>
      </c>
      <c r="K19" t="n">
        <v>18.0</v>
      </c>
      <c r="L19" t="n">
        <v>0.21509437039344506</v>
      </c>
      <c r="M19" t="n">
        <v>8.0</v>
      </c>
      <c r="N19" t="n">
        <v>0.23936841392014122</v>
      </c>
      <c r="O19" t="n">
        <v>12.0</v>
      </c>
      <c r="P19" t="n">
        <v>0.758275209412334</v>
      </c>
      <c r="Q19" t="n">
        <v>22.0</v>
      </c>
      <c r="R19" t="n">
        <v>0.49882449841986665</v>
      </c>
      <c r="S19" t="n">
        <v>21.0</v>
      </c>
      <c r="T19" t="n">
        <v>0.633728017586631</v>
      </c>
      <c r="U19" t="n">
        <v>8.0</v>
      </c>
      <c r="V19" t="n">
        <v>0.13425969737878501</v>
      </c>
      <c r="W19" t="n">
        <v>13.0</v>
      </c>
      <c r="X19" t="n">
        <v>0.07961176739422927</v>
      </c>
      <c r="Y19" t="n">
        <v>25.0</v>
      </c>
      <c r="Z19" t="n">
        <v>0.10985555922010164</v>
      </c>
      <c r="AA19" t="n">
        <v>29.0</v>
      </c>
      <c r="AB19" t="n">
        <v>0.20861419362345382</v>
      </c>
      <c r="AC19" t="n">
        <v>28.0</v>
      </c>
      <c r="AD19" t="n">
        <v>0.5344047540677294</v>
      </c>
      <c r="AE19" t="n">
        <v>19.0</v>
      </c>
      <c r="AF19" t="n">
        <v>0.6047790072728536</v>
      </c>
      <c r="AG19" t="n">
        <v>14.0</v>
      </c>
      <c r="AH19" t="n">
        <v>0.455437079614695</v>
      </c>
      <c r="AI19" t="n">
        <v>14.0</v>
      </c>
      <c r="AJ19" t="n">
        <v>0.6422618034438516</v>
      </c>
      <c r="AK19" t="n">
        <v>26.0</v>
      </c>
      <c r="AL19" t="n">
        <v>0.3433443146224569</v>
      </c>
      <c r="AM19" t="n">
        <v>10.0</v>
      </c>
      <c r="AN19" t="n">
        <v>0.3577381965561483</v>
      </c>
      <c r="AO19" t="n">
        <v>5.0</v>
      </c>
      <c r="AP19" t="n">
        <v>0.7688519193214137</v>
      </c>
      <c r="AQ19" t="n">
        <v>15.0</v>
      </c>
      <c r="AR19" t="n">
        <v>0.2117977177465222</v>
      </c>
      <c r="AS19" t="n">
        <v>22.0</v>
      </c>
      <c r="AT19" t="n">
        <v>0.22615922198082777</v>
      </c>
      <c r="AU19" t="n">
        <v>6.0</v>
      </c>
      <c r="AV19" t="n">
        <v>0.755850087231716</v>
      </c>
      <c r="AW19" t="n">
        <v>11.0</v>
      </c>
      <c r="AX19" t="n">
        <v>0.498968102094589</v>
      </c>
      <c r="AY19" t="n">
        <v>18.0</v>
      </c>
      <c r="AZ19" t="n">
        <v>0.6177376667423561</v>
      </c>
      <c r="BA19" t="n">
        <v>21.0</v>
      </c>
      <c r="BB19" t="n">
        <v>0.1470462483581542</v>
      </c>
      <c r="BC19" t="n">
        <v>5.0</v>
      </c>
      <c r="BD19" t="n">
        <v>0.05965651269747983</v>
      </c>
      <c r="BE19" t="n">
        <v>28.0</v>
      </c>
      <c r="BF19" t="n">
        <v>0.06689034821388755</v>
      </c>
      <c r="BG19" t="n">
        <v>25.0</v>
      </c>
      <c r="BH19" t="n">
        <v>0.19273185334941725</v>
      </c>
      <c r="BI19" t="n">
        <v>21.0</v>
      </c>
      <c r="BJ19" t="n">
        <v>0.5168244242868902</v>
      </c>
      <c r="BK19" t="n">
        <v>11.0</v>
      </c>
      <c r="BL19" t="n">
        <v>0.587297393524735</v>
      </c>
      <c r="BM19" t="n">
        <v>13.0</v>
      </c>
      <c r="BN19" t="n">
        <v>110.95006748882582</v>
      </c>
      <c r="BO19" t="n">
        <v>17.0</v>
      </c>
      <c r="BP19" t="n">
        <v>107.07025083615376</v>
      </c>
      <c r="BQ19" t="n">
        <v>7.0</v>
      </c>
      <c r="BR19" t="n">
        <v>103.49412436208371</v>
      </c>
      <c r="BS19" t="n">
        <v>1.0</v>
      </c>
    </row>
    <row r="20">
      <c r="A20" t="s">
        <v>12</v>
      </c>
      <c r="B20" t="n">
        <v>0.4691470264784137</v>
      </c>
      <c r="C20" t="n">
        <v>14.0</v>
      </c>
      <c r="D20" t="n">
        <v>0.6245661453857952</v>
      </c>
      <c r="E20" t="n">
        <v>9.0</v>
      </c>
      <c r="F20" t="n">
        <v>0.3290200773036686</v>
      </c>
      <c r="G20" t="n">
        <v>28.0</v>
      </c>
      <c r="H20" t="n">
        <v>0.3754338546142047</v>
      </c>
      <c r="I20" t="n">
        <v>22.0</v>
      </c>
      <c r="J20" t="n">
        <v>0.7997559275485822</v>
      </c>
      <c r="K20" t="n">
        <v>9.0</v>
      </c>
      <c r="L20" t="n">
        <v>0.20401397731486495</v>
      </c>
      <c r="M20" t="n">
        <v>13.0</v>
      </c>
      <c r="N20" t="n">
        <v>0.28317086890940524</v>
      </c>
      <c r="O20" t="n">
        <v>3.0</v>
      </c>
      <c r="P20" t="n">
        <v>0.7744807483656676</v>
      </c>
      <c r="Q20" t="n">
        <v>11.0</v>
      </c>
      <c r="R20" t="n">
        <v>0.5290623553840624</v>
      </c>
      <c r="S20" t="n">
        <v>3.0</v>
      </c>
      <c r="T20" t="n">
        <v>0.6162330259026849</v>
      </c>
      <c r="U20" t="n">
        <v>13.0</v>
      </c>
      <c r="V20" t="n">
        <v>0.1363238875476411</v>
      </c>
      <c r="W20" t="n">
        <v>15.0</v>
      </c>
      <c r="X20" t="n">
        <v>0.0830151291161681</v>
      </c>
      <c r="Y20" t="n">
        <v>27.0</v>
      </c>
      <c r="Z20" t="n">
        <v>0.07210916381634169</v>
      </c>
      <c r="AA20" t="n">
        <v>5.0</v>
      </c>
      <c r="AB20" t="n">
        <v>0.19897311301274756</v>
      </c>
      <c r="AC20" t="n">
        <v>21.0</v>
      </c>
      <c r="AD20" t="n">
        <v>0.5312087882161247</v>
      </c>
      <c r="AE20" t="n">
        <v>22.0</v>
      </c>
      <c r="AF20" t="n">
        <v>0.5993051170165717</v>
      </c>
      <c r="AG20" t="n">
        <v>19.0</v>
      </c>
      <c r="AH20" t="n">
        <v>0.47203873636685534</v>
      </c>
      <c r="AI20" t="n">
        <v>22.0</v>
      </c>
      <c r="AJ20" t="n">
        <v>0.5581704736168978</v>
      </c>
      <c r="AK20" t="n">
        <v>2.0</v>
      </c>
      <c r="AL20" t="n">
        <v>0.3933308501776601</v>
      </c>
      <c r="AM20" t="n">
        <v>29.0</v>
      </c>
      <c r="AN20" t="n">
        <v>0.44182952638310213</v>
      </c>
      <c r="AO20" t="n">
        <v>29.0</v>
      </c>
      <c r="AP20" t="n">
        <v>0.7527140422178061</v>
      </c>
      <c r="AQ20" t="n">
        <v>8.0</v>
      </c>
      <c r="AR20" t="n">
        <v>0.18804543077562952</v>
      </c>
      <c r="AS20" t="n">
        <v>10.0</v>
      </c>
      <c r="AT20" t="n">
        <v>0.226632044966698</v>
      </c>
      <c r="AU20" t="n">
        <v>7.0</v>
      </c>
      <c r="AV20" t="n">
        <v>0.6742668250704023</v>
      </c>
      <c r="AW20" t="n">
        <v>3.0</v>
      </c>
      <c r="AX20" t="n">
        <v>0.49773748983714716</v>
      </c>
      <c r="AY20" t="n">
        <v>12.0</v>
      </c>
      <c r="AZ20" t="n">
        <v>0.5891569128222711</v>
      </c>
      <c r="BA20" t="n">
        <v>14.0</v>
      </c>
      <c r="BB20" t="n">
        <v>0.14189470294160708</v>
      </c>
      <c r="BC20" t="n">
        <v>9.0</v>
      </c>
      <c r="BD20" t="n">
        <v>0.06810050044482208</v>
      </c>
      <c r="BE20" t="n">
        <v>24.0</v>
      </c>
      <c r="BF20" t="n">
        <v>0.08207323476790558</v>
      </c>
      <c r="BG20" t="n">
        <v>13.0</v>
      </c>
      <c r="BH20" t="n">
        <v>0.19880751237816446</v>
      </c>
      <c r="BI20" t="n">
        <v>14.0</v>
      </c>
      <c r="BJ20" t="n">
        <v>0.5586994353533243</v>
      </c>
      <c r="BK20" t="n">
        <v>26.0</v>
      </c>
      <c r="BL20" t="n">
        <v>0.6185255177583393</v>
      </c>
      <c r="BM20" t="n">
        <v>24.0</v>
      </c>
      <c r="BN20" t="n">
        <v>111.9471121261986</v>
      </c>
      <c r="BO20" t="n">
        <v>12.0</v>
      </c>
      <c r="BP20" t="n">
        <v>112.2064010764807</v>
      </c>
      <c r="BQ20" t="n">
        <v>21.0</v>
      </c>
      <c r="BR20" t="n">
        <v>99.16688187586362</v>
      </c>
      <c r="BS20" t="n">
        <v>23.0</v>
      </c>
    </row>
    <row r="21">
      <c r="A21" t="s">
        <v>108</v>
      </c>
      <c r="B21" t="n">
        <v>0.4305897593518658</v>
      </c>
      <c r="C21" t="n">
        <v>30.0</v>
      </c>
      <c r="D21" t="n">
        <v>0.5597061522317799</v>
      </c>
      <c r="E21" t="n">
        <v>25.0</v>
      </c>
      <c r="F21" t="n">
        <v>0.3578289182288345</v>
      </c>
      <c r="G21" t="n">
        <v>15.0</v>
      </c>
      <c r="H21" t="n">
        <v>0.44029384776822006</v>
      </c>
      <c r="I21" t="n">
        <v>6.0</v>
      </c>
      <c r="J21" t="n">
        <v>0.7302792112160356</v>
      </c>
      <c r="K21" t="n">
        <v>27.0</v>
      </c>
      <c r="L21" t="n">
        <v>0.2168471487636064</v>
      </c>
      <c r="M21" t="n">
        <v>7.0</v>
      </c>
      <c r="N21" t="n">
        <v>0.2435083696495622</v>
      </c>
      <c r="O21" t="n">
        <v>10.0</v>
      </c>
      <c r="P21" t="n">
        <v>0.796133410492826</v>
      </c>
      <c r="Q21" t="n">
        <v>3.0</v>
      </c>
      <c r="R21" t="n">
        <v>0.5163163407912807</v>
      </c>
      <c r="S21" t="n">
        <v>11.0</v>
      </c>
      <c r="T21" t="n">
        <v>0.6026203810361488</v>
      </c>
      <c r="U21" t="n">
        <v>18.0</v>
      </c>
      <c r="V21" t="n">
        <v>0.1358239884335285</v>
      </c>
      <c r="W21" t="n">
        <v>14.0</v>
      </c>
      <c r="X21" t="n">
        <v>0.06854000040305566</v>
      </c>
      <c r="Y21" t="n">
        <v>9.0</v>
      </c>
      <c r="Z21" t="n">
        <v>0.09908238966294511</v>
      </c>
      <c r="AA21" t="n">
        <v>23.0</v>
      </c>
      <c r="AB21" t="n">
        <v>0.20237352720234855</v>
      </c>
      <c r="AC21" t="n">
        <v>23.0</v>
      </c>
      <c r="AD21" t="n">
        <v>0.5094263743150073</v>
      </c>
      <c r="AE21" t="n">
        <v>26.0</v>
      </c>
      <c r="AF21" t="n">
        <v>0.5793476522210209</v>
      </c>
      <c r="AG21" t="n">
        <v>26.0</v>
      </c>
      <c r="AH21" t="n">
        <v>0.4804512749080658</v>
      </c>
      <c r="AI21" t="n">
        <v>25.0</v>
      </c>
      <c r="AJ21" t="n">
        <v>0.6111752340895983</v>
      </c>
      <c r="AK21" t="n">
        <v>18.0</v>
      </c>
      <c r="AL21" t="n">
        <v>0.3383595736902703</v>
      </c>
      <c r="AM21" t="n">
        <v>8.0</v>
      </c>
      <c r="AN21" t="n">
        <v>0.3888247659104016</v>
      </c>
      <c r="AO21" t="n">
        <v>13.0</v>
      </c>
      <c r="AP21" t="n">
        <v>0.7889107694030016</v>
      </c>
      <c r="AQ21" t="n">
        <v>18.0</v>
      </c>
      <c r="AR21" t="n">
        <v>0.18958223851618905</v>
      </c>
      <c r="AS21" t="n">
        <v>12.0</v>
      </c>
      <c r="AT21" t="n">
        <v>0.22332047548866105</v>
      </c>
      <c r="AU21" t="n">
        <v>1.0</v>
      </c>
      <c r="AV21" t="n">
        <v>0.754301115600158</v>
      </c>
      <c r="AW21" t="n">
        <v>10.0</v>
      </c>
      <c r="AX21" t="n">
        <v>0.4967027505224242</v>
      </c>
      <c r="AY21" t="n">
        <v>6.0</v>
      </c>
      <c r="AZ21" t="n">
        <v>0.635247115020979</v>
      </c>
      <c r="BA21" t="n">
        <v>23.0</v>
      </c>
      <c r="BB21" t="n">
        <v>0.12545997819676052</v>
      </c>
      <c r="BC21" t="n">
        <v>26.0</v>
      </c>
      <c r="BD21" t="n">
        <v>0.08197166606678487</v>
      </c>
      <c r="BE21" t="n">
        <v>11.0</v>
      </c>
      <c r="BF21" t="n">
        <v>0.07602262810026926</v>
      </c>
      <c r="BG21" t="n">
        <v>20.0</v>
      </c>
      <c r="BH21" t="n">
        <v>0.20455880085352315</v>
      </c>
      <c r="BI21" t="n">
        <v>9.0</v>
      </c>
      <c r="BJ21" t="n">
        <v>0.5462439348495478</v>
      </c>
      <c r="BK21" t="n">
        <v>21.0</v>
      </c>
      <c r="BL21" t="n">
        <v>0.6080968473913219</v>
      </c>
      <c r="BM21" t="n">
        <v>21.0</v>
      </c>
      <c r="BN21" t="n">
        <v>106.35634274287527</v>
      </c>
      <c r="BO21" t="n">
        <v>26.0</v>
      </c>
      <c r="BP21" t="n">
        <v>108.57491711983641</v>
      </c>
      <c r="BQ21" t="n">
        <v>11.0</v>
      </c>
      <c r="BR21" t="n">
        <v>98.63443026372506</v>
      </c>
      <c r="BS21" t="n">
        <v>24.0</v>
      </c>
    </row>
    <row r="22">
      <c r="A22" t="s">
        <v>109</v>
      </c>
      <c r="B22" t="n">
        <v>0.43781661144613904</v>
      </c>
      <c r="C22" t="n">
        <v>27.0</v>
      </c>
      <c r="D22" t="n">
        <v>0.5793377463856141</v>
      </c>
      <c r="E22" t="n">
        <v>22.0</v>
      </c>
      <c r="F22" t="n">
        <v>0.3315494277716372</v>
      </c>
      <c r="G22" t="n">
        <v>27.0</v>
      </c>
      <c r="H22" t="n">
        <v>0.42066225361438586</v>
      </c>
      <c r="I22" t="n">
        <v>9.0</v>
      </c>
      <c r="J22" t="n">
        <v>0.7631786469783657</v>
      </c>
      <c r="K22" t="n">
        <v>22.0</v>
      </c>
      <c r="L22" t="n">
        <v>0.1663612298966833</v>
      </c>
      <c r="M22" t="n">
        <v>30.0</v>
      </c>
      <c r="N22" t="n">
        <v>0.22944094559181094</v>
      </c>
      <c r="O22" t="n">
        <v>19.0</v>
      </c>
      <c r="P22" t="n">
        <v>0.789228656214012</v>
      </c>
      <c r="Q22" t="n">
        <v>6.0</v>
      </c>
      <c r="R22" t="n">
        <v>0.5055741524804066</v>
      </c>
      <c r="S22" t="n">
        <v>16.0</v>
      </c>
      <c r="T22" t="n">
        <v>0.5880035097360206</v>
      </c>
      <c r="U22" t="n">
        <v>24.0</v>
      </c>
      <c r="V22" t="n">
        <v>0.14107441964176598</v>
      </c>
      <c r="W22" t="n">
        <v>24.0</v>
      </c>
      <c r="X22" t="n">
        <v>0.07477332423001849</v>
      </c>
      <c r="Y22" t="n">
        <v>16.0</v>
      </c>
      <c r="Z22" t="n">
        <v>0.10246043972798997</v>
      </c>
      <c r="AA22" t="n">
        <v>27.0</v>
      </c>
      <c r="AB22" t="n">
        <v>0.18213171975575435</v>
      </c>
      <c r="AC22" t="n">
        <v>4.0</v>
      </c>
      <c r="AD22" t="n">
        <v>0.5080400577720307</v>
      </c>
      <c r="AE22" t="n">
        <v>28.0</v>
      </c>
      <c r="AF22" t="n">
        <v>0.5636250474328139</v>
      </c>
      <c r="AG22" t="n">
        <v>29.0</v>
      </c>
      <c r="AH22" t="n">
        <v>0.4890740957087667</v>
      </c>
      <c r="AI22" t="n">
        <v>28.0</v>
      </c>
      <c r="AJ22" t="n">
        <v>0.58157264011683</v>
      </c>
      <c r="AK22" t="n">
        <v>9.0</v>
      </c>
      <c r="AL22" t="n">
        <v>0.3801798605065059</v>
      </c>
      <c r="AM22" t="n">
        <v>26.0</v>
      </c>
      <c r="AN22" t="n">
        <v>0.4184273598831699</v>
      </c>
      <c r="AO22" t="n">
        <v>22.0</v>
      </c>
      <c r="AP22" t="n">
        <v>0.8063578539409367</v>
      </c>
      <c r="AQ22" t="n">
        <v>24.0</v>
      </c>
      <c r="AR22" t="n">
        <v>0.20988702058901162</v>
      </c>
      <c r="AS22" t="n">
        <v>21.0</v>
      </c>
      <c r="AT22" t="n">
        <v>0.23167416794526144</v>
      </c>
      <c r="AU22" t="n">
        <v>19.0</v>
      </c>
      <c r="AV22" t="n">
        <v>0.7762824831383165</v>
      </c>
      <c r="AW22" t="n">
        <v>18.0</v>
      </c>
      <c r="AX22" t="n">
        <v>0.49885094801849</v>
      </c>
      <c r="AY22" t="n">
        <v>16.0</v>
      </c>
      <c r="AZ22" t="n">
        <v>0.6635218466770063</v>
      </c>
      <c r="BA22" t="n">
        <v>28.0</v>
      </c>
      <c r="BB22" t="n">
        <v>0.12916559901438412</v>
      </c>
      <c r="BC22" t="n">
        <v>22.0</v>
      </c>
      <c r="BD22" t="n">
        <v>0.08618904831213792</v>
      </c>
      <c r="BE22" t="n">
        <v>3.0</v>
      </c>
      <c r="BF22" t="n">
        <v>0.09527442954865147</v>
      </c>
      <c r="BG22" t="n">
        <v>7.0</v>
      </c>
      <c r="BH22" t="n">
        <v>0.1865636780775099</v>
      </c>
      <c r="BI22" t="n">
        <v>24.0</v>
      </c>
      <c r="BJ22" t="n">
        <v>0.5687896768345956</v>
      </c>
      <c r="BK22" t="n">
        <v>29.0</v>
      </c>
      <c r="BL22" t="n">
        <v>0.6367121861833596</v>
      </c>
      <c r="BM22" t="n">
        <v>28.0</v>
      </c>
      <c r="BN22" t="n">
        <v>103.89252341418201</v>
      </c>
      <c r="BO22" t="n">
        <v>29.0</v>
      </c>
      <c r="BP22" t="n">
        <v>111.29367559724892</v>
      </c>
      <c r="BQ22" t="n">
        <v>19.0</v>
      </c>
      <c r="BR22" t="n">
        <v>100.76140918283265</v>
      </c>
      <c r="BS22" t="n">
        <v>14.0</v>
      </c>
    </row>
    <row r="23">
      <c r="A23" t="s">
        <v>110</v>
      </c>
      <c r="B23" t="n">
        <v>0.435595400476733</v>
      </c>
      <c r="C23" t="n">
        <v>29.0</v>
      </c>
      <c r="D23" t="n">
        <v>0.587847754578998</v>
      </c>
      <c r="E23" t="n">
        <v>19.0</v>
      </c>
      <c r="F23" t="n">
        <v>0.3225878331734001</v>
      </c>
      <c r="G23" t="n">
        <v>29.0</v>
      </c>
      <c r="H23" t="n">
        <v>0.41215224542100193</v>
      </c>
      <c r="I23" t="n">
        <v>12.0</v>
      </c>
      <c r="J23" t="n">
        <v>0.7974080892667921</v>
      </c>
      <c r="K23" t="n">
        <v>10.0</v>
      </c>
      <c r="L23" t="n">
        <v>0.1790288801776069</v>
      </c>
      <c r="M23" t="n">
        <v>25.0</v>
      </c>
      <c r="N23" t="n">
        <v>0.19671245086242042</v>
      </c>
      <c r="O23" t="n">
        <v>30.0</v>
      </c>
      <c r="P23" t="n">
        <v>0.7743496719717708</v>
      </c>
      <c r="Q23" t="n">
        <v>12.0</v>
      </c>
      <c r="R23" t="n">
        <v>0.4874122282593086</v>
      </c>
      <c r="S23" t="n">
        <v>27.0</v>
      </c>
      <c r="T23" t="n">
        <v>0.6209848408042503</v>
      </c>
      <c r="U23" t="n">
        <v>12.0</v>
      </c>
      <c r="V23" t="n">
        <v>0.13835553656881633</v>
      </c>
      <c r="W23" t="n">
        <v>18.0</v>
      </c>
      <c r="X23" t="n">
        <v>0.06795762488034596</v>
      </c>
      <c r="Y23" t="n">
        <v>8.0</v>
      </c>
      <c r="Z23" t="n">
        <v>0.08338608694374577</v>
      </c>
      <c r="AA23" t="n">
        <v>11.0</v>
      </c>
      <c r="AB23" t="n">
        <v>0.1891212741567054</v>
      </c>
      <c r="AC23" t="n">
        <v>11.0</v>
      </c>
      <c r="AD23" t="n">
        <v>0.5022952388249506</v>
      </c>
      <c r="AE23" t="n">
        <v>29.0</v>
      </c>
      <c r="AF23" t="n">
        <v>0.5635067972912807</v>
      </c>
      <c r="AG23" t="n">
        <v>30.0</v>
      </c>
      <c r="AH23" t="n">
        <v>0.48221425209066365</v>
      </c>
      <c r="AI23" t="n">
        <v>26.0</v>
      </c>
      <c r="AJ23" t="n">
        <v>0.5990521106296698</v>
      </c>
      <c r="AK23" t="n">
        <v>13.0</v>
      </c>
      <c r="AL23" t="n">
        <v>0.40997221606951656</v>
      </c>
      <c r="AM23" t="n">
        <v>30.0</v>
      </c>
      <c r="AN23" t="n">
        <v>0.4009478893703301</v>
      </c>
      <c r="AO23" t="n">
        <v>18.0</v>
      </c>
      <c r="AP23" t="n">
        <v>0.7666351915047183</v>
      </c>
      <c r="AQ23" t="n">
        <v>13.0</v>
      </c>
      <c r="AR23" t="n">
        <v>0.21773529923192042</v>
      </c>
      <c r="AS23" t="n">
        <v>24.0</v>
      </c>
      <c r="AT23" t="n">
        <v>0.23265434246134956</v>
      </c>
      <c r="AU23" t="n">
        <v>20.0</v>
      </c>
      <c r="AV23" t="n">
        <v>0.8435583797009119</v>
      </c>
      <c r="AW23" t="n">
        <v>30.0</v>
      </c>
      <c r="AX23" t="n">
        <v>0.49879254977750037</v>
      </c>
      <c r="AY23" t="n">
        <v>15.0</v>
      </c>
      <c r="AZ23" t="n">
        <v>0.5875087328557244</v>
      </c>
      <c r="BA23" t="n">
        <v>13.0</v>
      </c>
      <c r="BB23" t="n">
        <v>0.12843991267120589</v>
      </c>
      <c r="BC23" t="n">
        <v>24.0</v>
      </c>
      <c r="BD23" t="n">
        <v>0.08511317760546681</v>
      </c>
      <c r="BE23" t="n">
        <v>4.0</v>
      </c>
      <c r="BF23" t="n">
        <v>0.09723814965963298</v>
      </c>
      <c r="BG23" t="n">
        <v>5.0</v>
      </c>
      <c r="BH23" t="n">
        <v>0.18565920954534487</v>
      </c>
      <c r="BI23" t="n">
        <v>25.0</v>
      </c>
      <c r="BJ23" t="n">
        <v>0.5641393245388733</v>
      </c>
      <c r="BK23" t="n">
        <v>28.0</v>
      </c>
      <c r="BL23" t="n">
        <v>0.6335563475562612</v>
      </c>
      <c r="BM23" t="n">
        <v>27.0</v>
      </c>
      <c r="BN23" t="n">
        <v>102.04601503536587</v>
      </c>
      <c r="BO23" t="n">
        <v>30.0</v>
      </c>
      <c r="BP23" t="n">
        <v>111.04906465528488</v>
      </c>
      <c r="BQ23" t="n">
        <v>17.0</v>
      </c>
      <c r="BR23" t="n">
        <v>101.41981779287327</v>
      </c>
      <c r="BS23" t="n">
        <v>11.0</v>
      </c>
    </row>
    <row r="24">
      <c r="A24" t="s">
        <v>111</v>
      </c>
      <c r="B24" t="n">
        <v>0.4684473439542828</v>
      </c>
      <c r="C24" t="n">
        <v>15.0</v>
      </c>
      <c r="D24" t="n">
        <v>0.6182559308391032</v>
      </c>
      <c r="E24" t="n">
        <v>12.0</v>
      </c>
      <c r="F24" t="n">
        <v>0.3568975569014142</v>
      </c>
      <c r="G24" t="n">
        <v>16.0</v>
      </c>
      <c r="H24" t="n">
        <v>0.38174406916089665</v>
      </c>
      <c r="I24" t="n">
        <v>19.0</v>
      </c>
      <c r="J24" t="n">
        <v>0.8235983387274475</v>
      </c>
      <c r="K24" t="n">
        <v>1.0</v>
      </c>
      <c r="L24" t="n">
        <v>0.23691418769293007</v>
      </c>
      <c r="M24" t="n">
        <v>1.0</v>
      </c>
      <c r="N24" t="n">
        <v>0.2043724281299959</v>
      </c>
      <c r="O24" t="n">
        <v>27.0</v>
      </c>
      <c r="P24" t="n">
        <v>0.762988964637591</v>
      </c>
      <c r="Q24" t="n">
        <v>18.0</v>
      </c>
      <c r="R24" t="n">
        <v>0.49326917077023075</v>
      </c>
      <c r="S24" t="n">
        <v>25.0</v>
      </c>
      <c r="T24" t="n">
        <v>0.6228562351739869</v>
      </c>
      <c r="U24" t="n">
        <v>11.0</v>
      </c>
      <c r="V24" t="n">
        <v>0.1263441694054918</v>
      </c>
      <c r="W24" t="n">
        <v>8.0</v>
      </c>
      <c r="X24" t="n">
        <v>0.0793520352879361</v>
      </c>
      <c r="Y24" t="n">
        <v>24.0</v>
      </c>
      <c r="Z24" t="n">
        <v>0.09441867998500626</v>
      </c>
      <c r="AA24" t="n">
        <v>21.0</v>
      </c>
      <c r="AB24" t="n">
        <v>0.19721006958829865</v>
      </c>
      <c r="AC24" t="n">
        <v>18.0</v>
      </c>
      <c r="AD24" t="n">
        <v>0.5376825194375952</v>
      </c>
      <c r="AE24" t="n">
        <v>17.0</v>
      </c>
      <c r="AF24" t="n">
        <v>0.6167514576890754</v>
      </c>
      <c r="AG24" t="n">
        <v>5.0</v>
      </c>
      <c r="AH24" t="n">
        <v>0.4601878885527192</v>
      </c>
      <c r="AI24" t="n">
        <v>19.0</v>
      </c>
      <c r="AJ24" t="n">
        <v>0.6144315628444585</v>
      </c>
      <c r="AK24" t="n">
        <v>19.0</v>
      </c>
      <c r="AL24" t="n">
        <v>0.33967872056655785</v>
      </c>
      <c r="AM24" t="n">
        <v>9.0</v>
      </c>
      <c r="AN24" t="n">
        <v>0.3855684371555414</v>
      </c>
      <c r="AO24" t="n">
        <v>12.0</v>
      </c>
      <c r="AP24" t="n">
        <v>0.7210540210706419</v>
      </c>
      <c r="AQ24" t="n">
        <v>2.0</v>
      </c>
      <c r="AR24" t="n">
        <v>0.15746057706217703</v>
      </c>
      <c r="AS24" t="n">
        <v>3.0</v>
      </c>
      <c r="AT24" t="n">
        <v>0.22409731263729013</v>
      </c>
      <c r="AU24" t="n">
        <v>2.0</v>
      </c>
      <c r="AV24" t="n">
        <v>0.8282846498111188</v>
      </c>
      <c r="AW24" t="n">
        <v>28.0</v>
      </c>
      <c r="AX24" t="n">
        <v>0.4934349312537214</v>
      </c>
      <c r="AY24" t="n">
        <v>1.0</v>
      </c>
      <c r="AZ24" t="n">
        <v>0.5850287388881364</v>
      </c>
      <c r="BA24" t="n">
        <v>12.0</v>
      </c>
      <c r="BB24" t="n">
        <v>0.14587349693556156</v>
      </c>
      <c r="BC24" t="n">
        <v>6.0</v>
      </c>
      <c r="BD24" t="n">
        <v>0.06104654261458409</v>
      </c>
      <c r="BE24" t="n">
        <v>27.0</v>
      </c>
      <c r="BF24" t="n">
        <v>0.07949809662210934</v>
      </c>
      <c r="BG24" t="n">
        <v>14.0</v>
      </c>
      <c r="BH24" t="n">
        <v>0.19459414064273586</v>
      </c>
      <c r="BI24" t="n">
        <v>17.0</v>
      </c>
      <c r="BJ24" t="n">
        <v>0.5267258634270514</v>
      </c>
      <c r="BK24" t="n">
        <v>14.0</v>
      </c>
      <c r="BL24" t="n">
        <v>0.5766540688131567</v>
      </c>
      <c r="BM24" t="n">
        <v>10.0</v>
      </c>
      <c r="BN24" t="n">
        <v>111.51633906529634</v>
      </c>
      <c r="BO24" t="n">
        <v>14.0</v>
      </c>
      <c r="BP24" t="n">
        <v>109.68689441261441</v>
      </c>
      <c r="BQ24" t="n">
        <v>13.0</v>
      </c>
      <c r="BR24" t="n">
        <v>98.48726028136369</v>
      </c>
      <c r="BS24" t="n">
        <v>27.0</v>
      </c>
    </row>
    <row r="25">
      <c r="A25" t="s">
        <v>112</v>
      </c>
      <c r="B25" t="n">
        <v>0.48810009534795634</v>
      </c>
      <c r="C25" t="n">
        <v>1.0</v>
      </c>
      <c r="D25" t="n">
        <v>0.6409070474159079</v>
      </c>
      <c r="E25" t="n">
        <v>4.0</v>
      </c>
      <c r="F25" t="n">
        <v>0.37455088826075944</v>
      </c>
      <c r="G25" t="n">
        <v>4.0</v>
      </c>
      <c r="H25" t="n">
        <v>0.359092952584092</v>
      </c>
      <c r="I25" t="n">
        <v>27.0</v>
      </c>
      <c r="J25" t="n">
        <v>0.7788857483384042</v>
      </c>
      <c r="K25" t="n">
        <v>16.0</v>
      </c>
      <c r="L25" t="n">
        <v>0.18112356657178205</v>
      </c>
      <c r="M25" t="n">
        <v>23.0</v>
      </c>
      <c r="N25" t="n">
        <v>0.23483459480329172</v>
      </c>
      <c r="O25" t="n">
        <v>14.0</v>
      </c>
      <c r="P25" t="n">
        <v>0.7755869669613923</v>
      </c>
      <c r="Q25" t="n">
        <v>10.0</v>
      </c>
      <c r="R25" t="n">
        <v>0.5182502734289978</v>
      </c>
      <c r="S25" t="n">
        <v>8.0</v>
      </c>
      <c r="T25" t="n">
        <v>0.6348791916774109</v>
      </c>
      <c r="U25" t="n">
        <v>7.0</v>
      </c>
      <c r="V25" t="n">
        <v>0.12918653796500248</v>
      </c>
      <c r="W25" t="n">
        <v>9.0</v>
      </c>
      <c r="X25" t="n">
        <v>0.0780359278459221</v>
      </c>
      <c r="Y25" t="n">
        <v>21.0</v>
      </c>
      <c r="Z25" t="n">
        <v>0.08745134253749876</v>
      </c>
      <c r="AA25" t="n">
        <v>15.0</v>
      </c>
      <c r="AB25" t="n">
        <v>0.19280214883105398</v>
      </c>
      <c r="AC25" t="n">
        <v>15.0</v>
      </c>
      <c r="AD25" t="n">
        <v>0.5554180951558539</v>
      </c>
      <c r="AE25" t="n">
        <v>4.0</v>
      </c>
      <c r="AF25" t="n">
        <v>0.6142662906693611</v>
      </c>
      <c r="AG25" t="n">
        <v>7.0</v>
      </c>
      <c r="AH25" t="n">
        <v>0.4129227690358054</v>
      </c>
      <c r="AI25" t="n">
        <v>1.0</v>
      </c>
      <c r="AJ25" t="n">
        <v>0.5720497081524443</v>
      </c>
      <c r="AK25" t="n">
        <v>6.0</v>
      </c>
      <c r="AL25" t="n">
        <v>0.327961666334149</v>
      </c>
      <c r="AM25" t="n">
        <v>7.0</v>
      </c>
      <c r="AN25" t="n">
        <v>0.4279502918475556</v>
      </c>
      <c r="AO25" t="n">
        <v>25.0</v>
      </c>
      <c r="AP25" t="n">
        <v>0.7594891739950212</v>
      </c>
      <c r="AQ25" t="n">
        <v>10.0</v>
      </c>
      <c r="AR25" t="n">
        <v>0.22337734879600524</v>
      </c>
      <c r="AS25" t="n">
        <v>27.0</v>
      </c>
      <c r="AT25" t="n">
        <v>0.23104989545719568</v>
      </c>
      <c r="AU25" t="n">
        <v>18.0</v>
      </c>
      <c r="AV25" t="n">
        <v>0.7660187874342386</v>
      </c>
      <c r="AW25" t="n">
        <v>17.0</v>
      </c>
      <c r="AX25" t="n">
        <v>0.5020154333027093</v>
      </c>
      <c r="AY25" t="n">
        <v>24.0</v>
      </c>
      <c r="AZ25" t="n">
        <v>0.5540079441198337</v>
      </c>
      <c r="BA25" t="n">
        <v>5.0</v>
      </c>
      <c r="BB25" t="n">
        <v>0.14374497509866135</v>
      </c>
      <c r="BC25" t="n">
        <v>7.0</v>
      </c>
      <c r="BD25" t="n">
        <v>0.07176053688545132</v>
      </c>
      <c r="BE25" t="n">
        <v>21.0</v>
      </c>
      <c r="BF25" t="n">
        <v>0.06797574452932136</v>
      </c>
      <c r="BG25" t="n">
        <v>23.0</v>
      </c>
      <c r="BH25" t="n">
        <v>0.18751119110683678</v>
      </c>
      <c r="BI25" t="n">
        <v>23.0</v>
      </c>
      <c r="BJ25" t="n">
        <v>0.48436246504970965</v>
      </c>
      <c r="BK25" t="n">
        <v>3.0</v>
      </c>
      <c r="BL25" t="n">
        <v>0.5589513429009456</v>
      </c>
      <c r="BM25" t="n">
        <v>3.0</v>
      </c>
      <c r="BN25" t="n">
        <v>113.39956830249031</v>
      </c>
      <c r="BO25" t="n">
        <v>6.0</v>
      </c>
      <c r="BP25" t="n">
        <v>106.57443291691331</v>
      </c>
      <c r="BQ25" t="n">
        <v>5.0</v>
      </c>
      <c r="BR25" t="n">
        <v>101.88609115220248</v>
      </c>
      <c r="BS25" t="n">
        <v>6.0</v>
      </c>
    </row>
    <row r="26">
      <c r="A26" t="s">
        <v>19</v>
      </c>
      <c r="B26" t="n">
        <v>0.43747631057795877</v>
      </c>
      <c r="C26" t="n">
        <v>28.0</v>
      </c>
      <c r="D26" t="n">
        <v>0.579632757432798</v>
      </c>
      <c r="E26" t="n">
        <v>21.0</v>
      </c>
      <c r="F26" t="n">
        <v>0.3340477613011433</v>
      </c>
      <c r="G26" t="n">
        <v>26.0</v>
      </c>
      <c r="H26" t="n">
        <v>0.4203672425672019</v>
      </c>
      <c r="I26" t="n">
        <v>10.0</v>
      </c>
      <c r="J26" t="n">
        <v>0.7733096979720143</v>
      </c>
      <c r="K26" t="n">
        <v>19.0</v>
      </c>
      <c r="L26" t="n">
        <v>0.19563333663130172</v>
      </c>
      <c r="M26" t="n">
        <v>18.0</v>
      </c>
      <c r="N26" t="n">
        <v>0.24159214375209245</v>
      </c>
      <c r="O26" t="n">
        <v>11.0</v>
      </c>
      <c r="P26" t="n">
        <v>0.7629518647612433</v>
      </c>
      <c r="Q26" t="n">
        <v>19.0</v>
      </c>
      <c r="R26" t="n">
        <v>0.4947874037690051</v>
      </c>
      <c r="S26" t="n">
        <v>23.0</v>
      </c>
      <c r="T26" t="n">
        <v>0.5963598297211045</v>
      </c>
      <c r="U26" t="n">
        <v>22.0</v>
      </c>
      <c r="V26" t="n">
        <v>0.1441302846175459</v>
      </c>
      <c r="W26" t="n">
        <v>25.0</v>
      </c>
      <c r="X26" t="n">
        <v>0.08013065227503492</v>
      </c>
      <c r="Y26" t="n">
        <v>26.0</v>
      </c>
      <c r="Z26" t="n">
        <v>0.0904742287706308</v>
      </c>
      <c r="AA26" t="n">
        <v>18.0</v>
      </c>
      <c r="AB26" t="n">
        <v>0.21029768688071376</v>
      </c>
      <c r="AC26" t="n">
        <v>29.0</v>
      </c>
      <c r="AD26" t="n">
        <v>0.5093453362830669</v>
      </c>
      <c r="AE26" t="n">
        <v>27.0</v>
      </c>
      <c r="AF26" t="n">
        <v>0.5748742903797343</v>
      </c>
      <c r="AG26" t="n">
        <v>27.0</v>
      </c>
      <c r="AH26" t="n">
        <v>0.49750034803174575</v>
      </c>
      <c r="AI26" t="n">
        <v>30.0</v>
      </c>
      <c r="AJ26" t="n">
        <v>0.595324295694365</v>
      </c>
      <c r="AK26" t="n">
        <v>12.0</v>
      </c>
      <c r="AL26" t="n">
        <v>0.37721852830815195</v>
      </c>
      <c r="AM26" t="n">
        <v>24.0</v>
      </c>
      <c r="AN26" t="n">
        <v>0.4046757043056349</v>
      </c>
      <c r="AO26" t="n">
        <v>19.0</v>
      </c>
      <c r="AP26" t="n">
        <v>0.7634486217544808</v>
      </c>
      <c r="AQ26" t="n">
        <v>12.0</v>
      </c>
      <c r="AR26" t="n">
        <v>0.22300329294664356</v>
      </c>
      <c r="AS26" t="n">
        <v>26.0</v>
      </c>
      <c r="AT26" t="n">
        <v>0.24008214537133618</v>
      </c>
      <c r="AU26" t="n">
        <v>30.0</v>
      </c>
      <c r="AV26" t="n">
        <v>0.7568828686158922</v>
      </c>
      <c r="AW26" t="n">
        <v>12.0</v>
      </c>
      <c r="AX26" t="n">
        <v>0.504866443675226</v>
      </c>
      <c r="AY26" t="n">
        <v>30.0</v>
      </c>
      <c r="AZ26" t="n">
        <v>0.669938778794752</v>
      </c>
      <c r="BA26" t="n">
        <v>29.0</v>
      </c>
      <c r="BB26" t="n">
        <v>0.1415446371547664</v>
      </c>
      <c r="BC26" t="n">
        <v>10.0</v>
      </c>
      <c r="BD26" t="n">
        <v>0.07398007955585056</v>
      </c>
      <c r="BE26" t="n">
        <v>20.0</v>
      </c>
      <c r="BF26" t="n">
        <v>0.0972080971471279</v>
      </c>
      <c r="BG26" t="n">
        <v>6.0</v>
      </c>
      <c r="BH26" t="n">
        <v>0.17677880240339464</v>
      </c>
      <c r="BI26" t="n">
        <v>28.0</v>
      </c>
      <c r="BJ26" t="n">
        <v>0.5750615097564534</v>
      </c>
      <c r="BK26" t="n">
        <v>30.0</v>
      </c>
      <c r="BL26" t="n">
        <v>0.6452750244827024</v>
      </c>
      <c r="BM26" t="n">
        <v>30.0</v>
      </c>
      <c r="BN26" t="n">
        <v>105.18318495282047</v>
      </c>
      <c r="BO26" t="n">
        <v>27.0</v>
      </c>
      <c r="BP26" t="n">
        <v>115.27020022373438</v>
      </c>
      <c r="BQ26" t="n">
        <v>27.0</v>
      </c>
      <c r="BR26" t="n">
        <v>100.58299026291557</v>
      </c>
      <c r="BS26" t="n">
        <v>16.0</v>
      </c>
    </row>
    <row r="27">
      <c r="A27" t="s">
        <v>113</v>
      </c>
      <c r="B27" t="n">
        <v>0.46402166154334507</v>
      </c>
      <c r="C27" t="n">
        <v>21.0</v>
      </c>
      <c r="D27" t="n">
        <v>0.6265801279881917</v>
      </c>
      <c r="E27" t="n">
        <v>8.0</v>
      </c>
      <c r="F27" t="n">
        <v>0.3643605026874919</v>
      </c>
      <c r="G27" t="n">
        <v>9.0</v>
      </c>
      <c r="H27" t="n">
        <v>0.3734198720118082</v>
      </c>
      <c r="I27" t="n">
        <v>23.0</v>
      </c>
      <c r="J27" t="n">
        <v>0.7941656869803245</v>
      </c>
      <c r="K27" t="n">
        <v>12.0</v>
      </c>
      <c r="L27" t="n">
        <v>0.22130930171227897</v>
      </c>
      <c r="M27" t="n">
        <v>5.0</v>
      </c>
      <c r="N27" t="n">
        <v>0.1994145009134934</v>
      </c>
      <c r="O27" t="n">
        <v>29.0</v>
      </c>
      <c r="P27" t="n">
        <v>0.7645012423613571</v>
      </c>
      <c r="Q27" t="n">
        <v>17.0</v>
      </c>
      <c r="R27" t="n">
        <v>0.48211257736252155</v>
      </c>
      <c r="S27" t="n">
        <v>29.0</v>
      </c>
      <c r="T27" t="n">
        <v>0.6002079727772003</v>
      </c>
      <c r="U27" t="n">
        <v>19.0</v>
      </c>
      <c r="V27" t="n">
        <v>0.1395333517412328</v>
      </c>
      <c r="W27" t="n">
        <v>22.0</v>
      </c>
      <c r="X27" t="n">
        <v>0.07035945189589062</v>
      </c>
      <c r="Y27" t="n">
        <v>11.0</v>
      </c>
      <c r="Z27" t="n">
        <v>0.07914753970256426</v>
      </c>
      <c r="AA27" t="n">
        <v>9.0</v>
      </c>
      <c r="AB27" t="n">
        <v>0.1853071763264893</v>
      </c>
      <c r="AC27" t="n">
        <v>8.0</v>
      </c>
      <c r="AD27" t="n">
        <v>0.5315611839206227</v>
      </c>
      <c r="AE27" t="n">
        <v>21.0</v>
      </c>
      <c r="AF27" t="n">
        <v>0.6045662994833532</v>
      </c>
      <c r="AG27" t="n">
        <v>15.0</v>
      </c>
      <c r="AH27" t="n">
        <v>0.4782768899967586</v>
      </c>
      <c r="AI27" t="n">
        <v>24.0</v>
      </c>
      <c r="AJ27" t="n">
        <v>0.6038497389396245</v>
      </c>
      <c r="AK27" t="n">
        <v>14.0</v>
      </c>
      <c r="AL27" t="n">
        <v>0.3768144836778948</v>
      </c>
      <c r="AM27" t="n">
        <v>22.0</v>
      </c>
      <c r="AN27" t="n">
        <v>0.3961502610603755</v>
      </c>
      <c r="AO27" t="n">
        <v>17.0</v>
      </c>
      <c r="AP27" t="n">
        <v>0.7951197704899169</v>
      </c>
      <c r="AQ27" t="n">
        <v>22.0</v>
      </c>
      <c r="AR27" t="n">
        <v>0.1681904231885576</v>
      </c>
      <c r="AS27" t="n">
        <v>5.0</v>
      </c>
      <c r="AT27" t="n">
        <v>0.22556040287256343</v>
      </c>
      <c r="AU27" t="n">
        <v>3.0</v>
      </c>
      <c r="AV27" t="n">
        <v>0.8282983956875599</v>
      </c>
      <c r="AW27" t="n">
        <v>29.0</v>
      </c>
      <c r="AX27" t="n">
        <v>0.5043108452158831</v>
      </c>
      <c r="AY27" t="n">
        <v>28.0</v>
      </c>
      <c r="AZ27" t="n">
        <v>0.5948374960903714</v>
      </c>
      <c r="BA27" t="n">
        <v>16.0</v>
      </c>
      <c r="BB27" t="n">
        <v>0.13108675778626372</v>
      </c>
      <c r="BC27" t="n">
        <v>18.0</v>
      </c>
      <c r="BD27" t="n">
        <v>0.08394808711224859</v>
      </c>
      <c r="BE27" t="n">
        <v>5.0</v>
      </c>
      <c r="BF27" t="n">
        <v>0.09436004541822683</v>
      </c>
      <c r="BG27" t="n">
        <v>8.0</v>
      </c>
      <c r="BH27" t="n">
        <v>0.2087128072507543</v>
      </c>
      <c r="BI27" t="n">
        <v>6.0</v>
      </c>
      <c r="BJ27" t="n">
        <v>0.5530980094095055</v>
      </c>
      <c r="BK27" t="n">
        <v>25.0</v>
      </c>
      <c r="BL27" t="n">
        <v>0.6085820529921939</v>
      </c>
      <c r="BM27" t="n">
        <v>22.0</v>
      </c>
      <c r="BN27" t="n">
        <v>107.7850475304755</v>
      </c>
      <c r="BO27" t="n">
        <v>23.0</v>
      </c>
      <c r="BP27" t="n">
        <v>113.91425161768865</v>
      </c>
      <c r="BQ27" t="n">
        <v>26.0</v>
      </c>
      <c r="BR27" t="n">
        <v>101.84824130719522</v>
      </c>
      <c r="BS27" t="n">
        <v>8.0</v>
      </c>
    </row>
    <row r="28">
      <c r="A28" t="s">
        <v>15</v>
      </c>
      <c r="B28" t="n">
        <v>0.46502737958954743</v>
      </c>
      <c r="C28" t="n">
        <v>20.0</v>
      </c>
      <c r="D28" t="n">
        <v>0.6364631151975736</v>
      </c>
      <c r="E28" t="n">
        <v>6.0</v>
      </c>
      <c r="F28" t="n">
        <v>0.3537737582305423</v>
      </c>
      <c r="G28" t="n">
        <v>17.0</v>
      </c>
      <c r="H28" t="n">
        <v>0.36353688480242635</v>
      </c>
      <c r="I28" t="n">
        <v>25.0</v>
      </c>
      <c r="J28" t="n">
        <v>0.7469467932999664</v>
      </c>
      <c r="K28" t="n">
        <v>24.0</v>
      </c>
      <c r="L28" t="n">
        <v>0.18752940746994598</v>
      </c>
      <c r="M28" t="n">
        <v>21.0</v>
      </c>
      <c r="N28" t="n">
        <v>0.23112140450244303</v>
      </c>
      <c r="O28" t="n">
        <v>17.0</v>
      </c>
      <c r="P28" t="n">
        <v>0.757478239837611</v>
      </c>
      <c r="Q28" t="n">
        <v>24.0</v>
      </c>
      <c r="R28" t="n">
        <v>0.49604670408914925</v>
      </c>
      <c r="S28" t="n">
        <v>22.0</v>
      </c>
      <c r="T28" t="n">
        <v>0.6362014446320166</v>
      </c>
      <c r="U28" t="n">
        <v>5.0</v>
      </c>
      <c r="V28" t="n">
        <v>0.12554144009395218</v>
      </c>
      <c r="W28" t="n">
        <v>7.0</v>
      </c>
      <c r="X28" t="n">
        <v>0.06711202904117261</v>
      </c>
      <c r="Y28" t="n">
        <v>4.0</v>
      </c>
      <c r="Z28" t="n">
        <v>0.07798243272744854</v>
      </c>
      <c r="AA28" t="n">
        <v>8.0</v>
      </c>
      <c r="AB28" t="n">
        <v>0.1803643064112907</v>
      </c>
      <c r="AC28" t="n">
        <v>1.0</v>
      </c>
      <c r="AD28" t="n">
        <v>0.5293255276077795</v>
      </c>
      <c r="AE28" t="n">
        <v>23.0</v>
      </c>
      <c r="AF28" t="n">
        <v>0.5902957495569059</v>
      </c>
      <c r="AG28" t="n">
        <v>24.0</v>
      </c>
      <c r="AH28" t="n">
        <v>0.4586186184929759</v>
      </c>
      <c r="AI28" t="n">
        <v>17.0</v>
      </c>
      <c r="AJ28" t="n">
        <v>0.5881823128107768</v>
      </c>
      <c r="AK28" t="n">
        <v>10.0</v>
      </c>
      <c r="AL28" t="n">
        <v>0.357918007332156</v>
      </c>
      <c r="AM28" t="n">
        <v>18.0</v>
      </c>
      <c r="AN28" t="n">
        <v>0.41181768718922307</v>
      </c>
      <c r="AO28" t="n">
        <v>21.0</v>
      </c>
      <c r="AP28" t="n">
        <v>0.8240418441063877</v>
      </c>
      <c r="AQ28" t="n">
        <v>29.0</v>
      </c>
      <c r="AR28" t="n">
        <v>0.2064858041929629</v>
      </c>
      <c r="AS28" t="n">
        <v>19.0</v>
      </c>
      <c r="AT28" t="n">
        <v>0.2310475361203139</v>
      </c>
      <c r="AU28" t="n">
        <v>17.0</v>
      </c>
      <c r="AV28" t="n">
        <v>0.7640544098228752</v>
      </c>
      <c r="AW28" t="n">
        <v>15.0</v>
      </c>
      <c r="AX28" t="n">
        <v>0.5010960156000961</v>
      </c>
      <c r="AY28" t="n">
        <v>22.0</v>
      </c>
      <c r="AZ28" t="n">
        <v>0.5177113314819272</v>
      </c>
      <c r="BA28" t="n">
        <v>1.0</v>
      </c>
      <c r="BB28" t="n">
        <v>0.13996121421508714</v>
      </c>
      <c r="BC28" t="n">
        <v>12.0</v>
      </c>
      <c r="BD28" t="n">
        <v>0.08352948027879899</v>
      </c>
      <c r="BE28" t="n">
        <v>7.0</v>
      </c>
      <c r="BF28" t="n">
        <v>0.07923962921028337</v>
      </c>
      <c r="BG28" t="n">
        <v>16.0</v>
      </c>
      <c r="BH28" t="n">
        <v>0.20459771381206487</v>
      </c>
      <c r="BI28" t="n">
        <v>8.0</v>
      </c>
      <c r="BJ28" t="n">
        <v>0.5326994975184317</v>
      </c>
      <c r="BK28" t="n">
        <v>17.0</v>
      </c>
      <c r="BL28" t="n">
        <v>0.6020747729929588</v>
      </c>
      <c r="BM28" t="n">
        <v>20.0</v>
      </c>
      <c r="BN28" t="n">
        <v>109.68915913993642</v>
      </c>
      <c r="BO28" t="n">
        <v>20.0</v>
      </c>
      <c r="BP28" t="n">
        <v>113.21348043436838</v>
      </c>
      <c r="BQ28" t="n">
        <v>24.0</v>
      </c>
      <c r="BR28" t="n">
        <v>101.88473645242985</v>
      </c>
      <c r="BS28" t="n">
        <v>7.0</v>
      </c>
    </row>
    <row r="29">
      <c r="A29" t="s">
        <v>114</v>
      </c>
      <c r="B29" t="n">
        <v>0.4571194538702853</v>
      </c>
      <c r="C29" t="n">
        <v>24.0</v>
      </c>
      <c r="D29" t="n">
        <v>0.6226897015314408</v>
      </c>
      <c r="E29" t="n">
        <v>10.0</v>
      </c>
      <c r="F29" t="n">
        <v>0.3592443822065068</v>
      </c>
      <c r="G29" t="n">
        <v>14.0</v>
      </c>
      <c r="H29" t="n">
        <v>0.3773102984685591</v>
      </c>
      <c r="I29" t="n">
        <v>21.0</v>
      </c>
      <c r="J29" t="n">
        <v>0.7526572993108482</v>
      </c>
      <c r="K29" t="n">
        <v>23.0</v>
      </c>
      <c r="L29" t="n">
        <v>0.1806474778208821</v>
      </c>
      <c r="M29" t="n">
        <v>24.0</v>
      </c>
      <c r="N29" t="n">
        <v>0.29448480120327747</v>
      </c>
      <c r="O29" t="n">
        <v>2.0</v>
      </c>
      <c r="P29" t="n">
        <v>0.7565921509165151</v>
      </c>
      <c r="Q29" t="n">
        <v>25.0</v>
      </c>
      <c r="R29" t="n">
        <v>0.5182830169575746</v>
      </c>
      <c r="S29" t="n">
        <v>7.0</v>
      </c>
      <c r="T29" t="n">
        <v>0.5430249624283447</v>
      </c>
      <c r="U29" t="n">
        <v>30.0</v>
      </c>
      <c r="V29" t="n">
        <v>0.12257909932570311</v>
      </c>
      <c r="W29" t="n">
        <v>3.0</v>
      </c>
      <c r="X29" t="n">
        <v>0.08908419229549826</v>
      </c>
      <c r="Y29" t="n">
        <v>29.0</v>
      </c>
      <c r="Z29" t="n">
        <v>0.0899189921968318</v>
      </c>
      <c r="AA29" t="n">
        <v>17.0</v>
      </c>
      <c r="AB29" t="n">
        <v>0.20216818780619808</v>
      </c>
      <c r="AC29" t="n">
        <v>22.0</v>
      </c>
      <c r="AD29" t="n">
        <v>0.5249032243002317</v>
      </c>
      <c r="AE29" t="n">
        <v>25.0</v>
      </c>
      <c r="AF29" t="n">
        <v>0.5842537492027514</v>
      </c>
      <c r="AG29" t="n">
        <v>25.0</v>
      </c>
      <c r="AH29" t="n">
        <v>0.46771877719229904</v>
      </c>
      <c r="AI29" t="n">
        <v>21.0</v>
      </c>
      <c r="AJ29" t="n">
        <v>0.5751137128222963</v>
      </c>
      <c r="AK29" t="n">
        <v>7.0</v>
      </c>
      <c r="AL29" t="n">
        <v>0.36888398141360734</v>
      </c>
      <c r="AM29" t="n">
        <v>21.0</v>
      </c>
      <c r="AN29" t="n">
        <v>0.42488628717770366</v>
      </c>
      <c r="AO29" t="n">
        <v>24.0</v>
      </c>
      <c r="AP29" t="n">
        <v>0.8077007760153904</v>
      </c>
      <c r="AQ29" t="n">
        <v>25.0</v>
      </c>
      <c r="AR29" t="n">
        <v>0.2304731629907609</v>
      </c>
      <c r="AS29" t="n">
        <v>28.0</v>
      </c>
      <c r="AT29" t="n">
        <v>0.22791688168214874</v>
      </c>
      <c r="AU29" t="n">
        <v>10.0</v>
      </c>
      <c r="AV29" t="n">
        <v>0.6517863456636263</v>
      </c>
      <c r="AW29" t="n">
        <v>2.0</v>
      </c>
      <c r="AX29" t="n">
        <v>0.4967630845351761</v>
      </c>
      <c r="AY29" t="n">
        <v>7.0</v>
      </c>
      <c r="AZ29" t="n">
        <v>0.7114749236485518</v>
      </c>
      <c r="BA29" t="n">
        <v>30.0</v>
      </c>
      <c r="BB29" t="n">
        <v>0.16820512631470272</v>
      </c>
      <c r="BC29" t="n">
        <v>1.0</v>
      </c>
      <c r="BD29" t="n">
        <v>0.04931277769666212</v>
      </c>
      <c r="BE29" t="n">
        <v>30.0</v>
      </c>
      <c r="BF29" t="n">
        <v>0.07083439437231856</v>
      </c>
      <c r="BG29" t="n">
        <v>22.0</v>
      </c>
      <c r="BH29" t="n">
        <v>0.18198865436556877</v>
      </c>
      <c r="BI29" t="n">
        <v>26.0</v>
      </c>
      <c r="BJ29" t="n">
        <v>0.5464684236049896</v>
      </c>
      <c r="BK29" t="n">
        <v>22.0</v>
      </c>
      <c r="BL29" t="n">
        <v>0.6226708690328047</v>
      </c>
      <c r="BM29" t="n">
        <v>25.0</v>
      </c>
      <c r="BN29" t="n">
        <v>112.42262674175022</v>
      </c>
      <c r="BO29" t="n">
        <v>9.0</v>
      </c>
      <c r="BP29" t="n">
        <v>109.27194935674856</v>
      </c>
      <c r="BQ29" t="n">
        <v>12.0</v>
      </c>
      <c r="BR29" t="n">
        <v>98.50324457389564</v>
      </c>
      <c r="BS29" t="n">
        <v>26.0</v>
      </c>
    </row>
    <row r="30">
      <c r="A30" t="s">
        <v>16</v>
      </c>
      <c r="B30" t="n">
        <v>0.4772420629795963</v>
      </c>
      <c r="C30" t="n">
        <v>7.0</v>
      </c>
      <c r="D30" t="n">
        <v>0.5352670300654538</v>
      </c>
      <c r="E30" t="n">
        <v>30.0</v>
      </c>
      <c r="F30" t="n">
        <v>0.3634816295048298</v>
      </c>
      <c r="G30" t="n">
        <v>10.0</v>
      </c>
      <c r="H30" t="n">
        <v>0.4647329699345461</v>
      </c>
      <c r="I30" t="n">
        <v>1.0</v>
      </c>
      <c r="J30" t="n">
        <v>0.7679038914300486</v>
      </c>
      <c r="K30" t="n">
        <v>21.0</v>
      </c>
      <c r="L30" t="n">
        <v>0.2222647435763623</v>
      </c>
      <c r="M30" t="n">
        <v>4.0</v>
      </c>
      <c r="N30" t="n">
        <v>0.2600365493250112</v>
      </c>
      <c r="O30" t="n">
        <v>6.0</v>
      </c>
      <c r="P30" t="n">
        <v>0.7904840819141565</v>
      </c>
      <c r="Q30" t="n">
        <v>4.0</v>
      </c>
      <c r="R30" t="n">
        <v>0.5407187586099476</v>
      </c>
      <c r="S30" t="n">
        <v>2.0</v>
      </c>
      <c r="T30" t="n">
        <v>0.5601378995684981</v>
      </c>
      <c r="U30" t="n">
        <v>28.0</v>
      </c>
      <c r="V30" t="n">
        <v>0.13334910293124105</v>
      </c>
      <c r="W30" t="n">
        <v>11.0</v>
      </c>
      <c r="X30" t="n">
        <v>0.0669988917947361</v>
      </c>
      <c r="Y30" t="n">
        <v>3.0</v>
      </c>
      <c r="Z30" t="n">
        <v>0.09345719039589628</v>
      </c>
      <c r="AA30" t="n">
        <v>20.0</v>
      </c>
      <c r="AB30" t="n">
        <v>0.19144286218641285</v>
      </c>
      <c r="AC30" t="n">
        <v>13.0</v>
      </c>
      <c r="AD30" t="n">
        <v>0.5620553200427334</v>
      </c>
      <c r="AE30" t="n">
        <v>1.0</v>
      </c>
      <c r="AF30" t="n">
        <v>0.6326269692757697</v>
      </c>
      <c r="AG30" t="n">
        <v>2.0</v>
      </c>
      <c r="AH30" t="n">
        <v>0.42519037300849255</v>
      </c>
      <c r="AI30" t="n">
        <v>3.0</v>
      </c>
      <c r="AJ30" t="n">
        <v>0.6987004460425457</v>
      </c>
      <c r="AK30" t="n">
        <v>30.0</v>
      </c>
      <c r="AL30" t="n">
        <v>0.3486450792614816</v>
      </c>
      <c r="AM30" t="n">
        <v>13.0</v>
      </c>
      <c r="AN30" t="n">
        <v>0.30129955395745434</v>
      </c>
      <c r="AO30" t="n">
        <v>1.0</v>
      </c>
      <c r="AP30" t="n">
        <v>0.7896665771352908</v>
      </c>
      <c r="AQ30" t="n">
        <v>20.0</v>
      </c>
      <c r="AR30" t="n">
        <v>0.1476229036831273</v>
      </c>
      <c r="AS30" t="n">
        <v>2.0</v>
      </c>
      <c r="AT30" t="n">
        <v>0.227291400348766</v>
      </c>
      <c r="AU30" t="n">
        <v>8.0</v>
      </c>
      <c r="AV30" t="n">
        <v>0.7280024864725784</v>
      </c>
      <c r="AW30" t="n">
        <v>6.0</v>
      </c>
      <c r="AX30" t="n">
        <v>0.49577627661579493</v>
      </c>
      <c r="AY30" t="n">
        <v>5.0</v>
      </c>
      <c r="AZ30" t="n">
        <v>0.6372417540060673</v>
      </c>
      <c r="BA30" t="n">
        <v>24.0</v>
      </c>
      <c r="BB30" t="n">
        <v>0.11944894737862428</v>
      </c>
      <c r="BC30" t="n">
        <v>29.0</v>
      </c>
      <c r="BD30" t="n">
        <v>0.0838120615409375</v>
      </c>
      <c r="BE30" t="n">
        <v>6.0</v>
      </c>
      <c r="BF30" t="n">
        <v>0.07655100426062438</v>
      </c>
      <c r="BG30" t="n">
        <v>19.0</v>
      </c>
      <c r="BH30" t="n">
        <v>0.20835015226017503</v>
      </c>
      <c r="BI30" t="n">
        <v>7.0</v>
      </c>
      <c r="BJ30" t="n">
        <v>0.4774494688484103</v>
      </c>
      <c r="BK30" t="n">
        <v>2.0</v>
      </c>
      <c r="BL30" t="n">
        <v>0.5303210040122707</v>
      </c>
      <c r="BM30" t="n">
        <v>1.0</v>
      </c>
      <c r="BN30" t="n">
        <v>115.94430632273576</v>
      </c>
      <c r="BO30" t="n">
        <v>2.0</v>
      </c>
      <c r="BP30" t="n">
        <v>107.34945576044107</v>
      </c>
      <c r="BQ30" t="n">
        <v>8.0</v>
      </c>
      <c r="BR30" t="n">
        <v>100.29640366324574</v>
      </c>
      <c r="BS30" t="n">
        <v>20.0</v>
      </c>
    </row>
    <row r="31">
      <c r="A31" t="s">
        <v>7</v>
      </c>
      <c r="B31" t="n">
        <v>0.4808463783802425</v>
      </c>
      <c r="C31" t="n">
        <v>5.0</v>
      </c>
      <c r="D31" t="n">
        <v>0.6395348142118686</v>
      </c>
      <c r="E31" t="n">
        <v>5.0</v>
      </c>
      <c r="F31" t="n">
        <v>0.34639082003715993</v>
      </c>
      <c r="G31" t="n">
        <v>22.0</v>
      </c>
      <c r="H31" t="n">
        <v>0.3604651857881313</v>
      </c>
      <c r="I31" t="n">
        <v>26.0</v>
      </c>
      <c r="J31" t="n">
        <v>0.7904791444096643</v>
      </c>
      <c r="K31" t="n">
        <v>14.0</v>
      </c>
      <c r="L31" t="n">
        <v>0.20918645547478187</v>
      </c>
      <c r="M31" t="n">
        <v>10.0</v>
      </c>
      <c r="N31" t="n">
        <v>0.21359970570274894</v>
      </c>
      <c r="O31" t="n">
        <v>25.0</v>
      </c>
      <c r="P31" t="n">
        <v>0.7673250114451805</v>
      </c>
      <c r="Q31" t="n">
        <v>16.0</v>
      </c>
      <c r="R31" t="n">
        <v>0.499629529078302</v>
      </c>
      <c r="S31" t="n">
        <v>19.0</v>
      </c>
      <c r="T31" t="n">
        <v>0.6266451591376123</v>
      </c>
      <c r="U31" t="n">
        <v>10.0</v>
      </c>
      <c r="V31" t="n">
        <v>0.1295658758955528</v>
      </c>
      <c r="W31" t="n">
        <v>10.0</v>
      </c>
      <c r="X31" t="n">
        <v>0.06431871608694738</v>
      </c>
      <c r="Y31" t="n">
        <v>1.0</v>
      </c>
      <c r="Z31" t="n">
        <v>0.086620528692862</v>
      </c>
      <c r="AA31" t="n">
        <v>14.0</v>
      </c>
      <c r="AB31" t="n">
        <v>0.190836496453871</v>
      </c>
      <c r="AC31" t="n">
        <v>12.0</v>
      </c>
      <c r="AD31" t="n">
        <v>0.54359706062856</v>
      </c>
      <c r="AE31" t="n">
        <v>11.0</v>
      </c>
      <c r="AF31" t="n">
        <v>0.6123706543353511</v>
      </c>
      <c r="AG31" t="n">
        <v>8.0</v>
      </c>
      <c r="AH31" t="n">
        <v>0.44926361340816406</v>
      </c>
      <c r="AI31" t="n">
        <v>8.0</v>
      </c>
      <c r="AJ31" t="n">
        <v>0.6075619592441458</v>
      </c>
      <c r="AK31" t="n">
        <v>16.0</v>
      </c>
      <c r="AL31" t="n">
        <v>0.36021892598645866</v>
      </c>
      <c r="AM31" t="n">
        <v>20.0</v>
      </c>
      <c r="AN31" t="n">
        <v>0.3924380407558541</v>
      </c>
      <c r="AO31" t="n">
        <v>15.0</v>
      </c>
      <c r="AP31" t="n">
        <v>0.7955907511723159</v>
      </c>
      <c r="AQ31" t="n">
        <v>23.0</v>
      </c>
      <c r="AR31" t="n">
        <v>0.205428638353105</v>
      </c>
      <c r="AS31" t="n">
        <v>18.0</v>
      </c>
      <c r="AT31" t="n">
        <v>0.23361851952575985</v>
      </c>
      <c r="AU31" t="n">
        <v>22.0</v>
      </c>
      <c r="AV31" t="n">
        <v>0.8125500796519383</v>
      </c>
      <c r="AW31" t="n">
        <v>26.0</v>
      </c>
      <c r="AX31" t="n">
        <v>0.5030589153871765</v>
      </c>
      <c r="AY31" t="n">
        <v>26.0</v>
      </c>
      <c r="AZ31" t="n">
        <v>0.5479385101060182</v>
      </c>
      <c r="BA31" t="n">
        <v>3.0</v>
      </c>
      <c r="BB31" t="n">
        <v>0.12451919615848053</v>
      </c>
      <c r="BC31" t="n">
        <v>27.0</v>
      </c>
      <c r="BD31" t="n">
        <v>0.08296721211519753</v>
      </c>
      <c r="BE31" t="n">
        <v>9.0</v>
      </c>
      <c r="BF31" t="n">
        <v>0.0658409542486993</v>
      </c>
      <c r="BG31" t="n">
        <v>27.0</v>
      </c>
      <c r="BH31" t="n">
        <v>0.2118078715365914</v>
      </c>
      <c r="BI31" t="n">
        <v>4.0</v>
      </c>
      <c r="BJ31" t="n">
        <v>0.5205799052648035</v>
      </c>
      <c r="BK31" t="n">
        <v>12.0</v>
      </c>
      <c r="BL31" t="n">
        <v>0.5896869242500585</v>
      </c>
      <c r="BM31" t="n">
        <v>14.0</v>
      </c>
      <c r="BN31" t="n">
        <v>111.09268834072901</v>
      </c>
      <c r="BO31" t="n">
        <v>15.0</v>
      </c>
      <c r="BP31" t="n">
        <v>113.22503843828902</v>
      </c>
      <c r="BQ31" t="n">
        <v>25.0</v>
      </c>
      <c r="BR31" t="n">
        <v>99.84498338847648</v>
      </c>
      <c r="BS31" t="n">
        <v>22.0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election activeCell="E1" sqref="E1"/>
    </sheetView>
  </sheetViews>
  <sheetFormatPr baseColWidth="10" defaultRowHeight="15" x14ac:dyDescent="0.2"/>
  <sheetData>
    <row r="1" spans="1:37" x14ac:dyDescent="0.2">
      <c r="A1" t="s">
        <v>220</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221</v>
      </c>
    </row>
    <row r="2" spans="1:37" x14ac:dyDescent="0.2">
      <c r="A2" t="s">
        <v>222</v>
      </c>
      <c r="B2" t="n">
        <v>0.46113658517625683</v>
      </c>
      <c r="C2" t="n">
        <v>0.6003978057497754</v>
      </c>
      <c r="D2" t="n">
        <v>0.3535932628650334</v>
      </c>
      <c r="E2" t="n">
        <v>0.39960219425022453</v>
      </c>
      <c r="F2" t="n">
        <v>0.7750427282422696</v>
      </c>
      <c r="G2" t="n">
        <v>0.1924506228871244</v>
      </c>
      <c r="H2" t="n">
        <v>0.2321844625176186</v>
      </c>
      <c r="I2" t="n">
        <v>0.7675330218830585</v>
      </c>
      <c r="J2" t="n">
        <v>0.5000567026664942</v>
      </c>
      <c r="K2" t="n">
        <v>0.606568894431508</v>
      </c>
      <c r="L2" t="n">
        <v>0.13605455060629454</v>
      </c>
      <c r="M2" t="n">
        <v>0.07541455938312744</v>
      </c>
      <c r="N2" t="n">
        <v>0.08904725993311495</v>
      </c>
      <c r="O2" t="n">
        <v>0.19415126498875218</v>
      </c>
      <c r="P2" t="n">
        <v>0.5317956868416677</v>
      </c>
      <c r="Q2" t="n">
        <v>0.595459900592289</v>
      </c>
      <c r="R2" t="n">
        <v>0.46106232579851575</v>
      </c>
      <c r="S2" t="n">
        <v>0.6005908124177767</v>
      </c>
      <c r="T2" t="n">
        <v>0.35364752073415856</v>
      </c>
      <c r="U2" t="n">
        <v>0.3994091875822234</v>
      </c>
      <c r="V2" t="n">
        <v>0.7744592699807975</v>
      </c>
      <c r="W2" t="n">
        <v>0.19241556934751922</v>
      </c>
      <c r="X2" t="n">
        <v>0.23246697811694145</v>
      </c>
      <c r="Y2" t="n">
        <v>0.7678155374823814</v>
      </c>
      <c r="Z2" t="n">
        <v>0.4999432973335059</v>
      </c>
      <c r="AA2" t="n">
        <v>0.6069119081182642</v>
      </c>
      <c r="AB2" t="n">
        <v>0.13603949776425628</v>
      </c>
      <c r="AC2" t="n">
        <v>0.07542748525116905</v>
      </c>
      <c r="AD2" t="n">
        <v>0.08929859380102147</v>
      </c>
      <c r="AE2" t="n">
        <v>0.1941894173021208</v>
      </c>
      <c r="AF2" t="n">
        <v>0.5316665901858884</v>
      </c>
      <c r="AG2" t="n">
        <v>0.5953048157190228</v>
      </c>
      <c r="AH2" t="n">
        <v>109.37262319501461</v>
      </c>
      <c r="AI2" t="n">
        <v>109.3509312210818</v>
      </c>
      <c r="AJ2" t="n">
        <v>100.57545121078017</v>
      </c>
      <c r="AK2" t="n">
        <v>110.6158536585366</v>
      </c>
    </row>
    <row r="3" spans="1:37" x14ac:dyDescent="0.2">
      <c r="A3" t="s">
        <v>119</v>
      </c>
      <c r="B3" t="n">
        <v>0.4644592685605698</v>
      </c>
      <c r="C3" t="n">
        <v>0.5970114572425479</v>
      </c>
      <c r="D3" t="n">
        <v>0.35446405593084934</v>
      </c>
      <c r="E3" t="n">
        <v>0.40298854275745205</v>
      </c>
      <c r="F3" t="n">
        <v>0.7753429586342253</v>
      </c>
      <c r="G3" t="n">
        <v>0.19305594280570298</v>
      </c>
      <c r="H3" t="n">
        <v>0.23440316441628828</v>
      </c>
      <c r="I3" t="n">
        <v>0.7696274203179213</v>
      </c>
      <c r="J3" t="n">
        <v>0.503450031265443</v>
      </c>
      <c r="K3" t="n">
        <v>0.6114821752194889</v>
      </c>
      <c r="L3" t="n">
        <v>0.1350358275802522</v>
      </c>
      <c r="M3" t="n">
        <v>0.07528065901114014</v>
      </c>
      <c r="N3" t="n">
        <v>0.09167624816180835</v>
      </c>
      <c r="O3" t="n">
        <v>0.1939364454019878</v>
      </c>
      <c r="P3" t="n">
        <v>0.535905290416204</v>
      </c>
      <c r="Q3" t="n">
        <v>0.5995562991015888</v>
      </c>
      <c r="R3" t="n">
        <v>0.4577014101646747</v>
      </c>
      <c r="S3" t="n">
        <v>0.6040015391936664</v>
      </c>
      <c r="T3" t="n">
        <v>0.35259168359317156</v>
      </c>
      <c r="U3" t="n">
        <v>0.39599846080633366</v>
      </c>
      <c r="V3" t="n">
        <v>0.7741398713853781</v>
      </c>
      <c r="W3" t="n">
        <v>0.1918146008490481</v>
      </c>
      <c r="X3" t="n">
        <v>0.23037257968207872</v>
      </c>
      <c r="Y3" t="n">
        <v>0.7655968355837117</v>
      </c>
      <c r="Z3" t="n">
        <v>0.496549968734557</v>
      </c>
      <c r="AA3" t="n">
        <v>0.6021504041130948</v>
      </c>
      <c r="AB3" t="n">
        <v>0.13707659564875266</v>
      </c>
      <c r="AC3" t="n">
        <v>0.07557468306886934</v>
      </c>
      <c r="AD3" t="n">
        <v>0.08672041398436585</v>
      </c>
      <c r="AE3" t="n">
        <v>0.19440559082776143</v>
      </c>
      <c r="AF3" t="n">
        <v>0.5275224799249755</v>
      </c>
      <c r="AG3" t="n">
        <v>0.591174627083568</v>
      </c>
      <c r="AH3" t="n">
        <v>110.2938826246057</v>
      </c>
      <c r="AI3" t="n">
        <v>108.43932314646491</v>
      </c>
      <c r="AJ3" t="n">
        <v>100.57648530579193</v>
      </c>
      <c r="AK3" t="n">
        <v>111.47723577235773</v>
      </c>
    </row>
    <row r="4" spans="1:37" x14ac:dyDescent="0.2">
      <c r="A4" t="s">
        <v>118</v>
      </c>
      <c r="B4" t="n">
        <v>0.4578046025221105</v>
      </c>
      <c r="C4" t="n">
        <v>0.6037744273273397</v>
      </c>
      <c r="D4" t="n">
        <v>0.3525717676478256</v>
      </c>
      <c r="E4" t="n">
        <v>0.3962255726726604</v>
      </c>
      <c r="F4" t="n">
        <v>0.7748286840497318</v>
      </c>
      <c r="G4" t="n">
        <v>0.19189707024690658</v>
      </c>
      <c r="H4" t="n">
        <v>0.22995107341105828</v>
      </c>
      <c r="I4" t="n">
        <v>0.7655431437183643</v>
      </c>
      <c r="J4" t="n">
        <v>0.49667203006431154</v>
      </c>
      <c r="K4" t="n">
        <v>0.6015766381706339</v>
      </c>
      <c r="L4" t="n">
        <v>0.13708274463637643</v>
      </c>
      <c r="M4" t="n">
        <v>0.07554521439534083</v>
      </c>
      <c r="N4" t="n">
        <v>0.08639725379130833</v>
      </c>
      <c r="O4" t="n">
        <v>0.19437420956492307</v>
      </c>
      <c r="P4" t="n">
        <v>0.5276796068744519</v>
      </c>
      <c r="Q4" t="n">
        <v>0.591365285782027</v>
      </c>
      <c r="R4" t="n">
        <v>0.46445736680044003</v>
      </c>
      <c r="S4" t="n">
        <v>0.5971542514056005</v>
      </c>
      <c r="T4" t="n">
        <v>0.3546621237053833</v>
      </c>
      <c r="U4" t="n">
        <v>0.4028457485943995</v>
      </c>
      <c r="V4" t="n">
        <v>0.7746389788112336</v>
      </c>
      <c r="W4" t="n">
        <v>0.19308774628063374</v>
      </c>
      <c r="X4" t="n">
        <v>0.2344568562816357</v>
      </c>
      <c r="Y4" t="n">
        <v>0.7700489265889418</v>
      </c>
      <c r="Z4" t="n">
        <v>0.5033279699356885</v>
      </c>
      <c r="AA4" t="n">
        <v>0.6116664222906406</v>
      </c>
      <c r="AB4" t="n">
        <v>0.13499529827442502</v>
      </c>
      <c r="AC4" t="n">
        <v>0.0752931634377385</v>
      </c>
      <c r="AD4" t="n">
        <v>0.09185438468206106</v>
      </c>
      <c r="AE4" t="n">
        <v>0.19397664270028186</v>
      </c>
      <c r="AF4" t="n">
        <v>0.5358548603240735</v>
      </c>
      <c r="AG4" t="n">
        <v>0.5994930203657023</v>
      </c>
      <c r="AH4" t="n">
        <v>108.45247932885492</v>
      </c>
      <c r="AI4" t="n">
        <v>110.26558841459656</v>
      </c>
      <c r="AJ4" t="n">
        <v>100.57424375771834</v>
      </c>
      <c r="AK4" t="n">
        <v>109.75447154471544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election activeCell="E1" sqref="E1"/>
    </sheetView>
  </sheetViews>
  <sheetFormatPr baseColWidth="10" defaultRowHeight="15" x14ac:dyDescent="0.2"/>
  <cols>
    <col min="1" max="1" bestFit="true" customWidth="true" width="20.1640625" collapsed="true"/>
    <col min="2" max="2" bestFit="true" customWidth="true" width="9.6640625" collapsed="true"/>
    <col min="3" max="3" bestFit="true" customWidth="true" width="9.1640625" collapsed="true"/>
    <col min="4" max="4" bestFit="true" customWidth="true" width="6.5" collapsed="true"/>
    <col min="5" max="5" bestFit="true" customWidth="true" width="6.0" collapsed="true"/>
    <col min="6" max="6" bestFit="true" customWidth="true" width="4.0" collapsed="true"/>
    <col min="7" max="7" bestFit="true" customWidth="true" width="5.83203125" collapsed="true"/>
    <col min="9" max="9" bestFit="true" customWidth="true" width="10.0" collapsed="true"/>
    <col min="10" max="10" bestFit="true" customWidth="true" width="8.33203125" collapsed="true"/>
    <col min="11" max="11" bestFit="true" customWidth="true" width="10.1640625" collapsed="true"/>
    <col min="12" max="12" bestFit="true" customWidth="true" width="11.33203125" collapsed="true"/>
    <col min="13" max="13" bestFit="true" customWidth="true" width="10.5" collapsed="true"/>
    <col min="14" max="14" bestFit="true" customWidth="true" width="8.83203125" collapsed="true"/>
    <col min="15" max="15" bestFit="true" customWidth="true" width="10.6640625" collapsed="true"/>
    <col min="16" max="16" bestFit="true" customWidth="true" width="13.6640625" collapsed="true"/>
  </cols>
  <sheetData>
    <row r="1" spans="1:17" x14ac:dyDescent="0.2">
      <c r="A1" t="s">
        <v>26</v>
      </c>
      <c r="B1" t="s">
        <v>190</v>
      </c>
      <c r="C1" t="s">
        <v>191</v>
      </c>
      <c r="D1" t="s">
        <v>192</v>
      </c>
      <c r="E1" t="s">
        <v>193</v>
      </c>
      <c r="F1" t="s">
        <v>194</v>
      </c>
      <c r="G1" t="s">
        <v>195</v>
      </c>
      <c r="H1" t="s">
        <v>196</v>
      </c>
      <c r="I1" t="s">
        <v>197</v>
      </c>
      <c r="J1" t="s">
        <v>198</v>
      </c>
      <c r="K1" t="s">
        <v>199</v>
      </c>
      <c r="L1" t="s">
        <v>200</v>
      </c>
      <c r="M1" t="s">
        <v>201</v>
      </c>
      <c r="N1" t="s">
        <v>202</v>
      </c>
      <c r="O1" t="s">
        <v>203</v>
      </c>
      <c r="P1" t="s">
        <v>204</v>
      </c>
    </row>
    <row r="2" spans="1:17" ht="18" x14ac:dyDescent="0.2">
      <c r="A2" t="s">
        <v>8</v>
      </c>
      <c r="B2" t="s">
        <v>205</v>
      </c>
      <c r="C2" t="s">
        <v>207</v>
      </c>
      <c r="D2" t="s">
        <v>311</v>
      </c>
      <c r="E2" s="23" t="n">
        <v>0.524</v>
      </c>
      <c r="F2" t="s">
        <v>264</v>
      </c>
      <c r="G2" t="s">
        <v>214</v>
      </c>
      <c r="H2" t="s">
        <v>294</v>
      </c>
      <c r="I2" s="23" t="n">
        <v>0.3902439024390244</v>
      </c>
      <c r="J2" t="s">
        <v>263</v>
      </c>
      <c r="K2" t="s">
        <v>214</v>
      </c>
      <c r="L2" t="s">
        <v>298</v>
      </c>
      <c r="M2" s="23" t="n">
        <v>0.6585365853658537</v>
      </c>
      <c r="N2" t="s">
        <v>279</v>
      </c>
      <c r="O2" t="s">
        <v>284</v>
      </c>
      <c r="P2" t="n">
        <v>8.0</v>
      </c>
      <c r="Q2" s="29"/>
    </row>
    <row r="3" spans="1:17" x14ac:dyDescent="0.2">
      <c r="A3" t="s">
        <v>97</v>
      </c>
      <c r="B3" t="s">
        <v>205</v>
      </c>
      <c r="C3" t="s">
        <v>208</v>
      </c>
      <c r="D3" t="s">
        <v>312</v>
      </c>
      <c r="E3" s="23" t="n">
        <v>0.622</v>
      </c>
      <c r="F3" t="s">
        <v>264</v>
      </c>
      <c r="G3" t="s">
        <v>214</v>
      </c>
      <c r="H3" t="s">
        <v>297</v>
      </c>
      <c r="I3" s="23" t="n">
        <v>0.5609756097560976</v>
      </c>
      <c r="J3" t="s">
        <v>264</v>
      </c>
      <c r="K3" t="s">
        <v>214</v>
      </c>
      <c r="L3" t="s">
        <v>293</v>
      </c>
      <c r="M3" s="23" t="n">
        <v>0.6829268292682927</v>
      </c>
      <c r="N3" t="s">
        <v>270</v>
      </c>
      <c r="O3" t="s">
        <v>217</v>
      </c>
      <c r="P3" t="n">
        <v>2.0</v>
      </c>
    </row>
    <row r="4" spans="1:17" x14ac:dyDescent="0.2">
      <c r="A4" t="s">
        <v>98</v>
      </c>
      <c r="B4" t="s">
        <v>205</v>
      </c>
      <c r="C4" t="s">
        <v>208</v>
      </c>
      <c r="D4" t="s">
        <v>313</v>
      </c>
      <c r="E4" s="23" t="n">
        <v>0.537</v>
      </c>
      <c r="F4" t="s">
        <v>265</v>
      </c>
      <c r="G4" t="s">
        <v>284</v>
      </c>
      <c r="H4" t="s">
        <v>296</v>
      </c>
      <c r="I4" s="23" t="n">
        <v>0.5853658536585366</v>
      </c>
      <c r="J4" t="s">
        <v>265</v>
      </c>
      <c r="K4" t="s">
        <v>214</v>
      </c>
      <c r="L4" t="s">
        <v>292</v>
      </c>
      <c r="M4" s="23" t="n">
        <v>0.4878048780487805</v>
      </c>
      <c r="N4" t="s">
        <v>264</v>
      </c>
      <c r="O4" t="s">
        <v>216</v>
      </c>
      <c r="P4" t="n">
        <v>7.0</v>
      </c>
    </row>
    <row r="5" spans="1:17" x14ac:dyDescent="0.2">
      <c r="A5" t="s">
        <v>99</v>
      </c>
      <c r="B5" t="s">
        <v>205</v>
      </c>
      <c r="C5" t="s">
        <v>207</v>
      </c>
      <c r="D5" t="s">
        <v>311</v>
      </c>
      <c r="E5" s="23" t="n">
        <v>0.524</v>
      </c>
      <c r="F5" t="s">
        <v>265</v>
      </c>
      <c r="G5" t="s">
        <v>216</v>
      </c>
      <c r="H5" t="s">
        <v>305</v>
      </c>
      <c r="I5" s="23" t="n">
        <v>0.5121951219512195</v>
      </c>
      <c r="J5" t="s">
        <v>265</v>
      </c>
      <c r="K5" t="s">
        <v>214</v>
      </c>
      <c r="L5" t="s">
        <v>335</v>
      </c>
      <c r="M5" s="23" t="n">
        <v>0.5365853658536586</v>
      </c>
      <c r="N5" t="s">
        <v>265</v>
      </c>
      <c r="O5" t="s">
        <v>217</v>
      </c>
      <c r="P5" t="n">
        <v>10.0</v>
      </c>
    </row>
    <row r="6" spans="1:17" x14ac:dyDescent="0.2">
      <c r="A6" t="s">
        <v>100</v>
      </c>
      <c r="B6" t="s">
        <v>205</v>
      </c>
      <c r="C6" t="s">
        <v>209</v>
      </c>
      <c r="D6" t="s">
        <v>314</v>
      </c>
      <c r="E6" s="23" t="n">
        <v>0.561</v>
      </c>
      <c r="F6" t="s">
        <v>263</v>
      </c>
      <c r="G6" t="s">
        <v>214</v>
      </c>
      <c r="H6" t="s">
        <v>306</v>
      </c>
      <c r="I6" s="23" t="n">
        <v>0.4634146341463415</v>
      </c>
      <c r="J6" t="s">
        <v>263</v>
      </c>
      <c r="K6" t="s">
        <v>217</v>
      </c>
      <c r="L6" t="s">
        <v>298</v>
      </c>
      <c r="M6" s="23" t="n">
        <v>0.6585365853658537</v>
      </c>
      <c r="N6" t="s">
        <v>263</v>
      </c>
      <c r="O6" t="s">
        <v>281</v>
      </c>
      <c r="P6" t="n">
        <v>6.0</v>
      </c>
    </row>
    <row r="7" spans="1:17" x14ac:dyDescent="0.2">
      <c r="A7" t="s">
        <v>11</v>
      </c>
      <c r="B7" t="s">
        <v>205</v>
      </c>
      <c r="C7" t="s">
        <v>209</v>
      </c>
      <c r="D7" t="s">
        <v>313</v>
      </c>
      <c r="E7" s="23" t="n">
        <v>0.537</v>
      </c>
      <c r="F7" t="s">
        <v>267</v>
      </c>
      <c r="G7" t="s">
        <v>214</v>
      </c>
      <c r="H7" t="s">
        <v>306</v>
      </c>
      <c r="I7" s="23" t="n">
        <v>0.4634146341463415</v>
      </c>
      <c r="J7" t="s">
        <v>268</v>
      </c>
      <c r="K7" t="s">
        <v>215</v>
      </c>
      <c r="L7" t="s">
        <v>291</v>
      </c>
      <c r="M7" s="23" t="n">
        <v>0.6097560975609756</v>
      </c>
      <c r="N7" t="s">
        <v>266</v>
      </c>
      <c r="O7" t="s">
        <v>214</v>
      </c>
      <c r="P7" t="n">
        <v>9.0</v>
      </c>
    </row>
    <row r="8" spans="1:17" x14ac:dyDescent="0.2">
      <c r="A8" t="s">
        <v>101</v>
      </c>
      <c r="B8" t="s">
        <v>206</v>
      </c>
      <c r="C8" t="s">
        <v>210</v>
      </c>
      <c r="D8" t="s">
        <v>315</v>
      </c>
      <c r="E8" s="23" t="n">
        <v>0.634</v>
      </c>
      <c r="F8" t="s">
        <v>270</v>
      </c>
      <c r="G8" t="s">
        <v>284</v>
      </c>
      <c r="H8" t="s">
        <v>297</v>
      </c>
      <c r="I8" s="23" t="n">
        <v>0.5609756097560976</v>
      </c>
      <c r="J8" t="s">
        <v>265</v>
      </c>
      <c r="K8" t="s">
        <v>217</v>
      </c>
      <c r="L8" t="s">
        <v>310</v>
      </c>
      <c r="M8" s="23" t="n">
        <v>0.7073170731707317</v>
      </c>
      <c r="N8" t="s">
        <v>279</v>
      </c>
      <c r="O8" t="s">
        <v>303</v>
      </c>
      <c r="P8" t="n">
        <v>4.0</v>
      </c>
    </row>
    <row r="9" spans="1:17" x14ac:dyDescent="0.2">
      <c r="A9" t="s">
        <v>102</v>
      </c>
      <c r="B9" t="s">
        <v>206</v>
      </c>
      <c r="C9" t="s">
        <v>211</v>
      </c>
      <c r="D9" t="s">
        <v>316</v>
      </c>
      <c r="E9" s="23" t="n">
        <v>0.585</v>
      </c>
      <c r="F9" t="s">
        <v>265</v>
      </c>
      <c r="G9" t="s">
        <v>213</v>
      </c>
      <c r="H9" t="s">
        <v>291</v>
      </c>
      <c r="I9" s="23" t="n">
        <v>0.6097560975609756</v>
      </c>
      <c r="J9" t="s">
        <v>279</v>
      </c>
      <c r="K9" t="s">
        <v>216</v>
      </c>
      <c r="L9" t="s">
        <v>297</v>
      </c>
      <c r="M9" s="23" t="n">
        <v>0.5609756097560976</v>
      </c>
      <c r="N9" t="s">
        <v>267</v>
      </c>
      <c r="O9" t="s">
        <v>213</v>
      </c>
      <c r="P9" t="n">
        <v>6.0</v>
      </c>
    </row>
    <row r="10" spans="1:17" x14ac:dyDescent="0.2">
      <c r="A10" t="s">
        <v>103</v>
      </c>
      <c r="B10" t="s">
        <v>205</v>
      </c>
      <c r="C10" t="s">
        <v>209</v>
      </c>
      <c r="D10" t="s">
        <v>317</v>
      </c>
      <c r="E10" s="23" t="n">
        <v>0.28</v>
      </c>
      <c r="F10" t="s">
        <v>263</v>
      </c>
      <c r="G10" t="s">
        <v>218</v>
      </c>
      <c r="H10" t="s">
        <v>300</v>
      </c>
      <c r="I10" s="23" t="n">
        <v>0.24390243902439024</v>
      </c>
      <c r="J10" t="s">
        <v>263</v>
      </c>
      <c r="K10" t="s">
        <v>213</v>
      </c>
      <c r="L10" t="s">
        <v>309</v>
      </c>
      <c r="M10" s="23" t="n">
        <v>0.3170731707317073</v>
      </c>
      <c r="N10" t="s">
        <v>267</v>
      </c>
      <c r="O10" t="s">
        <v>215</v>
      </c>
      <c r="P10" t="n">
        <v>14.0</v>
      </c>
    </row>
    <row r="11" spans="1:17" x14ac:dyDescent="0.2">
      <c r="A11" t="s">
        <v>17</v>
      </c>
      <c r="B11" t="s">
        <v>206</v>
      </c>
      <c r="C11" t="s">
        <v>212</v>
      </c>
      <c r="D11" t="s">
        <v>318</v>
      </c>
      <c r="E11" s="23" t="n">
        <v>0.646</v>
      </c>
      <c r="F11" t="s">
        <v>265</v>
      </c>
      <c r="G11" t="s">
        <v>280</v>
      </c>
      <c r="H11" t="s">
        <v>335</v>
      </c>
      <c r="I11" s="23" t="n">
        <v>0.5365853658536586</v>
      </c>
      <c r="J11" t="s">
        <v>266</v>
      </c>
      <c r="K11" t="s">
        <v>216</v>
      </c>
      <c r="L11" t="s">
        <v>301</v>
      </c>
      <c r="M11" s="23" t="n">
        <v>0.7560975609756098</v>
      </c>
      <c r="N11" t="s">
        <v>266</v>
      </c>
      <c r="O11" t="s">
        <v>217</v>
      </c>
      <c r="P11" t="n">
        <v>3.0</v>
      </c>
    </row>
    <row r="12" spans="1:17" x14ac:dyDescent="0.2">
      <c r="A12" t="s">
        <v>18</v>
      </c>
      <c r="B12" t="s">
        <v>206</v>
      </c>
      <c r="C12" t="s">
        <v>210</v>
      </c>
      <c r="D12" t="s">
        <v>319</v>
      </c>
      <c r="E12" s="23" t="n">
        <v>0.244</v>
      </c>
      <c r="F12" t="s">
        <v>268</v>
      </c>
      <c r="G12" t="s">
        <v>290</v>
      </c>
      <c r="H12" t="s">
        <v>307</v>
      </c>
      <c r="I12" s="23" t="n">
        <v>0.21951219512195122</v>
      </c>
      <c r="J12" t="s">
        <v>268</v>
      </c>
      <c r="K12" t="s">
        <v>215</v>
      </c>
      <c r="L12" t="s">
        <v>338</v>
      </c>
      <c r="M12" s="23" t="n">
        <v>0.2682926829268293</v>
      </c>
      <c r="N12" t="s">
        <v>282</v>
      </c>
      <c r="O12" t="s">
        <v>283</v>
      </c>
      <c r="P12" t="n">
        <v>15.0</v>
      </c>
    </row>
    <row r="13" spans="1:17" x14ac:dyDescent="0.2">
      <c r="A13" t="s">
        <v>10</v>
      </c>
      <c r="B13" t="s">
        <v>205</v>
      </c>
      <c r="C13" t="s">
        <v>209</v>
      </c>
      <c r="D13" t="s">
        <v>320</v>
      </c>
      <c r="E13" s="23" t="n">
        <v>0.305</v>
      </c>
      <c r="F13" t="s">
        <v>302</v>
      </c>
      <c r="G13" t="s">
        <v>304</v>
      </c>
      <c r="H13" t="s">
        <v>307</v>
      </c>
      <c r="I13" s="23" t="n">
        <v>0.21951219512195122</v>
      </c>
      <c r="J13" t="s">
        <v>268</v>
      </c>
      <c r="K13" t="s">
        <v>283</v>
      </c>
      <c r="L13" t="s">
        <v>294</v>
      </c>
      <c r="M13" s="23" t="n">
        <v>0.3902439024390244</v>
      </c>
      <c r="N13" t="s">
        <v>268</v>
      </c>
      <c r="O13" t="s">
        <v>283</v>
      </c>
      <c r="P13" t="n">
        <v>13.0</v>
      </c>
    </row>
    <row r="14" spans="1:17" x14ac:dyDescent="0.2">
      <c r="A14" t="s">
        <v>104</v>
      </c>
      <c r="B14" t="s">
        <v>206</v>
      </c>
      <c r="C14" t="s">
        <v>212</v>
      </c>
      <c r="D14" t="s">
        <v>321</v>
      </c>
      <c r="E14" s="23" t="n">
        <v>0.512</v>
      </c>
      <c r="F14" t="s">
        <v>265</v>
      </c>
      <c r="G14" t="s">
        <v>280</v>
      </c>
      <c r="H14" t="s">
        <v>287</v>
      </c>
      <c r="I14" s="23" t="n">
        <v>0.4146341463414634</v>
      </c>
      <c r="J14" t="s">
        <v>263</v>
      </c>
      <c r="K14" t="s">
        <v>214</v>
      </c>
      <c r="L14" t="s">
        <v>291</v>
      </c>
      <c r="M14" s="23" t="n">
        <v>0.6097560975609756</v>
      </c>
      <c r="N14" t="s">
        <v>264</v>
      </c>
      <c r="O14" t="s">
        <v>280</v>
      </c>
      <c r="P14" t="n">
        <v>9.0</v>
      </c>
    </row>
    <row r="15" spans="1:17" x14ac:dyDescent="0.2">
      <c r="A15" t="s">
        <v>105</v>
      </c>
      <c r="B15" t="s">
        <v>206</v>
      </c>
      <c r="C15" t="s">
        <v>212</v>
      </c>
      <c r="D15" t="s">
        <v>322</v>
      </c>
      <c r="E15" s="23" t="n">
        <v>0.402</v>
      </c>
      <c r="F15" t="s">
        <v>268</v>
      </c>
      <c r="G15" t="s">
        <v>217</v>
      </c>
      <c r="H15" t="s">
        <v>295</v>
      </c>
      <c r="I15" s="23" t="n">
        <v>0.2926829268292683</v>
      </c>
      <c r="J15" t="s">
        <v>267</v>
      </c>
      <c r="K15" t="s">
        <v>214</v>
      </c>
      <c r="L15" t="s">
        <v>305</v>
      </c>
      <c r="M15" s="23" t="n">
        <v>0.5121951219512195</v>
      </c>
      <c r="N15" t="s">
        <v>267</v>
      </c>
      <c r="O15" t="s">
        <v>214</v>
      </c>
      <c r="P15" t="n">
        <v>11.0</v>
      </c>
    </row>
    <row r="16" spans="1:17" x14ac:dyDescent="0.2">
      <c r="A16" t="s">
        <v>13</v>
      </c>
      <c r="B16" t="s">
        <v>206</v>
      </c>
      <c r="C16" t="s">
        <v>210</v>
      </c>
      <c r="D16" t="s">
        <v>323</v>
      </c>
      <c r="E16" s="23" t="n">
        <v>0.683</v>
      </c>
      <c r="F16" t="s">
        <v>264</v>
      </c>
      <c r="G16" t="s">
        <v>213</v>
      </c>
      <c r="H16" t="s">
        <v>299</v>
      </c>
      <c r="I16" s="23" t="n">
        <v>0.6341463414634146</v>
      </c>
      <c r="J16" t="s">
        <v>266</v>
      </c>
      <c r="K16" t="s">
        <v>215</v>
      </c>
      <c r="L16" t="s">
        <v>339</v>
      </c>
      <c r="M16" s="23" t="n">
        <v>0.7317073170731707</v>
      </c>
      <c r="N16" t="s">
        <v>279</v>
      </c>
      <c r="O16" t="s">
        <v>213</v>
      </c>
      <c r="P16" t="n">
        <v>2.0</v>
      </c>
    </row>
    <row r="17" spans="1:16" x14ac:dyDescent="0.2">
      <c r="A17" t="s">
        <v>106</v>
      </c>
      <c r="B17" t="s">
        <v>205</v>
      </c>
      <c r="C17" t="s">
        <v>207</v>
      </c>
      <c r="D17" t="s">
        <v>318</v>
      </c>
      <c r="E17" s="23" t="n">
        <v>0.646</v>
      </c>
      <c r="F17" t="s">
        <v>265</v>
      </c>
      <c r="G17" t="s">
        <v>213</v>
      </c>
      <c r="H17" t="s">
        <v>296</v>
      </c>
      <c r="I17" s="23" t="n">
        <v>0.5853658536585366</v>
      </c>
      <c r="J17" t="s">
        <v>264</v>
      </c>
      <c r="K17" t="s">
        <v>213</v>
      </c>
      <c r="L17" t="s">
        <v>310</v>
      </c>
      <c r="M17" s="23" t="n">
        <v>0.7073170731707317</v>
      </c>
      <c r="N17" t="s">
        <v>265</v>
      </c>
      <c r="O17" t="s">
        <v>216</v>
      </c>
      <c r="P17" t="n">
        <v>1.0</v>
      </c>
    </row>
    <row r="18" spans="1:16" x14ac:dyDescent="0.2">
      <c r="A18" t="s">
        <v>14</v>
      </c>
      <c r="B18" t="s">
        <v>205</v>
      </c>
      <c r="C18" t="s">
        <v>209</v>
      </c>
      <c r="D18" t="s">
        <v>312</v>
      </c>
      <c r="E18" s="23" t="n">
        <v>0.622</v>
      </c>
      <c r="F18" t="s">
        <v>265</v>
      </c>
      <c r="G18" t="s">
        <v>213</v>
      </c>
      <c r="H18" t="s">
        <v>296</v>
      </c>
      <c r="I18" s="23" t="n">
        <v>0.5853658536585366</v>
      </c>
      <c r="J18" t="s">
        <v>265</v>
      </c>
      <c r="K18" t="s">
        <v>213</v>
      </c>
      <c r="L18" t="s">
        <v>298</v>
      </c>
      <c r="M18" s="23" t="n">
        <v>0.6585365853658537</v>
      </c>
      <c r="N18" t="s">
        <v>264</v>
      </c>
      <c r="O18" t="s">
        <v>214</v>
      </c>
      <c r="P18" t="n">
        <v>3.0</v>
      </c>
    </row>
    <row r="19" spans="1:16" x14ac:dyDescent="0.2">
      <c r="A19" t="s">
        <v>107</v>
      </c>
      <c r="B19" t="s">
        <v>206</v>
      </c>
      <c r="C19" t="s">
        <v>211</v>
      </c>
      <c r="D19" t="s">
        <v>314</v>
      </c>
      <c r="E19" s="23" t="n">
        <v>0.561</v>
      </c>
      <c r="F19" t="s">
        <v>263</v>
      </c>
      <c r="G19" t="s">
        <v>213</v>
      </c>
      <c r="H19" t="s">
        <v>292</v>
      </c>
      <c r="I19" s="23" t="n">
        <v>0.4878048780487805</v>
      </c>
      <c r="J19" t="s">
        <v>265</v>
      </c>
      <c r="K19" t="s">
        <v>217</v>
      </c>
      <c r="L19" t="s">
        <v>299</v>
      </c>
      <c r="M19" s="23" t="n">
        <v>0.6341463414634146</v>
      </c>
      <c r="N19" t="s">
        <v>264</v>
      </c>
      <c r="O19" t="s">
        <v>213</v>
      </c>
      <c r="P19" t="n">
        <v>7.0</v>
      </c>
    </row>
    <row r="20" spans="1:16" x14ac:dyDescent="0.2">
      <c r="A20" t="s">
        <v>12</v>
      </c>
      <c r="B20" t="s">
        <v>206</v>
      </c>
      <c r="C20" t="s">
        <v>210</v>
      </c>
      <c r="D20" t="s">
        <v>324</v>
      </c>
      <c r="E20" s="23" t="n">
        <v>0.439</v>
      </c>
      <c r="F20" t="s">
        <v>265</v>
      </c>
      <c r="G20" t="s">
        <v>215</v>
      </c>
      <c r="H20" t="s">
        <v>287</v>
      </c>
      <c r="I20" s="23" t="n">
        <v>0.4146341463414634</v>
      </c>
      <c r="J20" t="s">
        <v>266</v>
      </c>
      <c r="K20" t="s">
        <v>213</v>
      </c>
      <c r="L20" t="s">
        <v>306</v>
      </c>
      <c r="M20" s="23" t="n">
        <v>0.4634146341463415</v>
      </c>
      <c r="N20" t="s">
        <v>266</v>
      </c>
      <c r="O20" t="s">
        <v>213</v>
      </c>
      <c r="P20" t="n">
        <v>8.0</v>
      </c>
    </row>
    <row r="21" spans="1:16" x14ac:dyDescent="0.2">
      <c r="A21" t="s">
        <v>108</v>
      </c>
      <c r="B21" t="s">
        <v>205</v>
      </c>
      <c r="C21" t="s">
        <v>208</v>
      </c>
      <c r="D21" t="s">
        <v>325</v>
      </c>
      <c r="E21" s="23" t="n">
        <v>0.451</v>
      </c>
      <c r="F21" t="s">
        <v>264</v>
      </c>
      <c r="G21" t="s">
        <v>217</v>
      </c>
      <c r="H21" t="s">
        <v>292</v>
      </c>
      <c r="I21" s="23" t="n">
        <v>0.4878048780487805</v>
      </c>
      <c r="J21" t="s">
        <v>270</v>
      </c>
      <c r="K21" t="s">
        <v>280</v>
      </c>
      <c r="L21" t="s">
        <v>287</v>
      </c>
      <c r="M21" s="23" t="n">
        <v>0.4146341463414634</v>
      </c>
      <c r="N21" t="s">
        <v>263</v>
      </c>
      <c r="O21" t="s">
        <v>214</v>
      </c>
      <c r="P21" t="n">
        <v>11.0</v>
      </c>
    </row>
    <row r="22" spans="1:16" x14ac:dyDescent="0.2">
      <c r="A22" t="s">
        <v>109</v>
      </c>
      <c r="B22" t="s">
        <v>206</v>
      </c>
      <c r="C22" t="s">
        <v>211</v>
      </c>
      <c r="D22" t="s">
        <v>326</v>
      </c>
      <c r="E22" s="23" t="n">
        <v>0.293</v>
      </c>
      <c r="F22" t="s">
        <v>263</v>
      </c>
      <c r="G22" t="s">
        <v>218</v>
      </c>
      <c r="H22" t="s">
        <v>295</v>
      </c>
      <c r="I22" s="23" t="n">
        <v>0.2926829268292683</v>
      </c>
      <c r="J22" t="s">
        <v>268</v>
      </c>
      <c r="K22" t="s">
        <v>218</v>
      </c>
      <c r="L22" t="s">
        <v>295</v>
      </c>
      <c r="M22" s="23" t="n">
        <v>0.2926829268292683</v>
      </c>
      <c r="N22" t="s">
        <v>267</v>
      </c>
      <c r="O22" t="s">
        <v>217</v>
      </c>
      <c r="P22" t="n">
        <v>14.0</v>
      </c>
    </row>
    <row r="23" spans="1:16" x14ac:dyDescent="0.2">
      <c r="A23" t="s">
        <v>110</v>
      </c>
      <c r="B23" t="s">
        <v>205</v>
      </c>
      <c r="C23" t="s">
        <v>207</v>
      </c>
      <c r="D23" t="s">
        <v>327</v>
      </c>
      <c r="E23" s="23" t="n">
        <v>0.268</v>
      </c>
      <c r="F23" t="s">
        <v>267</v>
      </c>
      <c r="G23" t="s">
        <v>214</v>
      </c>
      <c r="H23" t="s">
        <v>300</v>
      </c>
      <c r="I23" s="23" t="n">
        <v>0.24390243902439024</v>
      </c>
      <c r="J23" t="s">
        <v>268</v>
      </c>
      <c r="K23" t="s">
        <v>281</v>
      </c>
      <c r="L23" t="s">
        <v>295</v>
      </c>
      <c r="M23" s="23" t="n">
        <v>0.2926829268292683</v>
      </c>
      <c r="N23" t="s">
        <v>263</v>
      </c>
      <c r="O23" t="s">
        <v>217</v>
      </c>
      <c r="P23" t="n">
        <v>15.0</v>
      </c>
    </row>
    <row r="24" spans="1:16" x14ac:dyDescent="0.2">
      <c r="A24" t="s">
        <v>111</v>
      </c>
      <c r="B24" t="s">
        <v>205</v>
      </c>
      <c r="C24" t="s">
        <v>208</v>
      </c>
      <c r="D24" t="s">
        <v>312</v>
      </c>
      <c r="E24" s="23" t="n">
        <v>0.622</v>
      </c>
      <c r="F24" t="s">
        <v>265</v>
      </c>
      <c r="G24" t="s">
        <v>217</v>
      </c>
      <c r="H24" t="s">
        <v>298</v>
      </c>
      <c r="I24" s="23" t="n">
        <v>0.6585365853658537</v>
      </c>
      <c r="J24" t="s">
        <v>265</v>
      </c>
      <c r="K24" t="s">
        <v>213</v>
      </c>
      <c r="L24" t="s">
        <v>296</v>
      </c>
      <c r="M24" s="23" t="n">
        <v>0.5853658536585366</v>
      </c>
      <c r="N24" t="s">
        <v>265</v>
      </c>
      <c r="O24" t="s">
        <v>216</v>
      </c>
      <c r="P24" t="n">
        <v>4.0</v>
      </c>
    </row>
    <row r="25" spans="1:16" x14ac:dyDescent="0.2">
      <c r="A25" t="s">
        <v>112</v>
      </c>
      <c r="B25" t="s">
        <v>206</v>
      </c>
      <c r="C25" t="s">
        <v>212</v>
      </c>
      <c r="D25" t="s">
        <v>328</v>
      </c>
      <c r="E25" s="23" t="n">
        <v>0.78</v>
      </c>
      <c r="F25" t="s">
        <v>265</v>
      </c>
      <c r="G25" t="s">
        <v>213</v>
      </c>
      <c r="H25" t="s">
        <v>308</v>
      </c>
      <c r="I25" s="23" t="n">
        <v>0.7804878048780488</v>
      </c>
      <c r="J25" t="s">
        <v>264</v>
      </c>
      <c r="K25" t="s">
        <v>214</v>
      </c>
      <c r="L25" t="s">
        <v>308</v>
      </c>
      <c r="M25" s="23" t="n">
        <v>0.7804878048780488</v>
      </c>
      <c r="N25" t="s">
        <v>265</v>
      </c>
      <c r="O25" t="s">
        <v>213</v>
      </c>
      <c r="P25" t="n">
        <v>1.0</v>
      </c>
    </row>
    <row r="26" spans="1:16" x14ac:dyDescent="0.2">
      <c r="A26" t="s">
        <v>19</v>
      </c>
      <c r="B26" t="s">
        <v>206</v>
      </c>
      <c r="C26" t="s">
        <v>211</v>
      </c>
      <c r="D26" t="s">
        <v>329</v>
      </c>
      <c r="E26" s="23" t="n">
        <v>0.329</v>
      </c>
      <c r="F26" t="s">
        <v>302</v>
      </c>
      <c r="G26" t="s">
        <v>334</v>
      </c>
      <c r="H26" t="s">
        <v>300</v>
      </c>
      <c r="I26" s="23" t="n">
        <v>0.24390243902439024</v>
      </c>
      <c r="J26" t="s">
        <v>282</v>
      </c>
      <c r="K26" t="s">
        <v>283</v>
      </c>
      <c r="L26" t="s">
        <v>287</v>
      </c>
      <c r="M26" s="23" t="n">
        <v>0.4146341463414634</v>
      </c>
      <c r="N26" t="s">
        <v>268</v>
      </c>
      <c r="O26" t="s">
        <v>286</v>
      </c>
      <c r="P26" t="n">
        <v>13.0</v>
      </c>
    </row>
    <row r="27" spans="1:16" x14ac:dyDescent="0.2">
      <c r="A27" t="s">
        <v>113</v>
      </c>
      <c r="B27" t="s">
        <v>206</v>
      </c>
      <c r="C27" t="s">
        <v>212</v>
      </c>
      <c r="D27" t="s">
        <v>330</v>
      </c>
      <c r="E27" s="23" t="n">
        <v>0.366</v>
      </c>
      <c r="F27" t="s">
        <v>266</v>
      </c>
      <c r="G27" t="s">
        <v>214</v>
      </c>
      <c r="H27" t="s">
        <v>336</v>
      </c>
      <c r="I27" s="23" t="n">
        <v>0.34146341463414637</v>
      </c>
      <c r="J27" t="s">
        <v>265</v>
      </c>
      <c r="K27" t="s">
        <v>214</v>
      </c>
      <c r="L27" t="s">
        <v>294</v>
      </c>
      <c r="M27" s="23" t="n">
        <v>0.3902439024390244</v>
      </c>
      <c r="N27" t="s">
        <v>268</v>
      </c>
      <c r="O27" t="s">
        <v>283</v>
      </c>
      <c r="P27" t="n">
        <v>12.0</v>
      </c>
    </row>
    <row r="28" spans="1:16" x14ac:dyDescent="0.2">
      <c r="A28" t="s">
        <v>15</v>
      </c>
      <c r="B28" t="s">
        <v>206</v>
      </c>
      <c r="C28" t="s">
        <v>210</v>
      </c>
      <c r="D28" t="s">
        <v>331</v>
      </c>
      <c r="E28" s="23" t="n">
        <v>0.415</v>
      </c>
      <c r="F28" t="s">
        <v>265</v>
      </c>
      <c r="G28" t="s">
        <v>218</v>
      </c>
      <c r="H28" t="s">
        <v>337</v>
      </c>
      <c r="I28" s="23" t="n">
        <v>0.43902439024390244</v>
      </c>
      <c r="J28" t="s">
        <v>266</v>
      </c>
      <c r="K28" t="s">
        <v>215</v>
      </c>
      <c r="L28" t="s">
        <v>294</v>
      </c>
      <c r="M28" s="23" t="n">
        <v>0.3902439024390244</v>
      </c>
      <c r="N28" t="s">
        <v>263</v>
      </c>
      <c r="O28" t="s">
        <v>213</v>
      </c>
      <c r="P28" t="n">
        <v>10.0</v>
      </c>
    </row>
    <row r="29" spans="1:16" x14ac:dyDescent="0.2">
      <c r="A29" t="s">
        <v>114</v>
      </c>
      <c r="B29" t="s">
        <v>205</v>
      </c>
      <c r="C29" t="s">
        <v>208</v>
      </c>
      <c r="D29" t="s">
        <v>316</v>
      </c>
      <c r="E29" s="23" t="n">
        <v>0.585</v>
      </c>
      <c r="F29" t="s">
        <v>270</v>
      </c>
      <c r="G29" t="s">
        <v>213</v>
      </c>
      <c r="H29" t="s">
        <v>296</v>
      </c>
      <c r="I29" s="23" t="n">
        <v>0.5853658536585366</v>
      </c>
      <c r="J29" t="s">
        <v>264</v>
      </c>
      <c r="K29" t="s">
        <v>213</v>
      </c>
      <c r="L29" t="s">
        <v>296</v>
      </c>
      <c r="M29" s="23" t="n">
        <v>0.5853658536585366</v>
      </c>
      <c r="N29" t="s">
        <v>264</v>
      </c>
      <c r="O29" t="s">
        <v>216</v>
      </c>
      <c r="P29" t="n">
        <v>5.0</v>
      </c>
    </row>
    <row r="30" spans="1:16" x14ac:dyDescent="0.2">
      <c r="A30" t="s">
        <v>16</v>
      </c>
      <c r="B30" t="s">
        <v>206</v>
      </c>
      <c r="C30" t="s">
        <v>211</v>
      </c>
      <c r="D30" t="s">
        <v>332</v>
      </c>
      <c r="E30" s="23" t="n">
        <v>0.598</v>
      </c>
      <c r="F30" t="s">
        <v>263</v>
      </c>
      <c r="G30" t="s">
        <v>214</v>
      </c>
      <c r="H30" t="s">
        <v>292</v>
      </c>
      <c r="I30" s="23" t="n">
        <v>0.4878048780487805</v>
      </c>
      <c r="J30" t="s">
        <v>268</v>
      </c>
      <c r="K30" t="s">
        <v>214</v>
      </c>
      <c r="L30" t="s">
        <v>310</v>
      </c>
      <c r="M30" s="23" t="n">
        <v>0.7073170731707317</v>
      </c>
      <c r="N30" t="s">
        <v>270</v>
      </c>
      <c r="O30" t="s">
        <v>213</v>
      </c>
      <c r="P30" t="n">
        <v>5.0</v>
      </c>
    </row>
    <row r="31" spans="1:16" x14ac:dyDescent="0.2">
      <c r="A31" t="s">
        <v>7</v>
      </c>
      <c r="B31" t="s">
        <v>205</v>
      </c>
      <c r="C31" t="s">
        <v>207</v>
      </c>
      <c r="D31" t="s">
        <v>333</v>
      </c>
      <c r="E31" s="23" t="n">
        <v>0.427</v>
      </c>
      <c r="F31" t="s">
        <v>266</v>
      </c>
      <c r="G31" t="s">
        <v>218</v>
      </c>
      <c r="H31" t="s">
        <v>336</v>
      </c>
      <c r="I31" s="23" t="n">
        <v>0.34146341463414637</v>
      </c>
      <c r="J31" t="s">
        <v>268</v>
      </c>
      <c r="K31" t="s">
        <v>215</v>
      </c>
      <c r="L31" t="s">
        <v>305</v>
      </c>
      <c r="M31" s="23" t="n">
        <v>0.5121951219512195</v>
      </c>
      <c r="N31" t="s">
        <v>265</v>
      </c>
      <c r="O31" t="s">
        <v>213</v>
      </c>
      <c r="P31" t="n">
        <v>12.0</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election activeCell="E1" sqref="E1"/>
    </sheetView>
  </sheetViews>
  <sheetFormatPr baseColWidth="10" defaultRowHeight="15" x14ac:dyDescent="0.2"/>
  <cols>
    <col min="1" max="1" bestFit="true" customWidth="true" width="20.1640625" collapsed="true"/>
    <col min="2" max="2" bestFit="true" customWidth="true" width="23.0" collapsed="true"/>
    <col min="3" max="3" bestFit="true" customWidth="true" width="21.6640625" collapsed="true"/>
  </cols>
  <sheetData>
    <row r="1" spans="1:10" x14ac:dyDescent="0.2">
      <c r="A1" s="22" t="s">
        <v>26</v>
      </c>
      <c r="B1" s="22" t="s">
        <v>189</v>
      </c>
      <c r="C1" s="22" t="s">
        <v>223</v>
      </c>
    </row>
    <row r="2" spans="1:10" x14ac:dyDescent="0.2">
      <c r="A2" t="s">
        <v>131</v>
      </c>
      <c r="B2" t="s">
        <v>132</v>
      </c>
      <c r="C2" t="s">
        <v>246</v>
      </c>
      <c r="D2" s="20"/>
      <c r="E2" s="20"/>
      <c r="F2" s="20"/>
      <c r="G2" s="20"/>
      <c r="H2" s="20"/>
      <c r="I2" s="26"/>
      <c r="J2" s="20"/>
    </row>
    <row r="3" spans="1:10" x14ac:dyDescent="0.2">
      <c r="A3" t="s">
        <v>133</v>
      </c>
      <c r="B3" t="s">
        <v>134</v>
      </c>
      <c r="C3" t="s">
        <v>248</v>
      </c>
      <c r="D3" s="20"/>
      <c r="E3" s="20"/>
      <c r="F3" s="20"/>
      <c r="G3" s="20"/>
      <c r="H3" s="20"/>
      <c r="I3" s="26"/>
      <c r="J3" s="20"/>
    </row>
    <row r="4" spans="1:10" x14ac:dyDescent="0.2">
      <c r="A4" t="s">
        <v>135</v>
      </c>
      <c r="B4" t="s">
        <v>136</v>
      </c>
      <c r="C4" t="s">
        <v>241</v>
      </c>
      <c r="D4" s="20"/>
      <c r="E4" s="20"/>
      <c r="F4" s="20"/>
      <c r="G4" s="20"/>
      <c r="H4" s="20"/>
      <c r="I4" s="26"/>
      <c r="J4" s="20"/>
    </row>
    <row r="5" spans="1:10" x14ac:dyDescent="0.2">
      <c r="A5" t="s">
        <v>137</v>
      </c>
      <c r="B5" t="s">
        <v>138</v>
      </c>
      <c r="C5" t="s">
        <v>243</v>
      </c>
      <c r="D5" s="20"/>
      <c r="E5" s="20"/>
      <c r="F5" s="20"/>
      <c r="G5" s="20"/>
      <c r="H5" s="20"/>
      <c r="I5" s="26"/>
      <c r="J5" s="21"/>
    </row>
    <row r="6" spans="1:10" x14ac:dyDescent="0.2">
      <c r="A6" t="s">
        <v>139</v>
      </c>
      <c r="B6" t="s">
        <v>140</v>
      </c>
      <c r="C6" t="s">
        <v>250</v>
      </c>
      <c r="D6" s="20"/>
      <c r="E6" s="20"/>
      <c r="F6" s="20"/>
      <c r="G6" s="20"/>
      <c r="H6" s="20"/>
      <c r="I6" s="26"/>
      <c r="J6" s="20"/>
    </row>
    <row r="7" spans="1:10" x14ac:dyDescent="0.2">
      <c r="A7" t="s">
        <v>141</v>
      </c>
      <c r="B7" t="s">
        <v>142</v>
      </c>
      <c r="C7" t="s">
        <v>224</v>
      </c>
      <c r="D7" s="21"/>
      <c r="E7" s="20"/>
      <c r="F7" s="20"/>
      <c r="G7" s="20"/>
      <c r="H7" s="20"/>
      <c r="I7" s="26"/>
      <c r="J7" s="20"/>
    </row>
    <row r="8" spans="1:10" x14ac:dyDescent="0.2">
      <c r="A8" t="s">
        <v>143</v>
      </c>
      <c r="B8" t="s">
        <v>144</v>
      </c>
      <c r="C8" t="s">
        <v>227</v>
      </c>
      <c r="D8" s="20"/>
      <c r="E8" s="20"/>
      <c r="F8" s="20"/>
      <c r="G8" s="20"/>
      <c r="H8" s="20"/>
      <c r="I8" s="26"/>
      <c r="J8" s="21"/>
    </row>
    <row r="9" spans="1:10" x14ac:dyDescent="0.2">
      <c r="A9" t="s">
        <v>145</v>
      </c>
      <c r="B9" t="s">
        <v>146</v>
      </c>
      <c r="C9" t="s">
        <v>230</v>
      </c>
      <c r="D9" s="20"/>
      <c r="E9" s="20"/>
      <c r="F9" s="20"/>
      <c r="G9" s="20"/>
      <c r="H9" s="20"/>
      <c r="I9" s="26"/>
      <c r="J9" s="21"/>
    </row>
    <row r="10" spans="1:10" x14ac:dyDescent="0.2">
      <c r="A10" t="s">
        <v>147</v>
      </c>
      <c r="B10" t="s">
        <v>148</v>
      </c>
      <c r="C10" t="s">
        <v>249</v>
      </c>
      <c r="D10" s="20"/>
      <c r="E10" s="20"/>
      <c r="F10" s="20"/>
      <c r="G10" s="20"/>
      <c r="H10" s="20"/>
      <c r="I10" s="26"/>
      <c r="J10" s="20"/>
    </row>
    <row r="11" spans="1:10" x14ac:dyDescent="0.2">
      <c r="A11" t="s">
        <v>269</v>
      </c>
      <c r="B11" t="s">
        <v>149</v>
      </c>
      <c r="C11" t="s">
        <v>245</v>
      </c>
      <c r="D11" s="20"/>
      <c r="E11" s="20"/>
      <c r="F11" s="20"/>
      <c r="G11" s="20"/>
      <c r="H11" s="20"/>
      <c r="I11" s="26"/>
      <c r="J11" s="20"/>
    </row>
    <row r="12" spans="1:10" x14ac:dyDescent="0.2">
      <c r="A12" t="s">
        <v>150</v>
      </c>
      <c r="B12" t="s">
        <v>149</v>
      </c>
      <c r="C12" t="s">
        <v>245</v>
      </c>
      <c r="D12" s="20"/>
      <c r="E12" s="20"/>
      <c r="F12" s="20"/>
      <c r="G12" s="20"/>
      <c r="H12" s="20"/>
      <c r="I12" s="26"/>
      <c r="J12" s="20"/>
    </row>
    <row r="13" spans="1:10" x14ac:dyDescent="0.2">
      <c r="A13" t="s">
        <v>151</v>
      </c>
      <c r="B13" t="s">
        <v>152</v>
      </c>
      <c r="C13" t="s">
        <v>234</v>
      </c>
      <c r="D13" s="20"/>
      <c r="E13" s="20"/>
      <c r="F13" s="20"/>
      <c r="G13" s="20"/>
      <c r="H13" s="20"/>
      <c r="I13" s="26"/>
      <c r="J13" s="20"/>
    </row>
    <row r="14" spans="1:10" x14ac:dyDescent="0.2">
      <c r="A14" t="s">
        <v>153</v>
      </c>
      <c r="B14" t="s">
        <v>154</v>
      </c>
      <c r="C14" t="s">
        <v>232</v>
      </c>
      <c r="D14" s="20"/>
      <c r="E14" s="20"/>
      <c r="F14" s="20"/>
      <c r="G14" s="20"/>
      <c r="H14" s="20"/>
      <c r="I14" s="26"/>
      <c r="J14" s="20"/>
    </row>
    <row r="15" spans="1:10" x14ac:dyDescent="0.2">
      <c r="A15" t="s">
        <v>155</v>
      </c>
      <c r="B15" t="s">
        <v>156</v>
      </c>
      <c r="C15" t="s">
        <v>247</v>
      </c>
      <c r="D15" s="21"/>
      <c r="E15" s="20"/>
      <c r="F15" s="20"/>
      <c r="G15" s="20"/>
      <c r="H15" s="20"/>
      <c r="I15" s="26"/>
      <c r="J15" s="20"/>
    </row>
    <row r="16" spans="1:10" x14ac:dyDescent="0.2">
      <c r="A16" t="s">
        <v>157</v>
      </c>
      <c r="B16" t="s">
        <v>158</v>
      </c>
      <c r="C16" t="s">
        <v>228</v>
      </c>
      <c r="D16" s="20"/>
      <c r="E16" s="20"/>
      <c r="F16" s="20"/>
      <c r="G16" s="20"/>
      <c r="H16" s="20"/>
      <c r="I16" s="26"/>
      <c r="J16" s="21"/>
    </row>
    <row r="17" spans="1:10" x14ac:dyDescent="0.2">
      <c r="A17" t="s">
        <v>159</v>
      </c>
      <c r="B17" t="s">
        <v>160</v>
      </c>
      <c r="C17" t="s">
        <v>238</v>
      </c>
      <c r="D17" s="20"/>
      <c r="E17" s="20"/>
      <c r="F17" s="20"/>
      <c r="G17" s="20"/>
      <c r="H17" s="20"/>
      <c r="I17" s="26"/>
      <c r="J17" s="20"/>
    </row>
    <row r="18" spans="1:10" x14ac:dyDescent="0.2">
      <c r="A18" t="s">
        <v>161</v>
      </c>
      <c r="B18" t="s">
        <v>162</v>
      </c>
      <c r="C18" t="s">
        <v>225</v>
      </c>
      <c r="D18" s="20"/>
      <c r="E18" s="20"/>
      <c r="F18" s="20"/>
      <c r="G18" s="20"/>
      <c r="H18" s="20"/>
      <c r="I18" s="26"/>
      <c r="J18" s="20"/>
    </row>
    <row r="19" spans="1:10" x14ac:dyDescent="0.2">
      <c r="A19" t="s">
        <v>163</v>
      </c>
      <c r="B19" t="s">
        <v>164</v>
      </c>
      <c r="C19" t="s">
        <v>235</v>
      </c>
      <c r="D19" s="20"/>
      <c r="E19" s="20"/>
      <c r="F19" s="20"/>
      <c r="G19" s="20"/>
      <c r="H19" s="20"/>
      <c r="I19" s="26"/>
      <c r="J19" s="20"/>
    </row>
    <row r="20" spans="1:10" x14ac:dyDescent="0.2">
      <c r="A20" t="s">
        <v>165</v>
      </c>
      <c r="B20" t="s">
        <v>166</v>
      </c>
      <c r="C20" t="s">
        <v>252</v>
      </c>
      <c r="D20" s="20"/>
      <c r="E20" s="20"/>
      <c r="F20" s="20"/>
      <c r="G20" s="20"/>
      <c r="H20" s="20"/>
      <c r="I20" s="26"/>
      <c r="J20" s="21"/>
    </row>
    <row r="21" spans="1:10" x14ac:dyDescent="0.2">
      <c r="A21" t="s">
        <v>167</v>
      </c>
      <c r="B21" t="s">
        <v>168</v>
      </c>
      <c r="C21" t="s">
        <v>233</v>
      </c>
      <c r="D21" s="20"/>
      <c r="E21" s="20"/>
      <c r="F21" s="20"/>
      <c r="G21" s="20"/>
      <c r="H21" s="20"/>
      <c r="I21" s="26"/>
      <c r="J21" s="21"/>
    </row>
    <row r="22" spans="1:10" x14ac:dyDescent="0.2">
      <c r="A22" t="s">
        <v>169</v>
      </c>
      <c r="B22" t="s">
        <v>170</v>
      </c>
      <c r="C22" t="s">
        <v>239</v>
      </c>
      <c r="D22" s="20"/>
      <c r="E22" s="20"/>
      <c r="F22" s="20"/>
      <c r="G22" s="20"/>
      <c r="H22" s="20"/>
      <c r="I22" s="26"/>
      <c r="J22" s="20"/>
    </row>
    <row r="23" spans="1:10" x14ac:dyDescent="0.2">
      <c r="A23" t="s">
        <v>171</v>
      </c>
      <c r="B23" t="s">
        <v>172</v>
      </c>
      <c r="C23" t="s">
        <v>236</v>
      </c>
      <c r="D23" s="20"/>
      <c r="E23" s="20"/>
      <c r="F23" s="20"/>
      <c r="G23" s="20"/>
      <c r="H23" s="20"/>
      <c r="I23" s="26"/>
      <c r="J23" s="20"/>
    </row>
    <row r="24" spans="1:10" x14ac:dyDescent="0.2">
      <c r="A24" t="s">
        <v>173</v>
      </c>
      <c r="B24" t="s">
        <v>174</v>
      </c>
      <c r="C24" t="s">
        <v>226</v>
      </c>
      <c r="D24" s="20"/>
      <c r="E24" s="20"/>
      <c r="F24" s="26"/>
      <c r="G24" s="20"/>
      <c r="H24" s="20"/>
      <c r="I24" s="20"/>
      <c r="J24" s="20"/>
    </row>
    <row r="25" spans="1:10" x14ac:dyDescent="0.2">
      <c r="A25" t="s">
        <v>175</v>
      </c>
      <c r="B25" t="s">
        <v>176</v>
      </c>
      <c r="C25" t="s">
        <v>240</v>
      </c>
      <c r="D25" s="20"/>
      <c r="E25" s="20"/>
      <c r="F25" s="20"/>
      <c r="G25" s="20"/>
      <c r="H25" s="20"/>
      <c r="I25" s="26"/>
      <c r="J25" s="21"/>
    </row>
    <row r="26" spans="1:10" x14ac:dyDescent="0.2">
      <c r="A26" t="s">
        <v>177</v>
      </c>
      <c r="B26" t="s">
        <v>178</v>
      </c>
      <c r="C26" t="s">
        <v>242</v>
      </c>
      <c r="D26" s="20"/>
      <c r="E26" s="20"/>
      <c r="F26" s="20"/>
      <c r="G26" s="20"/>
      <c r="H26" s="20"/>
      <c r="I26" s="26"/>
      <c r="J26" s="21"/>
    </row>
    <row r="27" spans="1:10" x14ac:dyDescent="0.2">
      <c r="A27" t="s">
        <v>179</v>
      </c>
      <c r="B27" t="s">
        <v>180</v>
      </c>
      <c r="C27" t="s">
        <v>251</v>
      </c>
      <c r="D27" s="20"/>
      <c r="E27" s="20"/>
      <c r="F27" s="20"/>
      <c r="G27" s="20"/>
      <c r="H27" s="20"/>
      <c r="I27" s="26"/>
      <c r="J27" s="21"/>
    </row>
    <row r="28" spans="1:10" x14ac:dyDescent="0.2">
      <c r="A28" t="s">
        <v>181</v>
      </c>
      <c r="B28" t="s">
        <v>182</v>
      </c>
      <c r="C28" t="s">
        <v>231</v>
      </c>
      <c r="D28" s="20"/>
      <c r="E28" s="20"/>
      <c r="F28" s="20"/>
      <c r="G28" s="20"/>
      <c r="H28" s="20"/>
      <c r="I28" s="26"/>
      <c r="J28" s="20"/>
    </row>
    <row r="29" spans="1:10" x14ac:dyDescent="0.2">
      <c r="A29" t="s">
        <v>183</v>
      </c>
      <c r="B29" t="s">
        <v>184</v>
      </c>
      <c r="C29" t="s">
        <v>229</v>
      </c>
      <c r="D29" s="20"/>
      <c r="E29" s="20"/>
      <c r="F29" s="20"/>
      <c r="G29" s="20"/>
      <c r="H29" s="20"/>
      <c r="I29" s="26"/>
      <c r="J29" s="20"/>
    </row>
    <row r="30" spans="1:10" x14ac:dyDescent="0.2">
      <c r="A30" t="s">
        <v>185</v>
      </c>
      <c r="B30" t="s">
        <v>186</v>
      </c>
      <c r="C30" t="s">
        <v>237</v>
      </c>
      <c r="D30" s="20"/>
      <c r="E30" s="20"/>
      <c r="F30" s="20"/>
      <c r="G30" s="20"/>
      <c r="H30" s="20"/>
      <c r="I30" s="26"/>
      <c r="J30" s="21"/>
    </row>
    <row r="31" spans="1:10" x14ac:dyDescent="0.2">
      <c r="A31" t="s">
        <v>187</v>
      </c>
      <c r="B31" t="s">
        <v>188</v>
      </c>
      <c r="C31" t="s">
        <v>244</v>
      </c>
      <c r="D31" s="20"/>
      <c r="E31" s="20"/>
      <c r="F31" s="20"/>
      <c r="G31" s="20"/>
      <c r="H31" s="20"/>
      <c r="I31" s="26"/>
      <c r="J31"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election activeCell="E1" sqref="E1"/>
    </sheetView>
  </sheetViews>
  <sheetFormatPr baseColWidth="10" defaultRowHeight="15" x14ac:dyDescent="0.2"/>
  <sheetData>
    <row r="1" spans="1:6" x14ac:dyDescent="0.2">
      <c r="A1" t="s">
        <v>118</v>
      </c>
      <c r="B1" t="s">
        <v>119</v>
      </c>
      <c r="C1" t="s">
        <v>255</v>
      </c>
    </row>
    <row r="2" spans="1:6" x14ac:dyDescent="0.2">
      <c r="A2" t="s">
        <v>14</v>
      </c>
      <c r="B2" t="s">
        <v>97</v>
      </c>
      <c r="C2" t="s">
        <v>342</v>
      </c>
      <c r="D2" t="str">
        <f>LEFT(C2,2)</f>
        <v>12</v>
      </c>
      <c r="E2" s="31" t="str">
        <f>MID(C2,4,2)</f>
        <v>00</v>
      </c>
      <c r="F2" s="32">
        <f>TIME(D2,E2,)</f>
        <v>0.5</v>
      </c>
    </row>
    <row r="3" spans="1:6" x14ac:dyDescent="0.2">
      <c r="A3" t="s">
        <v>101</v>
      </c>
      <c r="B3" t="s">
        <v>112</v>
      </c>
      <c r="C3" t="s">
        <v>343</v>
      </c>
      <c r="D3" t="str">
        <f t="shared" ref="D3:D16" si="0">LEFT(C3,2)</f>
        <v>19</v>
      </c>
      <c r="E3" s="31" t="str">
        <f t="shared" ref="E3:E4" si="1">MID(C3,4,2)</f>
        <v>30</v>
      </c>
      <c r="F3" s="32">
        <f t="shared" ref="F3:F4" si="2">TIME(D3,E3,)</f>
        <v>0.8125</v>
      </c>
    </row>
    <row r="4" spans="1:6" x14ac:dyDescent="0.2">
      <c r="A4" t="s">
        <v>101</v>
      </c>
      <c r="B4" t="s">
        <v>16</v>
      </c>
      <c r="C4" t="s">
        <v>340</v>
      </c>
      <c r="D4" t="str">
        <f t="shared" si="0"/>
        <v>18</v>
      </c>
      <c r="E4" s="31" t="str">
        <f t="shared" si="1"/>
        <v>00</v>
      </c>
      <c r="F4" s="32">
        <f t="shared" si="2"/>
        <v>0.75</v>
      </c>
    </row>
    <row r="5" spans="1:6" x14ac:dyDescent="0.2">
      <c r="A5" t="s">
        <v>112</v>
      </c>
      <c r="B5" t="s">
        <v>12</v>
      </c>
      <c r="C5" t="s">
        <v>289</v>
      </c>
      <c r="D5" t="str">
        <f t="shared" ref="D5:D12" si="3">LEFT(C5,2)</f>
        <v>18</v>
      </c>
      <c r="E5" s="31" t="str">
        <f t="shared" ref="E5:E12" si="4">MID(C5,4,2)</f>
        <v>00</v>
      </c>
      <c r="F5" s="32">
        <f t="shared" ref="F5:F16" si="5">TIME(D5,E5,)</f>
        <v>0.75</v>
      </c>
    </row>
    <row r="6" spans="1:6" x14ac:dyDescent="0.2">
      <c r="A6" t="s">
        <v>97</v>
      </c>
      <c r="B6" t="s">
        <v>13</v>
      </c>
      <c r="C6" t="s">
        <v>288</v>
      </c>
      <c r="D6" t="str">
        <f t="shared" si="3"/>
        <v>18</v>
      </c>
      <c r="E6" s="31" t="str">
        <f t="shared" si="4"/>
        <v>00</v>
      </c>
      <c r="F6" s="32">
        <f t="shared" si="5"/>
        <v>0.75</v>
      </c>
    </row>
    <row r="7" spans="1:6" x14ac:dyDescent="0.2">
      <c r="A7" t="s">
        <v>114</v>
      </c>
      <c r="B7" t="s">
        <v>108</v>
      </c>
      <c r="C7" t="s">
        <v>288</v>
      </c>
      <c r="D7" t="str">
        <f t="shared" si="3"/>
        <v>19</v>
      </c>
      <c r="E7" s="31" t="str">
        <f t="shared" si="4"/>
        <v>00</v>
      </c>
      <c r="F7" s="32">
        <f t="shared" si="5"/>
        <v>0.79166666666666663</v>
      </c>
    </row>
    <row r="8" spans="1:6" x14ac:dyDescent="0.2">
      <c r="A8" t="s">
        <v>106</v>
      </c>
      <c r="B8" t="s">
        <v>110</v>
      </c>
      <c r="C8" t="s">
        <v>288</v>
      </c>
      <c r="D8" t="str">
        <f t="shared" si="3"/>
        <v>19</v>
      </c>
      <c r="E8" s="31" t="str">
        <f t="shared" si="4"/>
        <v>00</v>
      </c>
      <c r="F8" s="32">
        <f t="shared" si="5"/>
        <v>0.79166666666666663</v>
      </c>
    </row>
    <row r="9" spans="1:6" x14ac:dyDescent="0.2">
      <c r="A9" t="s">
        <v>103</v>
      </c>
      <c r="B9" t="s">
        <v>111</v>
      </c>
      <c r="C9" t="s">
        <v>288</v>
      </c>
      <c r="D9" t="str">
        <f t="shared" si="3"/>
        <v>19</v>
      </c>
      <c r="E9" s="31" t="str">
        <f t="shared" si="4"/>
        <v>30</v>
      </c>
      <c r="F9" s="32">
        <f t="shared" si="5"/>
        <v>0.8125</v>
      </c>
    </row>
    <row r="10" spans="1:6" x14ac:dyDescent="0.2">
      <c r="A10" t="s">
        <v>100</v>
      </c>
      <c r="B10" t="s">
        <v>107</v>
      </c>
      <c r="C10" t="s">
        <v>285</v>
      </c>
      <c r="D10" t="str">
        <f t="shared" si="3"/>
        <v>20</v>
      </c>
      <c r="E10" s="31" t="str">
        <f t="shared" si="4"/>
        <v>00</v>
      </c>
      <c r="F10" s="32">
        <f t="shared" si="5"/>
        <v>0.83333333333333337</v>
      </c>
    </row>
    <row r="11" spans="1:6" x14ac:dyDescent="0.2">
      <c r="A11" t="s">
        <v>15</v>
      </c>
      <c r="B11" t="s">
        <v>101</v>
      </c>
      <c r="C11" t="s">
        <v>289</v>
      </c>
      <c r="D11" t="str">
        <f t="shared" si="3"/>
        <v>20</v>
      </c>
      <c r="E11" s="31" t="str">
        <f t="shared" si="4"/>
        <v>00</v>
      </c>
      <c r="F11" s="32">
        <f t="shared" si="5"/>
        <v>0.83333333333333337</v>
      </c>
    </row>
    <row r="12" spans="1:6" x14ac:dyDescent="0.2">
      <c r="A12" t="s">
        <v>105</v>
      </c>
      <c r="B12" t="s">
        <v>102</v>
      </c>
      <c r="C12" t="s">
        <v>289</v>
      </c>
      <c r="D12" t="str">
        <f t="shared" si="3"/>
        <v>20</v>
      </c>
      <c r="E12" s="31" t="str">
        <f t="shared" si="4"/>
        <v>30</v>
      </c>
      <c r="F12" s="32">
        <f t="shared" si="5"/>
        <v>0.85416666666666663</v>
      </c>
    </row>
    <row r="13" spans="1:6" x14ac:dyDescent="0.2">
      <c r="A13" t="s">
        <v>109</v>
      </c>
      <c r="B13" t="s">
        <v>104</v>
      </c>
      <c r="C13" t="s">
        <v>289</v>
      </c>
      <c r="D13" t="str">
        <f t="shared" si="0"/>
        <v/>
      </c>
      <c r="E13" s="31" t="str">
        <f t="shared" ref="E13:E16" si="6">MID(C13,4,2)</f>
        <v/>
      </c>
      <c r="F13" s="32" t="e">
        <f t="shared" si="5"/>
        <v>#VALUE!</v>
      </c>
    </row>
    <row r="14" spans="1:6" x14ac:dyDescent="0.2">
      <c r="A14" t="s">
        <v>17</v>
      </c>
      <c r="B14" t="s">
        <v>12</v>
      </c>
      <c r="C14" t="s">
        <v>289</v>
      </c>
      <c r="D14" t="str">
        <f t="shared" si="0"/>
        <v/>
      </c>
      <c r="E14" s="31" t="str">
        <f t="shared" si="6"/>
        <v/>
      </c>
      <c r="F14" s="32" t="e">
        <f t="shared" si="5"/>
        <v>#VALUE!</v>
      </c>
    </row>
    <row r="15" spans="1:6" x14ac:dyDescent="0.2">
      <c r="A15" t="s">
        <v>113</v>
      </c>
      <c r="B15" t="s">
        <v>112</v>
      </c>
      <c r="C15" t="s">
        <v>289</v>
      </c>
      <c r="D15" t="str">
        <f t="shared" si="0"/>
        <v/>
      </c>
      <c r="E15" s="31" t="str">
        <f t="shared" si="6"/>
        <v/>
      </c>
      <c r="F15" s="32" t="e">
        <f t="shared" si="5"/>
        <v>#VALUE!</v>
      </c>
    </row>
    <row r="16" spans="1:6" x14ac:dyDescent="0.2">
      <c r="A16" t="s">
        <v>16</v>
      </c>
      <c r="B16" t="s">
        <v>19</v>
      </c>
      <c r="C16" t="s">
        <v>289</v>
      </c>
      <c r="D16" t="str">
        <f t="shared" si="0"/>
        <v/>
      </c>
      <c r="E16" s="31" t="str">
        <f t="shared" si="6"/>
        <v/>
      </c>
      <c r="F16" s="32" t="e">
        <f t="shared" si="5"/>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2021-09-28T19:53:44Z</dcterms:created>
  <dc:creator>Jesse</dc:creator>
  <cp:lastModifiedBy>Microsoft Office User</cp:lastModifiedBy>
  <dcterms:modified xsi:type="dcterms:W3CDTF">2022-05-09T22:57:34Z</dcterms:modified>
</cp:coreProperties>
</file>