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esse/Documents/MyStuff/NBA Betting/NBA-Betting-21-22/"/>
    </mc:Choice>
  </mc:AlternateContent>
  <xr:revisionPtr revIDLastSave="0" documentId="13_ncr:1_{5995DC4F-62C5-974C-8829-A356AB5856ED}" xr6:coauthVersionLast="47" xr6:coauthVersionMax="47" xr10:uidLastSave="{00000000-0000-0000-0000-000000000000}"/>
  <bookViews>
    <workbookView xWindow="500" yWindow="500" windowWidth="24660" windowHeight="14480" xr2:uid="{00000000-000D-0000-FFFF-FFFF00000000}"/>
  </bookViews>
  <sheets>
    <sheet name="Viz" sheetId="6" r:id="rId1"/>
    <sheet name="Pivot" sheetId="5" r:id="rId2"/>
    <sheet name="all models" sheetId="1" r:id="rId3"/>
    <sheet name="away rank" sheetId="2" r:id="rId4"/>
    <sheet name="home rank" sheetId="3" r:id="rId5"/>
    <sheet name="league" sheetId="9" r:id="rId6"/>
    <sheet name="standings" sheetId="8" r:id="rId7"/>
    <sheet name="arenas" sheetId="7" r:id="rId8"/>
    <sheet name="game times" sheetId="10" r:id="rId9"/>
  </sheets>
  <externalReferences>
    <externalReference r:id="rId10"/>
  </externalReferences>
  <definedNames>
    <definedName name="_xlnm._FilterDatabase" localSheetId="2" hidden="1">'all models'!$A$1:$G$43</definedName>
    <definedName name="Slicer_away">#N/A</definedName>
  </definedNames>
  <calcPr calcId="191029"/>
  <pivotCaches>
    <pivotCache cacheId="0"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0" l="1"/>
  <c r="F4" i="10" s="1"/>
  <c r="E4" i="10"/>
  <c r="D5" i="10"/>
  <c r="E5" i="10"/>
  <c r="D6" i="10"/>
  <c r="E6" i="10"/>
  <c r="D7" i="10"/>
  <c r="E7" i="10"/>
  <c r="E3" i="10"/>
  <c r="E8" i="10"/>
  <c r="E9" i="10"/>
  <c r="F9" i="10" s="1"/>
  <c r="E10" i="10"/>
  <c r="E11" i="10"/>
  <c r="E12" i="10"/>
  <c r="E13" i="10"/>
  <c r="E14" i="10"/>
  <c r="F14" i="10" s="1"/>
  <c r="E15" i="10"/>
  <c r="E16" i="10"/>
  <c r="D3" i="10"/>
  <c r="D8" i="10"/>
  <c r="F8" i="10" s="1"/>
  <c r="D9" i="10"/>
  <c r="D10" i="10"/>
  <c r="D11" i="10"/>
  <c r="D12" i="10"/>
  <c r="D13" i="10"/>
  <c r="D14" i="10"/>
  <c r="D15" i="10"/>
  <c r="D16" i="10"/>
  <c r="E2" i="10"/>
  <c r="D2" i="10"/>
  <c r="F5" i="10"/>
  <c r="F7" i="10"/>
  <c r="F11" i="10"/>
  <c r="F12" i="10"/>
  <c r="F13" i="10"/>
  <c r="F15" i="10"/>
  <c r="F16" i="10"/>
  <c r="H1" i="6"/>
  <c r="J5" i="5"/>
  <c r="F10" i="10" l="1"/>
  <c r="F6" i="10"/>
  <c r="F2" i="10"/>
  <c r="F3" i="10"/>
  <c r="H5" i="5"/>
  <c r="I5" i="5"/>
  <c r="J5" i="6"/>
  <c r="K5" i="5"/>
  <c r="J6" i="6" s="1"/>
  <c r="L5" i="5"/>
  <c r="J10" i="6" s="1"/>
  <c r="M5" i="5"/>
  <c r="J11" i="6" s="1"/>
  <c r="H6" i="5"/>
  <c r="I6" i="5"/>
  <c r="J6" i="5"/>
  <c r="K5" i="6" s="1"/>
  <c r="K6" i="5"/>
  <c r="K6" i="6" s="1"/>
  <c r="L6" i="5"/>
  <c r="K10" i="6" s="1"/>
  <c r="M6" i="5"/>
  <c r="K11" i="6" s="1"/>
  <c r="H7" i="5"/>
  <c r="I7" i="5"/>
  <c r="J7" i="5"/>
  <c r="L5" i="6" s="1"/>
  <c r="K7" i="5"/>
  <c r="L6" i="6" s="1"/>
  <c r="L7" i="5"/>
  <c r="L10" i="6" s="1"/>
  <c r="M7" i="5"/>
  <c r="L11" i="6" s="1"/>
  <c r="H8" i="5"/>
  <c r="I8" i="5"/>
  <c r="J8" i="5"/>
  <c r="M5" i="6" s="1"/>
  <c r="K8" i="5"/>
  <c r="M6" i="6" s="1"/>
  <c r="L8" i="5"/>
  <c r="M10" i="6" s="1"/>
  <c r="M8" i="5"/>
  <c r="M11" i="6" s="1"/>
  <c r="H9" i="5"/>
  <c r="I9" i="5"/>
  <c r="J9" i="5"/>
  <c r="N5" i="6" s="1"/>
  <c r="K9" i="5"/>
  <c r="N6" i="6" s="1"/>
  <c r="L9" i="5"/>
  <c r="N10" i="6" s="1"/>
  <c r="M9" i="5"/>
  <c r="N11" i="6" s="1"/>
  <c r="H10" i="5"/>
  <c r="I10" i="5"/>
  <c r="J10" i="5"/>
  <c r="O5" i="6" s="1"/>
  <c r="K10" i="5"/>
  <c r="O6" i="6" s="1"/>
  <c r="L10" i="5"/>
  <c r="O10" i="6" s="1"/>
  <c r="M10" i="5"/>
  <c r="O11" i="6" s="1"/>
  <c r="H11" i="5"/>
  <c r="I11" i="5"/>
  <c r="J11" i="5"/>
  <c r="P5" i="6" s="1"/>
  <c r="K11" i="5"/>
  <c r="P6" i="6" s="1"/>
  <c r="L11" i="5"/>
  <c r="P10" i="6" s="1"/>
  <c r="M11" i="5"/>
  <c r="P11" i="6" s="1"/>
  <c r="D3" i="5"/>
  <c r="D2" i="5"/>
  <c r="P17" i="6" l="1"/>
  <c r="L18" i="6"/>
  <c r="P18" i="6"/>
  <c r="Q17" i="6"/>
  <c r="Q19" i="6"/>
  <c r="P19" i="6"/>
  <c r="Q18" i="6"/>
  <c r="P16" i="6"/>
  <c r="S19" i="6"/>
  <c r="T18" i="6"/>
  <c r="S18" i="6"/>
  <c r="S17" i="6"/>
  <c r="T19" i="6"/>
  <c r="T17" i="6"/>
  <c r="S16" i="6"/>
  <c r="L15" i="6"/>
  <c r="M17" i="6"/>
  <c r="N17" i="6" a="1"/>
  <c r="N17" i="6" s="1"/>
  <c r="K17" i="6"/>
  <c r="L17" i="6" a="1"/>
  <c r="L17" i="6" s="1"/>
  <c r="K14" i="6"/>
  <c r="N23" i="6"/>
  <c r="N22" i="6"/>
  <c r="N21" i="6"/>
  <c r="N20" i="6"/>
  <c r="N19" i="6"/>
  <c r="N18" i="6"/>
  <c r="M16" i="6"/>
  <c r="L23" i="6"/>
  <c r="L19" i="6"/>
  <c r="K16" i="6"/>
  <c r="L21" i="6"/>
  <c r="L20" i="6"/>
  <c r="L22" i="6"/>
  <c r="I6" i="6"/>
  <c r="E3" i="6" s="1"/>
  <c r="I11" i="6"/>
  <c r="I5" i="6"/>
  <c r="B3" i="6" s="1"/>
  <c r="B17" i="6" s="1"/>
  <c r="I10" i="6"/>
  <c r="B8" i="6" l="1"/>
  <c r="C34" i="6"/>
  <c r="C30" i="6"/>
  <c r="C35" i="6"/>
  <c r="C31" i="6"/>
  <c r="B31" i="6"/>
  <c r="B35" i="6"/>
  <c r="B34" i="6"/>
  <c r="B30" i="6"/>
  <c r="F35" i="6"/>
  <c r="F34" i="6"/>
  <c r="F31" i="6"/>
  <c r="F30" i="6"/>
  <c r="E31" i="6"/>
  <c r="E30" i="6"/>
  <c r="E35" i="6"/>
  <c r="E34" i="6"/>
  <c r="C36" i="6"/>
  <c r="B36" i="6"/>
  <c r="F36" i="6"/>
  <c r="C17" i="6"/>
  <c r="E36" i="6"/>
  <c r="F17" i="6"/>
  <c r="E17" i="6"/>
  <c r="E39" i="6"/>
  <c r="E25" i="6"/>
  <c r="E38" i="6"/>
  <c r="E28" i="6"/>
  <c r="E32" i="6"/>
  <c r="E37" i="6"/>
  <c r="E33" i="6"/>
  <c r="E27" i="6"/>
  <c r="E29" i="6"/>
  <c r="E26" i="6"/>
  <c r="F39" i="6"/>
  <c r="F25" i="6"/>
  <c r="F32" i="6"/>
  <c r="F26" i="6"/>
  <c r="F38" i="6"/>
  <c r="F28" i="6"/>
  <c r="F37" i="6"/>
  <c r="F33" i="6"/>
  <c r="F27" i="6"/>
  <c r="F29" i="6"/>
  <c r="F21" i="6"/>
  <c r="F15" i="6"/>
  <c r="F13" i="6"/>
  <c r="F9" i="6"/>
  <c r="F20" i="6"/>
  <c r="F12" i="6"/>
  <c r="F8" i="6"/>
  <c r="F19" i="6"/>
  <c r="F11" i="6"/>
  <c r="F18" i="6"/>
  <c r="F16" i="6"/>
  <c r="F14" i="6"/>
  <c r="F10" i="6"/>
  <c r="C37" i="6"/>
  <c r="C33" i="6"/>
  <c r="C27" i="6"/>
  <c r="B38" i="6"/>
  <c r="B28" i="6"/>
  <c r="C21" i="6"/>
  <c r="C19" i="6"/>
  <c r="C15" i="6"/>
  <c r="C13" i="6"/>
  <c r="C11" i="6"/>
  <c r="C9" i="6"/>
  <c r="C32" i="6"/>
  <c r="C29" i="6"/>
  <c r="C26" i="6"/>
  <c r="B37" i="6"/>
  <c r="B33" i="6"/>
  <c r="B27" i="6"/>
  <c r="B21" i="6"/>
  <c r="B19" i="6"/>
  <c r="B15" i="6"/>
  <c r="B13" i="6"/>
  <c r="B11" i="6"/>
  <c r="B9" i="6"/>
  <c r="C39" i="6"/>
  <c r="C25" i="6"/>
  <c r="B32" i="6"/>
  <c r="B29" i="6"/>
  <c r="B26" i="6"/>
  <c r="C20" i="6"/>
  <c r="C18" i="6"/>
  <c r="C16" i="6"/>
  <c r="C14" i="6"/>
  <c r="C12" i="6"/>
  <c r="C10" i="6"/>
  <c r="C8" i="6"/>
  <c r="C38" i="6"/>
  <c r="C28" i="6"/>
  <c r="B39" i="6"/>
  <c r="B25" i="6"/>
  <c r="B20" i="6"/>
  <c r="B18" i="6"/>
  <c r="B16" i="6"/>
  <c r="B14" i="6"/>
  <c r="B12" i="6"/>
  <c r="B10" i="6"/>
  <c r="E21" i="6"/>
  <c r="E19" i="6"/>
  <c r="E15" i="6"/>
  <c r="E13" i="6"/>
  <c r="E11" i="6"/>
  <c r="E9" i="6"/>
  <c r="E20" i="6"/>
  <c r="E18" i="6"/>
  <c r="E16" i="6"/>
  <c r="E14" i="6"/>
  <c r="E12" i="6"/>
  <c r="E10" i="6"/>
  <c r="E8" i="6"/>
  <c r="L28" i="6" l="1"/>
  <c r="M35" i="6"/>
  <c r="L38" i="6"/>
  <c r="L30" i="6"/>
  <c r="L32" i="6"/>
  <c r="L34" i="6"/>
  <c r="L27" i="6"/>
  <c r="L31" i="6"/>
  <c r="L37" i="6"/>
  <c r="L29" i="6"/>
  <c r="L36" i="6"/>
  <c r="M27" i="6"/>
  <c r="M36" i="6"/>
  <c r="M34" i="6"/>
  <c r="M31" i="6"/>
  <c r="M37" i="6"/>
  <c r="M29" i="6"/>
  <c r="M38" i="6"/>
  <c r="M32" i="6"/>
  <c r="M30" i="6"/>
  <c r="M28" i="6"/>
  <c r="L35" i="6"/>
  <c r="L40" i="6" l="1"/>
  <c r="M4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<sst xmlns="http://schemas.openxmlformats.org/spreadsheetml/2006/main" count="972" uniqueCount="283">
  <si>
    <t>away</t>
  </si>
  <si>
    <t>home</t>
  </si>
  <si>
    <t>Away_Margin</t>
  </si>
  <si>
    <t>Home_Margin</t>
  </si>
  <si>
    <t>Away_Win</t>
  </si>
  <si>
    <t>Home_Win</t>
  </si>
  <si>
    <t>Model</t>
  </si>
  <si>
    <t>Washington Wizards</t>
  </si>
  <si>
    <t>Atlanta Hawks</t>
  </si>
  <si>
    <t>Kendall Jenner - Simple Model</t>
  </si>
  <si>
    <t>Indiana Pacers</t>
  </si>
  <si>
    <t>Cleveland Cavaliers</t>
  </si>
  <si>
    <t>New Orleans Pelicans</t>
  </si>
  <si>
    <t>Memphis Grizzlies</t>
  </si>
  <si>
    <t>Milwaukee Bucks</t>
  </si>
  <si>
    <t>San Antonio Spurs</t>
  </si>
  <si>
    <t>Utah Jazz</t>
  </si>
  <si>
    <t>Golden State Warriors</t>
  </si>
  <si>
    <t>Houston Rockets</t>
  </si>
  <si>
    <t>Portland Trail Blazers</t>
  </si>
  <si>
    <t>Tyra Banks - Least Squares</t>
  </si>
  <si>
    <t>Gisele Bundchen - KNN</t>
  </si>
  <si>
    <t>Kate Moss - Random Forest</t>
  </si>
  <si>
    <t>Cindy Crawford - SVM</t>
  </si>
  <si>
    <t>Naomi Campbell - Neural Network</t>
  </si>
  <si>
    <t>Adriana Lima - Combination</t>
  </si>
  <si>
    <t>Team</t>
  </si>
  <si>
    <t>FG</t>
  </si>
  <si>
    <t>FG_rank</t>
  </si>
  <si>
    <t>SR2</t>
  </si>
  <si>
    <t>SR2_rank</t>
  </si>
  <si>
    <t>FG3</t>
  </si>
  <si>
    <t>FG3_rank</t>
  </si>
  <si>
    <t>SR3</t>
  </si>
  <si>
    <t>SR3_rank</t>
  </si>
  <si>
    <t>FT</t>
  </si>
  <si>
    <t>FT_rank</t>
  </si>
  <si>
    <t>FTR</t>
  </si>
  <si>
    <t>FTR_rank</t>
  </si>
  <si>
    <t>ORB</t>
  </si>
  <si>
    <t>ORB_rank</t>
  </si>
  <si>
    <t>DRB</t>
  </si>
  <si>
    <t>DRB_rank</t>
  </si>
  <si>
    <t>TRB</t>
  </si>
  <si>
    <t>TRB_rank</t>
  </si>
  <si>
    <t>AST</t>
  </si>
  <si>
    <t>AST_rank</t>
  </si>
  <si>
    <t>TOV</t>
  </si>
  <si>
    <t>TOV_rank</t>
  </si>
  <si>
    <t>STL</t>
  </si>
  <si>
    <t>STL_rank</t>
  </si>
  <si>
    <t>BLK</t>
  </si>
  <si>
    <t>BLK_rank</t>
  </si>
  <si>
    <t>PF</t>
  </si>
  <si>
    <t>PF_rank</t>
  </si>
  <si>
    <t>eFG</t>
  </si>
  <si>
    <t>eFG_rank</t>
  </si>
  <si>
    <t>TS</t>
  </si>
  <si>
    <t>TS_rank</t>
  </si>
  <si>
    <t>oFG</t>
  </si>
  <si>
    <t>oFG_rank</t>
  </si>
  <si>
    <t>oSR2</t>
  </si>
  <si>
    <t>oSR2_rank</t>
  </si>
  <si>
    <t>oFG3</t>
  </si>
  <si>
    <t>oFG3_rank</t>
  </si>
  <si>
    <t>oSR3</t>
  </si>
  <si>
    <t>oSR3_rank</t>
  </si>
  <si>
    <t>oFT</t>
  </si>
  <si>
    <t>oFT_rank</t>
  </si>
  <si>
    <t>oFTR</t>
  </si>
  <si>
    <t>oFTR_rank</t>
  </si>
  <si>
    <t>oORB</t>
  </si>
  <si>
    <t>oORB_rank</t>
  </si>
  <si>
    <t>oDRB</t>
  </si>
  <si>
    <t>oDRB_rank</t>
  </si>
  <si>
    <t>oTRB</t>
  </si>
  <si>
    <t>oTRB_rank</t>
  </si>
  <si>
    <t>oAST</t>
  </si>
  <si>
    <t>oAST_rank</t>
  </si>
  <si>
    <t>oTOV</t>
  </si>
  <si>
    <t>oTOV_rank</t>
  </si>
  <si>
    <t>oSTL</t>
  </si>
  <si>
    <t>oSTL_rank</t>
  </si>
  <si>
    <t>oBLK</t>
  </si>
  <si>
    <t>oBLK_rank</t>
  </si>
  <si>
    <t>oPF</t>
  </si>
  <si>
    <t>oPF_rank</t>
  </si>
  <si>
    <t>oeFG</t>
  </si>
  <si>
    <t>oeFG_rank</t>
  </si>
  <si>
    <t>oTS</t>
  </si>
  <si>
    <t>oTS_rank</t>
  </si>
  <si>
    <t>ORtg</t>
  </si>
  <si>
    <t>ORtg_rank</t>
  </si>
  <si>
    <t>DRtg</t>
  </si>
  <si>
    <t>DRtg_rank</t>
  </si>
  <si>
    <t>Pace</t>
  </si>
  <si>
    <t>Pace_rank</t>
  </si>
  <si>
    <t>Boston Celtics</t>
  </si>
  <si>
    <t>Brooklyn Nets</t>
  </si>
  <si>
    <t>Charlotte Hornets</t>
  </si>
  <si>
    <t>Chicago Bulls</t>
  </si>
  <si>
    <t>Dallas Mavericks</t>
  </si>
  <si>
    <t>Denver Nuggets</t>
  </si>
  <si>
    <t>Detroit Pistons</t>
  </si>
  <si>
    <t>LA Clippers</t>
  </si>
  <si>
    <t>Los Angeles Lakers</t>
  </si>
  <si>
    <t>Miami Heat</t>
  </si>
  <si>
    <t>Minnesota Timberwolves</t>
  </si>
  <si>
    <t>New York Knicks</t>
  </si>
  <si>
    <t>Oklahoma City Thunder</t>
  </si>
  <si>
    <t>Orlando Magic</t>
  </si>
  <si>
    <t>Philadelphia 76ers</t>
  </si>
  <si>
    <t>Phoenix Suns</t>
  </si>
  <si>
    <t>Sacramento Kings</t>
  </si>
  <si>
    <t>Toronto Raptors</t>
  </si>
  <si>
    <t>Sum of Away_Margin</t>
  </si>
  <si>
    <t>Sum of Home_Margin</t>
  </si>
  <si>
    <t>Sum of Away_Win</t>
  </si>
  <si>
    <t>Sum of Home_Win</t>
  </si>
  <si>
    <t>Away</t>
  </si>
  <si>
    <t>Home</t>
  </si>
  <si>
    <t>Margin</t>
  </si>
  <si>
    <t>Win</t>
  </si>
  <si>
    <t>Ortg</t>
  </si>
  <si>
    <t>Defense</t>
  </si>
  <si>
    <t>Offense</t>
  </si>
  <si>
    <t>Rank</t>
  </si>
  <si>
    <t>Drtg</t>
  </si>
  <si>
    <t>@</t>
  </si>
  <si>
    <t>Kate Moss -   Random Forest</t>
  </si>
  <si>
    <t>Tyra Banks -         Least Squares</t>
  </si>
  <si>
    <t>Game Summary</t>
  </si>
  <si>
    <t>Atlanta Hawks</t>
  </si>
  <si>
    <t>State Farm Arena</t>
  </si>
  <si>
    <t>Boston Celtics</t>
  </si>
  <si>
    <t>TD Garden</t>
  </si>
  <si>
    <t>Cleveland Cavaliers</t>
  </si>
  <si>
    <t>Rocket Mortgage FieldHouse</t>
  </si>
  <si>
    <t>New Orleans Pelicans</t>
  </si>
  <si>
    <t>Smoothie King Center</t>
  </si>
  <si>
    <t>Chicago Bulls</t>
  </si>
  <si>
    <t>United Center</t>
  </si>
  <si>
    <t>Dallas Mavericks</t>
  </si>
  <si>
    <t>American Airlines Center</t>
  </si>
  <si>
    <t>Denver Nuggets</t>
  </si>
  <si>
    <t>Ball Arena</t>
  </si>
  <si>
    <t>Golden State Warriors</t>
  </si>
  <si>
    <t>Chase Center</t>
  </si>
  <si>
    <t>Houston Rockets</t>
  </si>
  <si>
    <t>Toyota Center</t>
  </si>
  <si>
    <t>Los Angeles Clippers</t>
  </si>
  <si>
    <t>STAPLES Center</t>
  </si>
  <si>
    <t>Los Angeles Lakers</t>
  </si>
  <si>
    <t>Miami Heat</t>
  </si>
  <si>
    <t>FTX Arena</t>
  </si>
  <si>
    <t>Milwaukee Bucks</t>
  </si>
  <si>
    <t>Fiserv Forum</t>
  </si>
  <si>
    <t>Minnesota Timberwolves</t>
  </si>
  <si>
    <t>Target Center</t>
  </si>
  <si>
    <t>Brooklyn Nets</t>
  </si>
  <si>
    <t>Barclays Center</t>
  </si>
  <si>
    <t>New York Knicks</t>
  </si>
  <si>
    <t>Madison Square Garden</t>
  </si>
  <si>
    <t>Orlando Magic</t>
  </si>
  <si>
    <t>Amway Center</t>
  </si>
  <si>
    <t>Indiana Pacers</t>
  </si>
  <si>
    <t>Gainbridge Fieldhouse</t>
  </si>
  <si>
    <t>Philadelphia 76ers</t>
  </si>
  <si>
    <t>Wells Fargo Center</t>
  </si>
  <si>
    <t>Phoenix Suns</t>
  </si>
  <si>
    <t>Footprint Center</t>
  </si>
  <si>
    <t>Portland Trail Blazers</t>
  </si>
  <si>
    <t>Moda Center</t>
  </si>
  <si>
    <t>Sacramento Kings</t>
  </si>
  <si>
    <t>Golden 1 Center</t>
  </si>
  <si>
    <t>San Antonio Spurs</t>
  </si>
  <si>
    <t>AT&amp;T Center</t>
  </si>
  <si>
    <t>Oklahoma City Thunder</t>
  </si>
  <si>
    <t>Paycom Center</t>
  </si>
  <si>
    <t>Toronto Raptors</t>
  </si>
  <si>
    <t>Scotiabank Arena</t>
  </si>
  <si>
    <t>Utah Jazz</t>
  </si>
  <si>
    <t>Vivint Arena</t>
  </si>
  <si>
    <t>Memphis Grizzlies</t>
  </si>
  <si>
    <t>FedExForum</t>
  </si>
  <si>
    <t>Washington Wizards</t>
  </si>
  <si>
    <t>Capital One Arena</t>
  </si>
  <si>
    <t>Detroit Pistons</t>
  </si>
  <si>
    <t>Little Caesars Arena</t>
  </si>
  <si>
    <t>Charlotte Hornets</t>
  </si>
  <si>
    <t>Spectrum Center</t>
  </si>
  <si>
    <t>Arena</t>
  </si>
  <si>
    <t>Conference</t>
  </si>
  <si>
    <t>Division</t>
  </si>
  <si>
    <t>Record</t>
  </si>
  <si>
    <t>Win%</t>
  </si>
  <si>
    <t>L10</t>
  </si>
  <si>
    <t>Streak</t>
  </si>
  <si>
    <t>Away Record</t>
  </si>
  <si>
    <t>Away Win%</t>
  </si>
  <si>
    <t>Away L10</t>
  </si>
  <si>
    <t>Away Streak</t>
  </si>
  <si>
    <t>Home Record</t>
  </si>
  <si>
    <t>Home Win%</t>
  </si>
  <si>
    <t>Home L10</t>
  </si>
  <si>
    <t>Home Streak</t>
  </si>
  <si>
    <t>Conference Rank</t>
  </si>
  <si>
    <t>East</t>
  </si>
  <si>
    <t>West</t>
  </si>
  <si>
    <t>Southeast</t>
  </si>
  <si>
    <t>Atlantic</t>
  </si>
  <si>
    <t>Central</t>
  </si>
  <si>
    <t>Southwest</t>
  </si>
  <si>
    <t>Northwest</t>
  </si>
  <si>
    <t>Pacific</t>
  </si>
  <si>
    <t>L 1</t>
  </si>
  <si>
    <t>W 1</t>
  </si>
  <si>
    <t>L 2</t>
  </si>
  <si>
    <t>W 3</t>
  </si>
  <si>
    <t>W 2</t>
  </si>
  <si>
    <t>L 3</t>
  </si>
  <si>
    <t>Four Factors</t>
  </si>
  <si>
    <t>Lg_Avg</t>
  </si>
  <si>
    <t>PPG</t>
  </si>
  <si>
    <t>Season</t>
  </si>
  <si>
    <t>Expected Score</t>
  </si>
  <si>
    <t>Location</t>
  </si>
  <si>
    <t>Dallas, Texas</t>
  </si>
  <si>
    <t>Orlando, Florida</t>
  </si>
  <si>
    <t>San Antonio, Texas</t>
  </si>
  <si>
    <t>Denver, Colorado</t>
  </si>
  <si>
    <t>Brooklyn, New York</t>
  </si>
  <si>
    <t>Washington, D.C.</t>
  </si>
  <si>
    <t>San Francisco, California</t>
  </si>
  <si>
    <t>Memphis, Tennessee</t>
  </si>
  <si>
    <t>Milwaukee, Wisconsin</t>
  </si>
  <si>
    <t>Phoenix, Arizona</t>
  </si>
  <si>
    <t>Miami, Florida</t>
  </si>
  <si>
    <t>Indianapolis, Indiana</t>
  </si>
  <si>
    <t>Sacramento, California</t>
  </si>
  <si>
    <t>Detroit, Michigan</t>
  </si>
  <si>
    <t>New York City, New York</t>
  </si>
  <si>
    <t>Portland, Oregon</t>
  </si>
  <si>
    <t>Oklahoma City, Oklahoma</t>
  </si>
  <si>
    <t>Cleveland, Ohio</t>
  </si>
  <si>
    <t>Toronto, Ontario</t>
  </si>
  <si>
    <t>New Orleans, Louisiana</t>
  </si>
  <si>
    <t>Charlotte, North Carolina</t>
  </si>
  <si>
    <t>Los Angeles, California</t>
  </si>
  <si>
    <t>Atlanta, Georgia</t>
  </si>
  <si>
    <t>Minneapolis, Minnesota</t>
  </si>
  <si>
    <t>Boston, Massachusetts</t>
  </si>
  <si>
    <t>Houston, Texas</t>
  </si>
  <si>
    <t>Chicago, Illinois</t>
  </si>
  <si>
    <t>Salt Lake City, Utah</t>
  </si>
  <si>
    <t>Philadelphia, Pennsylvania</t>
  </si>
  <si>
    <t>Offense Expectations</t>
  </si>
  <si>
    <t>Defense Expectations</t>
  </si>
  <si>
    <t>Game Time</t>
  </si>
  <si>
    <t>1-1</t>
  </si>
  <si>
    <t>0-2</t>
  </si>
  <si>
    <t>2-0</t>
  </si>
  <si>
    <t>3-0</t>
  </si>
  <si>
    <t>1-2</t>
  </si>
  <si>
    <t>2-1</t>
  </si>
  <si>
    <t>0-3</t>
  </si>
  <si>
    <t>0-1</t>
  </si>
  <si>
    <t>1-0</t>
  </si>
  <si>
    <t>0-0</t>
  </si>
  <si>
    <t>W 0</t>
  </si>
  <si>
    <t>2-2</t>
  </si>
  <si>
    <t>3-1</t>
  </si>
  <si>
    <t>4-0</t>
  </si>
  <si>
    <t>1-3</t>
  </si>
  <si>
    <t>W 4</t>
  </si>
  <si>
    <t>18:30:00</t>
  </si>
  <si>
    <t>19:00:00</t>
  </si>
  <si>
    <t>19:30:00</t>
  </si>
  <si>
    <t>21:00:00</t>
  </si>
  <si>
    <t>Player Summary</t>
  </si>
  <si>
    <t>Points</t>
  </si>
  <si>
    <t>Rebounds</t>
  </si>
  <si>
    <t>Assists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</si>
</sst>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mm/dd/yyyy\ hh:mm:ss"/>
    <numFmt numFmtId="167" formatCode="[$-F800]dddd\,\ mmmm\ dd\,\ yyyy"/>
    <numFmt numFmtId="168" formatCode="[$-409]h:mm\ AM/PM;@"/>
    <numFmt numFmtId="169" formatCode="h:mm;@"/>
  </numFmts>
  <fonts count="19" x14ac:knownFonts="1">
    <font>
      <sz val="11"/>
      <color rgb="FF000000"/>
      <name val="Calibri"/>
      <family val="2"/>
      <scheme val="minor"/>
    </font>
    <font>
      <sz val="12"/>
      <color theme="1"/>
      <name val="Calibri"/>
      <family val="2"/>
      <scheme val="minor"/>
    </font>
    <font>
      <sz val="11"/>
      <color rgb="FF000000"/>
      <name val="Calibri"/>
      <family val="2"/>
      <scheme val="minor"/>
    </font>
    <font>
      <b/>
      <sz val="12"/>
      <color rgb="FF3F3F3F"/>
      <name val="Calibri"/>
      <family val="2"/>
      <scheme val="minor"/>
    </font>
    <font>
      <sz val="12"/>
      <color theme="0"/>
      <name val="Calibri"/>
      <family val="2"/>
      <scheme val="minor"/>
    </font>
    <font>
      <sz val="11"/>
      <color theme="0"/>
      <name val="Calibri"/>
      <family val="2"/>
      <scheme val="minor"/>
    </font>
    <font>
      <sz val="12"/>
      <color theme="7" tint="0.79998168889431442"/>
      <name val="Calibri"/>
      <family val="2"/>
      <scheme val="minor"/>
    </font>
    <font>
      <sz val="12"/>
      <color theme="3" tint="0.79998168889431442"/>
      <name val="Calibri"/>
      <family val="2"/>
      <scheme val="minor"/>
    </font>
    <font>
      <b/>
      <sz val="12"/>
      <color theme="0"/>
      <name val="Calibri"/>
      <family val="2"/>
      <scheme val="minor"/>
    </font>
    <font>
      <sz val="15"/>
      <color theme="0"/>
      <name val="Calibri"/>
      <family val="2"/>
      <scheme val="minor"/>
    </font>
    <font>
      <sz val="11"/>
      <color rgb="FF000000"/>
      <name val="Lucida Grande"/>
      <family val="2"/>
    </font>
    <font>
      <i/>
      <sz val="11"/>
      <color rgb="FFB0B0B0"/>
      <name val="Lucida Grande"/>
      <family val="2"/>
    </font>
    <font>
      <b/>
      <sz val="11"/>
      <color rgb="FF000000"/>
      <name val="Calibri"/>
      <family val="2"/>
      <scheme val="minor"/>
    </font>
    <font>
      <b/>
      <sz val="11"/>
      <color theme="4"/>
      <name val="Calibri"/>
      <family val="2"/>
      <scheme val="minor"/>
    </font>
    <font>
      <b/>
      <sz val="24"/>
      <color theme="0"/>
      <name val="Calibri"/>
      <family val="2"/>
      <scheme val="minor"/>
    </font>
    <font>
      <sz val="13"/>
      <color theme="0"/>
      <name val="Calibri"/>
      <family val="2"/>
      <scheme val="minor"/>
    </font>
    <font>
      <sz val="14"/>
      <color rgb="FF212529"/>
      <name val="Menlo"/>
      <family val="2"/>
    </font>
    <font>
      <b/>
      <sz val="11"/>
      <color theme="0"/>
      <name val="Calibri"/>
      <family val="2"/>
      <scheme val="minor"/>
    </font>
    <font>
      <sz val="20"/>
      <color theme="0"/>
      <name val="Calibri"/>
      <family val="2"/>
      <scheme val="minor"/>
    </font>
  </fonts>
  <fills count="24">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rgb="FF3D4A5F"/>
        <bgColor indexed="64"/>
      </patternFill>
    </fill>
    <fill>
      <patternFill patternType="solid">
        <fgColor rgb="FF27313F"/>
        <bgColor indexed="64"/>
      </patternFill>
    </fill>
    <fill>
      <patternFill patternType="solid">
        <fgColor rgb="FF0F0026"/>
        <bgColor indexed="64"/>
      </patternFill>
    </fill>
    <fill>
      <patternFill patternType="solid">
        <fgColor rgb="FF0582B1"/>
        <bgColor indexed="64"/>
      </patternFill>
    </fill>
    <fill>
      <patternFill patternType="solid">
        <fgColor theme="4"/>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6"/>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rgb="FF443D6B"/>
        <bgColor indexed="64"/>
      </patternFill>
    </fill>
    <fill>
      <patternFill patternType="solid">
        <fgColor theme="0" tint="-0.34998626667073579"/>
        <bgColor indexed="64"/>
      </patternFill>
    </fill>
    <fill>
      <patternFill patternType="solid">
        <fgColor indexed="22"/>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9" fontId="2" fillId="0" borderId="0" applyFont="0" applyFill="0" applyBorder="0" applyAlignment="0" applyProtection="0"/>
    <xf numFmtId="0" fontId="3" fillId="2" borderId="1" applyNumberFormat="0" applyAlignment="0" applyProtection="0"/>
    <xf numFmtId="0" fontId="1" fillId="3" borderId="0" applyNumberFormat="0" applyBorder="0" applyAlignment="0" applyProtection="0"/>
    <xf numFmtId="0" fontId="2" fillId="20" borderId="0">
      <alignment wrapText="1"/>
    </xf>
    <xf numFmtId="0" fontId="2" fillId="0" borderId="0">
      <alignment wrapText="1"/>
    </xf>
    <xf numFmtId="0" fontId="2" fillId="0" borderId="0">
      <alignment wrapText="1"/>
    </xf>
    <xf numFmtId="0" fontId="2" fillId="0" borderId="0">
      <alignment wrapText="1"/>
    </xf>
    <xf numFmtId="166" fontId="2" fillId="0" borderId="0">
      <alignment wrapText="1"/>
    </xf>
  </cellStyleXfs>
  <cellXfs count="66">
    <xf numFmtId="0" fontId="0" fillId="0" borderId="0" xfId="0"/>
    <xf numFmtId="0" fontId="0" fillId="0" borderId="0" xfId="0" applyNumberFormat="1"/>
    <xf numFmtId="0" fontId="0" fillId="0" borderId="0" xfId="0" pivotButton="1"/>
    <xf numFmtId="0" fontId="6" fillId="6" borderId="0" xfId="3" applyFont="1" applyFill="1" applyAlignment="1">
      <alignment vertical="center" wrapText="1"/>
    </xf>
    <xf numFmtId="1" fontId="3" fillId="2" borderId="2" xfId="2" applyNumberFormat="1" applyBorder="1" applyAlignment="1">
      <alignment horizontal="center" vertical="center"/>
    </xf>
    <xf numFmtId="0" fontId="5" fillId="7" borderId="2" xfId="0" applyFont="1" applyFill="1" applyBorder="1" applyAlignment="1">
      <alignment horizontal="center" vertical="center"/>
    </xf>
    <xf numFmtId="164" fontId="5" fillId="4" borderId="2" xfId="1" applyNumberFormat="1" applyFont="1" applyFill="1" applyBorder="1" applyAlignment="1">
      <alignment horizontal="center" vertical="center"/>
    </xf>
    <xf numFmtId="165" fontId="5" fillId="4" borderId="2" xfId="0" applyNumberFormat="1" applyFont="1" applyFill="1" applyBorder="1" applyAlignment="1">
      <alignment horizontal="center" vertical="center"/>
    </xf>
    <xf numFmtId="0" fontId="0" fillId="8" borderId="0" xfId="0" applyFill="1"/>
    <xf numFmtId="165" fontId="0" fillId="8" borderId="0" xfId="0" applyNumberFormat="1" applyFill="1"/>
    <xf numFmtId="1" fontId="0" fillId="8" borderId="0" xfId="1" applyNumberFormat="1" applyFont="1" applyFill="1"/>
    <xf numFmtId="0" fontId="5" fillId="8" borderId="0" xfId="0" applyFont="1" applyFill="1"/>
    <xf numFmtId="165" fontId="5" fillId="17" borderId="2" xfId="0" applyNumberFormat="1" applyFont="1" applyFill="1" applyBorder="1" applyAlignment="1">
      <alignment horizontal="center" vertical="center"/>
    </xf>
    <xf numFmtId="9" fontId="5" fillId="17" borderId="2" xfId="1" applyFont="1" applyFill="1" applyBorder="1" applyAlignment="1">
      <alignment horizontal="center" vertical="center"/>
    </xf>
    <xf numFmtId="0" fontId="4" fillId="5" borderId="0" xfId="3" applyFont="1" applyFill="1" applyAlignment="1">
      <alignment horizontal="center" vertical="center" wrapText="1"/>
    </xf>
    <xf numFmtId="0" fontId="4" fillId="6" borderId="0" xfId="3" applyFont="1" applyFill="1" applyAlignment="1">
      <alignment horizontal="center" vertical="center" wrapText="1"/>
    </xf>
    <xf numFmtId="0" fontId="5" fillId="10" borderId="3" xfId="0" applyFont="1" applyFill="1" applyBorder="1" applyAlignment="1">
      <alignment horizontal="center" vertical="center"/>
    </xf>
    <xf numFmtId="164" fontId="4" fillId="18" borderId="2" xfId="1" applyNumberFormat="1" applyFont="1" applyFill="1" applyBorder="1" applyAlignment="1">
      <alignment horizontal="center" vertical="center"/>
    </xf>
    <xf numFmtId="165" fontId="4" fillId="18" borderId="2" xfId="3" applyNumberFormat="1" applyFont="1" applyFill="1" applyBorder="1" applyAlignment="1">
      <alignment horizontal="center" vertical="center"/>
    </xf>
    <xf numFmtId="0" fontId="7" fillId="5" borderId="0" xfId="3" applyFont="1" applyFill="1" applyAlignment="1">
      <alignment vertical="center"/>
    </xf>
    <xf numFmtId="0" fontId="5" fillId="19" borderId="3" xfId="0" applyFont="1" applyFill="1" applyBorder="1" applyAlignment="1">
      <alignment horizontal="center" vertical="center"/>
    </xf>
    <xf numFmtId="0" fontId="10" fillId="0" borderId="0" xfId="0" applyFont="1"/>
    <xf numFmtId="0" fontId="11" fillId="0" borderId="0" xfId="0" applyFont="1"/>
    <xf numFmtId="0" fontId="12" fillId="0" borderId="0" xfId="0" applyFont="1"/>
    <xf numFmtId="164" fontId="0" fillId="0" borderId="0" xfId="1" applyNumberFormat="1" applyFont="1" applyAlignment="1">
      <alignment horizontal="left"/>
    </xf>
    <xf numFmtId="0" fontId="5" fillId="7" borderId="2" xfId="0" applyFont="1" applyFill="1" applyBorder="1" applyAlignment="1">
      <alignment horizontal="right" vertical="center"/>
    </xf>
    <xf numFmtId="1" fontId="5" fillId="4" borderId="2" xfId="0" applyNumberFormat="1" applyFont="1" applyFill="1" applyBorder="1" applyAlignment="1">
      <alignment horizontal="center" vertical="center"/>
    </xf>
    <xf numFmtId="0" fontId="5" fillId="7" borderId="2" xfId="0" applyFont="1" applyFill="1" applyBorder="1" applyAlignment="1">
      <alignment horizontal="left" vertical="center"/>
    </xf>
    <xf numFmtId="1" fontId="4" fillId="18" borderId="2" xfId="3" applyNumberFormat="1" applyFont="1" applyFill="1" applyBorder="1" applyAlignment="1">
      <alignment horizontal="center" vertical="center"/>
    </xf>
    <xf numFmtId="3" fontId="10" fillId="0" borderId="0" xfId="0" applyNumberFormat="1" applyFont="1"/>
    <xf numFmtId="0" fontId="4" fillId="5" borderId="0" xfId="3" applyFont="1" applyFill="1" applyAlignment="1">
      <alignment horizontal="center" vertical="center"/>
    </xf>
    <xf numFmtId="0" fontId="5" fillId="22" borderId="2" xfId="0" applyFont="1" applyFill="1" applyBorder="1" applyAlignment="1">
      <alignment horizontal="right"/>
    </xf>
    <xf numFmtId="0" fontId="5" fillId="23" borderId="2" xfId="0" applyFont="1" applyFill="1" applyBorder="1" applyAlignment="1">
      <alignment horizontal="center"/>
    </xf>
    <xf numFmtId="0" fontId="16" fillId="0" borderId="0" xfId="0" applyFont="1"/>
    <xf numFmtId="0" fontId="17" fillId="8" borderId="0" xfId="0" applyFont="1" applyFill="1" applyAlignment="1">
      <alignment horizontal="center" vertical="center"/>
    </xf>
    <xf numFmtId="169" fontId="0" fillId="0" borderId="0" xfId="0" applyNumberFormat="1"/>
    <xf numFmtId="18" fontId="0" fillId="0" borderId="0" xfId="0" applyNumberFormat="1"/>
    <xf numFmtId="0" fontId="5" fillId="15" borderId="2" xfId="0" applyFont="1" applyFill="1" applyBorder="1" applyAlignment="1">
      <alignment horizontal="center" vertical="center" wrapText="1"/>
    </xf>
    <xf numFmtId="0" fontId="4" fillId="5" borderId="0" xfId="3" applyFont="1" applyFill="1" applyAlignment="1">
      <alignment horizontal="center" vertical="center"/>
    </xf>
    <xf numFmtId="0" fontId="4" fillId="6" borderId="0" xfId="3" applyFont="1" applyFill="1" applyAlignment="1">
      <alignment horizontal="center" vertical="center"/>
    </xf>
    <xf numFmtId="0" fontId="5" fillId="9" borderId="2" xfId="0" applyFont="1" applyFill="1" applyBorder="1" applyAlignment="1">
      <alignment horizontal="center" vertical="center" wrapText="1"/>
    </xf>
    <xf numFmtId="0" fontId="5" fillId="14" borderId="2" xfId="0" applyFont="1" applyFill="1" applyBorder="1" applyAlignment="1">
      <alignment horizontal="center" vertical="center" wrapText="1"/>
    </xf>
    <xf numFmtId="0" fontId="6" fillId="6" borderId="0" xfId="3" applyFont="1" applyFill="1" applyAlignment="1">
      <alignment horizontal="center" vertical="center" wrapText="1"/>
    </xf>
    <xf numFmtId="0" fontId="7" fillId="5" borderId="0" xfId="3" applyFont="1" applyFill="1" applyAlignment="1">
      <alignment horizontal="center" vertical="center"/>
    </xf>
    <xf numFmtId="0" fontId="5" fillId="13" borderId="2" xfId="0" applyFont="1" applyFill="1" applyBorder="1" applyAlignment="1">
      <alignment horizontal="center" vertical="center" wrapText="1"/>
    </xf>
    <xf numFmtId="0" fontId="5" fillId="16"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13" fillId="21" borderId="5" xfId="0" applyFont="1" applyFill="1" applyBorder="1" applyAlignment="1">
      <alignment horizontal="center"/>
    </xf>
    <xf numFmtId="0" fontId="18" fillId="8" borderId="0" xfId="0" applyFont="1" applyFill="1" applyAlignment="1">
      <alignment horizontal="center" vertical="center"/>
    </xf>
    <xf numFmtId="167" fontId="8" fillId="8" borderId="0" xfId="0" applyNumberFormat="1" applyFont="1" applyFill="1" applyAlignment="1">
      <alignment horizontal="center" vertical="center"/>
    </xf>
    <xf numFmtId="168" fontId="15" fillId="8" borderId="0" xfId="0" applyNumberFormat="1" applyFont="1" applyFill="1" applyAlignment="1">
      <alignment horizontal="center"/>
    </xf>
    <xf numFmtId="0" fontId="4" fillId="6" borderId="2" xfId="3" applyFont="1" applyFill="1" applyBorder="1" applyAlignment="1">
      <alignment horizontal="center" vertical="center"/>
    </xf>
    <xf numFmtId="0" fontId="4" fillId="5" borderId="2" xfId="3" applyFont="1" applyFill="1" applyBorder="1" applyAlignment="1">
      <alignment horizontal="center" vertical="center"/>
    </xf>
    <xf numFmtId="0" fontId="14" fillId="8" borderId="4" xfId="0" applyFont="1" applyFill="1" applyBorder="1" applyAlignment="1">
      <alignment horizontal="center"/>
    </xf>
    <xf numFmtId="0" fontId="14" fillId="8" borderId="0" xfId="0" applyFont="1" applyFill="1" applyAlignment="1">
      <alignment horizontal="center"/>
    </xf>
    <xf numFmtId="0" fontId="9" fillId="8" borderId="0" xfId="0" applyFont="1" applyFill="1" applyAlignment="1">
      <alignment horizontal="center"/>
    </xf>
    <xf numFmtId="0" fontId="14" fillId="8" borderId="0" xfId="0" applyFont="1" applyFill="1" applyBorder="1" applyAlignment="1">
      <alignment horizontal="center"/>
    </xf>
    <xf numFmtId="0" fontId="0" fillId="8" borderId="0" xfId="0" applyFill="1" applyBorder="1"/>
    <xf numFmtId="0" fontId="5" fillId="4" borderId="2" xfId="0" applyFont="1" applyFill="1" applyBorder="1" applyAlignment="1">
      <alignment horizontal="center"/>
    </xf>
    <xf numFmtId="0" fontId="5" fillId="8" borderId="0" xfId="0" applyFont="1" applyFill="1" applyAlignment="1">
      <alignment horizontal="center"/>
    </xf>
    <xf numFmtId="0" fontId="5" fillId="18" borderId="2" xfId="0" applyFont="1" applyFill="1" applyBorder="1" applyAlignment="1">
      <alignment horizontal="center"/>
    </xf>
    <xf numFmtId="0" fontId="17" fillId="8" borderId="0" xfId="0" applyFont="1" applyFill="1" applyAlignment="1">
      <alignment horizontal="right"/>
    </xf>
    <xf numFmtId="0" fontId="5" fillId="8" borderId="6" xfId="0" applyFont="1" applyFill="1" applyBorder="1" applyAlignment="1">
      <alignment horizontal="center"/>
    </xf>
    <xf numFmtId="0" fontId="5" fillId="7" borderId="2" xfId="0" applyFont="1" applyFill="1" applyBorder="1" applyAlignment="1">
      <alignment horizontal="left"/>
    </xf>
    <xf numFmtId="0" fontId="5" fillId="7" borderId="2" xfId="0" applyFont="1" applyFill="1" applyBorder="1" applyAlignment="1">
      <alignment horizontal="right"/>
    </xf>
  </cellXfs>
  <cellStyles count="9">
    <cellStyle name="20% - Accent3" xfId="3" builtinId="38"/>
    <cellStyle name="Normal" xfId="0" builtinId="0"/>
    <cellStyle name="Output" xfId="2" builtinId="21"/>
    <cellStyle name="Percent" xfId="1" builtinId="5"/>
    <cellStyle name="XLConnect.Boolean" xfId="7" xr:uid="{00000000-0005-0000-0000-000007000000}"/>
    <cellStyle name="XLConnect.DateTime" xfId="8" xr:uid="{00000000-0005-0000-0000-000008000000}"/>
    <cellStyle name="XLConnect.Header" xfId="4" xr:uid="{00000000-0005-0000-0000-000004000000}"/>
    <cellStyle name="XLConnect.Numeric" xfId="6" xr:uid="{00000000-0005-0000-0000-000006000000}"/>
    <cellStyle name="XLConnect.String" xfId="5" xr:uid="{00000000-0005-0000-0000-000005000000}"/>
  </cellStyles>
  <dxfs count="0"/>
  <tableStyles count="0" defaultTableStyle="TableStyleMedium2" defaultPivotStyle="PivotStyleLight16"/>
  <colors>
    <mruColors>
      <color rgb="FF0582B1"/>
      <color rgb="FF443D6B"/>
      <color rgb="FF3D4A5F"/>
      <color rgb="FF0F0026"/>
      <color rgb="FF2731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0</xdr:colOff>
      <xdr:row>13</xdr:row>
      <xdr:rowOff>38100</xdr:rowOff>
    </xdr:from>
    <xdr:to>
      <xdr:col>8</xdr:col>
      <xdr:colOff>1828800</xdr:colOff>
      <xdr:row>24</xdr:row>
      <xdr:rowOff>190500</xdr:rowOff>
    </xdr:to>
    <mc:AlternateContent xmlns:mc="http://schemas.openxmlformats.org/markup-compatibility/2006" xmlns:a14="http://schemas.microsoft.com/office/drawing/2010/main">
      <mc:Choice Requires="a14">
        <xdr:graphicFrame macro="">
          <xdr:nvGraphicFramePr>
            <xdr:cNvPr id="2" name="away">
              <a:extLst>
                <a:ext uri="{FF2B5EF4-FFF2-40B4-BE49-F238E27FC236}">
                  <a16:creationId xmlns:a16="http://schemas.microsoft.com/office/drawing/2014/main" id="{8BBBEF4C-39A4-EC47-8075-159566BF68E5}"/>
                </a:ext>
              </a:extLst>
            </xdr:cNvPr>
            <xdr:cNvGraphicFramePr/>
          </xdr:nvGraphicFramePr>
          <xdr:xfrm>
            <a:off x="0" y="0"/>
            <a:ext cx="0" cy="0"/>
          </xdr:xfrm>
          <a:graphic>
            <a:graphicData uri="http://schemas.microsoft.com/office/drawing/2010/slicer">
              <sle:slicer xmlns:sle="http://schemas.microsoft.com/office/drawing/2010/slicer" name="away"/>
            </a:graphicData>
          </a:graphic>
        </xdr:graphicFrame>
      </mc:Choice>
      <mc:Fallback xmlns="">
        <xdr:sp macro="" textlink="">
          <xdr:nvSpPr>
            <xdr:cNvPr id="0" name=""/>
            <xdr:cNvSpPr>
              <a:spLocks noTextEdit="1"/>
            </xdr:cNvSpPr>
          </xdr:nvSpPr>
          <xdr:spPr>
            <a:xfrm>
              <a:off x="4927600" y="2679700"/>
              <a:ext cx="1828800" cy="3200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lay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ints"/>
      <sheetName val="Rebounds"/>
      <sheetName val="Assists"/>
    </sheetNames>
    <sheetDataSet>
      <sheetData sheetId="0">
        <row r="1">
          <cell r="A1" t="str">
            <v>nameTeam</v>
          </cell>
          <cell r="B1" t="str">
            <v>namePlayer</v>
          </cell>
          <cell r="C1" t="str">
            <v>pts</v>
          </cell>
        </row>
        <row r="2">
          <cell r="A2" t="str">
            <v>Atlanta Hawks</v>
          </cell>
          <cell r="B2" t="str">
            <v>Trae Young</v>
          </cell>
          <cell r="C2">
            <v>25</v>
          </cell>
        </row>
        <row r="3">
          <cell r="A3" t="str">
            <v>Boston Celtics</v>
          </cell>
          <cell r="B3" t="str">
            <v>Jaylen Brown</v>
          </cell>
          <cell r="C3">
            <v>28.3</v>
          </cell>
        </row>
        <row r="4">
          <cell r="A4" t="str">
            <v>Brooklyn Nets</v>
          </cell>
          <cell r="B4" t="str">
            <v>Kevin Durant</v>
          </cell>
          <cell r="C4">
            <v>31</v>
          </cell>
        </row>
        <row r="5">
          <cell r="A5" t="str">
            <v>Charlotte Hornets</v>
          </cell>
          <cell r="B5" t="str">
            <v>Miles Bridges</v>
          </cell>
          <cell r="C5">
            <v>25</v>
          </cell>
        </row>
        <row r="6">
          <cell r="A6" t="str">
            <v>Chicago Bulls</v>
          </cell>
          <cell r="B6" t="str">
            <v>Zach LaVine</v>
          </cell>
          <cell r="C6">
            <v>25.5</v>
          </cell>
        </row>
        <row r="7">
          <cell r="A7" t="str">
            <v>Cleveland Cavaliers</v>
          </cell>
          <cell r="B7" t="str">
            <v>Collin Sexton</v>
          </cell>
          <cell r="C7">
            <v>19</v>
          </cell>
        </row>
        <row r="8">
          <cell r="A8" t="str">
            <v>Dallas Mavericks</v>
          </cell>
          <cell r="B8" t="str">
            <v>Luka Doncic</v>
          </cell>
          <cell r="C8">
            <v>22.5</v>
          </cell>
        </row>
        <row r="9">
          <cell r="A9" t="str">
            <v>Denver Nuggets</v>
          </cell>
          <cell r="B9" t="str">
            <v>Nikola Jokic</v>
          </cell>
          <cell r="C9">
            <v>27.7</v>
          </cell>
        </row>
        <row r="10">
          <cell r="A10" t="str">
            <v>Detroit Pistons</v>
          </cell>
          <cell r="B10" t="str">
            <v>Saddiq Bey</v>
          </cell>
          <cell r="C10">
            <v>18</v>
          </cell>
        </row>
        <row r="11">
          <cell r="A11" t="str">
            <v>Golden State Warriors</v>
          </cell>
          <cell r="B11" t="str">
            <v>Stephen Curry</v>
          </cell>
          <cell r="C11">
            <v>23.2</v>
          </cell>
        </row>
        <row r="12">
          <cell r="A12" t="str">
            <v>Houston Rockets</v>
          </cell>
          <cell r="B12" t="str">
            <v>Christian Wood</v>
          </cell>
          <cell r="C12">
            <v>22.3</v>
          </cell>
        </row>
        <row r="13">
          <cell r="A13" t="str">
            <v>Indiana Pacers</v>
          </cell>
          <cell r="B13" t="str">
            <v>Domantas Sabonis</v>
          </cell>
          <cell r="C13">
            <v>24.8</v>
          </cell>
        </row>
        <row r="14">
          <cell r="A14" t="str">
            <v>LA Clippers</v>
          </cell>
          <cell r="B14" t="str">
            <v>Paul George</v>
          </cell>
          <cell r="C14">
            <v>28</v>
          </cell>
        </row>
        <row r="15">
          <cell r="A15" t="str">
            <v>Los Angeles Lakers</v>
          </cell>
          <cell r="B15" t="str">
            <v>LeBron James</v>
          </cell>
          <cell r="C15">
            <v>26</v>
          </cell>
        </row>
        <row r="16">
          <cell r="A16" t="str">
            <v>Memphis Grizzlies</v>
          </cell>
          <cell r="B16" t="str">
            <v>Ja Morant</v>
          </cell>
          <cell r="C16">
            <v>35</v>
          </cell>
        </row>
        <row r="17">
          <cell r="A17" t="str">
            <v>Miami Heat</v>
          </cell>
          <cell r="B17" t="str">
            <v>Jimmy Butler</v>
          </cell>
          <cell r="C17">
            <v>25.3</v>
          </cell>
        </row>
        <row r="18">
          <cell r="A18" t="str">
            <v>Milwaukee Bucks</v>
          </cell>
          <cell r="B18" t="str">
            <v>Giannis Antetokounmpo</v>
          </cell>
          <cell r="C18">
            <v>24.5</v>
          </cell>
        </row>
        <row r="19">
          <cell r="A19" t="str">
            <v>Minnesota Timberwolves</v>
          </cell>
          <cell r="B19" t="str">
            <v>Karl-Anthony Towns</v>
          </cell>
          <cell r="C19">
            <v>29</v>
          </cell>
        </row>
        <row r="20">
          <cell r="A20" t="str">
            <v>New Orleans Pelicans</v>
          </cell>
          <cell r="B20" t="str">
            <v>Brandon Ingram</v>
          </cell>
          <cell r="C20">
            <v>27</v>
          </cell>
        </row>
        <row r="21">
          <cell r="A21" t="str">
            <v>New York Knicks</v>
          </cell>
          <cell r="B21" t="str">
            <v>Julius Randle</v>
          </cell>
          <cell r="C21">
            <v>22.8</v>
          </cell>
        </row>
        <row r="22">
          <cell r="A22" t="str">
            <v>Oklahoma City Thunder</v>
          </cell>
          <cell r="B22" t="str">
            <v>Shai Gilgeous-Alexander</v>
          </cell>
          <cell r="C22">
            <v>15.8</v>
          </cell>
        </row>
        <row r="23">
          <cell r="A23" t="str">
            <v>Orlando Magic</v>
          </cell>
          <cell r="B23" t="str">
            <v>Cole Anthony</v>
          </cell>
          <cell r="C23">
            <v>15.2</v>
          </cell>
        </row>
        <row r="24">
          <cell r="A24" t="str">
            <v>Philadelphia 76ers</v>
          </cell>
          <cell r="B24" t="str">
            <v>Joel Embiid</v>
          </cell>
          <cell r="C24">
            <v>17</v>
          </cell>
        </row>
        <row r="25">
          <cell r="A25" t="str">
            <v>Phoenix Suns</v>
          </cell>
          <cell r="B25" t="str">
            <v>Devin Booker</v>
          </cell>
          <cell r="C25">
            <v>18.3</v>
          </cell>
        </row>
        <row r="26">
          <cell r="A26" t="str">
            <v>Portland Trail Blazers</v>
          </cell>
          <cell r="B26" t="str">
            <v>CJ McCollum</v>
          </cell>
          <cell r="C26">
            <v>27.3</v>
          </cell>
        </row>
        <row r="27">
          <cell r="A27" t="str">
            <v>Sacramento Kings</v>
          </cell>
          <cell r="B27" t="str">
            <v>Harrison Barnes</v>
          </cell>
          <cell r="C27">
            <v>28.3</v>
          </cell>
        </row>
        <row r="28">
          <cell r="A28" t="str">
            <v>San Antonio Spurs</v>
          </cell>
          <cell r="B28" t="str">
            <v>Keldon Johnson</v>
          </cell>
          <cell r="C28">
            <v>20.7</v>
          </cell>
        </row>
        <row r="29">
          <cell r="A29" t="str">
            <v>Toronto Raptors</v>
          </cell>
          <cell r="B29" t="str">
            <v>OG Anunoby</v>
          </cell>
          <cell r="C29">
            <v>17.5</v>
          </cell>
        </row>
        <row r="30">
          <cell r="A30" t="str">
            <v>Utah Jazz</v>
          </cell>
          <cell r="B30" t="str">
            <v>Donovan Mitchell</v>
          </cell>
          <cell r="C30">
            <v>21.5</v>
          </cell>
        </row>
        <row r="31">
          <cell r="A31" t="str">
            <v>Washington Wizards</v>
          </cell>
          <cell r="B31" t="str">
            <v>Bradley Beal</v>
          </cell>
          <cell r="C31">
            <v>21</v>
          </cell>
        </row>
      </sheetData>
      <sheetData sheetId="1">
        <row r="1">
          <cell r="A1" t="str">
            <v>nameTeam</v>
          </cell>
          <cell r="B1" t="str">
            <v>namePlayer</v>
          </cell>
          <cell r="C1" t="str">
            <v>treb</v>
          </cell>
        </row>
        <row r="2">
          <cell r="A2" t="str">
            <v>Atlanta Hawks</v>
          </cell>
          <cell r="B2" t="str">
            <v>Clint Capela</v>
          </cell>
          <cell r="C2">
            <v>11.7</v>
          </cell>
        </row>
        <row r="3">
          <cell r="A3" t="str">
            <v>Boston Celtics</v>
          </cell>
          <cell r="B3" t="str">
            <v>Al Horford</v>
          </cell>
          <cell r="C3">
            <v>10.5</v>
          </cell>
        </row>
        <row r="4">
          <cell r="A4" t="str">
            <v>Brooklyn Nets</v>
          </cell>
          <cell r="B4" t="str">
            <v>Kevin Durant</v>
          </cell>
          <cell r="C4">
            <v>9.8000000000000007</v>
          </cell>
        </row>
        <row r="5">
          <cell r="A5" t="str">
            <v>Charlotte Hornets</v>
          </cell>
          <cell r="B5" t="str">
            <v>Mason Plumlee</v>
          </cell>
          <cell r="C5">
            <v>10.199999999999999</v>
          </cell>
        </row>
        <row r="6">
          <cell r="A6" t="str">
            <v>Chicago Bulls</v>
          </cell>
          <cell r="B6" t="str">
            <v>Nikola Vucevic</v>
          </cell>
          <cell r="C6">
            <v>11.5</v>
          </cell>
        </row>
        <row r="7">
          <cell r="A7" t="str">
            <v>Cleveland Cavaliers</v>
          </cell>
          <cell r="B7" t="str">
            <v>Jarrett Allen</v>
          </cell>
          <cell r="C7">
            <v>9.5</v>
          </cell>
        </row>
        <row r="8">
          <cell r="A8" t="str">
            <v>Dallas Mavericks</v>
          </cell>
          <cell r="B8" t="str">
            <v>Luka Doncic</v>
          </cell>
          <cell r="C8">
            <v>10</v>
          </cell>
        </row>
        <row r="9">
          <cell r="A9" t="str">
            <v>Denver Nuggets</v>
          </cell>
          <cell r="B9" t="str">
            <v>Nikola Jokic</v>
          </cell>
          <cell r="C9">
            <v>16</v>
          </cell>
        </row>
        <row r="10">
          <cell r="A10" t="str">
            <v>Detroit Pistons</v>
          </cell>
          <cell r="B10" t="str">
            <v>Saddiq Bey</v>
          </cell>
          <cell r="C10">
            <v>10.7</v>
          </cell>
        </row>
        <row r="11">
          <cell r="A11" t="str">
            <v>Golden State Warriors</v>
          </cell>
          <cell r="B11" t="str">
            <v>Stephen Curry</v>
          </cell>
          <cell r="C11">
            <v>6.8</v>
          </cell>
        </row>
        <row r="12">
          <cell r="A12" t="str">
            <v>Houston Rockets</v>
          </cell>
          <cell r="B12" t="str">
            <v>Christian Wood</v>
          </cell>
          <cell r="C12">
            <v>10.7</v>
          </cell>
        </row>
        <row r="13">
          <cell r="A13" t="str">
            <v>Indiana Pacers</v>
          </cell>
          <cell r="B13" t="str">
            <v>Domantas Sabonis</v>
          </cell>
          <cell r="C13">
            <v>12.2</v>
          </cell>
        </row>
        <row r="14">
          <cell r="A14" t="str">
            <v>LA Clippers</v>
          </cell>
          <cell r="B14" t="str">
            <v>Paul George</v>
          </cell>
          <cell r="C14">
            <v>7</v>
          </cell>
        </row>
        <row r="15">
          <cell r="A15" t="str">
            <v>Los Angeles Lakers</v>
          </cell>
          <cell r="B15" t="str">
            <v>Anthony Davis</v>
          </cell>
          <cell r="C15">
            <v>11</v>
          </cell>
        </row>
        <row r="16">
          <cell r="A16" t="str">
            <v>Memphis Grizzlies</v>
          </cell>
          <cell r="B16" t="str">
            <v>Steven Adams</v>
          </cell>
          <cell r="C16">
            <v>13</v>
          </cell>
        </row>
        <row r="17">
          <cell r="A17" t="str">
            <v>Miami Heat</v>
          </cell>
          <cell r="B17" t="str">
            <v>Bam Adebayo</v>
          </cell>
          <cell r="C17">
            <v>14</v>
          </cell>
        </row>
        <row r="18">
          <cell r="A18" t="str">
            <v>Milwaukee Bucks</v>
          </cell>
          <cell r="B18" t="str">
            <v>Giannis Antetokounmpo</v>
          </cell>
          <cell r="C18">
            <v>10.5</v>
          </cell>
        </row>
        <row r="19">
          <cell r="A19" t="str">
            <v>Minnesota Timberwolves</v>
          </cell>
          <cell r="B19" t="str">
            <v>Karl-Anthony Towns</v>
          </cell>
          <cell r="C19">
            <v>9.3000000000000007</v>
          </cell>
        </row>
        <row r="20">
          <cell r="A20" t="str">
            <v>New Orleans Pelicans</v>
          </cell>
          <cell r="B20" t="str">
            <v>Jonas Valanciunas</v>
          </cell>
          <cell r="C20">
            <v>15</v>
          </cell>
        </row>
        <row r="21">
          <cell r="A21" t="str">
            <v>New York Knicks</v>
          </cell>
          <cell r="B21" t="str">
            <v>Julius Randle</v>
          </cell>
          <cell r="C21">
            <v>9.8000000000000007</v>
          </cell>
        </row>
        <row r="22">
          <cell r="A22" t="str">
            <v>Oklahoma City Thunder</v>
          </cell>
          <cell r="B22" t="str">
            <v>Derrick Favors</v>
          </cell>
          <cell r="C22">
            <v>6.3</v>
          </cell>
        </row>
        <row r="23">
          <cell r="A23" t="str">
            <v>Orlando Magic</v>
          </cell>
          <cell r="B23" t="str">
            <v>Wendell Carter Jr.</v>
          </cell>
          <cell r="C23">
            <v>9.1999999999999993</v>
          </cell>
        </row>
        <row r="24">
          <cell r="A24" t="str">
            <v>Philadelphia 76ers</v>
          </cell>
          <cell r="B24" t="str">
            <v>Andre Drummond</v>
          </cell>
          <cell r="C24">
            <v>10.3</v>
          </cell>
        </row>
        <row r="25">
          <cell r="A25" t="str">
            <v>Phoenix Suns</v>
          </cell>
          <cell r="B25" t="str">
            <v>Deandre Ayton</v>
          </cell>
          <cell r="C25">
            <v>8</v>
          </cell>
        </row>
        <row r="26">
          <cell r="A26" t="str">
            <v>Portland Trail Blazers</v>
          </cell>
          <cell r="B26" t="str">
            <v>Jusuf Nurkic</v>
          </cell>
          <cell r="C26">
            <v>12</v>
          </cell>
        </row>
        <row r="27">
          <cell r="A27" t="str">
            <v>Sacramento Kings</v>
          </cell>
          <cell r="B27" t="str">
            <v>Richaun Holmes</v>
          </cell>
          <cell r="C27">
            <v>10.7</v>
          </cell>
        </row>
        <row r="28">
          <cell r="A28" t="str">
            <v>San Antonio Spurs</v>
          </cell>
          <cell r="B28" t="str">
            <v>Jakob Poeltl</v>
          </cell>
          <cell r="C28">
            <v>9.6999999999999993</v>
          </cell>
        </row>
        <row r="29">
          <cell r="A29" t="str">
            <v>Toronto Raptors</v>
          </cell>
          <cell r="B29" t="str">
            <v>Precious Achiuwa</v>
          </cell>
          <cell r="C29">
            <v>11.2</v>
          </cell>
        </row>
        <row r="30">
          <cell r="A30" t="str">
            <v>Utah Jazz</v>
          </cell>
          <cell r="B30" t="str">
            <v>Rudy Gobert</v>
          </cell>
          <cell r="C30">
            <v>20.5</v>
          </cell>
        </row>
        <row r="31">
          <cell r="A31" t="str">
            <v>Washington Wizards</v>
          </cell>
          <cell r="B31" t="str">
            <v>Kyle Kuzma</v>
          </cell>
          <cell r="C31">
            <v>13</v>
          </cell>
        </row>
      </sheetData>
      <sheetData sheetId="2">
        <row r="1">
          <cell r="A1" t="str">
            <v>nameTeam</v>
          </cell>
          <cell r="B1" t="str">
            <v>namePlayer</v>
          </cell>
          <cell r="C1" t="str">
            <v>ast</v>
          </cell>
        </row>
        <row r="2">
          <cell r="A2" t="str">
            <v>Atlanta Hawks</v>
          </cell>
          <cell r="B2" t="str">
            <v>Trae Young</v>
          </cell>
          <cell r="C2">
            <v>10</v>
          </cell>
        </row>
        <row r="3">
          <cell r="A3" t="str">
            <v>Boston Celtics</v>
          </cell>
          <cell r="B3" t="str">
            <v>Dennis Schroder</v>
          </cell>
          <cell r="C3">
            <v>6.2</v>
          </cell>
        </row>
        <row r="4">
          <cell r="A4" t="str">
            <v>Brooklyn Nets</v>
          </cell>
          <cell r="B4" t="str">
            <v>James Harden</v>
          </cell>
          <cell r="C4">
            <v>8.1999999999999993</v>
          </cell>
        </row>
        <row r="5">
          <cell r="A5" t="str">
            <v>Charlotte Hornets</v>
          </cell>
          <cell r="B5" t="str">
            <v>LaMelo Ball</v>
          </cell>
          <cell r="C5">
            <v>6.8</v>
          </cell>
        </row>
        <row r="6">
          <cell r="A6" t="str">
            <v>Chicago Bulls</v>
          </cell>
          <cell r="B6" t="str">
            <v>Lonzo Ball</v>
          </cell>
          <cell r="C6">
            <v>5</v>
          </cell>
        </row>
        <row r="7">
          <cell r="A7" t="str">
            <v>Cleveland Cavaliers</v>
          </cell>
          <cell r="B7" t="str">
            <v>Darius Garland</v>
          </cell>
          <cell r="C7">
            <v>9.5</v>
          </cell>
        </row>
        <row r="8">
          <cell r="A8" t="str">
            <v>Dallas Mavericks</v>
          </cell>
          <cell r="B8" t="str">
            <v>Luka Doncic</v>
          </cell>
          <cell r="C8">
            <v>9.5</v>
          </cell>
        </row>
        <row r="9">
          <cell r="A9" t="str">
            <v>Denver Nuggets</v>
          </cell>
          <cell r="B9" t="str">
            <v>Nikola Jokic</v>
          </cell>
          <cell r="C9">
            <v>4</v>
          </cell>
        </row>
        <row r="10">
          <cell r="A10" t="str">
            <v>Detroit Pistons</v>
          </cell>
          <cell r="B10" t="str">
            <v>Cory Joseph</v>
          </cell>
          <cell r="C10">
            <v>2.7</v>
          </cell>
        </row>
        <row r="11">
          <cell r="A11" t="str">
            <v>Golden State Warriors</v>
          </cell>
          <cell r="B11" t="str">
            <v>Draymond Green</v>
          </cell>
          <cell r="C11">
            <v>5.2</v>
          </cell>
        </row>
        <row r="12">
          <cell r="A12" t="str">
            <v>Houston Rockets</v>
          </cell>
          <cell r="B12" t="str">
            <v>Kevin Porter Jr.</v>
          </cell>
          <cell r="C12">
            <v>5.3</v>
          </cell>
        </row>
        <row r="13">
          <cell r="A13" t="str">
            <v>Indiana Pacers</v>
          </cell>
          <cell r="B13" t="str">
            <v>Malcolm Brogdon</v>
          </cell>
          <cell r="C13">
            <v>7.5</v>
          </cell>
        </row>
        <row r="14">
          <cell r="A14" t="str">
            <v>LA Clippers</v>
          </cell>
          <cell r="B14" t="str">
            <v>Eric Bledsoe</v>
          </cell>
          <cell r="C14">
            <v>5.3</v>
          </cell>
        </row>
        <row r="15">
          <cell r="A15" t="str">
            <v>Los Angeles Lakers</v>
          </cell>
          <cell r="B15" t="str">
            <v>Russell Westbrook</v>
          </cell>
          <cell r="C15">
            <v>8.6999999999999993</v>
          </cell>
        </row>
        <row r="16">
          <cell r="A16" t="str">
            <v>Memphis Grizzlies</v>
          </cell>
          <cell r="B16" t="str">
            <v>Ja Morant</v>
          </cell>
          <cell r="C16">
            <v>8</v>
          </cell>
        </row>
        <row r="17">
          <cell r="A17" t="str">
            <v>Miami Heat</v>
          </cell>
          <cell r="B17" t="str">
            <v>Kyle Lowry</v>
          </cell>
          <cell r="C17">
            <v>7</v>
          </cell>
        </row>
        <row r="18">
          <cell r="A18" t="str">
            <v>Milwaukee Bucks</v>
          </cell>
          <cell r="B18" t="str">
            <v>Giannis Antetokounmpo</v>
          </cell>
          <cell r="C18">
            <v>6.5</v>
          </cell>
        </row>
        <row r="19">
          <cell r="A19" t="str">
            <v>Minnesota Timberwolves</v>
          </cell>
          <cell r="B19" t="str">
            <v>D'Angelo Russell</v>
          </cell>
          <cell r="C19">
            <v>4</v>
          </cell>
        </row>
        <row r="20">
          <cell r="A20" t="str">
            <v>New Orleans Pelicans</v>
          </cell>
          <cell r="B20" t="str">
            <v>Devonte' Graham</v>
          </cell>
          <cell r="C20">
            <v>5</v>
          </cell>
        </row>
        <row r="21">
          <cell r="A21" t="str">
            <v>New York Knicks</v>
          </cell>
          <cell r="B21" t="str">
            <v>Julius Randle</v>
          </cell>
          <cell r="C21">
            <v>5</v>
          </cell>
        </row>
        <row r="22">
          <cell r="A22" t="str">
            <v>Oklahoma City Thunder</v>
          </cell>
          <cell r="B22" t="str">
            <v>Josh Giddey</v>
          </cell>
          <cell r="C22">
            <v>3.5</v>
          </cell>
        </row>
        <row r="23">
          <cell r="A23" t="str">
            <v>Orlando Magic</v>
          </cell>
          <cell r="B23" t="str">
            <v>Cole Anthony</v>
          </cell>
          <cell r="C23">
            <v>5.8</v>
          </cell>
        </row>
        <row r="24">
          <cell r="A24" t="str">
            <v>Philadelphia 76ers</v>
          </cell>
          <cell r="B24" t="str">
            <v>Joel Embiid</v>
          </cell>
          <cell r="C24">
            <v>4.2</v>
          </cell>
        </row>
        <row r="25">
          <cell r="A25" t="str">
            <v>Phoenix Suns</v>
          </cell>
          <cell r="B25" t="str">
            <v>Chris Paul</v>
          </cell>
          <cell r="C25">
            <v>11.7</v>
          </cell>
        </row>
        <row r="26">
          <cell r="A26" t="str">
            <v>Portland Trail Blazers</v>
          </cell>
          <cell r="B26" t="str">
            <v>Damian Lillard</v>
          </cell>
          <cell r="C26">
            <v>7.3</v>
          </cell>
        </row>
        <row r="27">
          <cell r="A27" t="str">
            <v>Sacramento Kings</v>
          </cell>
          <cell r="B27" t="str">
            <v>De'Aaron Fox</v>
          </cell>
          <cell r="C27">
            <v>6.3</v>
          </cell>
        </row>
        <row r="28">
          <cell r="A28" t="str">
            <v>San Antonio Spurs</v>
          </cell>
          <cell r="B28" t="str">
            <v>Dejounte Murray</v>
          </cell>
          <cell r="C28">
            <v>7</v>
          </cell>
        </row>
        <row r="29">
          <cell r="A29" t="str">
            <v>Toronto Raptors</v>
          </cell>
          <cell r="B29" t="str">
            <v>Fred VanVleet</v>
          </cell>
          <cell r="C29">
            <v>8.8000000000000007</v>
          </cell>
        </row>
        <row r="30">
          <cell r="A30" t="str">
            <v>Utah Jazz</v>
          </cell>
          <cell r="B30" t="str">
            <v>Donovan Mitchell</v>
          </cell>
          <cell r="C30">
            <v>4</v>
          </cell>
        </row>
        <row r="31">
          <cell r="A31" t="str">
            <v>Washington Wizards</v>
          </cell>
          <cell r="B31" t="str">
            <v>Spencer Dinwiddie</v>
          </cell>
          <cell r="C31">
            <v>7</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495.675945486109" createdVersion="7" refreshedVersion="7" minRefreshableVersion="3" recordCount="36" xr:uid="{B6377EAF-B909-DD45-9D3D-EBD1A20B908A}">
  <cacheSource type="worksheet">
    <worksheetSource ref="A1:G100" sheet="all models"/>
  </cacheSource>
  <cacheFields count="7">
    <cacheField name="Away" numFmtId="0">
      <sharedItems containsBlank="1" count="25">
        <s v="Philadelphia 76ers"/>
        <s v="Golden State Warriors"/>
        <s v="Houston Rockets"/>
        <s v="Los Angeles Lakers"/>
        <s v="Denver Nuggets"/>
        <m/>
        <s v="Phoenix Suns" u="1"/>
        <s v="New York Knicks" u="1"/>
        <s v="Oklahoma City Thunder" u="1"/>
        <s v="Boston Celtics" u="1"/>
        <s v="San Antonio Spurs" u="1"/>
        <s v="Indiana Pacers" u="1"/>
        <s v="Orlando Magic" u="1"/>
        <s v="Brooklyn Nets" u="1"/>
        <s v="Miami Heat" u="1"/>
        <s v="Toronto Raptors" u="1"/>
        <s v="Milwaukee Bucks" u="1"/>
        <s v="New Orleans Pelicans" u="1"/>
        <s v="Utah Jazz" u="1"/>
        <s v="Sacramento Kings" u="1"/>
        <s v="Portland Trail Blazers" u="1"/>
        <s v="Washington Wizards" u="1"/>
        <s v="Charlotte Hornets" u="1"/>
        <s v="Memphis Grizzlies" u="1"/>
        <s v="Detroit Pistons" u="1"/>
      </sharedItems>
    </cacheField>
    <cacheField name="Home" numFmtId="0">
      <sharedItems containsBlank="1" count="26">
        <s v="New York Knicks"/>
        <s v="Oklahoma City Thunder"/>
        <s v="Dallas Mavericks"/>
        <s v="San Antonio Spurs"/>
        <s v="Utah Jazz"/>
        <m/>
        <s v="Boston Celtics" u="1"/>
        <s v="Los Angeles Lakers" u="1"/>
        <s v="Denver Nuggets" u="1"/>
        <s v="Indiana Pacers" u="1"/>
        <s v="Brooklyn Nets" u="1"/>
        <s v="Chicago Bulls" u="1"/>
        <s v="Philadelphia 76ers" u="1"/>
        <s v="Toronto Raptors" u="1"/>
        <s v="Milwaukee Bucks" u="1"/>
        <s v="New Orleans Pelicans" u="1"/>
        <s v="Golden State Warriors" u="1"/>
        <s v="Sacramento Kings" u="1"/>
        <s v="Houston Rockets" u="1"/>
        <s v="Portland Trail Blazers" u="1"/>
        <s v="Washington Wizards" u="1"/>
        <s v="Cleveland Cavaliers" u="1"/>
        <s v="Charlotte Hornets" u="1"/>
        <s v="Memphis Grizzlies" u="1"/>
        <s v="Atlanta Hawks" u="1"/>
        <s v="Detroit Pistons" u="1"/>
      </sharedItems>
    </cacheField>
    <cacheField name="Away_Margin" numFmtId="0">
      <sharedItems containsString="0" containsBlank="1" containsNumber="1" minValue="-16.047999999999998" maxValue="31.978000000000002"/>
    </cacheField>
    <cacheField name="Home_Margin" numFmtId="0">
      <sharedItems containsString="0" containsBlank="1" containsNumber="1" minValue="-31.978000000000002" maxValue="16.047999999999998"/>
    </cacheField>
    <cacheField name="Away_Win" numFmtId="0">
      <sharedItems containsString="0" containsBlank="1" containsNumber="1" minValue="7.6999999999999999E-2" maxValue="0.98399999999999999"/>
    </cacheField>
    <cacheField name="Home_Win" numFmtId="0">
      <sharedItems containsString="0" containsBlank="1" containsNumber="1" minValue="1.6E-2" maxValue="0.92300000000000004"/>
    </cacheField>
    <cacheField name="Model" numFmtId="0">
      <sharedItems containsBlank="1" count="8">
        <s v="Kendall Jenner - Simple Model"/>
        <s v="Tyra Banks - Least Squares"/>
        <s v="Gisele Bundchen - KNN"/>
        <s v="Kate Moss - Random Forest"/>
        <s v="Cindy Crawford - SVM"/>
        <s v="Naomi Campbell - Neural Network"/>
        <s v="Adriana Lima - Combination"/>
        <m/>
      </sharedItems>
    </cacheField>
  </cacheFields>
  <extLst>
    <ext xmlns:x14="http://schemas.microsoft.com/office/spreadsheetml/2009/9/main" uri="{725AE2AE-9491-48be-B2B4-4EB974FC3084}">
      <x14:pivotCacheDefinition pivotCacheId="10683758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n v="2.569"/>
    <n v="-2.569"/>
    <n v="0.58199999999999996"/>
    <n v="0.41799999999999998"/>
    <x v="0"/>
  </r>
  <r>
    <x v="1"/>
    <x v="1"/>
    <n v="31.978000000000002"/>
    <n v="-31.978000000000002"/>
    <n v="0.98399999999999999"/>
    <n v="1.6E-2"/>
    <x v="0"/>
  </r>
  <r>
    <x v="2"/>
    <x v="2"/>
    <n v="8.5350000000000001"/>
    <n v="-8.5350000000000001"/>
    <n v="0.77200000000000002"/>
    <n v="0.22800000000000001"/>
    <x v="0"/>
  </r>
  <r>
    <x v="3"/>
    <x v="3"/>
    <n v="-6.9779999999999998"/>
    <n v="6.9779999999999998"/>
    <n v="0.29799999999999999"/>
    <n v="0.70199999999999996"/>
    <x v="0"/>
  </r>
  <r>
    <x v="4"/>
    <x v="4"/>
    <n v="-16.047999999999998"/>
    <n v="16.047999999999998"/>
    <n v="7.6999999999999999E-2"/>
    <n v="0.92300000000000004"/>
    <x v="0"/>
  </r>
  <r>
    <x v="0"/>
    <x v="0"/>
    <n v="1.0580000000000001"/>
    <n v="-1.0580000000000001"/>
    <n v="0.55600000000000005"/>
    <n v="0.44400000000000001"/>
    <x v="1"/>
  </r>
  <r>
    <x v="1"/>
    <x v="1"/>
    <n v="19.617999999999999"/>
    <n v="-19.617999999999999"/>
    <n v="0.93600000000000005"/>
    <n v="6.4000000000000001E-2"/>
    <x v="1"/>
  </r>
  <r>
    <x v="2"/>
    <x v="2"/>
    <n v="4.5789999999999997"/>
    <n v="-4.5789999999999997"/>
    <n v="0.64600000000000002"/>
    <n v="0.35399999999999998"/>
    <x v="1"/>
  </r>
  <r>
    <x v="3"/>
    <x v="3"/>
    <n v="-2.2789999999999999"/>
    <n v="2.2789999999999999"/>
    <n v="0.32700000000000001"/>
    <n v="0.67300000000000004"/>
    <x v="1"/>
  </r>
  <r>
    <x v="4"/>
    <x v="4"/>
    <n v="-11.202999999999999"/>
    <n v="11.202999999999999"/>
    <n v="0.215"/>
    <n v="0.78500000000000003"/>
    <x v="1"/>
  </r>
  <r>
    <x v="0"/>
    <x v="0"/>
    <n v="-0.92200000000000004"/>
    <n v="0.92200000000000004"/>
    <n v="0.47599999999999998"/>
    <n v="0.52400000000000002"/>
    <x v="2"/>
  </r>
  <r>
    <x v="1"/>
    <x v="1"/>
    <n v="10.077999999999999"/>
    <n v="-10.077999999999999"/>
    <n v="0.81"/>
    <n v="0.19"/>
    <x v="2"/>
  </r>
  <r>
    <x v="2"/>
    <x v="2"/>
    <n v="-2.1179999999999999"/>
    <n v="2.1179999999999999"/>
    <n v="0.42199999999999999"/>
    <n v="0.57799999999999996"/>
    <x v="2"/>
  </r>
  <r>
    <x v="3"/>
    <x v="3"/>
    <n v="-6.2549999999999999"/>
    <n v="6.2549999999999999"/>
    <n v="0.30199999999999999"/>
    <n v="0.69799999999999995"/>
    <x v="2"/>
  </r>
  <r>
    <x v="4"/>
    <x v="4"/>
    <n v="-8.7449999999999992"/>
    <n v="8.7449999999999992"/>
    <n v="0.254"/>
    <n v="0.746"/>
    <x v="2"/>
  </r>
  <r>
    <x v="0"/>
    <x v="0"/>
    <n v="0.54900000000000004"/>
    <n v="-0.54900000000000004"/>
    <n v="0.626"/>
    <n v="0.374"/>
    <x v="3"/>
  </r>
  <r>
    <x v="1"/>
    <x v="1"/>
    <n v="15.756"/>
    <n v="-15.756"/>
    <n v="0.76800000000000002"/>
    <n v="0.23200000000000001"/>
    <x v="3"/>
  </r>
  <r>
    <x v="2"/>
    <x v="2"/>
    <n v="0.86699999999999999"/>
    <n v="-0.86699999999999999"/>
    <n v="0.66200000000000003"/>
    <n v="0.33800000000000002"/>
    <x v="3"/>
  </r>
  <r>
    <x v="3"/>
    <x v="3"/>
    <n v="-4.3280000000000003"/>
    <n v="4.3280000000000003"/>
    <n v="0.26400000000000001"/>
    <n v="0.73599999999999999"/>
    <x v="3"/>
  </r>
  <r>
    <x v="4"/>
    <x v="4"/>
    <n v="-2.5190000000000001"/>
    <n v="2.5190000000000001"/>
    <n v="0.35399999999999998"/>
    <n v="0.64600000000000002"/>
    <x v="3"/>
  </r>
  <r>
    <x v="0"/>
    <x v="0"/>
    <n v="0.77600000000000002"/>
    <n v="-0.77600000000000002"/>
    <n v="0.54"/>
    <n v="0.46"/>
    <x v="4"/>
  </r>
  <r>
    <x v="1"/>
    <x v="1"/>
    <n v="17.413"/>
    <n v="-17.413"/>
    <n v="0.93899999999999995"/>
    <n v="6.0999999999999999E-2"/>
    <x v="4"/>
  </r>
  <r>
    <x v="2"/>
    <x v="2"/>
    <n v="2.89"/>
    <n v="-2.89"/>
    <n v="0.64100000000000001"/>
    <n v="0.35899999999999999"/>
    <x v="4"/>
  </r>
  <r>
    <x v="3"/>
    <x v="3"/>
    <n v="-5.3940000000000001"/>
    <n v="5.3940000000000001"/>
    <n v="0.318"/>
    <n v="0.68200000000000005"/>
    <x v="4"/>
  </r>
  <r>
    <x v="4"/>
    <x v="4"/>
    <n v="-6.7610000000000001"/>
    <n v="6.7610000000000001"/>
    <n v="0.28399999999999997"/>
    <n v="0.71599999999999997"/>
    <x v="4"/>
  </r>
  <r>
    <x v="0"/>
    <x v="0"/>
    <n v="1.6759999999999999"/>
    <n v="-1.6759999999999999"/>
    <n v="0.45"/>
    <n v="0.55000000000000004"/>
    <x v="5"/>
  </r>
  <r>
    <x v="1"/>
    <x v="1"/>
    <n v="17.497"/>
    <n v="-17.497"/>
    <n v="0.92300000000000004"/>
    <n v="7.6999999999999999E-2"/>
    <x v="5"/>
  </r>
  <r>
    <x v="2"/>
    <x v="2"/>
    <n v="2.6219999999999999"/>
    <n v="-2.6219999999999999"/>
    <n v="0.55500000000000005"/>
    <n v="0.44500000000000001"/>
    <x v="5"/>
  </r>
  <r>
    <x v="3"/>
    <x v="3"/>
    <n v="-4.2439999999999998"/>
    <n v="4.2439999999999998"/>
    <n v="0.29699999999999999"/>
    <n v="0.70299999999999996"/>
    <x v="5"/>
  </r>
  <r>
    <x v="4"/>
    <x v="4"/>
    <n v="-8.9390000000000001"/>
    <n v="8.9390000000000001"/>
    <n v="0.26800000000000002"/>
    <n v="0.73199999999999998"/>
    <x v="5"/>
  </r>
  <r>
    <x v="0"/>
    <x v="0"/>
    <n v="0.95099999999999996"/>
    <n v="-0.95099999999999996"/>
    <n v="0.53800000000000003"/>
    <n v="0.46200000000000002"/>
    <x v="6"/>
  </r>
  <r>
    <x v="1"/>
    <x v="1"/>
    <n v="18.722999999999999"/>
    <n v="-18.722999999999999"/>
    <n v="0.89300000000000002"/>
    <n v="0.107"/>
    <x v="6"/>
  </r>
  <r>
    <x v="2"/>
    <x v="2"/>
    <n v="2.8959999999999999"/>
    <n v="-2.8959999999999999"/>
    <n v="0.61599999999999999"/>
    <n v="0.38400000000000001"/>
    <x v="6"/>
  </r>
  <r>
    <x v="3"/>
    <x v="3"/>
    <n v="-4.9130000000000003"/>
    <n v="4.9130000000000003"/>
    <n v="0.30099999999999999"/>
    <n v="0.69899999999999995"/>
    <x v="6"/>
  </r>
  <r>
    <x v="4"/>
    <x v="4"/>
    <n v="-9.0359999999999996"/>
    <n v="9.0359999999999996"/>
    <n v="0.24199999999999999"/>
    <n v="0.75800000000000001"/>
    <x v="6"/>
  </r>
  <r>
    <x v="5"/>
    <x v="5"/>
    <m/>
    <m/>
    <m/>
    <m/>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201D03-DB27-2943-80C5-9E47B3544008}"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A4:F11" firstHeaderRow="0" firstDataRow="1" firstDataCol="2" rowPageCount="1" colPageCount="1"/>
  <pivotFields count="7">
    <pivotField axis="axisPage" compact="0" outline="0" multipleItemSelectionAllowed="1" showAll="0" defaultSubtotal="0">
      <items count="25">
        <item h="1" m="1" x="21"/>
        <item h="1" m="1" x="10"/>
        <item h="1" m="1" x="20"/>
        <item h="1" x="0"/>
        <item h="1" m="1" x="7"/>
        <item h="1" m="1" x="12"/>
        <item h="1" m="1" x="11"/>
        <item h="1" x="1"/>
        <item x="4"/>
        <item h="1" x="5"/>
        <item h="1" m="1" x="13"/>
        <item h="1" m="1" x="14"/>
        <item h="1" m="1" x="19"/>
        <item h="1" m="1" x="6"/>
        <item h="1" m="1" x="15"/>
        <item h="1" m="1" x="24"/>
        <item h="1" m="1" x="23"/>
        <item h="1" m="1" x="8"/>
        <item h="1" x="2"/>
        <item h="1" m="1" x="17"/>
        <item h="1" m="1" x="16"/>
        <item h="1" m="1" x="18"/>
        <item h="1" m="1" x="22"/>
        <item h="1" m="1" x="9"/>
        <item h="1" x="3"/>
      </items>
      <extLst>
        <ext xmlns:x14="http://schemas.microsoft.com/office/spreadsheetml/2009/9/main" uri="{2946ED86-A175-432a-8AC1-64E0C546D7DE}">
          <x14:pivotField fillDownLabels="1"/>
        </ext>
      </extLst>
    </pivotField>
    <pivotField axis="axisRow" compact="0" outline="0" showAll="0" defaultSubtotal="0">
      <items count="26">
        <item x="4"/>
        <item m="1" x="24"/>
        <item m="1" x="14"/>
        <item m="1" x="25"/>
        <item m="1" x="20"/>
        <item m="1" x="15"/>
        <item m="1" x="11"/>
        <item m="1" x="23"/>
        <item m="1" x="7"/>
        <item x="5"/>
        <item m="1" x="6"/>
        <item m="1" x="22"/>
        <item x="2"/>
        <item m="1" x="18"/>
        <item x="1"/>
        <item x="3"/>
        <item m="1" x="9"/>
        <item m="1" x="12"/>
        <item m="1" x="13"/>
        <item m="1" x="8"/>
        <item m="1" x="16"/>
        <item m="1" x="19"/>
        <item m="1" x="21"/>
        <item m="1" x="10"/>
        <item x="0"/>
        <item m="1" x="17"/>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6"/>
        <item x="4"/>
        <item x="2"/>
        <item x="3"/>
        <item x="0"/>
        <item x="5"/>
        <item x="1"/>
        <item x="7"/>
      </items>
      <extLst>
        <ext xmlns:x14="http://schemas.microsoft.com/office/spreadsheetml/2009/9/main" uri="{2946ED86-A175-432a-8AC1-64E0C546D7DE}">
          <x14:pivotField fillDownLabels="1"/>
        </ext>
      </extLst>
    </pivotField>
  </pivotFields>
  <rowFields count="2">
    <field x="6"/>
    <field x="1"/>
  </rowFields>
  <rowItems count="7">
    <i>
      <x/>
      <x/>
    </i>
    <i>
      <x v="1"/>
      <x/>
    </i>
    <i>
      <x v="2"/>
      <x/>
    </i>
    <i>
      <x v="3"/>
      <x/>
    </i>
    <i>
      <x v="4"/>
      <x/>
    </i>
    <i>
      <x v="5"/>
      <x/>
    </i>
    <i>
      <x v="6"/>
      <x/>
    </i>
  </rowItems>
  <colFields count="1">
    <field x="-2"/>
  </colFields>
  <colItems count="4">
    <i>
      <x/>
    </i>
    <i i="1">
      <x v="1"/>
    </i>
    <i i="2">
      <x v="2"/>
    </i>
    <i i="3">
      <x v="3"/>
    </i>
  </colItems>
  <pageFields count="1">
    <pageField fld="0" hier="-1"/>
  </pageFields>
  <dataFields count="4">
    <dataField name="Sum of Away_Margin" fld="2" baseField="0" baseItem="0"/>
    <dataField name="Sum of Home_Margin" fld="3" baseField="0" baseItem="0"/>
    <dataField name="Sum of Away_Win" fld="4" baseField="0" baseItem="0"/>
    <dataField name="Sum of Home_Win"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way" xr10:uid="{9BB8BB45-1C78-C840-8473-0DB3BBA9788D}" sourceName="away">
  <pivotTables>
    <pivotTable tabId="5" name="PivotTable2"/>
  </pivotTables>
  <data>
    <tabular pivotCacheId="1068375802">
      <items count="25">
        <i x="4" s="1"/>
        <i x="1"/>
        <i x="2"/>
        <i x="3"/>
        <i x="0"/>
        <i x="9" nd="1"/>
        <i x="13" nd="1"/>
        <i x="22" nd="1"/>
        <i x="24" nd="1"/>
        <i x="11" nd="1"/>
        <i x="23" nd="1"/>
        <i x="14" nd="1"/>
        <i x="16" nd="1"/>
        <i x="17" nd="1"/>
        <i x="7" nd="1"/>
        <i x="8" nd="1"/>
        <i x="12" nd="1"/>
        <i x="6" nd="1"/>
        <i x="20" nd="1"/>
        <i x="19" nd="1"/>
        <i x="10" nd="1"/>
        <i x="15" nd="1"/>
        <i x="18" nd="1"/>
        <i x="21"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way" xr10:uid="{C4AAF5F4-B018-4842-BDDD-203D78635BFB}" cache="Slicer_away" caption="Away Team" style="SlicerStyleOther1"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8C9B-523F-0446-9E2C-1776621B992A}">
  <dimension ref="B1:T41"/>
  <sheetViews>
    <sheetView tabSelected="1" zoomScaleNormal="100" workbookViewId="0"/>
  </sheetViews>
  <sheetFormatPr baseColWidth="10" defaultRowHeight="16" customHeight="1" x14ac:dyDescent="0.2"/>
  <cols>
    <col min="1" max="1" width="2.83203125" style="8" customWidth="1" collapsed="1"/>
    <col min="2" max="2" width="10.83203125" style="8" customWidth="1" collapsed="1"/>
    <col min="3" max="3" width="10.83203125" style="8" collapsed="1"/>
    <col min="4" max="4" width="8.83203125" style="8" customWidth="1" collapsed="1"/>
    <col min="5" max="6" width="10.83203125" style="8" collapsed="1"/>
    <col min="7" max="7" width="2.83203125" style="8" customWidth="1" collapsed="1"/>
    <col min="8" max="8" width="6.83203125" style="8" customWidth="1" collapsed="1"/>
    <col min="9" max="9" width="24.83203125" style="8" customWidth="1" collapsed="1"/>
    <col min="10" max="17" width="15.83203125" style="8" customWidth="1" collapsed="1"/>
    <col min="18" max="18" width="8.83203125" style="8" bestFit="1" customWidth="1"/>
    <col min="19" max="20" width="15.83203125" style="8" customWidth="1" collapsed="1"/>
    <col min="21" max="16384" width="10.83203125" style="8" collapsed="1"/>
  </cols>
  <sheetData>
    <row r="1" spans="2:20" ht="16" customHeight="1" x14ac:dyDescent="0.2">
      <c r="B1" s="38" t="s">
        <v>119</v>
      </c>
      <c r="C1" s="38"/>
      <c r="E1" s="39" t="s">
        <v>120</v>
      </c>
      <c r="F1" s="39"/>
      <c r="H1" s="50">
        <f ca="1">TODAY()</f>
        <v>44495</v>
      </c>
      <c r="I1" s="50"/>
    </row>
    <row r="2" spans="2:20" ht="16" customHeight="1" x14ac:dyDescent="0.2">
      <c r="H2" s="50"/>
      <c r="I2" s="50"/>
    </row>
    <row r="3" spans="2:20" ht="16" customHeight="1" x14ac:dyDescent="0.2">
      <c r="B3" s="43" t="str">
        <f>I5</f>
        <v>Denver Nuggets</v>
      </c>
      <c r="C3" s="43"/>
      <c r="D3" s="49" t="s">
        <v>128</v>
      </c>
      <c r="E3" s="42" t="str">
        <f>I6</f>
        <v>Utah Jazz</v>
      </c>
      <c r="F3" s="42"/>
      <c r="H3" s="50"/>
      <c r="I3" s="50"/>
      <c r="J3" s="45" t="s">
        <v>9</v>
      </c>
      <c r="K3" s="46" t="s">
        <v>130</v>
      </c>
      <c r="L3" s="47" t="s">
        <v>21</v>
      </c>
      <c r="M3" s="44" t="s">
        <v>129</v>
      </c>
      <c r="N3" s="40" t="s">
        <v>23</v>
      </c>
      <c r="O3" s="41" t="s">
        <v>24</v>
      </c>
      <c r="P3" s="37" t="s">
        <v>25</v>
      </c>
    </row>
    <row r="4" spans="2:20" ht="16" customHeight="1" x14ac:dyDescent="0.2">
      <c r="B4" s="43"/>
      <c r="C4" s="43"/>
      <c r="D4" s="49"/>
      <c r="E4" s="42"/>
      <c r="F4" s="42"/>
      <c r="I4" s="20" t="s">
        <v>121</v>
      </c>
      <c r="J4" s="45"/>
      <c r="K4" s="46"/>
      <c r="L4" s="47"/>
      <c r="M4" s="44"/>
      <c r="N4" s="40"/>
      <c r="O4" s="41"/>
      <c r="P4" s="37"/>
    </row>
    <row r="5" spans="2:20" ht="16" customHeight="1" x14ac:dyDescent="0.2">
      <c r="H5" s="14" t="s">
        <v>119</v>
      </c>
      <c r="I5" s="19" t="str">
        <f>Pivot!D2</f>
        <v>Denver Nuggets</v>
      </c>
      <c r="J5" s="12">
        <f>Pivot!$J5</f>
        <v>-16.047999999999998</v>
      </c>
      <c r="K5" s="12">
        <f>Pivot!$J6</f>
        <v>-11.202999999999999</v>
      </c>
      <c r="L5" s="12">
        <f>Pivot!$J7</f>
        <v>-8.7449999999999992</v>
      </c>
      <c r="M5" s="12">
        <f>Pivot!$J8</f>
        <v>-2.5190000000000001</v>
      </c>
      <c r="N5" s="12">
        <f>Pivot!$J9</f>
        <v>-6.7610000000000001</v>
      </c>
      <c r="O5" s="12">
        <f>Pivot!$J10</f>
        <v>-8.9390000000000001</v>
      </c>
      <c r="P5" s="12">
        <f>Pivot!$J11</f>
        <v>-9.0359999999999996</v>
      </c>
    </row>
    <row r="6" spans="2:20" ht="16" customHeight="1" x14ac:dyDescent="0.2">
      <c r="B6" s="38" t="s">
        <v>125</v>
      </c>
      <c r="C6" s="38"/>
      <c r="E6" s="39" t="s">
        <v>125</v>
      </c>
      <c r="F6" s="39"/>
      <c r="H6" s="15" t="s">
        <v>120</v>
      </c>
      <c r="I6" s="3" t="str">
        <f>Pivot!D3</f>
        <v>Utah Jazz</v>
      </c>
      <c r="J6" s="12">
        <f>Pivot!$K5</f>
        <v>16.047999999999998</v>
      </c>
      <c r="K6" s="12">
        <f>Pivot!$K6</f>
        <v>11.202999999999999</v>
      </c>
      <c r="L6" s="12">
        <f>Pivot!$K7</f>
        <v>8.7449999999999992</v>
      </c>
      <c r="M6" s="12">
        <f>Pivot!$K8</f>
        <v>2.5190000000000001</v>
      </c>
      <c r="N6" s="12">
        <f>Pivot!$K9</f>
        <v>6.7610000000000001</v>
      </c>
      <c r="O6" s="12">
        <f>Pivot!$K10</f>
        <v>8.9390000000000001</v>
      </c>
      <c r="P6" s="12">
        <f>Pivot!$K11</f>
        <v>9.0359999999999996</v>
      </c>
    </row>
    <row r="7" spans="2:20" ht="16" customHeight="1" x14ac:dyDescent="0.2">
      <c r="B7" s="11"/>
      <c r="C7" s="34" t="s">
        <v>126</v>
      </c>
      <c r="D7" s="11"/>
      <c r="E7" s="34" t="s">
        <v>126</v>
      </c>
    </row>
    <row r="8" spans="2:20" ht="16" customHeight="1" x14ac:dyDescent="0.2">
      <c r="B8" s="6">
        <f>VLOOKUP($B$3,'away rank'!$A:$BS,2,0)</f>
        <v>0.4823529411764706</v>
      </c>
      <c r="C8" s="4">
        <f>VLOOKUP($B$3,'away rank'!$A:$BS,3,0)</f>
        <v>4</v>
      </c>
      <c r="D8" s="5" t="s">
        <v>27</v>
      </c>
      <c r="E8" s="4">
        <f>VLOOKUP($E$3,'home rank'!$A:$BS,3,0)</f>
        <v>23</v>
      </c>
      <c r="F8" s="17">
        <f>VLOOKUP($E$3,'home rank'!$A:$BS,2,0)</f>
        <v>0.425414364640884</v>
      </c>
      <c r="J8" s="45" t="s">
        <v>9</v>
      </c>
      <c r="K8" s="46" t="s">
        <v>130</v>
      </c>
      <c r="L8" s="47" t="s">
        <v>21</v>
      </c>
      <c r="M8" s="44" t="s">
        <v>129</v>
      </c>
      <c r="N8" s="40" t="s">
        <v>23</v>
      </c>
      <c r="O8" s="41" t="s">
        <v>24</v>
      </c>
      <c r="P8" s="37" t="s">
        <v>25</v>
      </c>
    </row>
    <row r="9" spans="2:20" ht="16" customHeight="1" x14ac:dyDescent="0.2">
      <c r="B9" s="6">
        <f>VLOOKUP($B$3,'away rank'!$A:$BS,4,0)</f>
        <v>0.58039215686274515</v>
      </c>
      <c r="C9" s="4">
        <f>VLOOKUP($B$3,'away rank'!$A:$BS,5,0)</f>
        <v>20</v>
      </c>
      <c r="D9" s="5" t="s">
        <v>29</v>
      </c>
      <c r="E9" s="4">
        <f>VLOOKUP($E$3,'home rank'!$A:$BS,5,0)</f>
        <v>29</v>
      </c>
      <c r="F9" s="17">
        <f>VLOOKUP($E$3,'home rank'!$A:$BS,4,0)</f>
        <v>0.50828729281767959</v>
      </c>
      <c r="I9" s="16" t="s">
        <v>122</v>
      </c>
      <c r="J9" s="45"/>
      <c r="K9" s="46"/>
      <c r="L9" s="47"/>
      <c r="M9" s="44"/>
      <c r="N9" s="40"/>
      <c r="O9" s="41"/>
      <c r="P9" s="37"/>
    </row>
    <row r="10" spans="2:20" ht="16" customHeight="1" x14ac:dyDescent="0.2">
      <c r="B10" s="6">
        <f>VLOOKUP($B$3,'away rank'!$A:$BS,6,0)</f>
        <v>0.32710280373831774</v>
      </c>
      <c r="C10" s="4">
        <f>VLOOKUP($B$3,'away rank'!$A:$BS,7,0)</f>
        <v>20</v>
      </c>
      <c r="D10" s="5" t="s">
        <v>31</v>
      </c>
      <c r="E10" s="4">
        <f>VLOOKUP($E$3,'home rank'!$A:$BS,7,0)</f>
        <v>17</v>
      </c>
      <c r="F10" s="17">
        <f>VLOOKUP($E$3,'home rank'!$A:$BS,6,0)</f>
        <v>0.33707865168539325</v>
      </c>
      <c r="H10" s="14" t="s">
        <v>119</v>
      </c>
      <c r="I10" s="19" t="str">
        <f>Pivot!D2</f>
        <v>Denver Nuggets</v>
      </c>
      <c r="J10" s="13">
        <f>Pivot!$L5</f>
        <v>7.6999999999999999E-2</v>
      </c>
      <c r="K10" s="13">
        <f>Pivot!$L6</f>
        <v>0.215</v>
      </c>
      <c r="L10" s="13">
        <f>Pivot!$L7</f>
        <v>0.254</v>
      </c>
      <c r="M10" s="13">
        <f>Pivot!$L8</f>
        <v>0.35399999999999998</v>
      </c>
      <c r="N10" s="13">
        <f>Pivot!$L9</f>
        <v>0.28399999999999997</v>
      </c>
      <c r="O10" s="13">
        <f>Pivot!$L10</f>
        <v>0.26800000000000002</v>
      </c>
      <c r="P10" s="13">
        <f>Pivot!$L11</f>
        <v>0.24199999999999999</v>
      </c>
      <c r="Q10" s="58"/>
      <c r="R10" s="58"/>
      <c r="S10" s="58"/>
      <c r="T10" s="58"/>
    </row>
    <row r="11" spans="2:20" ht="16" customHeight="1" x14ac:dyDescent="0.2">
      <c r="B11" s="6">
        <f>VLOOKUP($B$3,'away rank'!$A:$BS,8,0)</f>
        <v>0.41960784313725491</v>
      </c>
      <c r="C11" s="4">
        <f>VLOOKUP($B$3,'away rank'!$A:$BS,9,0)</f>
        <v>11</v>
      </c>
      <c r="D11" s="5" t="s">
        <v>33</v>
      </c>
      <c r="E11" s="4">
        <f>VLOOKUP($E$3,'home rank'!$A:$BS,9,0)</f>
        <v>2</v>
      </c>
      <c r="F11" s="17">
        <f>VLOOKUP($E$3,'home rank'!$A:$BS,8,0)</f>
        <v>0.49171270718232046</v>
      </c>
      <c r="H11" s="15" t="s">
        <v>120</v>
      </c>
      <c r="I11" s="3" t="str">
        <f>Pivot!D3</f>
        <v>Utah Jazz</v>
      </c>
      <c r="J11" s="13">
        <f>Pivot!$M5</f>
        <v>0.92300000000000004</v>
      </c>
      <c r="K11" s="13">
        <f>Pivot!$M6</f>
        <v>0.78500000000000003</v>
      </c>
      <c r="L11" s="13">
        <f>Pivot!$M7</f>
        <v>0.746</v>
      </c>
      <c r="M11" s="13">
        <f>Pivot!$M8</f>
        <v>0.64600000000000002</v>
      </c>
      <c r="N11" s="13">
        <f>Pivot!$M9</f>
        <v>0.71599999999999997</v>
      </c>
      <c r="O11" s="13">
        <f>Pivot!$M10</f>
        <v>0.73199999999999998</v>
      </c>
      <c r="P11" s="13">
        <f>Pivot!$M11</f>
        <v>0.75800000000000001</v>
      </c>
      <c r="Q11" s="58"/>
      <c r="R11" s="58"/>
      <c r="S11" s="58"/>
      <c r="T11" s="58"/>
    </row>
    <row r="12" spans="2:20" ht="16" customHeight="1" x14ac:dyDescent="0.2">
      <c r="B12" s="6">
        <f>VLOOKUP($B$3,'away rank'!$A:$BS,10,0)</f>
        <v>0.62068965517241381</v>
      </c>
      <c r="C12" s="4">
        <f>VLOOKUP($B$3,'away rank'!$A:$BS,11,0)</f>
        <v>30</v>
      </c>
      <c r="D12" s="5" t="s">
        <v>35</v>
      </c>
      <c r="E12" s="4">
        <f>VLOOKUP($E$3,'home rank'!$A:$BS,11,0)</f>
        <v>2</v>
      </c>
      <c r="F12" s="17">
        <f>VLOOKUP($E$3,'home rank'!$A:$BS,10,0)</f>
        <v>0.86842105263157898</v>
      </c>
      <c r="K12" s="54" t="s">
        <v>131</v>
      </c>
      <c r="L12" s="54"/>
      <c r="M12" s="54"/>
      <c r="N12" s="54"/>
    </row>
    <row r="13" spans="2:20" ht="16" customHeight="1" x14ac:dyDescent="0.2">
      <c r="B13" s="6">
        <f>VLOOKUP($B$3,'away rank'!$A:$BS,12,0)</f>
        <v>7.0588235294117646E-2</v>
      </c>
      <c r="C13" s="4">
        <f>VLOOKUP($B$3,'away rank'!$A:$BS,13,0)</f>
        <v>30</v>
      </c>
      <c r="D13" s="5" t="s">
        <v>37</v>
      </c>
      <c r="E13" s="4">
        <f>VLOOKUP($E$3,'home rank'!$A:$BS,13,0)</f>
        <v>10</v>
      </c>
      <c r="F13" s="17">
        <f>VLOOKUP($E$3,'home rank'!$A:$BS,12,0)</f>
        <v>0.18232044198895028</v>
      </c>
      <c r="K13" s="55"/>
      <c r="L13" s="55"/>
      <c r="M13" s="55"/>
      <c r="N13" s="55"/>
    </row>
    <row r="14" spans="2:20" ht="16" customHeight="1" x14ac:dyDescent="0.25">
      <c r="B14" s="6">
        <f>VLOOKUP($B$3,'away rank'!$A:$BS,14,0)</f>
        <v>0.19379844961240311</v>
      </c>
      <c r="C14" s="4">
        <f>VLOOKUP($B$3,'away rank'!$A:$BS,15,0)</f>
        <v>20</v>
      </c>
      <c r="D14" s="5" t="s">
        <v>39</v>
      </c>
      <c r="E14" s="4">
        <f>VLOOKUP($E$3,'home rank'!$A:$BS,15,0)</f>
        <v>4</v>
      </c>
      <c r="F14" s="17">
        <f>VLOOKUP($E$3,'home rank'!$A:$BS,14,0)</f>
        <v>0.26041666666666669</v>
      </c>
      <c r="K14" s="56" t="str">
        <f>VLOOKUP(Pivot!D3,arenas!A:B,2,0)&amp;" - "&amp;VLOOKUP(Pivot!D3,arenas!A:C,3,0)</f>
        <v>Vivint Arena - Salt Lake City, Utah</v>
      </c>
      <c r="L14" s="56"/>
      <c r="M14" s="56"/>
      <c r="N14" s="56"/>
      <c r="P14" s="57" t="s">
        <v>279</v>
      </c>
      <c r="Q14" s="57"/>
      <c r="R14" s="57"/>
      <c r="S14" s="57"/>
      <c r="T14" s="57"/>
    </row>
    <row r="15" spans="2:20" ht="16" customHeight="1" x14ac:dyDescent="0.2">
      <c r="B15" s="6">
        <f>VLOOKUP($B$3,'away rank'!$A:$BS,20,0)</f>
        <v>0.58536585365853655</v>
      </c>
      <c r="C15" s="4">
        <f>VLOOKUP($B$3,'away rank'!$A:$BS,21,0)</f>
        <v>14</v>
      </c>
      <c r="D15" s="5" t="s">
        <v>45</v>
      </c>
      <c r="E15" s="4">
        <f>VLOOKUP($E$3,'home rank'!$A:$BS,21,0)</f>
        <v>30</v>
      </c>
      <c r="F15" s="17">
        <f>VLOOKUP($E$3,'home rank'!$A:$BS,20,0)</f>
        <v>0.44155844155844154</v>
      </c>
      <c r="L15" s="51">
        <f>VLOOKUP(Pivot!D3,'game times'!B:F,5,0)</f>
        <v>0.83333333333333337</v>
      </c>
      <c r="M15" s="51"/>
      <c r="P15" s="57"/>
      <c r="Q15" s="57"/>
      <c r="R15" s="57"/>
      <c r="S15" s="57"/>
      <c r="T15" s="57"/>
    </row>
    <row r="16" spans="2:20" ht="16" customHeight="1" x14ac:dyDescent="0.2">
      <c r="B16" s="6">
        <f>VLOOKUP($B$3,'away rank'!$A:$BS,22,0)</f>
        <v>0.20343877149232184</v>
      </c>
      <c r="C16" s="4">
        <f>VLOOKUP($B$3,'away rank'!$A:$BS,23,0)</f>
        <v>30</v>
      </c>
      <c r="D16" s="5" t="s">
        <v>47</v>
      </c>
      <c r="E16" s="4">
        <f>VLOOKUP($E$3,'home rank'!$A:$BS,23,0)</f>
        <v>18</v>
      </c>
      <c r="F16" s="17">
        <f>VLOOKUP($E$3,'home rank'!$A:$BS,22,0)</f>
        <v>0.1437636327582788</v>
      </c>
      <c r="K16" s="43" t="str">
        <f>Pivot!D2</f>
        <v>Denver Nuggets</v>
      </c>
      <c r="L16" s="43"/>
      <c r="M16" s="42" t="str">
        <f>Pivot!D3</f>
        <v>Utah Jazz</v>
      </c>
      <c r="N16" s="42"/>
      <c r="P16" s="43" t="str">
        <f>Pivot!D2</f>
        <v>Denver Nuggets</v>
      </c>
      <c r="Q16" s="43"/>
      <c r="R16" s="58"/>
      <c r="S16" s="42" t="str">
        <f>Pivot!D3</f>
        <v>Utah Jazz</v>
      </c>
      <c r="T16" s="42"/>
    </row>
    <row r="17" spans="2:20" ht="16" customHeight="1" x14ac:dyDescent="0.2">
      <c r="B17" s="6">
        <f>VLOOKUP($B$3,'away rank'!$A:$BS,60,0)</f>
        <v>0.17390733692085575</v>
      </c>
      <c r="C17" s="4">
        <f>VLOOKUP($B$3,'away rank'!$A:$BS,61,0)</f>
        <v>25</v>
      </c>
      <c r="D17" s="5" t="s">
        <v>53</v>
      </c>
      <c r="E17" s="4">
        <f>VLOOKUP($E$3,'home rank'!$A:$BS,61,0)</f>
        <v>17</v>
      </c>
      <c r="F17" s="17">
        <f>VLOOKUP($E$3,'home rank'!$A:$BS,60,0)</f>
        <v>0.1834225659329764</v>
      </c>
      <c r="K17" s="30" t="str">
        <f>VLOOKUP(Pivot!D2,standings!A:B,2,0)</f>
        <v>West</v>
      </c>
      <c r="L17" s="30" t="str" cm="1">
        <f t="array" ref="L17">VLOOKUP(Pivot!D2,standings!$A:$P,16,0)&amp;IF(OR(VALUE(RIGHT(VLOOKUP(Pivot!D2,standings!$A:$P,16,0),2))={11,12,13}),"th",IF(OR(VALUE(RIGHT(VLOOKUP(Pivot!D2,standings!$A:$P,16,0)))={1,2,3}),CHOOSE(RIGHT(VLOOKUP(Pivot!D2,standings!$A:$P,16,0)),"st","nd","rd"),"th"))</f>
        <v>4th</v>
      </c>
      <c r="M17" s="15" t="str">
        <f>VLOOKUP(Pivot!D3,standings!A:B,2,0)</f>
        <v>West</v>
      </c>
      <c r="N17" s="15" t="str" cm="1">
        <f t="array" ref="N17">VLOOKUP(Pivot!D3,standings!$A:$P,16,0)&amp;IF(OR(VALUE(RIGHT(VLOOKUP(Pivot!D3,standings!$A:$P,16,0),2))={11,12,13}),"th",IF(OR(VALUE(RIGHT(VLOOKUP(Pivot!D3,standings!$A:$P,16,0)))={1,2,3}),CHOOSE(RIGHT(VLOOKUP(Pivot!D3,standings!$A:$P,16,0)),"st","nd","rd"),"th"))</f>
        <v>2nd</v>
      </c>
      <c r="O17" s="62"/>
      <c r="P17" s="65" t="str">
        <f>VLOOKUP(Pivot!$D$2,[1]Points!$A:$C,2,0)</f>
        <v>Nikola Jokic</v>
      </c>
      <c r="Q17" s="59">
        <f>VLOOKUP(Pivot!$D$2,[1]Points!$A:$C,3,0)</f>
        <v>27.7</v>
      </c>
      <c r="R17" s="63" t="s">
        <v>280</v>
      </c>
      <c r="S17" s="61">
        <f>VLOOKUP(Pivot!$D$3,[1]Points!$A:$C,3,0)</f>
        <v>21.5</v>
      </c>
      <c r="T17" s="64" t="str">
        <f>VLOOKUP(Pivot!$D$3,[1]Points!$A:$C,2,0)</f>
        <v>Donovan Mitchell</v>
      </c>
    </row>
    <row r="18" spans="2:20" ht="16" customHeight="1" x14ac:dyDescent="0.2">
      <c r="B18" s="6">
        <f>VLOOKUP($B$3,'away rank'!$A:$BS,30,0)</f>
        <v>0.55098039215686279</v>
      </c>
      <c r="C18" s="4">
        <f>VLOOKUP($B$3,'away rank'!$A:$BS,31,0)</f>
        <v>4</v>
      </c>
      <c r="D18" s="5" t="s">
        <v>55</v>
      </c>
      <c r="E18" s="4">
        <f>VLOOKUP($E$3,'home rank'!$A:$BS,31,0)</f>
        <v>22</v>
      </c>
      <c r="F18" s="17">
        <f>VLOOKUP($E$3,'home rank'!$A:$BS,30,0)</f>
        <v>0.50828729281767959</v>
      </c>
      <c r="K18" s="31" t="s">
        <v>194</v>
      </c>
      <c r="L18" s="32" t="str">
        <f>VLOOKUP(Pivot!$D$2,standings!$A:$P,4,0)</f>
        <v>2-1</v>
      </c>
      <c r="M18" s="31" t="s">
        <v>194</v>
      </c>
      <c r="N18" s="32" t="str">
        <f>VLOOKUP(Pivot!$D$3,standings!$A:$P,4,0)</f>
        <v>2-0</v>
      </c>
      <c r="O18" s="62"/>
      <c r="P18" s="65" t="str">
        <f>VLOOKUP(Pivot!$D$2,[1]Rebounds!$A:$C,2,0)</f>
        <v>Nikola Jokic</v>
      </c>
      <c r="Q18" s="59">
        <f>VLOOKUP(Pivot!$D$2,[1]Rebounds!$A:$C,3,0)</f>
        <v>16</v>
      </c>
      <c r="R18" s="60" t="s">
        <v>281</v>
      </c>
      <c r="S18" s="61">
        <f>VLOOKUP(Pivot!$D$3,[1]Rebounds!$A:$C,3,0)</f>
        <v>20.5</v>
      </c>
      <c r="T18" s="64" t="str">
        <f>VLOOKUP(Pivot!$D$3,[1]Rebounds!$A:$C,2,0)</f>
        <v>Rudy Gobert</v>
      </c>
    </row>
    <row r="19" spans="2:20" ht="16" customHeight="1" x14ac:dyDescent="0.2">
      <c r="B19" s="6">
        <f>VLOOKUP($B$3,'away rank'!$A:$BS,32,0)</f>
        <v>0.57196419006810006</v>
      </c>
      <c r="C19" s="4">
        <f>VLOOKUP($B$3,'away rank'!$A:$BS,33,0)</f>
        <v>17</v>
      </c>
      <c r="D19" s="5" t="s">
        <v>57</v>
      </c>
      <c r="E19" s="4">
        <f>VLOOKUP($E$3,'home rank'!$A:$BS,33,0)</f>
        <v>16</v>
      </c>
      <c r="F19" s="17">
        <f>VLOOKUP($E$3,'home rank'!$A:$BS,32,0)</f>
        <v>0.57298267849598639</v>
      </c>
      <c r="K19" s="31" t="s">
        <v>196</v>
      </c>
      <c r="L19" s="32" t="str">
        <f>VLOOKUP(Pivot!$D$2,standings!$A:$P,6,0)</f>
        <v>2-1</v>
      </c>
      <c r="M19" s="31" t="s">
        <v>196</v>
      </c>
      <c r="N19" s="32" t="str">
        <f>VLOOKUP(Pivot!$D$3,standings!$A:$P,6,0)</f>
        <v>2-0</v>
      </c>
      <c r="O19" s="62"/>
      <c r="P19" s="65" t="str">
        <f>VLOOKUP(Pivot!$D$2,[1]Assists!$A:$C,2,0)</f>
        <v>Nikola Jokic</v>
      </c>
      <c r="Q19" s="59">
        <f>VLOOKUP(Pivot!$D$2,[1]Assists!$A:$C,3,0)</f>
        <v>4</v>
      </c>
      <c r="R19" s="60" t="s">
        <v>282</v>
      </c>
      <c r="S19" s="61">
        <f>VLOOKUP(Pivot!$D$3,[1]Assists!$A:$C,3,0)</f>
        <v>4</v>
      </c>
      <c r="T19" s="64" t="str">
        <f>VLOOKUP(Pivot!$D$3,[1]Assists!$A:$C,2,0)</f>
        <v>Donovan Mitchell</v>
      </c>
    </row>
    <row r="20" spans="2:20" ht="16" customHeight="1" x14ac:dyDescent="0.2">
      <c r="B20" s="7">
        <f>VLOOKUP($B$3,'away rank'!$A:$BS,66,0)</f>
        <v>98.109988187426183</v>
      </c>
      <c r="C20" s="4">
        <f>VLOOKUP($B$3,'away rank'!$A:$BS,67,0)</f>
        <v>25</v>
      </c>
      <c r="D20" s="5" t="s">
        <v>123</v>
      </c>
      <c r="E20" s="4">
        <f>VLOOKUP($E$3,'home rank'!$A:$BS,67,0)</f>
        <v>9</v>
      </c>
      <c r="F20" s="18">
        <f>VLOOKUP($E$3,'home rank'!$A:$BS,66,0)</f>
        <v>107.57485623636724</v>
      </c>
      <c r="K20" s="31" t="s">
        <v>197</v>
      </c>
      <c r="L20" s="32" t="str">
        <f>VLOOKUP(Pivot!$D$2,standings!$A:$P,7,0)</f>
        <v>L 1</v>
      </c>
      <c r="M20" s="31" t="s">
        <v>197</v>
      </c>
      <c r="N20" s="32" t="str">
        <f>VLOOKUP(Pivot!$D$3,standings!$A:$P,7,0)</f>
        <v>W 2</v>
      </c>
    </row>
    <row r="21" spans="2:20" ht="16" customHeight="1" x14ac:dyDescent="0.2">
      <c r="B21" s="7">
        <f>VLOOKUP($B$3,'away rank'!$A:$BS,70,0)</f>
        <v>100.86666666666667</v>
      </c>
      <c r="C21" s="4">
        <f>VLOOKUP($B$3,'away rank'!$A:$BS,71,0)</f>
        <v>27</v>
      </c>
      <c r="D21" s="5" t="s">
        <v>95</v>
      </c>
      <c r="E21" s="4">
        <f>VLOOKUP($E$3,'home rank'!$A:$BS,71,0)</f>
        <v>21</v>
      </c>
      <c r="F21" s="18">
        <f>VLOOKUP($E$3,'home rank'!$A:$BS,70,0)</f>
        <v>101.96999999999998</v>
      </c>
      <c r="K21" s="31" t="s">
        <v>198</v>
      </c>
      <c r="L21" s="32" t="str">
        <f>VLOOKUP(Pivot!$D$2,standings!$A:$P,8,0)</f>
        <v>1-0</v>
      </c>
      <c r="M21" s="31" t="s">
        <v>202</v>
      </c>
      <c r="N21" s="32" t="str">
        <f>VLOOKUP(Pivot!$D$3,standings!$A:$P,12,0)</f>
        <v>1-0</v>
      </c>
    </row>
    <row r="22" spans="2:20" ht="16" customHeight="1" x14ac:dyDescent="0.2">
      <c r="B22" s="9"/>
      <c r="K22" s="31" t="s">
        <v>200</v>
      </c>
      <c r="L22" s="32" t="str">
        <f>VLOOKUP(Pivot!$D$2,standings!$A:$P,10,0)</f>
        <v>1-0</v>
      </c>
      <c r="M22" s="31" t="s">
        <v>204</v>
      </c>
      <c r="N22" s="32" t="str">
        <f>VLOOKUP(Pivot!$D$3,standings!$A:$P,14,0)</f>
        <v>1-0</v>
      </c>
    </row>
    <row r="23" spans="2:20" ht="16" customHeight="1" x14ac:dyDescent="0.2">
      <c r="B23" s="38" t="s">
        <v>124</v>
      </c>
      <c r="C23" s="38"/>
      <c r="E23" s="39" t="s">
        <v>124</v>
      </c>
      <c r="F23" s="39"/>
      <c r="K23" s="31" t="s">
        <v>201</v>
      </c>
      <c r="L23" s="32" t="str">
        <f>VLOOKUP(Pivot!$D$2,standings!$A:$P,11,0)</f>
        <v>W 1</v>
      </c>
      <c r="M23" s="31" t="s">
        <v>205</v>
      </c>
      <c r="N23" s="32" t="str">
        <f>VLOOKUP(Pivot!$D$3,standings!$A:$P,15,0)</f>
        <v>W 1</v>
      </c>
    </row>
    <row r="24" spans="2:20" ht="16" customHeight="1" x14ac:dyDescent="0.2">
      <c r="B24" s="11"/>
      <c r="C24" s="34" t="s">
        <v>126</v>
      </c>
      <c r="D24" s="11"/>
      <c r="E24" s="34" t="s">
        <v>126</v>
      </c>
    </row>
    <row r="25" spans="2:20" ht="16" customHeight="1" x14ac:dyDescent="0.2">
      <c r="B25" s="6">
        <f>VLOOKUP($B$3,'away rank'!$A:$BS,34,0)</f>
        <v>0.45059288537549408</v>
      </c>
      <c r="C25" s="4">
        <f>VLOOKUP($B$3,'away rank'!$A:$BS,35,0)</f>
        <v>15</v>
      </c>
      <c r="D25" s="5" t="s">
        <v>27</v>
      </c>
      <c r="E25" s="4">
        <f>VLOOKUP($E$3,'home rank'!$A:$BS,35,0)</f>
        <v>1</v>
      </c>
      <c r="F25" s="17">
        <f>VLOOKUP($B$3,'home rank'!$A:$BS,34,0)</f>
        <v>0.45059288537549408</v>
      </c>
      <c r="K25" s="48" t="s">
        <v>221</v>
      </c>
      <c r="L25" s="48"/>
      <c r="M25" s="48" t="s">
        <v>221</v>
      </c>
      <c r="N25" s="48"/>
    </row>
    <row r="26" spans="2:20" ht="16" customHeight="1" x14ac:dyDescent="0.2">
      <c r="B26" s="6">
        <f>VLOOKUP($B$3,'away rank'!$A:$BS,36,0)</f>
        <v>0.66007905138339917</v>
      </c>
      <c r="C26" s="4">
        <f>VLOOKUP($B$3,'away rank'!$A:$BS,37,0)</f>
        <v>28</v>
      </c>
      <c r="D26" s="5" t="s">
        <v>29</v>
      </c>
      <c r="E26" s="4">
        <f>VLOOKUP($E$3,'home rank'!$A:$BS,37,0)</f>
        <v>22</v>
      </c>
      <c r="F26" s="17">
        <f>VLOOKUP($B$3,'home rank'!$A:$BS,36,0)</f>
        <v>0.66007905138339917</v>
      </c>
      <c r="K26" s="53" t="s">
        <v>256</v>
      </c>
      <c r="L26" s="53"/>
      <c r="M26" s="52" t="s">
        <v>257</v>
      </c>
      <c r="N26" s="52"/>
    </row>
    <row r="27" spans="2:20" ht="16" customHeight="1" x14ac:dyDescent="0.2">
      <c r="B27" s="6">
        <f>VLOOKUP($B$3,'away rank'!$A:$BS,38,0)</f>
        <v>0.31395348837209303</v>
      </c>
      <c r="C27" s="4">
        <f>VLOOKUP($B$3,'away rank'!$A:$BS,39,0)</f>
        <v>6</v>
      </c>
      <c r="D27" s="5" t="s">
        <v>31</v>
      </c>
      <c r="E27" s="4">
        <f>VLOOKUP($E$3,'home rank'!$A:$BS,39,0)</f>
        <v>1</v>
      </c>
      <c r="F27" s="17">
        <f>VLOOKUP($B$3,'home rank'!$A:$BS,38,0)</f>
        <v>0.31395348837209303</v>
      </c>
      <c r="K27" s="25" t="s">
        <v>37</v>
      </c>
      <c r="L27" s="6">
        <f>(B13-league!G2)+(F29-league!G2)+league!G2</f>
        <v>5.5778636076650762E-2</v>
      </c>
      <c r="M27" s="17">
        <f>(F29-league!G2)+(B13-league!G2)+league!G2</f>
        <v>5.5778636076650762E-2</v>
      </c>
      <c r="N27" s="27" t="s">
        <v>37</v>
      </c>
    </row>
    <row r="28" spans="2:20" ht="16" customHeight="1" x14ac:dyDescent="0.2">
      <c r="B28" s="6">
        <f>VLOOKUP($B$3,'away rank'!$A:$BS,40,0)</f>
        <v>0.33992094861660077</v>
      </c>
      <c r="C28" s="4">
        <f>VLOOKUP($B$3,'away rank'!$A:$BS,41,0)</f>
        <v>3</v>
      </c>
      <c r="D28" s="5" t="s">
        <v>33</v>
      </c>
      <c r="E28" s="4">
        <f>VLOOKUP($E$3,'home rank'!$A:$BS,41,0)</f>
        <v>9</v>
      </c>
      <c r="F28" s="17">
        <f>VLOOKUP($B$3,'home rank'!$A:$BS,40,0)</f>
        <v>0.33992094861660077</v>
      </c>
      <c r="K28" s="25" t="s">
        <v>39</v>
      </c>
      <c r="L28" s="6">
        <f>(B14-league!H2)+((1-Viz!F30)-league!H2)+league!H2</f>
        <v>0.18704184296611381</v>
      </c>
      <c r="M28" s="17">
        <f>(F30-league!I2)+((1-Viz!B14)-league!I2)+league!I2</f>
        <v>0.81343923821255359</v>
      </c>
      <c r="N28" s="27" t="s">
        <v>41</v>
      </c>
    </row>
    <row r="29" spans="2:20" ht="16" customHeight="1" x14ac:dyDescent="0.2">
      <c r="B29" s="6">
        <f>VLOOKUP($B$3,'away rank'!$A:$BS,44,0)</f>
        <v>0.15019762845849802</v>
      </c>
      <c r="C29" s="4">
        <f>VLOOKUP($B$3,'away rank'!$A:$BS,45,0)</f>
        <v>10</v>
      </c>
      <c r="D29" s="5" t="s">
        <v>37</v>
      </c>
      <c r="E29" s="4">
        <f>VLOOKUP($E$3,'home rank'!$A:$BS,45,0)</f>
        <v>4</v>
      </c>
      <c r="F29" s="17">
        <f>VLOOKUP($B$3,'home rank'!$A:$BS,44,0)</f>
        <v>0.15019762845849802</v>
      </c>
      <c r="K29" s="25" t="s">
        <v>47</v>
      </c>
      <c r="L29" s="6">
        <f>(B16-league!L2)+(Viz!F33-league!L2)+league!L2</f>
        <v>0.23798377470663878</v>
      </c>
      <c r="M29" s="17">
        <f>(F33-league!L2)+(Viz!B16-league!L2)+league!L2</f>
        <v>0.23798377470663878</v>
      </c>
      <c r="N29" s="27" t="s">
        <v>47</v>
      </c>
    </row>
    <row r="30" spans="2:20" ht="16" customHeight="1" x14ac:dyDescent="0.2">
      <c r="B30" s="6">
        <f>VLOOKUP($B$3,'away rank'!$A:$BS,16,0)</f>
        <v>0.78985507246376807</v>
      </c>
      <c r="C30" s="4">
        <f>VLOOKUP($B$3,'away rank'!$A:$BS,17,0)</f>
        <v>15</v>
      </c>
      <c r="D30" s="5" t="s">
        <v>41</v>
      </c>
      <c r="E30" s="4">
        <f>VLOOKUP($E$3,'home rank'!$A:$BS,17,0)</f>
        <v>29</v>
      </c>
      <c r="F30" s="17">
        <f>VLOOKUP($B$3,'home rank'!$A:$BS,16,0)</f>
        <v>0.78985507246376807</v>
      </c>
      <c r="K30" s="25" t="s">
        <v>55</v>
      </c>
      <c r="L30" s="6">
        <f>(B18-league!P2)+(Viz!F37-league!P2)+league!P2</f>
        <v>0.53780020930548789</v>
      </c>
      <c r="M30" s="17">
        <f>(F37-league!P2)+(B18-league!P2)+league!P2</f>
        <v>0.53780020930548789</v>
      </c>
      <c r="N30" s="27" t="s">
        <v>55</v>
      </c>
    </row>
    <row r="31" spans="2:20" ht="16" customHeight="1" x14ac:dyDescent="0.2">
      <c r="B31" s="6">
        <f>VLOOKUP($B$3,'away rank'!$A:$BS,18,0)</f>
        <v>0.50187265917602997</v>
      </c>
      <c r="C31" s="4">
        <f>VLOOKUP($B$3,'away rank'!$A:$BS,19,0)</f>
        <v>13</v>
      </c>
      <c r="D31" s="5" t="s">
        <v>43</v>
      </c>
      <c r="E31" s="4">
        <f>VLOOKUP($E$3,'home rank'!$A:$BS,19,0)</f>
        <v>12</v>
      </c>
      <c r="F31" s="17">
        <f>VLOOKUP($B$3,'home rank'!$A:$BS,18,0)</f>
        <v>0.50187265917602997</v>
      </c>
      <c r="K31" s="25" t="s">
        <v>123</v>
      </c>
      <c r="L31" s="7">
        <f>(B20-league!AH2)+(Viz!F39-league!AI2)+league!AH2</f>
        <v>91.586948657271805</v>
      </c>
      <c r="M31" s="18">
        <f>(F39-league!AI2)+(Viz!B20-league!AH2)+league!AI2</f>
        <v>91.360754490718008</v>
      </c>
      <c r="N31" s="27" t="s">
        <v>127</v>
      </c>
    </row>
    <row r="32" spans="2:20" ht="16" customHeight="1" x14ac:dyDescent="0.2">
      <c r="B32" s="6">
        <f>VLOOKUP($B$3,'away rank'!$A:$BS,52,0)</f>
        <v>0.64035087719298245</v>
      </c>
      <c r="C32" s="4">
        <f>VLOOKUP($B$3,'away rank'!$A:$BS,53,0)</f>
        <v>24</v>
      </c>
      <c r="D32" s="5" t="s">
        <v>45</v>
      </c>
      <c r="E32" s="4">
        <f>VLOOKUP($E$3,'home rank'!$A:$BS,53,0)</f>
        <v>5</v>
      </c>
      <c r="F32" s="17">
        <f>VLOOKUP($B$3,'home rank'!$A:$BS,52,0)</f>
        <v>0.64035087719298245</v>
      </c>
      <c r="K32" s="25" t="s">
        <v>95</v>
      </c>
      <c r="L32" s="7">
        <f>(B21-league!AJ2)+(Viz!F21-league!AJ2)+league!AJ2</f>
        <v>99.48942226896213</v>
      </c>
      <c r="M32" s="18">
        <f>(F21-league!AJ2)+(Viz!B21-league!AJ2)+league!AJ2</f>
        <v>99.48942226896213</v>
      </c>
      <c r="N32" s="27" t="s">
        <v>95</v>
      </c>
    </row>
    <row r="33" spans="2:14" ht="16" customHeight="1" x14ac:dyDescent="0.2">
      <c r="B33" s="6">
        <f>VLOOKUP($B$3,'away rank'!$A:$BS,54,0)</f>
        <v>0.17973638663293837</v>
      </c>
      <c r="C33" s="4">
        <f>VLOOKUP($B$3,'away rank'!$A:$BS,55,0)</f>
        <v>5</v>
      </c>
      <c r="D33" s="5" t="s">
        <v>47</v>
      </c>
      <c r="E33" s="4">
        <f>VLOOKUP($E$3,'home rank'!$A:$BS,55,0)</f>
        <v>14</v>
      </c>
      <c r="F33" s="17">
        <f>VLOOKUP($B$3,'home rank'!$A:$BS,54,0)</f>
        <v>0.17973638663293837</v>
      </c>
      <c r="K33" s="53" t="s">
        <v>257</v>
      </c>
      <c r="L33" s="53"/>
      <c r="M33" s="52" t="s">
        <v>256</v>
      </c>
      <c r="N33" s="52"/>
    </row>
    <row r="34" spans="2:14" ht="16" customHeight="1" x14ac:dyDescent="0.2">
      <c r="B34" s="6">
        <f>VLOOKUP($B$3,'away rank'!$A:$BS,24,0)</f>
        <v>9.6525096525096526E-2</v>
      </c>
      <c r="C34" s="4">
        <f>VLOOKUP($B$3,'away rank'!$A:$BS,25,0)</f>
        <v>24</v>
      </c>
      <c r="D34" s="5" t="s">
        <v>49</v>
      </c>
      <c r="E34" s="4">
        <f>VLOOKUP($E$3,'home rank'!$A:$BS,25,0)</f>
        <v>25</v>
      </c>
      <c r="F34" s="17">
        <f>VLOOKUP($B$3,'home rank'!$A:$BS,24,0)</f>
        <v>9.6525096525096526E-2</v>
      </c>
      <c r="K34" s="25" t="s">
        <v>37</v>
      </c>
      <c r="L34" s="6">
        <f>(B29-league!G2)+(Viz!F13-league!G2)+league!G2</f>
        <v>0.1675108427714834</v>
      </c>
      <c r="M34" s="17">
        <f>(F13-league!G2)+(B29-league!G2)+league!G2</f>
        <v>0.1675108427714834</v>
      </c>
      <c r="N34" s="27" t="s">
        <v>37</v>
      </c>
    </row>
    <row r="35" spans="2:14" ht="16" customHeight="1" x14ac:dyDescent="0.2">
      <c r="B35" s="6">
        <f>VLOOKUP($B$3,'away rank'!$A:$BS,26,0)</f>
        <v>3.5928143712574849E-2</v>
      </c>
      <c r="C35" s="4">
        <f>VLOOKUP($B$3,'away rank'!$A:$BS,27,0)</f>
        <v>1</v>
      </c>
      <c r="D35" s="5" t="s">
        <v>51</v>
      </c>
      <c r="E35" s="4">
        <f>VLOOKUP($E$3,'home rank'!$A:$BS,27,0)</f>
        <v>7</v>
      </c>
      <c r="F35" s="17">
        <f>VLOOKUP($B$3,'home rank'!$A:$BS,26,0)</f>
        <v>3.5928143712574849E-2</v>
      </c>
      <c r="K35" s="25" t="s">
        <v>41</v>
      </c>
      <c r="L35" s="6">
        <f>(B30-league!I2)+((1-Viz!F14)-league!I2)+league!I2</f>
        <v>0.74682102115828997</v>
      </c>
      <c r="M35" s="17">
        <f>(F14-league!H2)-((1-Viz!B30)-league!H2)+league!H2</f>
        <v>0.26717327331295598</v>
      </c>
      <c r="N35" s="27" t="s">
        <v>39</v>
      </c>
    </row>
    <row r="36" spans="2:14" ht="16" customHeight="1" x14ac:dyDescent="0.2">
      <c r="B36" s="6">
        <f>VLOOKUP($B$3,'away rank'!$A:$BS,28,0)</f>
        <v>0.2096924510717614</v>
      </c>
      <c r="C36" s="4">
        <f>VLOOKUP($B$3,'away rank'!$A:$BS,29,0)</f>
        <v>27</v>
      </c>
      <c r="D36" s="5" t="s">
        <v>53</v>
      </c>
      <c r="E36" s="4">
        <f>VLOOKUP($E$3,'home rank'!$A:$BS,29,0)</f>
        <v>9</v>
      </c>
      <c r="F36" s="17">
        <f>VLOOKUP($B$3,'home rank'!$A:$BS,28,0)</f>
        <v>0.2096924510717614</v>
      </c>
      <c r="K36" s="25" t="s">
        <v>47</v>
      </c>
      <c r="L36" s="6">
        <f>(B33-league!L2)+(Viz!F16-league!L2)+league!L2</f>
        <v>0.17830863597259575</v>
      </c>
      <c r="M36" s="17">
        <f>(F16-league!L2)+(B33-league!L2)+league!L2</f>
        <v>0.17830863597259575</v>
      </c>
      <c r="N36" s="27" t="s">
        <v>47</v>
      </c>
    </row>
    <row r="37" spans="2:14" ht="16" customHeight="1" x14ac:dyDescent="0.2">
      <c r="B37" s="6">
        <f>VLOOKUP($B$3,'away rank'!$A:$BS,62,0)</f>
        <v>0.50395256916996045</v>
      </c>
      <c r="C37" s="4">
        <f>VLOOKUP($B$3,'away rank'!$A:$BS,63,0)</f>
        <v>10</v>
      </c>
      <c r="D37" s="5" t="s">
        <v>55</v>
      </c>
      <c r="E37" s="4">
        <f>VLOOKUP($E$3,'home rank'!$A:$BS,63,0)</f>
        <v>1</v>
      </c>
      <c r="F37" s="17">
        <f>VLOOKUP($B$3,'home rank'!$A:$BS,62,0)</f>
        <v>0.50395256916996045</v>
      </c>
      <c r="K37" s="25" t="s">
        <v>55</v>
      </c>
      <c r="L37" s="6">
        <f>(B37-league!P2)+(Viz!F18-league!P2)+league!P2</f>
        <v>0.49510710996630469</v>
      </c>
      <c r="M37" s="17">
        <f>(F18-league!P2)+(B37-league!P2)+league!P2</f>
        <v>0.49510710996630469</v>
      </c>
      <c r="N37" s="27" t="s">
        <v>55</v>
      </c>
    </row>
    <row r="38" spans="2:14" ht="16" customHeight="1" x14ac:dyDescent="0.2">
      <c r="B38" s="6">
        <f>VLOOKUP($B$3,'away rank'!$A:$BS,64,0)</f>
        <v>0.55446219059874347</v>
      </c>
      <c r="C38" s="4">
        <f>VLOOKUP($B$3,'away rank'!$A:$BS,65,0)</f>
        <v>8</v>
      </c>
      <c r="D38" s="5" t="s">
        <v>57</v>
      </c>
      <c r="E38" s="4">
        <f>VLOOKUP($E$3,'home rank'!$A:$BS,65,0)</f>
        <v>1</v>
      </c>
      <c r="F38" s="17">
        <f>VLOOKUP($B$3,'home rank'!$A:$BS,64,0)</f>
        <v>0.55446219059874347</v>
      </c>
      <c r="K38" s="25" t="s">
        <v>127</v>
      </c>
      <c r="L38" s="7">
        <f>(B39-league!AI2)+(Viz!F20-league!AH2)+league!AI2</f>
        <v>100.82562253965907</v>
      </c>
      <c r="M38" s="18">
        <f>(F20-league!AH2)+(Viz!B39-league!AI2)+league!AI2</f>
        <v>100.82562253965907</v>
      </c>
      <c r="N38" s="27" t="s">
        <v>123</v>
      </c>
    </row>
    <row r="39" spans="2:14" ht="16" customHeight="1" x14ac:dyDescent="0.2">
      <c r="B39" s="7">
        <f>VLOOKUP($B$3,'away rank'!$A:$BS,68,0)</f>
        <v>97.523632006390628</v>
      </c>
      <c r="C39" s="4">
        <f>VLOOKUP($B$3,'away rank'!$A:$BS,69,0)</f>
        <v>6</v>
      </c>
      <c r="D39" s="5" t="s">
        <v>127</v>
      </c>
      <c r="E39" s="4">
        <f>VLOOKUP($E$3,'home rank'!$A:$BS,69,0)</f>
        <v>1</v>
      </c>
      <c r="F39" s="18">
        <f>VLOOKUP($B$3,'home rank'!$A:$BS,68,0)</f>
        <v>97.523632006390628</v>
      </c>
    </row>
    <row r="40" spans="2:14" ht="16" customHeight="1" x14ac:dyDescent="0.2">
      <c r="B40" s="10"/>
      <c r="C40" s="10"/>
      <c r="E40" s="9"/>
      <c r="F40" s="10"/>
      <c r="K40" s="25" t="s">
        <v>225</v>
      </c>
      <c r="L40" s="26">
        <f>((L31/100)*L32)+(league!AK4-league!AK3)</f>
        <v>89.078509766360071</v>
      </c>
      <c r="M40" s="28">
        <f>((M38/100)*M32)+(league!AK3-league!AK4)</f>
        <v>102.35164569032187</v>
      </c>
      <c r="N40" s="27" t="s">
        <v>225</v>
      </c>
    </row>
    <row r="41" spans="2:14" ht="16" customHeight="1" x14ac:dyDescent="0.2">
      <c r="B41" s="10"/>
    </row>
  </sheetData>
  <mergeCells count="38">
    <mergeCell ref="P14:T15"/>
    <mergeCell ref="P16:Q16"/>
    <mergeCell ref="S16:T16"/>
    <mergeCell ref="M33:N33"/>
    <mergeCell ref="K33:L33"/>
    <mergeCell ref="K12:N13"/>
    <mergeCell ref="K14:N14"/>
    <mergeCell ref="K16:L16"/>
    <mergeCell ref="M16:N16"/>
    <mergeCell ref="K26:L26"/>
    <mergeCell ref="M26:N26"/>
    <mergeCell ref="B23:C23"/>
    <mergeCell ref="E23:F23"/>
    <mergeCell ref="K25:L25"/>
    <mergeCell ref="M25:N25"/>
    <mergeCell ref="K3:K4"/>
    <mergeCell ref="L3:L4"/>
    <mergeCell ref="D3:D4"/>
    <mergeCell ref="H1:I3"/>
    <mergeCell ref="B1:C1"/>
    <mergeCell ref="E1:F1"/>
    <mergeCell ref="L15:M15"/>
    <mergeCell ref="P8:P9"/>
    <mergeCell ref="B6:C6"/>
    <mergeCell ref="E6:F6"/>
    <mergeCell ref="N3:N4"/>
    <mergeCell ref="O3:O4"/>
    <mergeCell ref="P3:P4"/>
    <mergeCell ref="N8:N9"/>
    <mergeCell ref="O8:O9"/>
    <mergeCell ref="E3:F4"/>
    <mergeCell ref="B3:C4"/>
    <mergeCell ref="M3:M4"/>
    <mergeCell ref="J8:J9"/>
    <mergeCell ref="K8:K9"/>
    <mergeCell ref="L8:L9"/>
    <mergeCell ref="M8:M9"/>
    <mergeCell ref="J3:J4"/>
  </mergeCells>
  <conditionalFormatting sqref="C8:C21 E8:E21 C25:C39 E25:E39">
    <cfRule type="colorScale" priority="8">
      <colorScale>
        <cfvo type="num" val="1"/>
        <cfvo type="num" val="15"/>
        <cfvo type="num" val="30"/>
        <color rgb="FF00B050"/>
        <color theme="0"/>
        <color rgb="FFFF0000"/>
      </colorScale>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B4A8-FF1A-A244-BB98-64CE136ACF2E}">
  <dimension ref="A2:CG11"/>
  <sheetViews>
    <sheetView workbookViewId="0">
      <selection activeCell="A4" sqref="A4"/>
    </sheetView>
  </sheetViews>
  <sheetFormatPr baseColWidth="10" defaultRowHeight="15" x14ac:dyDescent="0.2"/>
  <cols>
    <col min="1" max="1" width="29.33203125" bestFit="1" customWidth="1" collapsed="1"/>
    <col min="2" max="2" width="15.33203125" bestFit="1" customWidth="1" collapsed="1"/>
    <col min="3" max="3" width="17.33203125" bestFit="1" customWidth="1" collapsed="1"/>
    <col min="4" max="4" width="17.83203125" bestFit="1" customWidth="1" collapsed="1"/>
    <col min="5" max="5" width="14.83203125" bestFit="1" customWidth="1" collapsed="1"/>
    <col min="6" max="6" width="15.33203125" bestFit="1" customWidth="1" collapsed="1"/>
    <col min="7" max="7" width="2.83203125" customWidth="1" collapsed="1"/>
    <col min="8" max="13" width="4.83203125" customWidth="1" collapsed="1"/>
    <col min="14" max="14" width="5.6640625" bestFit="1" customWidth="1" collapsed="1"/>
    <col min="15" max="17" width="6.6640625" bestFit="1" customWidth="1" collapsed="1"/>
    <col min="18" max="22" width="6.1640625" bestFit="1" customWidth="1" collapsed="1"/>
    <col min="23" max="23" width="5.1640625" bestFit="1" customWidth="1" collapsed="1"/>
    <col min="24" max="36" width="6.1640625" bestFit="1" customWidth="1" collapsed="1"/>
    <col min="37" max="37" width="5.1640625" bestFit="1" customWidth="1" collapsed="1"/>
    <col min="38" max="43" width="6.1640625" bestFit="1" customWidth="1" collapsed="1"/>
    <col min="44" max="44" width="10" bestFit="1" customWidth="1" collapsed="1"/>
    <col min="45" max="45" width="8.33203125" bestFit="1" customWidth="1" collapsed="1"/>
    <col min="46" max="46" width="10.33203125" bestFit="1" customWidth="1" collapsed="1"/>
    <col min="47" max="47" width="8.33203125" bestFit="1" customWidth="1" collapsed="1"/>
    <col min="48" max="48" width="10.33203125" bestFit="1" customWidth="1" collapsed="1"/>
    <col min="49" max="49" width="8.33203125" bestFit="1" customWidth="1" collapsed="1"/>
    <col min="50" max="50" width="10.33203125" bestFit="1" customWidth="1" collapsed="1"/>
    <col min="51" max="51" width="8.33203125" bestFit="1" customWidth="1" collapsed="1"/>
    <col min="52" max="52" width="10.33203125" bestFit="1" customWidth="1" collapsed="1"/>
    <col min="53" max="53" width="7.83203125" bestFit="1" customWidth="1" collapsed="1"/>
    <col min="54" max="54" width="9.83203125" bestFit="1" customWidth="1" collapsed="1"/>
    <col min="55" max="55" width="7.83203125" bestFit="1" customWidth="1" collapsed="1"/>
    <col min="56" max="56" width="9.83203125" bestFit="1" customWidth="1" collapsed="1"/>
    <col min="57" max="57" width="7.83203125" bestFit="1" customWidth="1" collapsed="1"/>
    <col min="58" max="58" width="9.83203125" bestFit="1" customWidth="1" collapsed="1"/>
    <col min="59" max="59" width="6.83203125" bestFit="1" customWidth="1" collapsed="1"/>
    <col min="60" max="60" width="8.83203125" bestFit="1" customWidth="1" collapsed="1"/>
    <col min="61" max="61" width="7.83203125" bestFit="1" customWidth="1" collapsed="1"/>
    <col min="62" max="62" width="9.83203125" bestFit="1" customWidth="1" collapsed="1"/>
    <col min="63" max="63" width="6.83203125" bestFit="1" customWidth="1" collapsed="1"/>
    <col min="64" max="64" width="8.83203125" bestFit="1" customWidth="1" collapsed="1"/>
    <col min="65" max="65" width="6.83203125" bestFit="1" customWidth="1" collapsed="1"/>
    <col min="66" max="66" width="8.83203125" bestFit="1" customWidth="1" collapsed="1"/>
    <col min="67" max="67" width="7.83203125" bestFit="1" customWidth="1" collapsed="1"/>
    <col min="68" max="68" width="9.83203125" bestFit="1" customWidth="1" collapsed="1"/>
    <col min="69" max="69" width="7.83203125" bestFit="1" customWidth="1" collapsed="1"/>
    <col min="70" max="70" width="9.83203125" bestFit="1" customWidth="1" collapsed="1"/>
    <col min="71" max="71" width="7.83203125" bestFit="1" customWidth="1" collapsed="1"/>
    <col min="72" max="72" width="9.83203125" bestFit="1" customWidth="1" collapsed="1"/>
    <col min="73" max="73" width="7.83203125" bestFit="1" customWidth="1" collapsed="1"/>
    <col min="74" max="74" width="9.83203125" bestFit="1" customWidth="1" collapsed="1"/>
    <col min="75" max="75" width="7.83203125" bestFit="1" customWidth="1" collapsed="1"/>
    <col min="76" max="76" width="9.83203125" bestFit="1" customWidth="1" collapsed="1"/>
    <col min="77" max="77" width="8.83203125" bestFit="1" customWidth="1" collapsed="1"/>
    <col min="79" max="79" width="8.83203125" bestFit="1" customWidth="1" collapsed="1"/>
    <col min="81" max="81" width="8.83203125" bestFit="1" customWidth="1" collapsed="1"/>
    <col min="83" max="83" width="8.83203125" bestFit="1" customWidth="1" collapsed="1"/>
    <col min="85" max="85" width="10" bestFit="1" customWidth="1" collapsed="1"/>
  </cols>
  <sheetData>
    <row r="2" spans="1:13" x14ac:dyDescent="0.2">
      <c r="A2" s="2" t="s">
        <v>119</v>
      </c>
      <c r="B2" t="s">
        <v>102</v>
      </c>
      <c r="C2" t="s">
        <v>0</v>
      </c>
      <c r="D2" t="str">
        <f>B2</f>
        <v>Denver Nuggets</v>
      </c>
    </row>
    <row r="3" spans="1:13" x14ac:dyDescent="0.2">
      <c r="C3" t="s">
        <v>1</v>
      </c>
      <c r="D3" t="str">
        <f>B5</f>
        <v>Utah Jazz</v>
      </c>
    </row>
    <row r="4" spans="1:13" x14ac:dyDescent="0.2">
      <c r="A4" s="2" t="s">
        <v>6</v>
      </c>
      <c r="B4" s="2" t="s">
        <v>120</v>
      </c>
      <c r="C4" t="s">
        <v>115</v>
      </c>
      <c r="D4" t="s">
        <v>116</v>
      </c>
      <c r="E4" t="s">
        <v>117</v>
      </c>
      <c r="F4" t="s">
        <v>118</v>
      </c>
    </row>
    <row r="5" spans="1:13" x14ac:dyDescent="0.2">
      <c r="A5" t="s">
        <v>25</v>
      </c>
      <c r="B5" t="s">
        <v>16</v>
      </c>
      <c r="C5" s="1">
        <v>-9.0359999999999996</v>
      </c>
      <c r="D5" s="1">
        <v>9.0359999999999996</v>
      </c>
      <c r="E5" s="1">
        <v>0.24199999999999999</v>
      </c>
      <c r="F5" s="1">
        <v>0.75800000000000001</v>
      </c>
      <c r="H5" t="str">
        <f t="shared" ref="H5:M5" si="0">A9</f>
        <v>Kendall Jenner - Simple Model</v>
      </c>
      <c r="I5" t="str">
        <f t="shared" si="0"/>
        <v>Utah Jazz</v>
      </c>
      <c r="J5">
        <f t="shared" si="0"/>
        <v>-16.047999999999998</v>
      </c>
      <c r="K5">
        <f t="shared" si="0"/>
        <v>16.047999999999998</v>
      </c>
      <c r="L5">
        <f t="shared" si="0"/>
        <v>7.6999999999999999E-2</v>
      </c>
      <c r="M5">
        <f t="shared" si="0"/>
        <v>0.92300000000000004</v>
      </c>
    </row>
    <row r="6" spans="1:13" x14ac:dyDescent="0.2">
      <c r="A6" t="s">
        <v>23</v>
      </c>
      <c r="B6" t="s">
        <v>16</v>
      </c>
      <c r="C6" s="1">
        <v>-6.7610000000000001</v>
      </c>
      <c r="D6" s="1">
        <v>6.7610000000000001</v>
      </c>
      <c r="E6" s="1">
        <v>0.28399999999999997</v>
      </c>
      <c r="F6" s="1">
        <v>0.71599999999999997</v>
      </c>
      <c r="H6" t="str">
        <f t="shared" ref="H6:M6" si="1">A11</f>
        <v>Tyra Banks - Least Squares</v>
      </c>
      <c r="I6" t="str">
        <f t="shared" si="1"/>
        <v>Utah Jazz</v>
      </c>
      <c r="J6">
        <f t="shared" si="1"/>
        <v>-11.202999999999999</v>
      </c>
      <c r="K6">
        <f t="shared" si="1"/>
        <v>11.202999999999999</v>
      </c>
      <c r="L6">
        <f t="shared" si="1"/>
        <v>0.215</v>
      </c>
      <c r="M6">
        <f t="shared" si="1"/>
        <v>0.78500000000000003</v>
      </c>
    </row>
    <row r="7" spans="1:13" x14ac:dyDescent="0.2">
      <c r="A7" t="s">
        <v>21</v>
      </c>
      <c r="B7" t="s">
        <v>16</v>
      </c>
      <c r="C7" s="1">
        <v>-8.7449999999999992</v>
      </c>
      <c r="D7" s="1">
        <v>8.7449999999999992</v>
      </c>
      <c r="E7" s="1">
        <v>0.254</v>
      </c>
      <c r="F7" s="1">
        <v>0.746</v>
      </c>
      <c r="H7" t="str">
        <f t="shared" ref="H7:M8" si="2">A7</f>
        <v>Gisele Bundchen - KNN</v>
      </c>
      <c r="I7" t="str">
        <f t="shared" si="2"/>
        <v>Utah Jazz</v>
      </c>
      <c r="J7">
        <f t="shared" si="2"/>
        <v>-8.7449999999999992</v>
      </c>
      <c r="K7">
        <f t="shared" si="2"/>
        <v>8.7449999999999992</v>
      </c>
      <c r="L7">
        <f t="shared" si="2"/>
        <v>0.254</v>
      </c>
      <c r="M7">
        <f t="shared" si="2"/>
        <v>0.746</v>
      </c>
    </row>
    <row r="8" spans="1:13" x14ac:dyDescent="0.2">
      <c r="A8" t="s">
        <v>22</v>
      </c>
      <c r="B8" t="s">
        <v>16</v>
      </c>
      <c r="C8" s="1">
        <v>-2.5190000000000001</v>
      </c>
      <c r="D8" s="1">
        <v>2.5190000000000001</v>
      </c>
      <c r="E8" s="1">
        <v>0.35399999999999998</v>
      </c>
      <c r="F8" s="1">
        <v>0.64600000000000002</v>
      </c>
      <c r="H8" t="str">
        <f t="shared" si="2"/>
        <v>Kate Moss - Random Forest</v>
      </c>
      <c r="I8" t="str">
        <f t="shared" si="2"/>
        <v>Utah Jazz</v>
      </c>
      <c r="J8">
        <f t="shared" si="2"/>
        <v>-2.5190000000000001</v>
      </c>
      <c r="K8">
        <f t="shared" si="2"/>
        <v>2.5190000000000001</v>
      </c>
      <c r="L8">
        <f t="shared" si="2"/>
        <v>0.35399999999999998</v>
      </c>
      <c r="M8">
        <f t="shared" si="2"/>
        <v>0.64600000000000002</v>
      </c>
    </row>
    <row r="9" spans="1:13" x14ac:dyDescent="0.2">
      <c r="A9" t="s">
        <v>9</v>
      </c>
      <c r="B9" t="s">
        <v>16</v>
      </c>
      <c r="C9" s="1">
        <v>-16.047999999999998</v>
      </c>
      <c r="D9" s="1">
        <v>16.047999999999998</v>
      </c>
      <c r="E9" s="1">
        <v>7.6999999999999999E-2</v>
      </c>
      <c r="F9" s="1">
        <v>0.92300000000000004</v>
      </c>
      <c r="H9" t="str">
        <f t="shared" ref="H9:M9" si="3">A6</f>
        <v>Cindy Crawford - SVM</v>
      </c>
      <c r="I9" t="str">
        <f t="shared" si="3"/>
        <v>Utah Jazz</v>
      </c>
      <c r="J9">
        <f t="shared" si="3"/>
        <v>-6.7610000000000001</v>
      </c>
      <c r="K9">
        <f t="shared" si="3"/>
        <v>6.7610000000000001</v>
      </c>
      <c r="L9">
        <f t="shared" si="3"/>
        <v>0.28399999999999997</v>
      </c>
      <c r="M9">
        <f t="shared" si="3"/>
        <v>0.71599999999999997</v>
      </c>
    </row>
    <row r="10" spans="1:13" x14ac:dyDescent="0.2">
      <c r="A10" t="s">
        <v>24</v>
      </c>
      <c r="B10" t="s">
        <v>16</v>
      </c>
      <c r="C10" s="1">
        <v>-8.9390000000000001</v>
      </c>
      <c r="D10" s="1">
        <v>8.9390000000000001</v>
      </c>
      <c r="E10" s="1">
        <v>0.26800000000000002</v>
      </c>
      <c r="F10" s="1">
        <v>0.73199999999999998</v>
      </c>
      <c r="H10" t="str">
        <f t="shared" ref="H10:M10" si="4">A10</f>
        <v>Naomi Campbell - Neural Network</v>
      </c>
      <c r="I10" t="str">
        <f t="shared" si="4"/>
        <v>Utah Jazz</v>
      </c>
      <c r="J10">
        <f t="shared" si="4"/>
        <v>-8.9390000000000001</v>
      </c>
      <c r="K10">
        <f t="shared" si="4"/>
        <v>8.9390000000000001</v>
      </c>
      <c r="L10">
        <f t="shared" si="4"/>
        <v>0.26800000000000002</v>
      </c>
      <c r="M10">
        <f t="shared" si="4"/>
        <v>0.73199999999999998</v>
      </c>
    </row>
    <row r="11" spans="1:13" x14ac:dyDescent="0.2">
      <c r="A11" t="s">
        <v>20</v>
      </c>
      <c r="B11" t="s">
        <v>16</v>
      </c>
      <c r="C11" s="1">
        <v>-11.202999999999999</v>
      </c>
      <c r="D11" s="1">
        <v>11.202999999999999</v>
      </c>
      <c r="E11" s="1">
        <v>0.215</v>
      </c>
      <c r="F11" s="1">
        <v>0.78500000000000003</v>
      </c>
      <c r="H11" t="str">
        <f t="shared" ref="H11:M11" si="5">A5</f>
        <v>Adriana Lima - Combination</v>
      </c>
      <c r="I11" t="str">
        <f t="shared" si="5"/>
        <v>Utah Jazz</v>
      </c>
      <c r="J11">
        <f t="shared" si="5"/>
        <v>-9.0359999999999996</v>
      </c>
      <c r="K11">
        <f t="shared" si="5"/>
        <v>9.0359999999999996</v>
      </c>
      <c r="L11">
        <f t="shared" si="5"/>
        <v>0.24199999999999999</v>
      </c>
      <c r="M11">
        <f t="shared" si="5"/>
        <v>0.75800000000000001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workbookViewId="0"/>
  </sheetViews>
  <sheetFormatPr baseColWidth="10" defaultRowHeight="15" x14ac:dyDescent="0.2"/>
  <cols>
    <col min="1" max="1" width="17.1640625" bestFit="1" customWidth="1" collapsed="1"/>
    <col min="2" max="2" width="18" bestFit="1" customWidth="1" collapsed="1"/>
    <col min="3" max="3" width="13.83203125" bestFit="1" customWidth="1" collapsed="1"/>
    <col min="4" max="4" width="14.33203125" bestFit="1" customWidth="1" collapsed="1"/>
    <col min="5" max="5" width="11.6640625" bestFit="1" customWidth="1" collapsed="1"/>
    <col min="6" max="6" width="12.1640625" bestFit="1" customWidth="1" collapsed="1"/>
    <col min="7" max="7" width="27.1640625" bestFit="1" customWidth="1" collapsed="1"/>
  </cols>
  <sheetData>
    <row r="1" spans="1:7" x14ac:dyDescent="0.2">
      <c r="A1" t="s">
        <v>119</v>
      </c>
      <c r="B1" t="s">
        <v>120</v>
      </c>
      <c r="C1" t="s">
        <v>2</v>
      </c>
      <c r="D1" t="s">
        <v>3</v>
      </c>
      <c r="E1" t="s">
        <v>4</v>
      </c>
      <c r="F1" t="s">
        <v>5</v>
      </c>
      <c r="G1" t="s">
        <v>6</v>
      </c>
    </row>
    <row r="2" spans="1:7" x14ac:dyDescent="0.2">
      <c r="A2" t="s">
        <v>111</v>
      </c>
      <c r="B2" t="s">
        <v>108</v>
      </c>
      <c r="C2">
        <v>2.569</v>
      </c>
      <c r="D2">
        <v>-2.569</v>
      </c>
      <c r="E2">
        <v>0.58199999999999996</v>
      </c>
      <c r="F2">
        <v>0.41799999999999998</v>
      </c>
      <c r="G2" t="s">
        <v>9</v>
      </c>
    </row>
    <row r="3" spans="1:7" x14ac:dyDescent="0.2">
      <c r="A3" t="s">
        <v>17</v>
      </c>
      <c r="B3" t="s">
        <v>109</v>
      </c>
      <c r="C3">
        <v>31.978000000000002</v>
      </c>
      <c r="D3">
        <v>-31.978000000000002</v>
      </c>
      <c r="E3">
        <v>0.98399999999999999</v>
      </c>
      <c r="F3">
        <v>1.6E-2</v>
      </c>
      <c r="G3" t="s">
        <v>9</v>
      </c>
    </row>
    <row r="4" spans="1:7" x14ac:dyDescent="0.2">
      <c r="A4" t="s">
        <v>18</v>
      </c>
      <c r="B4" t="s">
        <v>101</v>
      </c>
      <c r="C4">
        <v>8.5350000000000001</v>
      </c>
      <c r="D4">
        <v>-8.5350000000000001</v>
      </c>
      <c r="E4">
        <v>0.77200000000000002</v>
      </c>
      <c r="F4">
        <v>0.22800000000000001</v>
      </c>
      <c r="G4" t="s">
        <v>9</v>
      </c>
    </row>
    <row r="5" spans="1:7" x14ac:dyDescent="0.2">
      <c r="A5" t="s">
        <v>105</v>
      </c>
      <c r="B5" t="s">
        <v>15</v>
      </c>
      <c r="C5">
        <v>-6.9779999999999998</v>
      </c>
      <c r="D5">
        <v>6.9779999999999998</v>
      </c>
      <c r="E5">
        <v>0.29799999999999999</v>
      </c>
      <c r="F5">
        <v>0.70199999999999996</v>
      </c>
      <c r="G5" t="s">
        <v>9</v>
      </c>
    </row>
    <row r="6" spans="1:7" x14ac:dyDescent="0.2">
      <c r="A6" t="s">
        <v>102</v>
      </c>
      <c r="B6" t="s">
        <v>16</v>
      </c>
      <c r="C6">
        <v>-16.047999999999998</v>
      </c>
      <c r="D6">
        <v>16.047999999999998</v>
      </c>
      <c r="E6">
        <v>7.6999999999999999E-2</v>
      </c>
      <c r="F6">
        <v>0.92300000000000004</v>
      </c>
      <c r="G6" t="s">
        <v>9</v>
      </c>
    </row>
    <row r="7" spans="1:7" x14ac:dyDescent="0.2">
      <c r="A7" t="s">
        <v>111</v>
      </c>
      <c r="B7" t="s">
        <v>108</v>
      </c>
      <c r="C7">
        <v>1.0580000000000001</v>
      </c>
      <c r="D7">
        <v>-1.0580000000000001</v>
      </c>
      <c r="E7">
        <v>0.55600000000000005</v>
      </c>
      <c r="F7">
        <v>0.44400000000000001</v>
      </c>
      <c r="G7" t="s">
        <v>20</v>
      </c>
    </row>
    <row r="8" spans="1:7" x14ac:dyDescent="0.2">
      <c r="A8" t="s">
        <v>17</v>
      </c>
      <c r="B8" t="s">
        <v>109</v>
      </c>
      <c r="C8">
        <v>19.617999999999999</v>
      </c>
      <c r="D8">
        <v>-19.617999999999999</v>
      </c>
      <c r="E8">
        <v>0.93600000000000005</v>
      </c>
      <c r="F8">
        <v>6.4000000000000001E-2</v>
      </c>
      <c r="G8" t="s">
        <v>20</v>
      </c>
    </row>
    <row r="9" spans="1:7" x14ac:dyDescent="0.2">
      <c r="A9" t="s">
        <v>18</v>
      </c>
      <c r="B9" t="s">
        <v>101</v>
      </c>
      <c r="C9">
        <v>4.5789999999999997</v>
      </c>
      <c r="D9">
        <v>-4.5789999999999997</v>
      </c>
      <c r="E9">
        <v>0.64600000000000002</v>
      </c>
      <c r="F9">
        <v>0.35399999999999998</v>
      </c>
      <c r="G9" t="s">
        <v>20</v>
      </c>
    </row>
    <row r="10" spans="1:7" x14ac:dyDescent="0.2">
      <c r="A10" t="s">
        <v>105</v>
      </c>
      <c r="B10" t="s">
        <v>15</v>
      </c>
      <c r="C10">
        <v>-2.2789999999999999</v>
      </c>
      <c r="D10">
        <v>2.2789999999999999</v>
      </c>
      <c r="E10">
        <v>0.32700000000000001</v>
      </c>
      <c r="F10">
        <v>0.67300000000000004</v>
      </c>
      <c r="G10" t="s">
        <v>20</v>
      </c>
    </row>
    <row r="11" spans="1:7" x14ac:dyDescent="0.2">
      <c r="A11" t="s">
        <v>102</v>
      </c>
      <c r="B11" t="s">
        <v>16</v>
      </c>
      <c r="C11">
        <v>-11.202999999999999</v>
      </c>
      <c r="D11">
        <v>11.202999999999999</v>
      </c>
      <c r="E11">
        <v>0.215</v>
      </c>
      <c r="F11">
        <v>0.78500000000000003</v>
      </c>
      <c r="G11" t="s">
        <v>20</v>
      </c>
    </row>
    <row r="12" spans="1:7" x14ac:dyDescent="0.2">
      <c r="A12" t="s">
        <v>111</v>
      </c>
      <c r="B12" t="s">
        <v>108</v>
      </c>
      <c r="C12">
        <v>-0.92200000000000004</v>
      </c>
      <c r="D12">
        <v>0.92200000000000004</v>
      </c>
      <c r="E12">
        <v>0.47599999999999998</v>
      </c>
      <c r="F12">
        <v>0.52400000000000002</v>
      </c>
      <c r="G12" t="s">
        <v>21</v>
      </c>
    </row>
    <row r="13" spans="1:7" x14ac:dyDescent="0.2">
      <c r="A13" t="s">
        <v>17</v>
      </c>
      <c r="B13" t="s">
        <v>109</v>
      </c>
      <c r="C13">
        <v>10.077999999999999</v>
      </c>
      <c r="D13">
        <v>-10.077999999999999</v>
      </c>
      <c r="E13">
        <v>0.81</v>
      </c>
      <c r="F13">
        <v>0.19</v>
      </c>
      <c r="G13" t="s">
        <v>21</v>
      </c>
    </row>
    <row r="14" spans="1:7" x14ac:dyDescent="0.2">
      <c r="A14" t="s">
        <v>18</v>
      </c>
      <c r="B14" t="s">
        <v>101</v>
      </c>
      <c r="C14">
        <v>-2.1179999999999999</v>
      </c>
      <c r="D14">
        <v>2.1179999999999999</v>
      </c>
      <c r="E14">
        <v>0.42199999999999999</v>
      </c>
      <c r="F14">
        <v>0.57799999999999996</v>
      </c>
      <c r="G14" t="s">
        <v>21</v>
      </c>
    </row>
    <row r="15" spans="1:7" x14ac:dyDescent="0.2">
      <c r="A15" t="s">
        <v>105</v>
      </c>
      <c r="B15" t="s">
        <v>15</v>
      </c>
      <c r="C15">
        <v>-6.2549999999999999</v>
      </c>
      <c r="D15">
        <v>6.2549999999999999</v>
      </c>
      <c r="E15">
        <v>0.30199999999999999</v>
      </c>
      <c r="F15">
        <v>0.69799999999999995</v>
      </c>
      <c r="G15" t="s">
        <v>21</v>
      </c>
    </row>
    <row r="16" spans="1:7" x14ac:dyDescent="0.2">
      <c r="A16" t="s">
        <v>102</v>
      </c>
      <c r="B16" t="s">
        <v>16</v>
      </c>
      <c r="C16">
        <v>-8.7449999999999992</v>
      </c>
      <c r="D16">
        <v>8.7449999999999992</v>
      </c>
      <c r="E16">
        <v>0.254</v>
      </c>
      <c r="F16">
        <v>0.746</v>
      </c>
      <c r="G16" t="s">
        <v>21</v>
      </c>
    </row>
    <row r="17" spans="1:7" x14ac:dyDescent="0.2">
      <c r="A17" t="s">
        <v>111</v>
      </c>
      <c r="B17" t="s">
        <v>108</v>
      </c>
      <c r="C17">
        <v>0.54900000000000004</v>
      </c>
      <c r="D17">
        <v>-0.54900000000000004</v>
      </c>
      <c r="E17">
        <v>0.626</v>
      </c>
      <c r="F17">
        <v>0.374</v>
      </c>
      <c r="G17" t="s">
        <v>22</v>
      </c>
    </row>
    <row r="18" spans="1:7" x14ac:dyDescent="0.2">
      <c r="A18" t="s">
        <v>17</v>
      </c>
      <c r="B18" t="s">
        <v>109</v>
      </c>
      <c r="C18">
        <v>15.756</v>
      </c>
      <c r="D18">
        <v>-15.756</v>
      </c>
      <c r="E18">
        <v>0.76800000000000002</v>
      </c>
      <c r="F18">
        <v>0.23200000000000001</v>
      </c>
      <c r="G18" t="s">
        <v>22</v>
      </c>
    </row>
    <row r="19" spans="1:7" x14ac:dyDescent="0.2">
      <c r="A19" t="s">
        <v>18</v>
      </c>
      <c r="B19" t="s">
        <v>101</v>
      </c>
      <c r="C19">
        <v>0.86699999999999999</v>
      </c>
      <c r="D19">
        <v>-0.86699999999999999</v>
      </c>
      <c r="E19">
        <v>0.66200000000000003</v>
      </c>
      <c r="F19">
        <v>0.33800000000000002</v>
      </c>
      <c r="G19" t="s">
        <v>22</v>
      </c>
    </row>
    <row r="20" spans="1:7" x14ac:dyDescent="0.2">
      <c r="A20" t="s">
        <v>105</v>
      </c>
      <c r="B20" t="s">
        <v>15</v>
      </c>
      <c r="C20">
        <v>-4.3280000000000003</v>
      </c>
      <c r="D20">
        <v>4.3280000000000003</v>
      </c>
      <c r="E20">
        <v>0.26400000000000001</v>
      </c>
      <c r="F20">
        <v>0.73599999999999999</v>
      </c>
      <c r="G20" t="s">
        <v>22</v>
      </c>
    </row>
    <row r="21" spans="1:7" x14ac:dyDescent="0.2">
      <c r="A21" t="s">
        <v>102</v>
      </c>
      <c r="B21" t="s">
        <v>16</v>
      </c>
      <c r="C21">
        <v>-2.5190000000000001</v>
      </c>
      <c r="D21">
        <v>2.5190000000000001</v>
      </c>
      <c r="E21">
        <v>0.35399999999999998</v>
      </c>
      <c r="F21">
        <v>0.64600000000000002</v>
      </c>
      <c r="G21" t="s">
        <v>22</v>
      </c>
    </row>
    <row r="22" spans="1:7" x14ac:dyDescent="0.2">
      <c r="A22" t="s">
        <v>111</v>
      </c>
      <c r="B22" t="s">
        <v>108</v>
      </c>
      <c r="C22">
        <v>0.77600000000000002</v>
      </c>
      <c r="D22">
        <v>-0.77600000000000002</v>
      </c>
      <c r="E22">
        <v>0.54</v>
      </c>
      <c r="F22">
        <v>0.46</v>
      </c>
      <c r="G22" t="s">
        <v>23</v>
      </c>
    </row>
    <row r="23" spans="1:7" x14ac:dyDescent="0.2">
      <c r="A23" t="s">
        <v>17</v>
      </c>
      <c r="B23" t="s">
        <v>109</v>
      </c>
      <c r="C23">
        <v>17.413</v>
      </c>
      <c r="D23">
        <v>-17.413</v>
      </c>
      <c r="E23">
        <v>0.93899999999999995</v>
      </c>
      <c r="F23">
        <v>6.0999999999999999E-2</v>
      </c>
      <c r="G23" t="s">
        <v>23</v>
      </c>
    </row>
    <row r="24" spans="1:7" x14ac:dyDescent="0.2">
      <c r="A24" t="s">
        <v>18</v>
      </c>
      <c r="B24" t="s">
        <v>101</v>
      </c>
      <c r="C24">
        <v>2.89</v>
      </c>
      <c r="D24">
        <v>-2.89</v>
      </c>
      <c r="E24">
        <v>0.64100000000000001</v>
      </c>
      <c r="F24">
        <v>0.35899999999999999</v>
      </c>
      <c r="G24" t="s">
        <v>23</v>
      </c>
    </row>
    <row r="25" spans="1:7" x14ac:dyDescent="0.2">
      <c r="A25" t="s">
        <v>105</v>
      </c>
      <c r="B25" t="s">
        <v>15</v>
      </c>
      <c r="C25">
        <v>-5.3940000000000001</v>
      </c>
      <c r="D25">
        <v>5.3940000000000001</v>
      </c>
      <c r="E25">
        <v>0.318</v>
      </c>
      <c r="F25">
        <v>0.68200000000000005</v>
      </c>
      <c r="G25" t="s">
        <v>23</v>
      </c>
    </row>
    <row r="26" spans="1:7" x14ac:dyDescent="0.2">
      <c r="A26" t="s">
        <v>102</v>
      </c>
      <c r="B26" t="s">
        <v>16</v>
      </c>
      <c r="C26">
        <v>-6.7610000000000001</v>
      </c>
      <c r="D26">
        <v>6.7610000000000001</v>
      </c>
      <c r="E26">
        <v>0.28399999999999997</v>
      </c>
      <c r="F26">
        <v>0.71599999999999997</v>
      </c>
      <c r="G26" t="s">
        <v>23</v>
      </c>
    </row>
    <row r="27" spans="1:7" x14ac:dyDescent="0.2">
      <c r="A27" t="s">
        <v>111</v>
      </c>
      <c r="B27" t="s">
        <v>108</v>
      </c>
      <c r="C27">
        <v>1.6759999999999999</v>
      </c>
      <c r="D27">
        <v>-1.6759999999999999</v>
      </c>
      <c r="E27">
        <v>0.45</v>
      </c>
      <c r="F27">
        <v>0.55000000000000004</v>
      </c>
      <c r="G27" t="s">
        <v>24</v>
      </c>
    </row>
    <row r="28" spans="1:7" x14ac:dyDescent="0.2">
      <c r="A28" t="s">
        <v>17</v>
      </c>
      <c r="B28" t="s">
        <v>109</v>
      </c>
      <c r="C28">
        <v>17.497</v>
      </c>
      <c r="D28">
        <v>-17.497</v>
      </c>
      <c r="E28">
        <v>0.92300000000000004</v>
      </c>
      <c r="F28">
        <v>7.6999999999999999E-2</v>
      </c>
      <c r="G28" t="s">
        <v>24</v>
      </c>
    </row>
    <row r="29" spans="1:7" x14ac:dyDescent="0.2">
      <c r="A29" t="s">
        <v>18</v>
      </c>
      <c r="B29" t="s">
        <v>101</v>
      </c>
      <c r="C29">
        <v>2.6219999999999999</v>
      </c>
      <c r="D29">
        <v>-2.6219999999999999</v>
      </c>
      <c r="E29">
        <v>0.55500000000000005</v>
      </c>
      <c r="F29">
        <v>0.44500000000000001</v>
      </c>
      <c r="G29" t="s">
        <v>24</v>
      </c>
    </row>
    <row r="30" spans="1:7" x14ac:dyDescent="0.2">
      <c r="A30" t="s">
        <v>105</v>
      </c>
      <c r="B30" t="s">
        <v>15</v>
      </c>
      <c r="C30">
        <v>-4.2439999999999998</v>
      </c>
      <c r="D30">
        <v>4.2439999999999998</v>
      </c>
      <c r="E30">
        <v>0.29699999999999999</v>
      </c>
      <c r="F30">
        <v>0.70299999999999996</v>
      </c>
      <c r="G30" t="s">
        <v>24</v>
      </c>
    </row>
    <row r="31" spans="1:7" x14ac:dyDescent="0.2">
      <c r="A31" t="s">
        <v>102</v>
      </c>
      <c r="B31" t="s">
        <v>16</v>
      </c>
      <c r="C31">
        <v>-8.9390000000000001</v>
      </c>
      <c r="D31">
        <v>8.9390000000000001</v>
      </c>
      <c r="E31">
        <v>0.26800000000000002</v>
      </c>
      <c r="F31">
        <v>0.73199999999999998</v>
      </c>
      <c r="G31" t="s">
        <v>24</v>
      </c>
    </row>
    <row r="32" spans="1:7" x14ac:dyDescent="0.2">
      <c r="A32" t="s">
        <v>111</v>
      </c>
      <c r="B32" t="s">
        <v>108</v>
      </c>
      <c r="C32">
        <v>0.95099999999999996</v>
      </c>
      <c r="D32">
        <v>-0.95099999999999996</v>
      </c>
      <c r="E32">
        <v>0.53800000000000003</v>
      </c>
      <c r="F32">
        <v>0.46200000000000002</v>
      </c>
      <c r="G32" t="s">
        <v>25</v>
      </c>
    </row>
    <row r="33" spans="1:7" x14ac:dyDescent="0.2">
      <c r="A33" t="s">
        <v>17</v>
      </c>
      <c r="B33" t="s">
        <v>109</v>
      </c>
      <c r="C33">
        <v>18.722999999999999</v>
      </c>
      <c r="D33">
        <v>-18.722999999999999</v>
      </c>
      <c r="E33">
        <v>0.89300000000000002</v>
      </c>
      <c r="F33">
        <v>0.107</v>
      </c>
      <c r="G33" t="s">
        <v>25</v>
      </c>
    </row>
    <row r="34" spans="1:7" x14ac:dyDescent="0.2">
      <c r="A34" t="s">
        <v>18</v>
      </c>
      <c r="B34" t="s">
        <v>101</v>
      </c>
      <c r="C34">
        <v>2.8959999999999999</v>
      </c>
      <c r="D34">
        <v>-2.8959999999999999</v>
      </c>
      <c r="E34">
        <v>0.61599999999999999</v>
      </c>
      <c r="F34">
        <v>0.38400000000000001</v>
      </c>
      <c r="G34" t="s">
        <v>25</v>
      </c>
    </row>
    <row r="35" spans="1:7" x14ac:dyDescent="0.2">
      <c r="A35" t="s">
        <v>105</v>
      </c>
      <c r="B35" t="s">
        <v>15</v>
      </c>
      <c r="C35">
        <v>-4.9130000000000003</v>
      </c>
      <c r="D35">
        <v>4.9130000000000003</v>
      </c>
      <c r="E35">
        <v>0.30099999999999999</v>
      </c>
      <c r="F35">
        <v>0.69899999999999995</v>
      </c>
      <c r="G35" t="s">
        <v>25</v>
      </c>
    </row>
    <row r="36" spans="1:7" x14ac:dyDescent="0.2">
      <c r="A36" t="s">
        <v>102</v>
      </c>
      <c r="B36" t="s">
        <v>16</v>
      </c>
      <c r="C36">
        <v>-9.0359999999999996</v>
      </c>
      <c r="D36">
        <v>9.0359999999999996</v>
      </c>
      <c r="E36">
        <v>0.24199999999999999</v>
      </c>
      <c r="F36">
        <v>0.75800000000000001</v>
      </c>
      <c r="G36" t="s">
        <v>25</v>
      </c>
    </row>
  </sheetData>
  <autoFilter ref="A1:G43" xr:uid="{00000000-0001-0000-0000-000000000000}"/>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0.45583038869257952</v>
      </c>
      <c r="C2">
        <v>16</v>
      </c>
      <c r="D2">
        <v>0.64310954063604242</v>
      </c>
      <c r="E2">
        <v>7</v>
      </c>
      <c r="F2">
        <v>0.36633663366336633</v>
      </c>
      <c r="G2">
        <v>9</v>
      </c>
      <c r="H2">
        <v>0.35689045936395758</v>
      </c>
      <c r="I2">
        <v>24</v>
      </c>
      <c r="J2">
        <v>0.77777777777777779</v>
      </c>
      <c r="K2">
        <v>12</v>
      </c>
      <c r="L2">
        <v>0.12367491166077739</v>
      </c>
      <c r="M2">
        <v>28</v>
      </c>
      <c r="N2">
        <v>0.23571428571428571</v>
      </c>
      <c r="O2">
        <v>7.5</v>
      </c>
      <c r="P2">
        <v>0.79113924050632911</v>
      </c>
      <c r="Q2">
        <v>14</v>
      </c>
      <c r="R2">
        <v>0.53020134228187921</v>
      </c>
      <c r="S2">
        <v>6</v>
      </c>
      <c r="T2">
        <v>0.58139534883720934</v>
      </c>
      <c r="U2">
        <v>18</v>
      </c>
      <c r="V2">
        <v>0.12345679012345678</v>
      </c>
      <c r="W2">
        <v>5</v>
      </c>
      <c r="X2">
        <v>7.881255746748983E-2</v>
      </c>
      <c r="Y2">
        <v>17</v>
      </c>
      <c r="Z2">
        <v>8.8757396449704137E-2</v>
      </c>
      <c r="AA2">
        <v>16.5</v>
      </c>
      <c r="AB2">
        <v>0.19046368054643376</v>
      </c>
      <c r="AC2">
        <v>18</v>
      </c>
      <c r="AD2">
        <v>0.52120141342756188</v>
      </c>
      <c r="AE2">
        <v>16</v>
      </c>
      <c r="AF2">
        <v>0.56333219528849443</v>
      </c>
      <c r="AG2">
        <v>23</v>
      </c>
      <c r="AH2">
        <v>0.39560439560439559</v>
      </c>
      <c r="AI2">
        <v>3</v>
      </c>
      <c r="AJ2">
        <v>0.61904761904761907</v>
      </c>
      <c r="AK2">
        <v>20</v>
      </c>
      <c r="AL2">
        <v>0.27884615384615385</v>
      </c>
      <c r="AM2">
        <v>3</v>
      </c>
      <c r="AN2">
        <v>0.38095238095238093</v>
      </c>
      <c r="AO2">
        <v>11</v>
      </c>
      <c r="AP2">
        <v>0.81034482758620685</v>
      </c>
      <c r="AQ2">
        <v>24</v>
      </c>
      <c r="AR2">
        <v>0.17216117216117216</v>
      </c>
      <c r="AS2">
        <v>17</v>
      </c>
      <c r="AT2">
        <v>0.20886075949367089</v>
      </c>
      <c r="AU2">
        <v>14</v>
      </c>
      <c r="AV2">
        <v>0.76428571428571423</v>
      </c>
      <c r="AW2">
        <v>7.5</v>
      </c>
      <c r="AX2">
        <v>0.46979865771812079</v>
      </c>
      <c r="AY2">
        <v>6</v>
      </c>
      <c r="AZ2">
        <v>0.60185185185185186</v>
      </c>
      <c r="BA2">
        <v>19</v>
      </c>
      <c r="BB2">
        <v>0.12807040588467097</v>
      </c>
      <c r="BC2">
        <v>21</v>
      </c>
      <c r="BD2">
        <v>6.4977257959714096E-2</v>
      </c>
      <c r="BE2">
        <v>28</v>
      </c>
      <c r="BF2">
        <v>8.2417582417582416E-2</v>
      </c>
      <c r="BG2">
        <v>17</v>
      </c>
      <c r="BH2">
        <v>0.16894087069525665</v>
      </c>
      <c r="BI2">
        <v>26</v>
      </c>
      <c r="BJ2">
        <v>0.44871794871794873</v>
      </c>
      <c r="BK2">
        <v>2</v>
      </c>
      <c r="BL2">
        <v>0.51091825307950733</v>
      </c>
      <c r="BM2">
        <v>2</v>
      </c>
      <c r="BN2">
        <v>107.21247563352827</v>
      </c>
      <c r="BO2">
        <v>10</v>
      </c>
      <c r="BP2">
        <v>95.888611585445943</v>
      </c>
      <c r="BQ2">
        <v>5</v>
      </c>
      <c r="BR2">
        <v>102.05333333333333</v>
      </c>
      <c r="BS2">
        <v>20</v>
      </c>
    </row>
    <row r="3" spans="1:71" x14ac:dyDescent="0.2">
      <c r="A3" t="s">
        <v>97</v>
      </c>
      <c r="B3">
        <v>0.43523316062176165</v>
      </c>
      <c r="C3">
        <v>22</v>
      </c>
      <c r="D3">
        <v>0.51295336787564771</v>
      </c>
      <c r="E3">
        <v>28</v>
      </c>
      <c r="F3">
        <v>0.35106382978723405</v>
      </c>
      <c r="G3">
        <v>13</v>
      </c>
      <c r="H3">
        <v>0.48704663212435234</v>
      </c>
      <c r="I3">
        <v>3</v>
      </c>
      <c r="J3">
        <v>0.78481012658227844</v>
      </c>
      <c r="K3">
        <v>11</v>
      </c>
      <c r="L3">
        <v>0.16062176165803108</v>
      </c>
      <c r="M3">
        <v>20</v>
      </c>
      <c r="N3">
        <v>0.20792079207920791</v>
      </c>
      <c r="O3">
        <v>17</v>
      </c>
      <c r="P3">
        <v>0.76381909547738691</v>
      </c>
      <c r="Q3">
        <v>22</v>
      </c>
      <c r="R3">
        <v>0.48379052369077308</v>
      </c>
      <c r="S3">
        <v>21</v>
      </c>
      <c r="T3">
        <v>0.6428571428571429</v>
      </c>
      <c r="U3">
        <v>5</v>
      </c>
      <c r="V3">
        <v>0.15030509691313712</v>
      </c>
      <c r="W3">
        <v>21</v>
      </c>
      <c r="X3">
        <v>8.3146067415730343E-2</v>
      </c>
      <c r="Y3">
        <v>20</v>
      </c>
      <c r="Z3">
        <v>0.15859030837004406</v>
      </c>
      <c r="AA3">
        <v>29</v>
      </c>
      <c r="AB3">
        <v>0.19775280898876405</v>
      </c>
      <c r="AC3">
        <v>21</v>
      </c>
      <c r="AD3">
        <v>0.52072538860103623</v>
      </c>
      <c r="AE3">
        <v>17</v>
      </c>
      <c r="AF3">
        <v>0.57514006643859383</v>
      </c>
      <c r="AG3">
        <v>15</v>
      </c>
      <c r="AH3">
        <v>0.44647519582245432</v>
      </c>
      <c r="AI3">
        <v>13</v>
      </c>
      <c r="AJ3">
        <v>0.59268929503916445</v>
      </c>
      <c r="AK3">
        <v>10</v>
      </c>
      <c r="AL3">
        <v>0.38461538461538464</v>
      </c>
      <c r="AM3">
        <v>26</v>
      </c>
      <c r="AN3">
        <v>0.40731070496083549</v>
      </c>
      <c r="AO3">
        <v>21</v>
      </c>
      <c r="AP3">
        <v>0.77</v>
      </c>
      <c r="AQ3">
        <v>18</v>
      </c>
      <c r="AR3">
        <v>0.20104438642297651</v>
      </c>
      <c r="AS3">
        <v>28</v>
      </c>
      <c r="AT3">
        <v>0.23618090452261306</v>
      </c>
      <c r="AU3">
        <v>22</v>
      </c>
      <c r="AV3">
        <v>0.79207920792079212</v>
      </c>
      <c r="AW3">
        <v>17</v>
      </c>
      <c r="AX3">
        <v>0.51620947630922698</v>
      </c>
      <c r="AY3">
        <v>21</v>
      </c>
      <c r="AZ3">
        <v>0.55555555555555558</v>
      </c>
      <c r="BA3">
        <v>9.5</v>
      </c>
      <c r="BB3">
        <v>0.14606741573033707</v>
      </c>
      <c r="BC3">
        <v>13</v>
      </c>
      <c r="BD3">
        <v>8.0760947595118454E-2</v>
      </c>
      <c r="BE3">
        <v>13</v>
      </c>
      <c r="BF3">
        <v>0.1111111111111111</v>
      </c>
      <c r="BG3">
        <v>9</v>
      </c>
      <c r="BH3">
        <v>0.17946877243359655</v>
      </c>
      <c r="BI3">
        <v>21</v>
      </c>
      <c r="BJ3">
        <v>0.52480417754569186</v>
      </c>
      <c r="BK3">
        <v>19</v>
      </c>
      <c r="BL3">
        <v>0.59135802469135801</v>
      </c>
      <c r="BM3">
        <v>21</v>
      </c>
      <c r="BN3">
        <v>104.09188801148601</v>
      </c>
      <c r="BO3">
        <v>18</v>
      </c>
      <c r="BP3">
        <v>107.64044943820225</v>
      </c>
      <c r="BQ3">
        <v>22</v>
      </c>
      <c r="BR3">
        <v>103.27652173913043</v>
      </c>
      <c r="BS3">
        <v>12</v>
      </c>
    </row>
    <row r="4" spans="1:71" x14ac:dyDescent="0.2">
      <c r="A4" t="s">
        <v>98</v>
      </c>
      <c r="B4">
        <v>0.44192634560906513</v>
      </c>
      <c r="C4">
        <v>20</v>
      </c>
      <c r="D4">
        <v>0.60339943342776203</v>
      </c>
      <c r="E4">
        <v>15</v>
      </c>
      <c r="F4">
        <v>0.34285714285714286</v>
      </c>
      <c r="G4">
        <v>14</v>
      </c>
      <c r="H4">
        <v>0.39660056657223797</v>
      </c>
      <c r="I4">
        <v>16</v>
      </c>
      <c r="J4">
        <v>0.75</v>
      </c>
      <c r="K4">
        <v>20</v>
      </c>
      <c r="L4">
        <v>0.16147308781869688</v>
      </c>
      <c r="M4">
        <v>19</v>
      </c>
      <c r="N4">
        <v>0.17391304347826086</v>
      </c>
      <c r="O4">
        <v>28</v>
      </c>
      <c r="P4">
        <v>0.80512820512820515</v>
      </c>
      <c r="Q4">
        <v>9</v>
      </c>
      <c r="R4">
        <v>0.49868073878627966</v>
      </c>
      <c r="S4">
        <v>14</v>
      </c>
      <c r="T4">
        <v>0.55128205128205132</v>
      </c>
      <c r="U4">
        <v>23</v>
      </c>
      <c r="V4">
        <v>0.12794016336974706</v>
      </c>
      <c r="W4">
        <v>7</v>
      </c>
      <c r="X4">
        <v>5.9677265348992647E-2</v>
      </c>
      <c r="Y4">
        <v>2</v>
      </c>
      <c r="Z4">
        <v>0.1148936170212766</v>
      </c>
      <c r="AA4">
        <v>25</v>
      </c>
      <c r="AB4">
        <v>0.16948343359113913</v>
      </c>
      <c r="AC4">
        <v>6</v>
      </c>
      <c r="AD4">
        <v>0.50991501416430596</v>
      </c>
      <c r="AE4">
        <v>21</v>
      </c>
      <c r="AF4">
        <v>0.56394027913015254</v>
      </c>
      <c r="AG4">
        <v>22</v>
      </c>
      <c r="AH4">
        <v>0.43376623376623374</v>
      </c>
      <c r="AI4">
        <v>9</v>
      </c>
      <c r="AJ4">
        <v>0.61038961038961037</v>
      </c>
      <c r="AK4">
        <v>16</v>
      </c>
      <c r="AL4">
        <v>0.33333333333333331</v>
      </c>
      <c r="AM4">
        <v>10.5</v>
      </c>
      <c r="AN4">
        <v>0.38961038961038963</v>
      </c>
      <c r="AO4">
        <v>15</v>
      </c>
      <c r="AP4">
        <v>0.77941176470588236</v>
      </c>
      <c r="AQ4">
        <v>21</v>
      </c>
      <c r="AR4">
        <v>0.13766233766233765</v>
      </c>
      <c r="AS4">
        <v>5</v>
      </c>
      <c r="AT4">
        <v>0.19487179487179487</v>
      </c>
      <c r="AU4">
        <v>9</v>
      </c>
      <c r="AV4">
        <v>0.82608695652173914</v>
      </c>
      <c r="AW4">
        <v>28</v>
      </c>
      <c r="AX4">
        <v>0.50131926121372028</v>
      </c>
      <c r="AY4">
        <v>14</v>
      </c>
      <c r="AZ4">
        <v>0.50299401197604787</v>
      </c>
      <c r="BA4">
        <v>2</v>
      </c>
      <c r="BB4">
        <v>0.10025780578630765</v>
      </c>
      <c r="BC4">
        <v>30</v>
      </c>
      <c r="BD4">
        <v>7.6272020470426138E-2</v>
      </c>
      <c r="BE4">
        <v>15</v>
      </c>
      <c r="BF4">
        <v>0.13145539906103287</v>
      </c>
      <c r="BG4">
        <v>4</v>
      </c>
      <c r="BH4">
        <v>0.18206869402617853</v>
      </c>
      <c r="BI4">
        <v>18</v>
      </c>
      <c r="BJ4">
        <v>0.4987012987012987</v>
      </c>
      <c r="BK4">
        <v>9</v>
      </c>
      <c r="BL4">
        <v>0.54630463046304634</v>
      </c>
      <c r="BM4">
        <v>7</v>
      </c>
      <c r="BN4">
        <v>102.5981694715087</v>
      </c>
      <c r="BO4">
        <v>21</v>
      </c>
      <c r="BP4">
        <v>104.31585983003914</v>
      </c>
      <c r="BQ4">
        <v>16</v>
      </c>
      <c r="BR4">
        <v>103.17</v>
      </c>
      <c r="BS4">
        <v>13</v>
      </c>
    </row>
    <row r="5" spans="1:71" x14ac:dyDescent="0.2">
      <c r="A5" t="s">
        <v>99</v>
      </c>
      <c r="B5">
        <v>0.46329113924050636</v>
      </c>
      <c r="C5">
        <v>12</v>
      </c>
      <c r="D5">
        <v>0.65316455696202536</v>
      </c>
      <c r="E5">
        <v>5</v>
      </c>
      <c r="F5">
        <v>0.40145985401459855</v>
      </c>
      <c r="G5">
        <v>6</v>
      </c>
      <c r="H5">
        <v>0.3468354430379747</v>
      </c>
      <c r="I5">
        <v>26</v>
      </c>
      <c r="J5">
        <v>0.7142857142857143</v>
      </c>
      <c r="K5">
        <v>25</v>
      </c>
      <c r="L5">
        <v>0.16455696202531644</v>
      </c>
      <c r="M5">
        <v>16</v>
      </c>
      <c r="N5">
        <v>0.23979591836734693</v>
      </c>
      <c r="O5">
        <v>6</v>
      </c>
      <c r="P5">
        <v>0.80555555555555558</v>
      </c>
      <c r="Q5">
        <v>8</v>
      </c>
      <c r="R5">
        <v>0.51063829787234039</v>
      </c>
      <c r="S5">
        <v>11</v>
      </c>
      <c r="T5">
        <v>0.61748633879781423</v>
      </c>
      <c r="U5">
        <v>8</v>
      </c>
      <c r="V5">
        <v>0.11817107535678574</v>
      </c>
      <c r="W5">
        <v>3</v>
      </c>
      <c r="X5">
        <v>8.4182957627911337E-2</v>
      </c>
      <c r="Y5">
        <v>21</v>
      </c>
      <c r="Z5">
        <v>8.5427135678391955E-2</v>
      </c>
      <c r="AA5">
        <v>13</v>
      </c>
      <c r="AB5">
        <v>0.18473482368347208</v>
      </c>
      <c r="AC5">
        <v>14</v>
      </c>
      <c r="AD5">
        <v>0.53291139240506324</v>
      </c>
      <c r="AE5">
        <v>12</v>
      </c>
      <c r="AF5">
        <v>0.58551395113488514</v>
      </c>
      <c r="AG5">
        <v>12</v>
      </c>
      <c r="AH5">
        <v>0.47790055248618785</v>
      </c>
      <c r="AI5">
        <v>27</v>
      </c>
      <c r="AJ5">
        <v>0.54972375690607733</v>
      </c>
      <c r="AK5">
        <v>7</v>
      </c>
      <c r="AL5">
        <v>0.33128834355828218</v>
      </c>
      <c r="AM5">
        <v>9</v>
      </c>
      <c r="AN5">
        <v>0.45027624309392267</v>
      </c>
      <c r="AO5">
        <v>24</v>
      </c>
      <c r="AP5">
        <v>0.85185185185185186</v>
      </c>
      <c r="AQ5">
        <v>28</v>
      </c>
      <c r="AR5">
        <v>0.19060773480662985</v>
      </c>
      <c r="AS5">
        <v>24</v>
      </c>
      <c r="AT5">
        <v>0.19444444444444445</v>
      </c>
      <c r="AU5">
        <v>8</v>
      </c>
      <c r="AV5">
        <v>0.76020408163265307</v>
      </c>
      <c r="AW5">
        <v>6</v>
      </c>
      <c r="AX5">
        <v>0.48936170212765956</v>
      </c>
      <c r="AY5">
        <v>11</v>
      </c>
      <c r="AZ5">
        <v>0.61271676300578037</v>
      </c>
      <c r="BA5">
        <v>22</v>
      </c>
      <c r="BB5">
        <v>0.15199700682817324</v>
      </c>
      <c r="BC5">
        <v>9</v>
      </c>
      <c r="BD5">
        <v>6.5903099718207431E-2</v>
      </c>
      <c r="BE5">
        <v>27</v>
      </c>
      <c r="BF5">
        <v>0.11627906976744186</v>
      </c>
      <c r="BG5">
        <v>7</v>
      </c>
      <c r="BH5">
        <v>0.18407417507499318</v>
      </c>
      <c r="BI5">
        <v>16</v>
      </c>
      <c r="BJ5">
        <v>0.5524861878453039</v>
      </c>
      <c r="BK5">
        <v>26</v>
      </c>
      <c r="BL5">
        <v>0.61739771470696647</v>
      </c>
      <c r="BM5">
        <v>29</v>
      </c>
      <c r="BN5">
        <v>110.44450504499591</v>
      </c>
      <c r="BO5">
        <v>4</v>
      </c>
      <c r="BP5">
        <v>109.67168646525114</v>
      </c>
      <c r="BQ5">
        <v>25</v>
      </c>
      <c r="BR5">
        <v>105.70720812182741</v>
      </c>
      <c r="BS5">
        <v>7</v>
      </c>
    </row>
    <row r="6" spans="1:71" x14ac:dyDescent="0.2">
      <c r="A6" t="s">
        <v>100</v>
      </c>
      <c r="B6">
        <v>0.46470588235294119</v>
      </c>
      <c r="C6">
        <v>10</v>
      </c>
      <c r="D6">
        <v>0.69411764705882351</v>
      </c>
      <c r="E6">
        <v>1</v>
      </c>
      <c r="F6">
        <v>0.42307692307692307</v>
      </c>
      <c r="G6">
        <v>3</v>
      </c>
      <c r="H6">
        <v>0.30588235294117649</v>
      </c>
      <c r="I6">
        <v>30</v>
      </c>
      <c r="J6">
        <v>0.86419753086419748</v>
      </c>
      <c r="K6">
        <v>3</v>
      </c>
      <c r="L6">
        <v>0.20588235294117646</v>
      </c>
      <c r="M6">
        <v>3</v>
      </c>
      <c r="N6">
        <v>0.16184971098265896</v>
      </c>
      <c r="O6">
        <v>30</v>
      </c>
      <c r="P6">
        <v>0.75138121546961323</v>
      </c>
      <c r="Q6">
        <v>25</v>
      </c>
      <c r="R6">
        <v>0.4632768361581921</v>
      </c>
      <c r="S6">
        <v>27</v>
      </c>
      <c r="T6">
        <v>0.620253164556962</v>
      </c>
      <c r="U6">
        <v>7</v>
      </c>
      <c r="V6">
        <v>0.13873748885145179</v>
      </c>
      <c r="W6">
        <v>13</v>
      </c>
      <c r="X6">
        <v>0.10020529866067064</v>
      </c>
      <c r="Y6">
        <v>27</v>
      </c>
      <c r="Z6">
        <v>0.11158798283261803</v>
      </c>
      <c r="AA6">
        <v>24</v>
      </c>
      <c r="AB6">
        <v>0.16130609052693323</v>
      </c>
      <c r="AC6">
        <v>4</v>
      </c>
      <c r="AD6">
        <v>0.52941176470588236</v>
      </c>
      <c r="AE6">
        <v>13</v>
      </c>
      <c r="AF6">
        <v>0.60086076798390253</v>
      </c>
      <c r="AG6">
        <v>7</v>
      </c>
      <c r="AH6">
        <v>0.43678160919540232</v>
      </c>
      <c r="AI6">
        <v>10</v>
      </c>
      <c r="AJ6">
        <v>0.66954022988505746</v>
      </c>
      <c r="AK6">
        <v>29</v>
      </c>
      <c r="AL6">
        <v>0.33043478260869563</v>
      </c>
      <c r="AM6">
        <v>8</v>
      </c>
      <c r="AN6">
        <v>0.33045977011494254</v>
      </c>
      <c r="AO6">
        <v>2</v>
      </c>
      <c r="AP6">
        <v>0.75</v>
      </c>
      <c r="AQ6">
        <v>10.5</v>
      </c>
      <c r="AR6">
        <v>0.13793103448275862</v>
      </c>
      <c r="AS6">
        <v>6</v>
      </c>
      <c r="AT6">
        <v>0.24861878453038674</v>
      </c>
      <c r="AU6">
        <v>25</v>
      </c>
      <c r="AV6">
        <v>0.83815028901734101</v>
      </c>
      <c r="AW6">
        <v>30</v>
      </c>
      <c r="AX6">
        <v>0.53672316384180796</v>
      </c>
      <c r="AY6">
        <v>27</v>
      </c>
      <c r="AZ6">
        <v>0.55263157894736847</v>
      </c>
      <c r="BA6">
        <v>8</v>
      </c>
      <c r="BB6">
        <v>0.19063447062273925</v>
      </c>
      <c r="BC6">
        <v>4</v>
      </c>
      <c r="BD6">
        <v>7.4323654741849168E-2</v>
      </c>
      <c r="BE6">
        <v>18</v>
      </c>
      <c r="BF6">
        <v>8.050847457627118E-2</v>
      </c>
      <c r="BG6">
        <v>18</v>
      </c>
      <c r="BH6">
        <v>0.17589931622237637</v>
      </c>
      <c r="BI6">
        <v>24</v>
      </c>
      <c r="BJ6">
        <v>0.49137931034482757</v>
      </c>
      <c r="BK6">
        <v>6</v>
      </c>
      <c r="BL6">
        <v>0.53855501546619533</v>
      </c>
      <c r="BM6">
        <v>5</v>
      </c>
      <c r="BN6">
        <v>106.53057179665049</v>
      </c>
      <c r="BO6">
        <v>13</v>
      </c>
      <c r="BP6">
        <v>95.317235311369629</v>
      </c>
      <c r="BQ6">
        <v>4</v>
      </c>
      <c r="BR6">
        <v>101.59999999999998</v>
      </c>
      <c r="BS6">
        <v>24</v>
      </c>
    </row>
    <row r="7" spans="1:71" x14ac:dyDescent="0.2">
      <c r="A7" t="s">
        <v>11</v>
      </c>
      <c r="B7">
        <v>0.47413793103448276</v>
      </c>
      <c r="C7">
        <v>5</v>
      </c>
      <c r="D7">
        <v>0.64942528735632188</v>
      </c>
      <c r="E7">
        <v>6</v>
      </c>
      <c r="F7">
        <v>0.30327868852459017</v>
      </c>
      <c r="G7">
        <v>27</v>
      </c>
      <c r="H7">
        <v>0.35057471264367818</v>
      </c>
      <c r="I7">
        <v>25</v>
      </c>
      <c r="J7">
        <v>0.77647058823529413</v>
      </c>
      <c r="K7">
        <v>13</v>
      </c>
      <c r="L7">
        <v>0.18965517241379309</v>
      </c>
      <c r="M7">
        <v>6</v>
      </c>
      <c r="N7">
        <v>0.2</v>
      </c>
      <c r="O7">
        <v>18</v>
      </c>
      <c r="P7">
        <v>0.72631578947368425</v>
      </c>
      <c r="Q7">
        <v>28</v>
      </c>
      <c r="R7">
        <v>0.46666666666666667</v>
      </c>
      <c r="S7">
        <v>25</v>
      </c>
      <c r="T7">
        <v>0.68484848484848482</v>
      </c>
      <c r="U7">
        <v>1</v>
      </c>
      <c r="V7">
        <v>0.1384767556874382</v>
      </c>
      <c r="W7">
        <v>12</v>
      </c>
      <c r="X7">
        <v>7.0793867786348996E-2</v>
      </c>
      <c r="Y7">
        <v>9</v>
      </c>
      <c r="Z7">
        <v>7.9497907949790794E-2</v>
      </c>
      <c r="AA7">
        <v>11</v>
      </c>
      <c r="AB7">
        <v>0.1611170784103115</v>
      </c>
      <c r="AC7">
        <v>3</v>
      </c>
      <c r="AD7">
        <v>0.5272988505747126</v>
      </c>
      <c r="AE7">
        <v>14</v>
      </c>
      <c r="AF7">
        <v>0.59040087264794117</v>
      </c>
      <c r="AG7">
        <v>10</v>
      </c>
      <c r="AH7">
        <v>0.46276595744680848</v>
      </c>
      <c r="AI7">
        <v>22</v>
      </c>
      <c r="AJ7">
        <v>0.63563829787234039</v>
      </c>
      <c r="AK7">
        <v>25</v>
      </c>
      <c r="AL7">
        <v>0.33576642335766421</v>
      </c>
      <c r="AM7">
        <v>12</v>
      </c>
      <c r="AN7">
        <v>0.36436170212765956</v>
      </c>
      <c r="AO7">
        <v>6</v>
      </c>
      <c r="AP7">
        <v>0.7678571428571429</v>
      </c>
      <c r="AQ7">
        <v>16</v>
      </c>
      <c r="AR7">
        <v>0.11436170212765957</v>
      </c>
      <c r="AS7">
        <v>1</v>
      </c>
      <c r="AT7">
        <v>0.27368421052631581</v>
      </c>
      <c r="AU7">
        <v>28</v>
      </c>
      <c r="AV7">
        <v>0.8</v>
      </c>
      <c r="AW7">
        <v>18</v>
      </c>
      <c r="AX7">
        <v>0.53333333333333333</v>
      </c>
      <c r="AY7">
        <v>25</v>
      </c>
      <c r="AZ7">
        <v>0.58045977011494254</v>
      </c>
      <c r="BA7">
        <v>16</v>
      </c>
      <c r="BB7">
        <v>0.14891123913680304</v>
      </c>
      <c r="BC7">
        <v>12</v>
      </c>
      <c r="BD7">
        <v>8.9020771513353122E-2</v>
      </c>
      <c r="BE7">
        <v>10</v>
      </c>
      <c r="BF7">
        <v>6.637168141592921E-2</v>
      </c>
      <c r="BG7">
        <v>25</v>
      </c>
      <c r="BH7">
        <v>0.18793273986152326</v>
      </c>
      <c r="BI7">
        <v>13</v>
      </c>
      <c r="BJ7">
        <v>0.52393617021276595</v>
      </c>
      <c r="BK7">
        <v>18</v>
      </c>
      <c r="BL7">
        <v>0.56268026370004121</v>
      </c>
      <c r="BM7">
        <v>12</v>
      </c>
      <c r="BN7">
        <v>107.07220573689418</v>
      </c>
      <c r="BO7">
        <v>11</v>
      </c>
      <c r="BP7">
        <v>106.67903525046383</v>
      </c>
      <c r="BQ7">
        <v>20</v>
      </c>
      <c r="BR7">
        <v>101.755</v>
      </c>
      <c r="BS7">
        <v>23</v>
      </c>
    </row>
    <row r="8" spans="1:71" x14ac:dyDescent="0.2">
      <c r="A8" t="s">
        <v>101</v>
      </c>
      <c r="B8">
        <v>0.375</v>
      </c>
      <c r="C8">
        <v>30</v>
      </c>
      <c r="D8">
        <v>0.53804347826086951</v>
      </c>
      <c r="E8">
        <v>26</v>
      </c>
      <c r="F8">
        <v>0.31764705882352939</v>
      </c>
      <c r="G8">
        <v>22</v>
      </c>
      <c r="H8">
        <v>0.46195652173913043</v>
      </c>
      <c r="I8">
        <v>5</v>
      </c>
      <c r="J8">
        <v>0.80645161290322576</v>
      </c>
      <c r="K8">
        <v>6</v>
      </c>
      <c r="L8">
        <v>0.1358695652173913</v>
      </c>
      <c r="M8">
        <v>25</v>
      </c>
      <c r="N8">
        <v>0.20909090909090908</v>
      </c>
      <c r="O8">
        <v>16</v>
      </c>
      <c r="P8">
        <v>0.81914893617021278</v>
      </c>
      <c r="Q8">
        <v>5</v>
      </c>
      <c r="R8">
        <v>0.49019607843137253</v>
      </c>
      <c r="S8">
        <v>18</v>
      </c>
      <c r="T8">
        <v>0.57971014492753625</v>
      </c>
      <c r="U8">
        <v>19</v>
      </c>
      <c r="V8">
        <v>0.12082158679017319</v>
      </c>
      <c r="W8">
        <v>4</v>
      </c>
      <c r="X8">
        <v>6.4650885219813006E-2</v>
      </c>
      <c r="Y8">
        <v>4</v>
      </c>
      <c r="Z8">
        <v>8.4112149532710276E-2</v>
      </c>
      <c r="AA8">
        <v>12</v>
      </c>
      <c r="AB8">
        <v>0.21384523572707378</v>
      </c>
      <c r="AC8">
        <v>28</v>
      </c>
      <c r="AD8">
        <v>0.4483695652173913</v>
      </c>
      <c r="AE8">
        <v>29</v>
      </c>
      <c r="AF8">
        <v>0.49785137826223669</v>
      </c>
      <c r="AG8">
        <v>29</v>
      </c>
      <c r="AH8">
        <v>0.44134078212290501</v>
      </c>
      <c r="AI8">
        <v>11</v>
      </c>
      <c r="AJ8">
        <v>0.5977653631284916</v>
      </c>
      <c r="AK8">
        <v>13</v>
      </c>
      <c r="AL8">
        <v>0.3611111111111111</v>
      </c>
      <c r="AM8">
        <v>21</v>
      </c>
      <c r="AN8">
        <v>0.4022346368715084</v>
      </c>
      <c r="AO8">
        <v>18</v>
      </c>
      <c r="AP8">
        <v>0.75</v>
      </c>
      <c r="AQ8">
        <v>10.5</v>
      </c>
      <c r="AR8">
        <v>0.13407821229050279</v>
      </c>
      <c r="AS8">
        <v>3</v>
      </c>
      <c r="AT8">
        <v>0.18085106382978725</v>
      </c>
      <c r="AU8">
        <v>5</v>
      </c>
      <c r="AV8">
        <v>0.79090909090909089</v>
      </c>
      <c r="AW8">
        <v>16</v>
      </c>
      <c r="AX8">
        <v>0.50980392156862742</v>
      </c>
      <c r="AY8">
        <v>18</v>
      </c>
      <c r="AZ8">
        <v>0.60759493670886078</v>
      </c>
      <c r="BA8">
        <v>20</v>
      </c>
      <c r="BB8">
        <v>0.12432862542271732</v>
      </c>
      <c r="BC8">
        <v>26</v>
      </c>
      <c r="BD8">
        <v>7.5513491743858241E-2</v>
      </c>
      <c r="BE8">
        <v>16</v>
      </c>
      <c r="BF8">
        <v>0.15151515151515152</v>
      </c>
      <c r="BG8">
        <v>2</v>
      </c>
      <c r="BH8">
        <v>0.19633507853403143</v>
      </c>
      <c r="BI8">
        <v>11</v>
      </c>
      <c r="BJ8">
        <v>0.51396648044692739</v>
      </c>
      <c r="BK8">
        <v>12</v>
      </c>
      <c r="BL8">
        <v>0.55901956568479905</v>
      </c>
      <c r="BM8">
        <v>9</v>
      </c>
      <c r="BN8">
        <v>95.650422875553772</v>
      </c>
      <c r="BO8">
        <v>28</v>
      </c>
      <c r="BP8">
        <v>103.44141635170081</v>
      </c>
      <c r="BQ8">
        <v>13</v>
      </c>
      <c r="BR8">
        <v>99.93</v>
      </c>
      <c r="BS8">
        <v>29</v>
      </c>
    </row>
    <row r="9" spans="1:71" x14ac:dyDescent="0.2">
      <c r="A9" t="s">
        <v>102</v>
      </c>
      <c r="B9">
        <v>0.4823529411764706</v>
      </c>
      <c r="C9">
        <v>4</v>
      </c>
      <c r="D9">
        <v>0.58039215686274515</v>
      </c>
      <c r="E9">
        <v>20</v>
      </c>
      <c r="F9">
        <v>0.32710280373831774</v>
      </c>
      <c r="G9">
        <v>20</v>
      </c>
      <c r="H9">
        <v>0.41960784313725491</v>
      </c>
      <c r="I9">
        <v>11</v>
      </c>
      <c r="J9">
        <v>0.62068965517241381</v>
      </c>
      <c r="K9">
        <v>30</v>
      </c>
      <c r="L9">
        <v>7.0588235294117646E-2</v>
      </c>
      <c r="M9">
        <v>30</v>
      </c>
      <c r="N9">
        <v>0.19379844961240311</v>
      </c>
      <c r="O9">
        <v>20</v>
      </c>
      <c r="P9">
        <v>0.78985507246376807</v>
      </c>
      <c r="Q9">
        <v>15</v>
      </c>
      <c r="R9">
        <v>0.50187265917602997</v>
      </c>
      <c r="S9">
        <v>13</v>
      </c>
      <c r="T9">
        <v>0.58536585365853655</v>
      </c>
      <c r="U9">
        <v>14</v>
      </c>
      <c r="V9">
        <v>0.20343877149232184</v>
      </c>
      <c r="W9">
        <v>30</v>
      </c>
      <c r="X9">
        <v>9.6525096525096526E-2</v>
      </c>
      <c r="Y9">
        <v>24</v>
      </c>
      <c r="Z9">
        <v>3.5928143712574849E-2</v>
      </c>
      <c r="AA9">
        <v>1</v>
      </c>
      <c r="AB9">
        <v>0.2096924510717614</v>
      </c>
      <c r="AC9">
        <v>27</v>
      </c>
      <c r="AD9">
        <v>0.55098039215686279</v>
      </c>
      <c r="AE9">
        <v>4</v>
      </c>
      <c r="AF9">
        <v>0.57196419006810006</v>
      </c>
      <c r="AG9">
        <v>17</v>
      </c>
      <c r="AH9">
        <v>0.45059288537549408</v>
      </c>
      <c r="AI9">
        <v>15</v>
      </c>
      <c r="AJ9">
        <v>0.66007905138339917</v>
      </c>
      <c r="AK9">
        <v>28</v>
      </c>
      <c r="AL9">
        <v>0.31395348837209303</v>
      </c>
      <c r="AM9">
        <v>6</v>
      </c>
      <c r="AN9">
        <v>0.33992094861660077</v>
      </c>
      <c r="AO9">
        <v>3</v>
      </c>
      <c r="AP9">
        <v>0.74509803921568629</v>
      </c>
      <c r="AQ9">
        <v>8</v>
      </c>
      <c r="AR9">
        <v>0.15019762845849802</v>
      </c>
      <c r="AS9">
        <v>10</v>
      </c>
      <c r="AT9">
        <v>0.21014492753623187</v>
      </c>
      <c r="AU9">
        <v>15</v>
      </c>
      <c r="AV9">
        <v>0.80620155038759689</v>
      </c>
      <c r="AW9">
        <v>20</v>
      </c>
      <c r="AX9">
        <v>0.49812734082397003</v>
      </c>
      <c r="AY9">
        <v>13</v>
      </c>
      <c r="AZ9">
        <v>0.64035087719298245</v>
      </c>
      <c r="BA9">
        <v>24</v>
      </c>
      <c r="BB9">
        <v>0.17973638663293837</v>
      </c>
      <c r="BC9">
        <v>5</v>
      </c>
      <c r="BD9">
        <v>9.1875574222338899E-2</v>
      </c>
      <c r="BE9">
        <v>9</v>
      </c>
      <c r="BF9">
        <v>6.7567567567567571E-2</v>
      </c>
      <c r="BG9">
        <v>24</v>
      </c>
      <c r="BH9">
        <v>0.17390733692085575</v>
      </c>
      <c r="BI9">
        <v>25</v>
      </c>
      <c r="BJ9">
        <v>0.50395256916996045</v>
      </c>
      <c r="BK9">
        <v>10</v>
      </c>
      <c r="BL9">
        <v>0.55446219059874347</v>
      </c>
      <c r="BM9">
        <v>8</v>
      </c>
      <c r="BN9">
        <v>98.109988187426183</v>
      </c>
      <c r="BO9">
        <v>25</v>
      </c>
      <c r="BP9">
        <v>97.523632006390628</v>
      </c>
      <c r="BQ9">
        <v>6</v>
      </c>
      <c r="BR9">
        <v>100.86666666666667</v>
      </c>
      <c r="BS9">
        <v>27</v>
      </c>
    </row>
    <row r="10" spans="1:71" x14ac:dyDescent="0.2">
      <c r="A10" t="s">
        <v>103</v>
      </c>
      <c r="B10">
        <v>0.40892193308550184</v>
      </c>
      <c r="C10">
        <v>26</v>
      </c>
      <c r="D10">
        <v>0.66914498141263945</v>
      </c>
      <c r="E10">
        <v>2</v>
      </c>
      <c r="F10">
        <v>0.2247191011235955</v>
      </c>
      <c r="G10">
        <v>30</v>
      </c>
      <c r="H10">
        <v>0.33085501858736061</v>
      </c>
      <c r="I10">
        <v>29</v>
      </c>
      <c r="J10">
        <v>0.73913043478260865</v>
      </c>
      <c r="K10">
        <v>22</v>
      </c>
      <c r="L10">
        <v>0.12639405204460966</v>
      </c>
      <c r="M10">
        <v>27</v>
      </c>
      <c r="N10">
        <v>0.22</v>
      </c>
      <c r="O10">
        <v>12</v>
      </c>
      <c r="P10">
        <v>0.82399999999999995</v>
      </c>
      <c r="Q10">
        <v>4</v>
      </c>
      <c r="R10">
        <v>0.49454545454545457</v>
      </c>
      <c r="S10">
        <v>16</v>
      </c>
      <c r="T10">
        <v>0.51818181818181819</v>
      </c>
      <c r="U10">
        <v>26</v>
      </c>
      <c r="V10">
        <v>0.17405879319236719</v>
      </c>
      <c r="W10">
        <v>27</v>
      </c>
      <c r="X10">
        <v>7.4626865671641798E-2</v>
      </c>
      <c r="Y10">
        <v>13</v>
      </c>
      <c r="Z10">
        <v>0.10614525139664804</v>
      </c>
      <c r="AA10">
        <v>22</v>
      </c>
      <c r="AB10">
        <v>0.15574302401038287</v>
      </c>
      <c r="AC10">
        <v>1</v>
      </c>
      <c r="AD10">
        <v>0.44609665427509293</v>
      </c>
      <c r="AE10">
        <v>30</v>
      </c>
      <c r="AF10">
        <v>0.49082831756950412</v>
      </c>
      <c r="AG10">
        <v>30</v>
      </c>
      <c r="AH10">
        <v>0.45384615384615384</v>
      </c>
      <c r="AI10">
        <v>19</v>
      </c>
      <c r="AJ10">
        <v>0.68846153846153846</v>
      </c>
      <c r="AK10">
        <v>30</v>
      </c>
      <c r="AL10">
        <v>0.37037037037037035</v>
      </c>
      <c r="AM10">
        <v>23</v>
      </c>
      <c r="AN10">
        <v>0.31153846153846154</v>
      </c>
      <c r="AO10">
        <v>1</v>
      </c>
      <c r="AP10">
        <v>0.8545454545454545</v>
      </c>
      <c r="AQ10">
        <v>29</v>
      </c>
      <c r="AR10">
        <v>0.18076923076923077</v>
      </c>
      <c r="AS10">
        <v>20</v>
      </c>
      <c r="AT10">
        <v>0.17599999999999999</v>
      </c>
      <c r="AU10">
        <v>4</v>
      </c>
      <c r="AV10">
        <v>0.78</v>
      </c>
      <c r="AW10">
        <v>12</v>
      </c>
      <c r="AX10">
        <v>0.50545454545454549</v>
      </c>
      <c r="AY10">
        <v>16</v>
      </c>
      <c r="AZ10">
        <v>0.55932203389830504</v>
      </c>
      <c r="BA10">
        <v>12</v>
      </c>
      <c r="BB10">
        <v>0.1492537313432836</v>
      </c>
      <c r="BC10">
        <v>10</v>
      </c>
      <c r="BD10">
        <v>0.10314595152140278</v>
      </c>
      <c r="BE10">
        <v>2</v>
      </c>
      <c r="BF10">
        <v>0.10555555555555556</v>
      </c>
      <c r="BG10">
        <v>11</v>
      </c>
      <c r="BH10">
        <v>0.17728210417741103</v>
      </c>
      <c r="BI10">
        <v>22</v>
      </c>
      <c r="BJ10">
        <v>0.5115384615384615</v>
      </c>
      <c r="BK10">
        <v>11</v>
      </c>
      <c r="BL10">
        <v>0.57515619257625872</v>
      </c>
      <c r="BM10">
        <v>14</v>
      </c>
      <c r="BN10">
        <v>88.318720990201129</v>
      </c>
      <c r="BO10">
        <v>30</v>
      </c>
      <c r="BP10">
        <v>101.55743024010384</v>
      </c>
      <c r="BQ10">
        <v>11</v>
      </c>
      <c r="BR10">
        <v>103.07333333333334</v>
      </c>
      <c r="BS10">
        <v>15</v>
      </c>
    </row>
    <row r="11" spans="1:71" x14ac:dyDescent="0.2">
      <c r="A11" t="s">
        <v>17</v>
      </c>
      <c r="B11">
        <v>0.46520146520146521</v>
      </c>
      <c r="C11">
        <v>8</v>
      </c>
      <c r="D11">
        <v>0.60805860805860801</v>
      </c>
      <c r="E11">
        <v>14</v>
      </c>
      <c r="F11">
        <v>0.3925233644859813</v>
      </c>
      <c r="G11">
        <v>7</v>
      </c>
      <c r="H11">
        <v>0.39194139194139194</v>
      </c>
      <c r="I11">
        <v>17</v>
      </c>
      <c r="J11">
        <v>0.77631578947368418</v>
      </c>
      <c r="K11">
        <v>14</v>
      </c>
      <c r="L11">
        <v>0.21611721611721613</v>
      </c>
      <c r="M11">
        <v>1</v>
      </c>
      <c r="N11">
        <v>0.23404255319148937</v>
      </c>
      <c r="O11">
        <v>9</v>
      </c>
      <c r="P11">
        <v>0.83088235294117652</v>
      </c>
      <c r="Q11">
        <v>3</v>
      </c>
      <c r="R11">
        <v>0.52707581227436828</v>
      </c>
      <c r="S11">
        <v>7</v>
      </c>
      <c r="T11">
        <v>0.65354330708661412</v>
      </c>
      <c r="U11">
        <v>3</v>
      </c>
      <c r="V11">
        <v>0.14131390528828036</v>
      </c>
      <c r="W11">
        <v>16</v>
      </c>
      <c r="X11">
        <v>8.0916220590065979E-2</v>
      </c>
      <c r="Y11">
        <v>19</v>
      </c>
      <c r="Z11">
        <v>6.0402684563758392E-2</v>
      </c>
      <c r="AA11">
        <v>5</v>
      </c>
      <c r="AB11">
        <v>0.15872027884974479</v>
      </c>
      <c r="AC11">
        <v>2</v>
      </c>
      <c r="AD11">
        <v>0.54212454212454209</v>
      </c>
      <c r="AE11">
        <v>8</v>
      </c>
      <c r="AF11">
        <v>0.61266049979290349</v>
      </c>
      <c r="AG11">
        <v>2</v>
      </c>
      <c r="AH11">
        <v>0.46570397111913359</v>
      </c>
      <c r="AI11">
        <v>23</v>
      </c>
      <c r="AJ11">
        <v>0.53790613718411551</v>
      </c>
      <c r="AK11">
        <v>5</v>
      </c>
      <c r="AL11">
        <v>0.34375</v>
      </c>
      <c r="AM11">
        <v>13</v>
      </c>
      <c r="AN11">
        <v>0.46209386281588449</v>
      </c>
      <c r="AO11">
        <v>26</v>
      </c>
      <c r="AP11">
        <v>0.60377358490566035</v>
      </c>
      <c r="AQ11">
        <v>1</v>
      </c>
      <c r="AR11">
        <v>0.11552346570397112</v>
      </c>
      <c r="AS11">
        <v>2</v>
      </c>
      <c r="AT11">
        <v>0.16911764705882354</v>
      </c>
      <c r="AU11">
        <v>3</v>
      </c>
      <c r="AV11">
        <v>0.76595744680851063</v>
      </c>
      <c r="AW11">
        <v>9</v>
      </c>
      <c r="AX11">
        <v>0.47292418772563177</v>
      </c>
      <c r="AY11">
        <v>7</v>
      </c>
      <c r="AZ11">
        <v>0.55038759689922478</v>
      </c>
      <c r="BA11">
        <v>7</v>
      </c>
      <c r="BB11">
        <v>0.13693514253703473</v>
      </c>
      <c r="BC11">
        <v>18</v>
      </c>
      <c r="BD11">
        <v>5.0244944102499689E-2</v>
      </c>
      <c r="BE11">
        <v>30</v>
      </c>
      <c r="BF11">
        <v>6.0240963855421686E-2</v>
      </c>
      <c r="BG11">
        <v>28</v>
      </c>
      <c r="BH11">
        <v>0.20726039442281122</v>
      </c>
      <c r="BI11">
        <v>3</v>
      </c>
      <c r="BJ11">
        <v>0.54512635379061369</v>
      </c>
      <c r="BK11">
        <v>24</v>
      </c>
      <c r="BL11">
        <v>0.57853530104621353</v>
      </c>
      <c r="BM11">
        <v>16</v>
      </c>
      <c r="BN11">
        <v>111.48096972742118</v>
      </c>
      <c r="BO11">
        <v>3</v>
      </c>
      <c r="BP11">
        <v>103.94622183493092</v>
      </c>
      <c r="BQ11">
        <v>15</v>
      </c>
      <c r="BR11">
        <v>106.62666666666667</v>
      </c>
      <c r="BS11">
        <v>3</v>
      </c>
    </row>
    <row r="12" spans="1:71" x14ac:dyDescent="0.2">
      <c r="A12" t="s">
        <v>18</v>
      </c>
      <c r="B12">
        <v>0.46511627906976744</v>
      </c>
      <c r="C12">
        <v>9</v>
      </c>
      <c r="D12">
        <v>0.60077519379844957</v>
      </c>
      <c r="E12">
        <v>16</v>
      </c>
      <c r="F12">
        <v>0.40776699029126212</v>
      </c>
      <c r="G12">
        <v>4</v>
      </c>
      <c r="H12">
        <v>0.39922480620155038</v>
      </c>
      <c r="I12">
        <v>15</v>
      </c>
      <c r="J12">
        <v>0.75</v>
      </c>
      <c r="K12">
        <v>20</v>
      </c>
      <c r="L12">
        <v>0.1744186046511628</v>
      </c>
      <c r="M12">
        <v>12</v>
      </c>
      <c r="N12">
        <v>0.2109375</v>
      </c>
      <c r="O12">
        <v>15</v>
      </c>
      <c r="P12">
        <v>0.8</v>
      </c>
      <c r="Q12">
        <v>11</v>
      </c>
      <c r="R12">
        <v>0.51330798479087447</v>
      </c>
      <c r="S12">
        <v>10</v>
      </c>
      <c r="T12">
        <v>0.58333333333333337</v>
      </c>
      <c r="U12">
        <v>15</v>
      </c>
      <c r="V12">
        <v>0.19158291457286433</v>
      </c>
      <c r="W12">
        <v>28</v>
      </c>
      <c r="X12">
        <v>0.10143273741600101</v>
      </c>
      <c r="Y12">
        <v>28</v>
      </c>
      <c r="Z12">
        <v>0.125</v>
      </c>
      <c r="AA12">
        <v>26</v>
      </c>
      <c r="AB12">
        <v>0.19969570178775198</v>
      </c>
      <c r="AC12">
        <v>22</v>
      </c>
      <c r="AD12">
        <v>0.54651162790697672</v>
      </c>
      <c r="AE12">
        <v>5</v>
      </c>
      <c r="AF12">
        <v>0.60287610619469034</v>
      </c>
      <c r="AG12">
        <v>6</v>
      </c>
      <c r="AH12">
        <v>0.43181818181818182</v>
      </c>
      <c r="AI12">
        <v>7</v>
      </c>
      <c r="AJ12">
        <v>0.51515151515151514</v>
      </c>
      <c r="AK12">
        <v>2</v>
      </c>
      <c r="AL12">
        <v>0.3515625</v>
      </c>
      <c r="AM12">
        <v>17</v>
      </c>
      <c r="AN12">
        <v>0.48484848484848486</v>
      </c>
      <c r="AO12">
        <v>29</v>
      </c>
      <c r="AP12">
        <v>0.73134328358208955</v>
      </c>
      <c r="AQ12">
        <v>7</v>
      </c>
      <c r="AR12">
        <v>0.18560606060606061</v>
      </c>
      <c r="AS12">
        <v>21</v>
      </c>
      <c r="AT12">
        <v>0.2</v>
      </c>
      <c r="AU12">
        <v>11</v>
      </c>
      <c r="AV12">
        <v>0.7890625</v>
      </c>
      <c r="AW12">
        <v>15</v>
      </c>
      <c r="AX12">
        <v>0.48669201520912547</v>
      </c>
      <c r="AY12">
        <v>10</v>
      </c>
      <c r="AZ12">
        <v>0.61403508771929827</v>
      </c>
      <c r="BA12">
        <v>23</v>
      </c>
      <c r="BB12">
        <v>0.15531887916825154</v>
      </c>
      <c r="BC12">
        <v>7</v>
      </c>
      <c r="BD12">
        <v>0.11620603015075377</v>
      </c>
      <c r="BE12">
        <v>1</v>
      </c>
      <c r="BF12">
        <v>0.14193548387096774</v>
      </c>
      <c r="BG12">
        <v>3</v>
      </c>
      <c r="BH12">
        <v>0.20414572864321609</v>
      </c>
      <c r="BI12">
        <v>4</v>
      </c>
      <c r="BJ12">
        <v>0.51704545454545459</v>
      </c>
      <c r="BK12">
        <v>14</v>
      </c>
      <c r="BL12">
        <v>0.5775991963837267</v>
      </c>
      <c r="BM12">
        <v>15</v>
      </c>
      <c r="BN12">
        <v>102.70100502512562</v>
      </c>
      <c r="BO12">
        <v>20</v>
      </c>
      <c r="BP12">
        <v>102.06669202485101</v>
      </c>
      <c r="BQ12">
        <v>12</v>
      </c>
      <c r="BR12">
        <v>105.64666666666666</v>
      </c>
      <c r="BS12">
        <v>8</v>
      </c>
    </row>
    <row r="13" spans="1:71" x14ac:dyDescent="0.2">
      <c r="A13" t="s">
        <v>10</v>
      </c>
      <c r="B13">
        <v>0.45989304812834225</v>
      </c>
      <c r="C13">
        <v>15</v>
      </c>
      <c r="D13">
        <v>0.58288770053475936</v>
      </c>
      <c r="E13">
        <v>19</v>
      </c>
      <c r="F13">
        <v>0.35897435897435898</v>
      </c>
      <c r="G13">
        <v>11</v>
      </c>
      <c r="H13">
        <v>0.41711229946524064</v>
      </c>
      <c r="I13">
        <v>12</v>
      </c>
      <c r="J13">
        <v>0.81707317073170727</v>
      </c>
      <c r="K13">
        <v>5</v>
      </c>
      <c r="L13">
        <v>0.17914438502673796</v>
      </c>
      <c r="M13">
        <v>11</v>
      </c>
      <c r="N13">
        <v>0.21925133689839571</v>
      </c>
      <c r="O13">
        <v>13</v>
      </c>
      <c r="P13">
        <v>0.81481481481481477</v>
      </c>
      <c r="Q13">
        <v>6</v>
      </c>
      <c r="R13">
        <v>0.5186170212765957</v>
      </c>
      <c r="S13">
        <v>8</v>
      </c>
      <c r="T13">
        <v>0.56976744186046513</v>
      </c>
      <c r="U13">
        <v>20</v>
      </c>
      <c r="V13">
        <v>0.14777870139466151</v>
      </c>
      <c r="W13">
        <v>20</v>
      </c>
      <c r="X13">
        <v>5.2868701728576682E-2</v>
      </c>
      <c r="Y13">
        <v>1</v>
      </c>
      <c r="Z13">
        <v>9.0534979423868317E-2</v>
      </c>
      <c r="AA13">
        <v>19</v>
      </c>
      <c r="AB13">
        <v>0.20228025009194556</v>
      </c>
      <c r="AC13">
        <v>24</v>
      </c>
      <c r="AD13">
        <v>0.53475935828877008</v>
      </c>
      <c r="AE13">
        <v>11</v>
      </c>
      <c r="AF13">
        <v>0.59560248954188344</v>
      </c>
      <c r="AG13">
        <v>9</v>
      </c>
      <c r="AH13">
        <v>0.45358090185676392</v>
      </c>
      <c r="AI13">
        <v>18</v>
      </c>
      <c r="AJ13">
        <v>0.64456233421750664</v>
      </c>
      <c r="AK13">
        <v>27</v>
      </c>
      <c r="AL13">
        <v>0.38805970149253732</v>
      </c>
      <c r="AM13">
        <v>27</v>
      </c>
      <c r="AN13">
        <v>0.35543766578249336</v>
      </c>
      <c r="AO13">
        <v>4</v>
      </c>
      <c r="AP13">
        <v>0.81318681318681318</v>
      </c>
      <c r="AQ13">
        <v>25</v>
      </c>
      <c r="AR13">
        <v>0.19628647214854111</v>
      </c>
      <c r="AS13">
        <v>26</v>
      </c>
      <c r="AT13">
        <v>0.18518518518518517</v>
      </c>
      <c r="AU13">
        <v>6</v>
      </c>
      <c r="AV13">
        <v>0.78074866310160429</v>
      </c>
      <c r="AW13">
        <v>13</v>
      </c>
      <c r="AX13">
        <v>0.48138297872340424</v>
      </c>
      <c r="AY13">
        <v>8</v>
      </c>
      <c r="AZ13">
        <v>0.55555555555555558</v>
      </c>
      <c r="BA13">
        <v>9.5</v>
      </c>
      <c r="BB13">
        <v>0.12182787789628539</v>
      </c>
      <c r="BC13">
        <v>27</v>
      </c>
      <c r="BD13">
        <v>7.158030848803916E-2</v>
      </c>
      <c r="BE13">
        <v>22</v>
      </c>
      <c r="BF13">
        <v>8.7155963302752298E-2</v>
      </c>
      <c r="BG13">
        <v>15</v>
      </c>
      <c r="BH13">
        <v>0.19857762999907638</v>
      </c>
      <c r="BI13">
        <v>8</v>
      </c>
      <c r="BJ13">
        <v>0.52254641909814326</v>
      </c>
      <c r="BK13">
        <v>17</v>
      </c>
      <c r="BL13">
        <v>0.58939096267190572</v>
      </c>
      <c r="BM13">
        <v>19</v>
      </c>
      <c r="BN13">
        <v>107.83227117391706</v>
      </c>
      <c r="BO13">
        <v>8</v>
      </c>
      <c r="BP13">
        <v>107.5763148216256</v>
      </c>
      <c r="BQ13">
        <v>21</v>
      </c>
      <c r="BR13">
        <v>103.14297029702971</v>
      </c>
      <c r="BS13">
        <v>14</v>
      </c>
    </row>
    <row r="14" spans="1:71" x14ac:dyDescent="0.2">
      <c r="A14" t="s">
        <v>104</v>
      </c>
      <c r="B14">
        <v>0.44791666666666669</v>
      </c>
      <c r="C14">
        <v>18</v>
      </c>
      <c r="D14">
        <v>0.57638888888888884</v>
      </c>
      <c r="E14">
        <v>21</v>
      </c>
      <c r="F14">
        <v>0.33606557377049179</v>
      </c>
      <c r="G14">
        <v>18.5</v>
      </c>
      <c r="H14">
        <v>0.4236111111111111</v>
      </c>
      <c r="I14">
        <v>10</v>
      </c>
      <c r="J14">
        <v>0.77192982456140347</v>
      </c>
      <c r="K14">
        <v>15.5</v>
      </c>
      <c r="L14">
        <v>0.15277777777777779</v>
      </c>
      <c r="M14">
        <v>24</v>
      </c>
      <c r="N14">
        <v>0.18620689655172415</v>
      </c>
      <c r="O14">
        <v>23</v>
      </c>
      <c r="P14">
        <v>0.76744186046511631</v>
      </c>
      <c r="Q14">
        <v>21</v>
      </c>
      <c r="R14">
        <v>0.45985401459854014</v>
      </c>
      <c r="S14">
        <v>28</v>
      </c>
      <c r="T14">
        <v>0.65116279069767447</v>
      </c>
      <c r="U14">
        <v>4</v>
      </c>
      <c r="V14">
        <v>9.7767125015768896E-2</v>
      </c>
      <c r="W14">
        <v>1</v>
      </c>
      <c r="X14">
        <v>0.11613308223477714</v>
      </c>
      <c r="Y14">
        <v>29</v>
      </c>
      <c r="Z14">
        <v>7.792207792207792E-2</v>
      </c>
      <c r="AA14">
        <v>9</v>
      </c>
      <c r="AB14">
        <v>0.21657250470809791</v>
      </c>
      <c r="AC14">
        <v>29</v>
      </c>
      <c r="AD14">
        <v>0.51909722222222221</v>
      </c>
      <c r="AE14">
        <v>18</v>
      </c>
      <c r="AF14">
        <v>0.57063951553869696</v>
      </c>
      <c r="AG14">
        <v>19</v>
      </c>
      <c r="AH14">
        <v>0.45348837209302323</v>
      </c>
      <c r="AI14">
        <v>17</v>
      </c>
      <c r="AJ14">
        <v>0.5968992248062015</v>
      </c>
      <c r="AK14">
        <v>12</v>
      </c>
      <c r="AL14">
        <v>0.36538461538461536</v>
      </c>
      <c r="AM14">
        <v>22</v>
      </c>
      <c r="AN14">
        <v>0.40310077519379844</v>
      </c>
      <c r="AO14">
        <v>19</v>
      </c>
      <c r="AP14">
        <v>0.75384615384615383</v>
      </c>
      <c r="AQ14">
        <v>12</v>
      </c>
      <c r="AR14">
        <v>0.18992248062015504</v>
      </c>
      <c r="AS14">
        <v>23</v>
      </c>
      <c r="AT14">
        <v>0.23255813953488372</v>
      </c>
      <c r="AU14">
        <v>21</v>
      </c>
      <c r="AV14">
        <v>0.81379310344827582</v>
      </c>
      <c r="AW14">
        <v>23</v>
      </c>
      <c r="AX14">
        <v>0.54014598540145986</v>
      </c>
      <c r="AY14">
        <v>28</v>
      </c>
      <c r="AZ14">
        <v>0.58119658119658124</v>
      </c>
      <c r="BA14">
        <v>17</v>
      </c>
      <c r="BB14">
        <v>0.19460138104205899</v>
      </c>
      <c r="BC14">
        <v>2</v>
      </c>
      <c r="BD14">
        <v>6.6229342752617645E-2</v>
      </c>
      <c r="BE14">
        <v>25</v>
      </c>
      <c r="BF14">
        <v>6.6265060240963861E-2</v>
      </c>
      <c r="BG14">
        <v>26</v>
      </c>
      <c r="BH14">
        <v>0.17976535889996217</v>
      </c>
      <c r="BI14">
        <v>20</v>
      </c>
      <c r="BJ14">
        <v>0.52713178294573648</v>
      </c>
      <c r="BK14">
        <v>21</v>
      </c>
      <c r="BL14">
        <v>0.58942343004039655</v>
      </c>
      <c r="BM14">
        <v>20</v>
      </c>
      <c r="BN14">
        <v>108.1745931626088</v>
      </c>
      <c r="BO14">
        <v>5</v>
      </c>
      <c r="BP14">
        <v>100.7532956685499</v>
      </c>
      <c r="BQ14">
        <v>9</v>
      </c>
      <c r="BR14">
        <v>105.94666666666667</v>
      </c>
      <c r="BS14">
        <v>5</v>
      </c>
    </row>
    <row r="15" spans="1:71" x14ac:dyDescent="0.2">
      <c r="A15" t="s">
        <v>105</v>
      </c>
      <c r="B15">
        <v>0.4679245283018868</v>
      </c>
      <c r="C15">
        <v>7</v>
      </c>
      <c r="D15">
        <v>0.6</v>
      </c>
      <c r="E15">
        <v>17</v>
      </c>
      <c r="F15">
        <v>0.43396226415094341</v>
      </c>
      <c r="G15">
        <v>1</v>
      </c>
      <c r="H15">
        <v>0.4</v>
      </c>
      <c r="I15">
        <v>14</v>
      </c>
      <c r="J15">
        <v>0.65714285714285714</v>
      </c>
      <c r="K15">
        <v>28</v>
      </c>
      <c r="L15">
        <v>0.17358490566037735</v>
      </c>
      <c r="M15">
        <v>13</v>
      </c>
      <c r="N15">
        <v>0.18840579710144928</v>
      </c>
      <c r="O15">
        <v>21</v>
      </c>
      <c r="P15">
        <v>0.74814814814814812</v>
      </c>
      <c r="Q15">
        <v>27</v>
      </c>
      <c r="R15">
        <v>0.46520146520146521</v>
      </c>
      <c r="S15">
        <v>26</v>
      </c>
      <c r="T15">
        <v>0.60483870967741937</v>
      </c>
      <c r="U15">
        <v>12</v>
      </c>
      <c r="V15">
        <v>0.15897755610972569</v>
      </c>
      <c r="W15">
        <v>23</v>
      </c>
      <c r="X15">
        <v>7.3973616076932563E-2</v>
      </c>
      <c r="Y15">
        <v>11</v>
      </c>
      <c r="Z15">
        <v>0.10982658959537572</v>
      </c>
      <c r="AA15">
        <v>23</v>
      </c>
      <c r="AB15">
        <v>0.20034521020835902</v>
      </c>
      <c r="AC15">
        <v>23</v>
      </c>
      <c r="AD15">
        <v>0.55471698113207546</v>
      </c>
      <c r="AE15">
        <v>3</v>
      </c>
      <c r="AF15">
        <v>0.60627674750356642</v>
      </c>
      <c r="AG15">
        <v>5</v>
      </c>
      <c r="AH15">
        <v>0.45878136200716846</v>
      </c>
      <c r="AI15">
        <v>21</v>
      </c>
      <c r="AJ15">
        <v>0.62007168458781359</v>
      </c>
      <c r="AK15">
        <v>21</v>
      </c>
      <c r="AL15">
        <v>0.34905660377358488</v>
      </c>
      <c r="AM15">
        <v>14</v>
      </c>
      <c r="AN15">
        <v>0.37992831541218636</v>
      </c>
      <c r="AO15">
        <v>10</v>
      </c>
      <c r="AP15">
        <v>0.80263157894736847</v>
      </c>
      <c r="AQ15">
        <v>23</v>
      </c>
      <c r="AR15">
        <v>0.21863799283154123</v>
      </c>
      <c r="AS15">
        <v>30</v>
      </c>
      <c r="AT15">
        <v>0.25185185185185183</v>
      </c>
      <c r="AU15">
        <v>27</v>
      </c>
      <c r="AV15">
        <v>0.81159420289855078</v>
      </c>
      <c r="AW15">
        <v>21</v>
      </c>
      <c r="AX15">
        <v>0.53479853479853479</v>
      </c>
      <c r="AY15">
        <v>26</v>
      </c>
      <c r="AZ15">
        <v>0.671875</v>
      </c>
      <c r="BA15">
        <v>28</v>
      </c>
      <c r="BB15">
        <v>0.14178276414745408</v>
      </c>
      <c r="BC15">
        <v>16</v>
      </c>
      <c r="BD15">
        <v>9.3516209476309217E-2</v>
      </c>
      <c r="BE15">
        <v>7</v>
      </c>
      <c r="BF15">
        <v>5.0314465408805034E-2</v>
      </c>
      <c r="BG15">
        <v>30</v>
      </c>
      <c r="BH15">
        <v>0.18703241895261843</v>
      </c>
      <c r="BI15">
        <v>14</v>
      </c>
      <c r="BJ15">
        <v>0.52508960573476704</v>
      </c>
      <c r="BK15">
        <v>20</v>
      </c>
      <c r="BL15">
        <v>0.59853915866360063</v>
      </c>
      <c r="BM15">
        <v>24</v>
      </c>
      <c r="BN15">
        <v>105.9850374064838</v>
      </c>
      <c r="BO15">
        <v>14</v>
      </c>
      <c r="BP15">
        <v>109.11108371347554</v>
      </c>
      <c r="BQ15">
        <v>23</v>
      </c>
      <c r="BR15">
        <v>107.54</v>
      </c>
      <c r="BS15">
        <v>2</v>
      </c>
    </row>
    <row r="16" spans="1:71" x14ac:dyDescent="0.2">
      <c r="A16" t="s">
        <v>13</v>
      </c>
      <c r="B16">
        <v>0.48275862068965519</v>
      </c>
      <c r="C16">
        <v>3</v>
      </c>
      <c r="D16">
        <v>0.64137931034482754</v>
      </c>
      <c r="E16">
        <v>8</v>
      </c>
      <c r="F16">
        <v>0.40384615384615385</v>
      </c>
      <c r="G16">
        <v>5</v>
      </c>
      <c r="H16">
        <v>0.35862068965517241</v>
      </c>
      <c r="I16">
        <v>23</v>
      </c>
      <c r="J16">
        <v>0.87272727272727268</v>
      </c>
      <c r="K16">
        <v>1</v>
      </c>
      <c r="L16">
        <v>0.16551724137931034</v>
      </c>
      <c r="M16">
        <v>15</v>
      </c>
      <c r="N16">
        <v>0.33846153846153848</v>
      </c>
      <c r="O16">
        <v>1</v>
      </c>
      <c r="P16">
        <v>0.77941176470588236</v>
      </c>
      <c r="Q16">
        <v>18</v>
      </c>
      <c r="R16">
        <v>0.56390977443609025</v>
      </c>
      <c r="S16">
        <v>1</v>
      </c>
      <c r="T16">
        <v>0.56428571428571428</v>
      </c>
      <c r="U16">
        <v>22</v>
      </c>
      <c r="V16">
        <v>0.12894906511927789</v>
      </c>
      <c r="W16">
        <v>8</v>
      </c>
      <c r="X16">
        <v>8.4945112388917929E-2</v>
      </c>
      <c r="Y16">
        <v>22</v>
      </c>
      <c r="Z16">
        <v>8.8757396449704137E-2</v>
      </c>
      <c r="AA16">
        <v>16.5</v>
      </c>
      <c r="AB16">
        <v>0.17642446419236801</v>
      </c>
      <c r="AC16">
        <v>11</v>
      </c>
      <c r="AD16">
        <v>0.55517241379310345</v>
      </c>
      <c r="AE16">
        <v>2</v>
      </c>
      <c r="AF16">
        <v>0.61238000662032432</v>
      </c>
      <c r="AG16">
        <v>3</v>
      </c>
      <c r="AH16">
        <v>0.4891304347826087</v>
      </c>
      <c r="AI16">
        <v>29</v>
      </c>
      <c r="AJ16">
        <v>0.6123188405797102</v>
      </c>
      <c r="AK16">
        <v>18</v>
      </c>
      <c r="AL16">
        <v>0.40186915887850466</v>
      </c>
      <c r="AM16">
        <v>29</v>
      </c>
      <c r="AN16">
        <v>0.38768115942028986</v>
      </c>
      <c r="AO16">
        <v>13</v>
      </c>
      <c r="AP16">
        <v>0.75438596491228072</v>
      </c>
      <c r="AQ16">
        <v>13</v>
      </c>
      <c r="AR16">
        <v>0.15579710144927536</v>
      </c>
      <c r="AS16">
        <v>13</v>
      </c>
      <c r="AT16">
        <v>0.22058823529411764</v>
      </c>
      <c r="AU16">
        <v>18</v>
      </c>
      <c r="AV16">
        <v>0.66153846153846152</v>
      </c>
      <c r="AW16">
        <v>1</v>
      </c>
      <c r="AX16">
        <v>0.43609022556390975</v>
      </c>
      <c r="AY16">
        <v>1</v>
      </c>
      <c r="AZ16">
        <v>0.66666666666666663</v>
      </c>
      <c r="BA16">
        <v>26.5</v>
      </c>
      <c r="BB16">
        <v>0.1143491897543126</v>
      </c>
      <c r="BC16">
        <v>28</v>
      </c>
      <c r="BD16">
        <v>7.4145712443584783E-2</v>
      </c>
      <c r="BE16">
        <v>19</v>
      </c>
      <c r="BF16">
        <v>0.11290322580645161</v>
      </c>
      <c r="BG16">
        <v>8</v>
      </c>
      <c r="BH16">
        <v>0.16763378465506126</v>
      </c>
      <c r="BI16">
        <v>27</v>
      </c>
      <c r="BJ16">
        <v>0.56702898550724634</v>
      </c>
      <c r="BK16">
        <v>29</v>
      </c>
      <c r="BL16">
        <v>0.61689887017397926</v>
      </c>
      <c r="BM16">
        <v>28</v>
      </c>
      <c r="BN16">
        <v>119.27788523533205</v>
      </c>
      <c r="BO16">
        <v>1</v>
      </c>
      <c r="BP16">
        <v>116.30946157867226</v>
      </c>
      <c r="BQ16">
        <v>30</v>
      </c>
      <c r="BR16">
        <v>102.71333333333332</v>
      </c>
      <c r="BS16">
        <v>18</v>
      </c>
    </row>
    <row r="17" spans="1:71" x14ac:dyDescent="0.2">
      <c r="A17" t="s">
        <v>106</v>
      </c>
      <c r="B17">
        <v>0.46350364963503649</v>
      </c>
      <c r="C17">
        <v>11</v>
      </c>
      <c r="D17">
        <v>0.65328467153284675</v>
      </c>
      <c r="E17">
        <v>4</v>
      </c>
      <c r="F17">
        <v>0.31578947368421051</v>
      </c>
      <c r="G17">
        <v>24</v>
      </c>
      <c r="H17">
        <v>0.34671532846715331</v>
      </c>
      <c r="I17">
        <v>27</v>
      </c>
      <c r="J17">
        <v>0.796875</v>
      </c>
      <c r="K17">
        <v>9</v>
      </c>
      <c r="L17">
        <v>0.18613138686131386</v>
      </c>
      <c r="M17">
        <v>9</v>
      </c>
      <c r="N17">
        <v>0.21897810218978103</v>
      </c>
      <c r="O17">
        <v>14</v>
      </c>
      <c r="P17">
        <v>0.83333333333333337</v>
      </c>
      <c r="Q17">
        <v>2</v>
      </c>
      <c r="R17">
        <v>0.54006968641114983</v>
      </c>
      <c r="S17">
        <v>3</v>
      </c>
      <c r="T17">
        <v>0.58267716535433067</v>
      </c>
      <c r="U17">
        <v>17</v>
      </c>
      <c r="V17">
        <v>0.13917004048582995</v>
      </c>
      <c r="W17">
        <v>14</v>
      </c>
      <c r="X17">
        <v>6.9541029207232263E-2</v>
      </c>
      <c r="Y17">
        <v>7</v>
      </c>
      <c r="Z17">
        <v>4.3795620437956206E-2</v>
      </c>
      <c r="AA17">
        <v>3</v>
      </c>
      <c r="AB17">
        <v>0.22126691111392083</v>
      </c>
      <c r="AC17">
        <v>30</v>
      </c>
      <c r="AD17">
        <v>0.51824817518248179</v>
      </c>
      <c r="AE17">
        <v>19</v>
      </c>
      <c r="AF17">
        <v>0.58143571230213831</v>
      </c>
      <c r="AG17">
        <v>13</v>
      </c>
      <c r="AH17">
        <v>0.3931297709923664</v>
      </c>
      <c r="AI17">
        <v>2</v>
      </c>
      <c r="AJ17">
        <v>0.52290076335877866</v>
      </c>
      <c r="AK17">
        <v>3</v>
      </c>
      <c r="AL17">
        <v>0.27200000000000002</v>
      </c>
      <c r="AM17">
        <v>2</v>
      </c>
      <c r="AN17">
        <v>0.47709923664122139</v>
      </c>
      <c r="AO17">
        <v>28</v>
      </c>
      <c r="AP17">
        <v>0.6811594202898551</v>
      </c>
      <c r="AQ17">
        <v>3</v>
      </c>
      <c r="AR17">
        <v>0.17938931297709923</v>
      </c>
      <c r="AS17">
        <v>19</v>
      </c>
      <c r="AT17">
        <v>0.16666666666666666</v>
      </c>
      <c r="AU17">
        <v>2</v>
      </c>
      <c r="AV17">
        <v>0.78102189781021902</v>
      </c>
      <c r="AW17">
        <v>14</v>
      </c>
      <c r="AX17">
        <v>0.45993031358885017</v>
      </c>
      <c r="AY17">
        <v>3</v>
      </c>
      <c r="AZ17">
        <v>0.56310679611650483</v>
      </c>
      <c r="BA17">
        <v>14</v>
      </c>
      <c r="BB17">
        <v>0.1548868377797446</v>
      </c>
      <c r="BC17">
        <v>8</v>
      </c>
      <c r="BD17">
        <v>7.2747975708502013E-2</v>
      </c>
      <c r="BE17">
        <v>20</v>
      </c>
      <c r="BF17">
        <v>6.1452513966480445E-2</v>
      </c>
      <c r="BG17">
        <v>27</v>
      </c>
      <c r="BH17">
        <v>0.20875506072874492</v>
      </c>
      <c r="BI17">
        <v>2</v>
      </c>
      <c r="BJ17">
        <v>0.4580152671755725</v>
      </c>
      <c r="BK17">
        <v>3</v>
      </c>
      <c r="BL17">
        <v>0.51771412078793566</v>
      </c>
      <c r="BM17">
        <v>3</v>
      </c>
      <c r="BN17">
        <v>105.95900809716599</v>
      </c>
      <c r="BO17">
        <v>15</v>
      </c>
      <c r="BP17">
        <v>90.719433556707543</v>
      </c>
      <c r="BQ17">
        <v>2</v>
      </c>
      <c r="BR17">
        <v>101.88241610738255</v>
      </c>
      <c r="BS17">
        <v>22</v>
      </c>
    </row>
    <row r="18" spans="1:71" x14ac:dyDescent="0.2">
      <c r="A18" t="s">
        <v>14</v>
      </c>
      <c r="B18">
        <v>0.46218487394957986</v>
      </c>
      <c r="C18">
        <v>13</v>
      </c>
      <c r="D18">
        <v>0.56862745098039214</v>
      </c>
      <c r="E18">
        <v>22</v>
      </c>
      <c r="F18">
        <v>0.35714285714285715</v>
      </c>
      <c r="G18">
        <v>12</v>
      </c>
      <c r="H18">
        <v>0.43137254901960786</v>
      </c>
      <c r="I18">
        <v>9</v>
      </c>
      <c r="J18">
        <v>0.77</v>
      </c>
      <c r="K18">
        <v>17</v>
      </c>
      <c r="L18">
        <v>0.21568627450980393</v>
      </c>
      <c r="M18">
        <v>2</v>
      </c>
      <c r="N18">
        <v>0.17679558011049723</v>
      </c>
      <c r="O18">
        <v>27</v>
      </c>
      <c r="P18">
        <v>0.79347826086956519</v>
      </c>
      <c r="Q18">
        <v>13</v>
      </c>
      <c r="R18">
        <v>0.48767123287671232</v>
      </c>
      <c r="S18">
        <v>19</v>
      </c>
      <c r="T18">
        <v>0.53939393939393943</v>
      </c>
      <c r="U18">
        <v>25</v>
      </c>
      <c r="V18">
        <v>0.13785046728971961</v>
      </c>
      <c r="W18">
        <v>11</v>
      </c>
      <c r="X18">
        <v>7.8407146930241395E-2</v>
      </c>
      <c r="Y18">
        <v>16</v>
      </c>
      <c r="Z18">
        <v>8.8105726872246701E-2</v>
      </c>
      <c r="AA18">
        <v>15</v>
      </c>
      <c r="AB18">
        <v>0.1877019578026991</v>
      </c>
      <c r="AC18">
        <v>16</v>
      </c>
      <c r="AD18">
        <v>0.53921568627450978</v>
      </c>
      <c r="AE18">
        <v>9</v>
      </c>
      <c r="AF18">
        <v>0.60949868073878632</v>
      </c>
      <c r="AG18">
        <v>4</v>
      </c>
      <c r="AH18">
        <v>0.47696476964769646</v>
      </c>
      <c r="AI18">
        <v>26</v>
      </c>
      <c r="AJ18">
        <v>0.61517615176151763</v>
      </c>
      <c r="AK18">
        <v>19</v>
      </c>
      <c r="AL18">
        <v>0.39436619718309857</v>
      </c>
      <c r="AM18">
        <v>28</v>
      </c>
      <c r="AN18">
        <v>0.38482384823848237</v>
      </c>
      <c r="AO18">
        <v>12</v>
      </c>
      <c r="AP18">
        <v>0.68831168831168832</v>
      </c>
      <c r="AQ18">
        <v>4</v>
      </c>
      <c r="AR18">
        <v>0.14363143631436315</v>
      </c>
      <c r="AS18">
        <v>7</v>
      </c>
      <c r="AT18">
        <v>0.20652173913043478</v>
      </c>
      <c r="AU18">
        <v>13</v>
      </c>
      <c r="AV18">
        <v>0.82320441988950277</v>
      </c>
      <c r="AW18">
        <v>27</v>
      </c>
      <c r="AX18">
        <v>0.51232876712328768</v>
      </c>
      <c r="AY18">
        <v>19</v>
      </c>
      <c r="AZ18">
        <v>0.5625</v>
      </c>
      <c r="BA18">
        <v>13</v>
      </c>
      <c r="BB18">
        <v>0.13305455236647026</v>
      </c>
      <c r="BC18">
        <v>19</v>
      </c>
      <c r="BD18">
        <v>6.3084112149532703E-2</v>
      </c>
      <c r="BE18">
        <v>29</v>
      </c>
      <c r="BF18">
        <v>7.8817733990147784E-2</v>
      </c>
      <c r="BG18">
        <v>19</v>
      </c>
      <c r="BH18">
        <v>0.19859813084112149</v>
      </c>
      <c r="BI18">
        <v>7</v>
      </c>
      <c r="BJ18">
        <v>0.55284552845528456</v>
      </c>
      <c r="BK18">
        <v>27</v>
      </c>
      <c r="BL18">
        <v>0.59724309478157223</v>
      </c>
      <c r="BM18">
        <v>23</v>
      </c>
      <c r="BN18">
        <v>107.94392523364486</v>
      </c>
      <c r="BO18">
        <v>6</v>
      </c>
      <c r="BP18">
        <v>109.53240828739783</v>
      </c>
      <c r="BQ18">
        <v>24</v>
      </c>
      <c r="BR18">
        <v>106.11</v>
      </c>
      <c r="BS18">
        <v>4</v>
      </c>
    </row>
    <row r="19" spans="1:71" x14ac:dyDescent="0.2">
      <c r="A19" t="s">
        <v>107</v>
      </c>
      <c r="B19">
        <v>0.41025641025641024</v>
      </c>
      <c r="C19">
        <v>25</v>
      </c>
      <c r="D19">
        <v>0.53846153846153844</v>
      </c>
      <c r="E19">
        <v>25</v>
      </c>
      <c r="F19">
        <v>0.34126984126984128</v>
      </c>
      <c r="G19">
        <v>15</v>
      </c>
      <c r="H19">
        <v>0.46153846153846156</v>
      </c>
      <c r="I19">
        <v>6</v>
      </c>
      <c r="J19">
        <v>0.75</v>
      </c>
      <c r="K19">
        <v>20</v>
      </c>
      <c r="L19">
        <v>0.18681318681318682</v>
      </c>
      <c r="M19">
        <v>8</v>
      </c>
      <c r="N19">
        <v>0.24503311258278146</v>
      </c>
      <c r="O19">
        <v>5</v>
      </c>
      <c r="P19">
        <v>0.66896551724137931</v>
      </c>
      <c r="Q19">
        <v>30</v>
      </c>
      <c r="R19">
        <v>0.45270270270270269</v>
      </c>
      <c r="S19">
        <v>30</v>
      </c>
      <c r="T19">
        <v>0.6071428571428571</v>
      </c>
      <c r="U19">
        <v>11</v>
      </c>
      <c r="V19">
        <v>0.15559507176425758</v>
      </c>
      <c r="W19">
        <v>22</v>
      </c>
      <c r="X19">
        <v>0.12815703925981495</v>
      </c>
      <c r="Y19">
        <v>30</v>
      </c>
      <c r="Z19">
        <v>0.16770186335403728</v>
      </c>
      <c r="AA19">
        <v>30</v>
      </c>
      <c r="AB19">
        <v>0.20630157539384844</v>
      </c>
      <c r="AC19">
        <v>25</v>
      </c>
      <c r="AD19">
        <v>0.48901098901098899</v>
      </c>
      <c r="AE19">
        <v>25</v>
      </c>
      <c r="AF19">
        <v>0.55216002222530913</v>
      </c>
      <c r="AG19">
        <v>24</v>
      </c>
      <c r="AH19">
        <v>0.41666666666666669</v>
      </c>
      <c r="AI19">
        <v>5</v>
      </c>
      <c r="AJ19">
        <v>0.60984848484848486</v>
      </c>
      <c r="AK19">
        <v>15</v>
      </c>
      <c r="AL19">
        <v>0.29126213592233008</v>
      </c>
      <c r="AM19">
        <v>4</v>
      </c>
      <c r="AN19">
        <v>0.39015151515151514</v>
      </c>
      <c r="AO19">
        <v>16</v>
      </c>
      <c r="AP19">
        <v>0.76470588235294112</v>
      </c>
      <c r="AQ19">
        <v>15</v>
      </c>
      <c r="AR19">
        <v>0.19696969696969696</v>
      </c>
      <c r="AS19">
        <v>27</v>
      </c>
      <c r="AT19">
        <v>0.33103448275862069</v>
      </c>
      <c r="AU19">
        <v>30</v>
      </c>
      <c r="AV19">
        <v>0.75496688741721851</v>
      </c>
      <c r="AW19">
        <v>5</v>
      </c>
      <c r="AX19">
        <v>0.54729729729729726</v>
      </c>
      <c r="AY19">
        <v>30</v>
      </c>
      <c r="AZ19">
        <v>0.5</v>
      </c>
      <c r="BA19">
        <v>1</v>
      </c>
      <c r="BB19">
        <v>0.23130782695673918</v>
      </c>
      <c r="BC19">
        <v>1</v>
      </c>
      <c r="BD19">
        <v>8.8911469579575755E-2</v>
      </c>
      <c r="BE19">
        <v>11</v>
      </c>
      <c r="BF19">
        <v>8.8435374149659865E-2</v>
      </c>
      <c r="BG19">
        <v>14</v>
      </c>
      <c r="BH19">
        <v>0.21275244506541344</v>
      </c>
      <c r="BI19">
        <v>1</v>
      </c>
      <c r="BJ19">
        <v>0.47348484848484851</v>
      </c>
      <c r="BK19">
        <v>4</v>
      </c>
      <c r="BL19">
        <v>0.54129624318898772</v>
      </c>
      <c r="BM19">
        <v>6</v>
      </c>
      <c r="BN19">
        <v>100.97802616537533</v>
      </c>
      <c r="BO19">
        <v>23</v>
      </c>
      <c r="BP19">
        <v>94.39859964991247</v>
      </c>
      <c r="BQ19">
        <v>3</v>
      </c>
      <c r="BR19">
        <v>105.80666666666667</v>
      </c>
      <c r="BS19">
        <v>6</v>
      </c>
    </row>
    <row r="20" spans="1:71" x14ac:dyDescent="0.2">
      <c r="A20" t="s">
        <v>12</v>
      </c>
      <c r="B20">
        <v>0.4241573033707865</v>
      </c>
      <c r="C20">
        <v>24</v>
      </c>
      <c r="D20">
        <v>0.63764044943820219</v>
      </c>
      <c r="E20">
        <v>9</v>
      </c>
      <c r="F20">
        <v>0.36434108527131781</v>
      </c>
      <c r="G20">
        <v>10</v>
      </c>
      <c r="H20">
        <v>0.36235955056179775</v>
      </c>
      <c r="I20">
        <v>22</v>
      </c>
      <c r="J20">
        <v>0.78873239436619713</v>
      </c>
      <c r="K20">
        <v>10</v>
      </c>
      <c r="L20">
        <v>0.15730337078651685</v>
      </c>
      <c r="M20">
        <v>21</v>
      </c>
      <c r="N20">
        <v>0.28205128205128205</v>
      </c>
      <c r="O20">
        <v>3</v>
      </c>
      <c r="P20">
        <v>0.78756476683937826</v>
      </c>
      <c r="Q20">
        <v>16</v>
      </c>
      <c r="R20">
        <v>0.53350515463917525</v>
      </c>
      <c r="S20">
        <v>5</v>
      </c>
      <c r="T20">
        <v>0.58278145695364236</v>
      </c>
      <c r="U20">
        <v>16</v>
      </c>
      <c r="V20">
        <v>0.19601200271028943</v>
      </c>
      <c r="W20">
        <v>29</v>
      </c>
      <c r="X20">
        <v>6.5362641619056847E-2</v>
      </c>
      <c r="Y20">
        <v>5</v>
      </c>
      <c r="Z20">
        <v>9.5890410958904104E-2</v>
      </c>
      <c r="AA20">
        <v>20</v>
      </c>
      <c r="AB20">
        <v>0.18882540912171977</v>
      </c>
      <c r="AC20">
        <v>17</v>
      </c>
      <c r="AD20">
        <v>0.4901685393258427</v>
      </c>
      <c r="AE20">
        <v>24</v>
      </c>
      <c r="AF20">
        <v>0.54491146870459073</v>
      </c>
      <c r="AG20">
        <v>26</v>
      </c>
      <c r="AH20">
        <v>0.44722222222222224</v>
      </c>
      <c r="AI20">
        <v>14</v>
      </c>
      <c r="AJ20">
        <v>0.60833333333333328</v>
      </c>
      <c r="AK20">
        <v>14</v>
      </c>
      <c r="AL20">
        <v>0.38297872340425532</v>
      </c>
      <c r="AM20">
        <v>25</v>
      </c>
      <c r="AN20">
        <v>0.39166666666666666</v>
      </c>
      <c r="AO20">
        <v>17</v>
      </c>
      <c r="AP20">
        <v>0.76829268292682928</v>
      </c>
      <c r="AQ20">
        <v>17</v>
      </c>
      <c r="AR20">
        <v>0.17499999999999999</v>
      </c>
      <c r="AS20">
        <v>18</v>
      </c>
      <c r="AT20">
        <v>0.21243523316062177</v>
      </c>
      <c r="AU20">
        <v>16</v>
      </c>
      <c r="AV20">
        <v>0.71794871794871795</v>
      </c>
      <c r="AW20">
        <v>3</v>
      </c>
      <c r="AX20">
        <v>0.46649484536082475</v>
      </c>
      <c r="AY20">
        <v>5</v>
      </c>
      <c r="AZ20">
        <v>0.60869565217391308</v>
      </c>
      <c r="BA20">
        <v>21</v>
      </c>
      <c r="BB20">
        <v>0.14040863755204802</v>
      </c>
      <c r="BC20">
        <v>17</v>
      </c>
      <c r="BD20">
        <v>9.9215951989158835E-2</v>
      </c>
      <c r="BE20">
        <v>4</v>
      </c>
      <c r="BF20">
        <v>0.11894273127753303</v>
      </c>
      <c r="BG20">
        <v>6</v>
      </c>
      <c r="BH20">
        <v>0.16697318749395024</v>
      </c>
      <c r="BI20">
        <v>28</v>
      </c>
      <c r="BJ20">
        <v>0.52222222222222225</v>
      </c>
      <c r="BK20">
        <v>16</v>
      </c>
      <c r="BL20">
        <v>0.58062638874193206</v>
      </c>
      <c r="BM20">
        <v>17</v>
      </c>
      <c r="BN20">
        <v>98.006001355144718</v>
      </c>
      <c r="BO20">
        <v>26</v>
      </c>
      <c r="BP20">
        <v>106.27481359542945</v>
      </c>
      <c r="BQ20">
        <v>18</v>
      </c>
      <c r="BR20">
        <v>103.29</v>
      </c>
      <c r="BS20">
        <v>11</v>
      </c>
    </row>
    <row r="21" spans="1:71" x14ac:dyDescent="0.2">
      <c r="A21" t="s">
        <v>108</v>
      </c>
      <c r="B21">
        <v>0.45051194539249145</v>
      </c>
      <c r="C21">
        <v>17</v>
      </c>
      <c r="D21">
        <v>0.49829351535836175</v>
      </c>
      <c r="E21">
        <v>30</v>
      </c>
      <c r="F21">
        <v>0.36734693877551022</v>
      </c>
      <c r="G21">
        <v>8</v>
      </c>
      <c r="H21">
        <v>0.50170648464163825</v>
      </c>
      <c r="I21">
        <v>1</v>
      </c>
      <c r="J21">
        <v>0.65217391304347827</v>
      </c>
      <c r="K21">
        <v>29</v>
      </c>
      <c r="L21">
        <v>0.15358361774744028</v>
      </c>
      <c r="M21">
        <v>23</v>
      </c>
      <c r="N21">
        <v>0.18831168831168832</v>
      </c>
      <c r="O21">
        <v>22</v>
      </c>
      <c r="P21">
        <v>0.77333333333333332</v>
      </c>
      <c r="Q21">
        <v>19</v>
      </c>
      <c r="R21">
        <v>0.47697368421052633</v>
      </c>
      <c r="S21">
        <v>24</v>
      </c>
      <c r="T21">
        <v>0.61363636363636365</v>
      </c>
      <c r="U21">
        <v>9</v>
      </c>
      <c r="V21">
        <v>0.12486621476988941</v>
      </c>
      <c r="W21">
        <v>6</v>
      </c>
      <c r="X21">
        <v>8.0433746425166819E-2</v>
      </c>
      <c r="Y21">
        <v>18</v>
      </c>
      <c r="Z21">
        <v>0.15172413793103448</v>
      </c>
      <c r="AA21">
        <v>28</v>
      </c>
      <c r="AB21">
        <v>0.18469971401334603</v>
      </c>
      <c r="AC21">
        <v>13</v>
      </c>
      <c r="AD21">
        <v>0.5426621160409556</v>
      </c>
      <c r="AE21">
        <v>7</v>
      </c>
      <c r="AF21">
        <v>0.5889415276786294</v>
      </c>
      <c r="AG21">
        <v>11</v>
      </c>
      <c r="AH21">
        <v>0.40625</v>
      </c>
      <c r="AI21">
        <v>4</v>
      </c>
      <c r="AJ21">
        <v>0.50347222222222221</v>
      </c>
      <c r="AK21">
        <v>1</v>
      </c>
      <c r="AL21">
        <v>0.34965034965034963</v>
      </c>
      <c r="AM21">
        <v>15</v>
      </c>
      <c r="AN21">
        <v>0.49652777777777779</v>
      </c>
      <c r="AO21">
        <v>30</v>
      </c>
      <c r="AP21">
        <v>0.77777777777777779</v>
      </c>
      <c r="AQ21">
        <v>20</v>
      </c>
      <c r="AR21">
        <v>0.19444444444444445</v>
      </c>
      <c r="AS21">
        <v>25</v>
      </c>
      <c r="AT21">
        <v>0.22666666666666666</v>
      </c>
      <c r="AU21">
        <v>19</v>
      </c>
      <c r="AV21">
        <v>0.81168831168831168</v>
      </c>
      <c r="AW21">
        <v>22</v>
      </c>
      <c r="AX21">
        <v>0.52302631578947367</v>
      </c>
      <c r="AY21">
        <v>24</v>
      </c>
      <c r="AZ21">
        <v>0.68376068376068377</v>
      </c>
      <c r="BA21">
        <v>30</v>
      </c>
      <c r="BB21">
        <v>0.14895138226882745</v>
      </c>
      <c r="BC21">
        <v>11</v>
      </c>
      <c r="BD21">
        <v>7.4325127839219879E-2</v>
      </c>
      <c r="BE21">
        <v>17</v>
      </c>
      <c r="BF21">
        <v>0.1095890410958904</v>
      </c>
      <c r="BG21">
        <v>10</v>
      </c>
      <c r="BH21">
        <v>0.19919134260910928</v>
      </c>
      <c r="BI21">
        <v>6</v>
      </c>
      <c r="BJ21">
        <v>0.49305555555555558</v>
      </c>
      <c r="BK21">
        <v>7</v>
      </c>
      <c r="BL21">
        <v>0.55950500263296477</v>
      </c>
      <c r="BM21">
        <v>10</v>
      </c>
      <c r="BN21">
        <v>107.92008562254726</v>
      </c>
      <c r="BO21">
        <v>7</v>
      </c>
      <c r="BP21">
        <v>101.28693994280266</v>
      </c>
      <c r="BQ21">
        <v>10</v>
      </c>
      <c r="BR21">
        <v>104.73350649350648</v>
      </c>
      <c r="BS21">
        <v>10</v>
      </c>
    </row>
    <row r="22" spans="1:71" x14ac:dyDescent="0.2">
      <c r="A22" t="s">
        <v>109</v>
      </c>
      <c r="B22">
        <v>0.40601503759398494</v>
      </c>
      <c r="C22">
        <v>27</v>
      </c>
      <c r="D22">
        <v>0.59022556390977443</v>
      </c>
      <c r="E22">
        <v>18</v>
      </c>
      <c r="F22">
        <v>0.26605504587155965</v>
      </c>
      <c r="G22">
        <v>29</v>
      </c>
      <c r="H22">
        <v>0.40977443609022557</v>
      </c>
      <c r="I22">
        <v>13</v>
      </c>
      <c r="J22">
        <v>0.660377358490566</v>
      </c>
      <c r="K22">
        <v>27</v>
      </c>
      <c r="L22">
        <v>0.13157894736842105</v>
      </c>
      <c r="M22">
        <v>26</v>
      </c>
      <c r="N22">
        <v>0.19463087248322147</v>
      </c>
      <c r="O22">
        <v>19</v>
      </c>
      <c r="P22">
        <v>0.75</v>
      </c>
      <c r="Q22">
        <v>26</v>
      </c>
      <c r="R22">
        <v>0.45964912280701753</v>
      </c>
      <c r="S22">
        <v>29</v>
      </c>
      <c r="T22">
        <v>0.60185185185185186</v>
      </c>
      <c r="U22">
        <v>13</v>
      </c>
      <c r="V22">
        <v>0.14738634874885367</v>
      </c>
      <c r="W22">
        <v>19</v>
      </c>
      <c r="X22">
        <v>7.3196699494277345E-2</v>
      </c>
      <c r="Y22">
        <v>10</v>
      </c>
      <c r="Z22">
        <v>6.7567567567567571E-2</v>
      </c>
      <c r="AA22">
        <v>8</v>
      </c>
      <c r="AB22">
        <v>0.1763375033271227</v>
      </c>
      <c r="AC22">
        <v>10</v>
      </c>
      <c r="AD22">
        <v>0.46052631578947367</v>
      </c>
      <c r="AE22">
        <v>27</v>
      </c>
      <c r="AF22">
        <v>0.50421378664553762</v>
      </c>
      <c r="AG22">
        <v>28</v>
      </c>
      <c r="AH22">
        <v>0.47080291970802918</v>
      </c>
      <c r="AI22">
        <v>24.5</v>
      </c>
      <c r="AJ22">
        <v>0.54014598540145986</v>
      </c>
      <c r="AK22">
        <v>6</v>
      </c>
      <c r="AL22">
        <v>0.38095238095238093</v>
      </c>
      <c r="AM22">
        <v>24</v>
      </c>
      <c r="AN22">
        <v>0.45985401459854014</v>
      </c>
      <c r="AO22">
        <v>25</v>
      </c>
      <c r="AP22">
        <v>0.81632653061224492</v>
      </c>
      <c r="AQ22">
        <v>26</v>
      </c>
      <c r="AR22">
        <v>0.145985401459854</v>
      </c>
      <c r="AS22">
        <v>9</v>
      </c>
      <c r="AT22">
        <v>0.25</v>
      </c>
      <c r="AU22">
        <v>26</v>
      </c>
      <c r="AV22">
        <v>0.80536912751677847</v>
      </c>
      <c r="AW22">
        <v>19</v>
      </c>
      <c r="AX22">
        <v>0.54035087719298247</v>
      </c>
      <c r="AY22">
        <v>29</v>
      </c>
      <c r="AZ22">
        <v>0.55813953488372092</v>
      </c>
      <c r="BA22">
        <v>11</v>
      </c>
      <c r="BB22">
        <v>0.12975778546712802</v>
      </c>
      <c r="BC22">
        <v>20</v>
      </c>
      <c r="BD22">
        <v>7.2055548277217343E-2</v>
      </c>
      <c r="BE22">
        <v>21</v>
      </c>
      <c r="BF22">
        <v>0.15286624203821655</v>
      </c>
      <c r="BG22">
        <v>1</v>
      </c>
      <c r="BH22">
        <v>0.17686361849862439</v>
      </c>
      <c r="BI22">
        <v>23</v>
      </c>
      <c r="BJ22">
        <v>0.55839416058394165</v>
      </c>
      <c r="BK22">
        <v>28</v>
      </c>
      <c r="BL22">
        <v>0.60748648079219048</v>
      </c>
      <c r="BM22">
        <v>27</v>
      </c>
      <c r="BN22">
        <v>91.707061443731178</v>
      </c>
      <c r="BO22">
        <v>29</v>
      </c>
      <c r="BP22">
        <v>115.11844556827255</v>
      </c>
      <c r="BQ22">
        <v>29</v>
      </c>
      <c r="BR22">
        <v>100.97999999999999</v>
      </c>
      <c r="BS22">
        <v>26</v>
      </c>
    </row>
    <row r="23" spans="1:71" x14ac:dyDescent="0.2">
      <c r="A23" t="s">
        <v>110</v>
      </c>
      <c r="B23">
        <v>0.40532544378698226</v>
      </c>
      <c r="C23">
        <v>28</v>
      </c>
      <c r="D23">
        <v>0.52958579881656809</v>
      </c>
      <c r="E23">
        <v>27</v>
      </c>
      <c r="F23">
        <v>0.31446540880503143</v>
      </c>
      <c r="G23">
        <v>25</v>
      </c>
      <c r="H23">
        <v>0.47041420118343197</v>
      </c>
      <c r="I23">
        <v>4</v>
      </c>
      <c r="J23">
        <v>0.75824175824175821</v>
      </c>
      <c r="K23">
        <v>18</v>
      </c>
      <c r="L23">
        <v>0.20414201183431951</v>
      </c>
      <c r="M23">
        <v>4</v>
      </c>
      <c r="N23">
        <v>0.22485207100591717</v>
      </c>
      <c r="O23">
        <v>11</v>
      </c>
      <c r="P23">
        <v>0.77083333333333337</v>
      </c>
      <c r="Q23">
        <v>20</v>
      </c>
      <c r="R23">
        <v>0.51523545706371188</v>
      </c>
      <c r="S23">
        <v>9</v>
      </c>
      <c r="T23">
        <v>0.61313868613138689</v>
      </c>
      <c r="U23">
        <v>10</v>
      </c>
      <c r="V23">
        <v>0.16254556201359471</v>
      </c>
      <c r="W23">
        <v>26</v>
      </c>
      <c r="X23">
        <v>6.1612776025236592E-2</v>
      </c>
      <c r="Y23">
        <v>3</v>
      </c>
      <c r="Z23">
        <v>8.8785046728971959E-2</v>
      </c>
      <c r="AA23">
        <v>18</v>
      </c>
      <c r="AB23">
        <v>0.20948343848580442</v>
      </c>
      <c r="AC23">
        <v>26</v>
      </c>
      <c r="AD23">
        <v>0.47928994082840237</v>
      </c>
      <c r="AE23">
        <v>26</v>
      </c>
      <c r="AF23">
        <v>0.54885201944025475</v>
      </c>
      <c r="AG23">
        <v>25</v>
      </c>
      <c r="AH23">
        <v>0.45844504021447718</v>
      </c>
      <c r="AI23">
        <v>20</v>
      </c>
      <c r="AJ23">
        <v>0.57372654155495983</v>
      </c>
      <c r="AK23">
        <v>8</v>
      </c>
      <c r="AL23">
        <v>0.3522012578616352</v>
      </c>
      <c r="AM23">
        <v>18</v>
      </c>
      <c r="AN23">
        <v>0.42627345844504022</v>
      </c>
      <c r="AO23">
        <v>23</v>
      </c>
      <c r="AP23">
        <v>0.72151898734177211</v>
      </c>
      <c r="AQ23">
        <v>6</v>
      </c>
      <c r="AR23">
        <v>0.15281501340482573</v>
      </c>
      <c r="AS23">
        <v>11</v>
      </c>
      <c r="AT23">
        <v>0.22916666666666666</v>
      </c>
      <c r="AU23">
        <v>20</v>
      </c>
      <c r="AV23">
        <v>0.7751479289940828</v>
      </c>
      <c r="AW23">
        <v>11</v>
      </c>
      <c r="AX23">
        <v>0.48476454293628807</v>
      </c>
      <c r="AY23">
        <v>9</v>
      </c>
      <c r="AZ23">
        <v>0.66666666666666663</v>
      </c>
      <c r="BA23">
        <v>26.5</v>
      </c>
      <c r="BB23">
        <v>0.10350946372239749</v>
      </c>
      <c r="BC23">
        <v>29</v>
      </c>
      <c r="BD23">
        <v>8.8661215643778934E-2</v>
      </c>
      <c r="BE23">
        <v>12</v>
      </c>
      <c r="BF23">
        <v>9.4972067039106142E-2</v>
      </c>
      <c r="BG23">
        <v>13</v>
      </c>
      <c r="BH23">
        <v>0.1994877351985026</v>
      </c>
      <c r="BI23">
        <v>5</v>
      </c>
      <c r="BJ23">
        <v>0.53351206434316356</v>
      </c>
      <c r="BK23">
        <v>22</v>
      </c>
      <c r="BL23">
        <v>0.58276551052820325</v>
      </c>
      <c r="BM23">
        <v>18</v>
      </c>
      <c r="BN23">
        <v>96.788493744458677</v>
      </c>
      <c r="BO23">
        <v>27</v>
      </c>
      <c r="BP23">
        <v>112.1352523659306</v>
      </c>
      <c r="BQ23">
        <v>27</v>
      </c>
      <c r="BR23">
        <v>101.47499999999998</v>
      </c>
      <c r="BS23">
        <v>25</v>
      </c>
    </row>
    <row r="24" spans="1:71" x14ac:dyDescent="0.2">
      <c r="A24" t="s">
        <v>111</v>
      </c>
      <c r="B24">
        <v>0.48484848484848486</v>
      </c>
      <c r="C24">
        <v>2</v>
      </c>
      <c r="D24">
        <v>0.61363636363636365</v>
      </c>
      <c r="E24">
        <v>13</v>
      </c>
      <c r="F24">
        <v>0.43137254901960786</v>
      </c>
      <c r="G24">
        <v>2</v>
      </c>
      <c r="H24">
        <v>0.38636363636363635</v>
      </c>
      <c r="I24">
        <v>18</v>
      </c>
      <c r="J24">
        <v>0.80392156862745101</v>
      </c>
      <c r="K24">
        <v>7</v>
      </c>
      <c r="L24">
        <v>0.1553030303030303</v>
      </c>
      <c r="M24">
        <v>22</v>
      </c>
      <c r="N24">
        <v>0.17829457364341086</v>
      </c>
      <c r="O24">
        <v>26</v>
      </c>
      <c r="P24">
        <v>0.79699248120300747</v>
      </c>
      <c r="Q24">
        <v>12</v>
      </c>
      <c r="R24">
        <v>0.49236641221374045</v>
      </c>
      <c r="S24">
        <v>17</v>
      </c>
      <c r="T24">
        <v>0.515625</v>
      </c>
      <c r="U24">
        <v>27</v>
      </c>
      <c r="V24">
        <v>0.11727650449001474</v>
      </c>
      <c r="W24">
        <v>2</v>
      </c>
      <c r="X24">
        <v>7.026231263383298E-2</v>
      </c>
      <c r="Y24">
        <v>8</v>
      </c>
      <c r="Z24">
        <v>0.13855421686746988</v>
      </c>
      <c r="AA24">
        <v>27</v>
      </c>
      <c r="AB24">
        <v>0.16394539614561027</v>
      </c>
      <c r="AC24">
        <v>5</v>
      </c>
      <c r="AD24">
        <v>0.56818181818181823</v>
      </c>
      <c r="AE24">
        <v>1</v>
      </c>
      <c r="AF24">
        <v>0.61950439648281364</v>
      </c>
      <c r="AG24">
        <v>1</v>
      </c>
      <c r="AH24">
        <v>0.45283018867924529</v>
      </c>
      <c r="AI24">
        <v>16</v>
      </c>
      <c r="AJ24">
        <v>0.62641509433962261</v>
      </c>
      <c r="AK24">
        <v>23</v>
      </c>
      <c r="AL24">
        <v>0.33333333333333331</v>
      </c>
      <c r="AM24">
        <v>10.5</v>
      </c>
      <c r="AN24">
        <v>0.37358490566037733</v>
      </c>
      <c r="AO24">
        <v>8</v>
      </c>
      <c r="AP24">
        <v>0.78846153846153844</v>
      </c>
      <c r="AQ24">
        <v>22</v>
      </c>
      <c r="AR24">
        <v>0.15471698113207547</v>
      </c>
      <c r="AS24">
        <v>12</v>
      </c>
      <c r="AT24">
        <v>0.20300751879699247</v>
      </c>
      <c r="AU24">
        <v>12</v>
      </c>
      <c r="AV24">
        <v>0.82170542635658916</v>
      </c>
      <c r="AW24">
        <v>26</v>
      </c>
      <c r="AX24">
        <v>0.50763358778625955</v>
      </c>
      <c r="AY24">
        <v>17</v>
      </c>
      <c r="AZ24">
        <v>0.65</v>
      </c>
      <c r="BA24">
        <v>25</v>
      </c>
      <c r="BB24">
        <v>0.12714132762312633</v>
      </c>
      <c r="BC24">
        <v>22</v>
      </c>
      <c r="BD24">
        <v>6.7015145422865574E-2</v>
      </c>
      <c r="BE24">
        <v>24</v>
      </c>
      <c r="BF24">
        <v>9.8765432098765427E-2</v>
      </c>
      <c r="BG24">
        <v>12</v>
      </c>
      <c r="BH24">
        <v>0.16418710628602065</v>
      </c>
      <c r="BI24">
        <v>30</v>
      </c>
      <c r="BJ24">
        <v>0.51509433962264151</v>
      </c>
      <c r="BK24">
        <v>13</v>
      </c>
      <c r="BL24">
        <v>0.56793517580668496</v>
      </c>
      <c r="BM24">
        <v>13</v>
      </c>
      <c r="BN24">
        <v>114.26082294598578</v>
      </c>
      <c r="BO24">
        <v>2</v>
      </c>
      <c r="BP24">
        <v>105.05888650963597</v>
      </c>
      <c r="BQ24">
        <v>17</v>
      </c>
      <c r="BR24">
        <v>99.553333333333327</v>
      </c>
      <c r="BS24">
        <v>30</v>
      </c>
    </row>
    <row r="25" spans="1:71" x14ac:dyDescent="0.2">
      <c r="A25" t="s">
        <v>112</v>
      </c>
      <c r="B25">
        <v>0.46183206106870228</v>
      </c>
      <c r="C25">
        <v>14</v>
      </c>
      <c r="D25">
        <v>0.62977099236641221</v>
      </c>
      <c r="E25">
        <v>10</v>
      </c>
      <c r="F25">
        <v>0.34020618556701032</v>
      </c>
      <c r="G25">
        <v>16</v>
      </c>
      <c r="H25">
        <v>0.37022900763358779</v>
      </c>
      <c r="I25">
        <v>21</v>
      </c>
      <c r="J25">
        <v>0.71666666666666667</v>
      </c>
      <c r="K25">
        <v>24</v>
      </c>
      <c r="L25">
        <v>0.16412213740458015</v>
      </c>
      <c r="M25">
        <v>17</v>
      </c>
      <c r="N25">
        <v>0.17985611510791366</v>
      </c>
      <c r="O25">
        <v>25</v>
      </c>
      <c r="P25">
        <v>0.80152671755725191</v>
      </c>
      <c r="Q25">
        <v>10</v>
      </c>
      <c r="R25">
        <v>0.48148148148148145</v>
      </c>
      <c r="S25">
        <v>23</v>
      </c>
      <c r="T25">
        <v>0.66942148760330578</v>
      </c>
      <c r="U25">
        <v>2</v>
      </c>
      <c r="V25">
        <v>0.14313597918022122</v>
      </c>
      <c r="W25">
        <v>17</v>
      </c>
      <c r="X25">
        <v>7.5360419397116643E-2</v>
      </c>
      <c r="Y25">
        <v>15</v>
      </c>
      <c r="Z25">
        <v>4.2857142857142858E-2</v>
      </c>
      <c r="AA25">
        <v>2</v>
      </c>
      <c r="AB25">
        <v>0.19331585845347313</v>
      </c>
      <c r="AC25">
        <v>20</v>
      </c>
      <c r="AD25">
        <v>0.52480916030534353</v>
      </c>
      <c r="AE25">
        <v>15</v>
      </c>
      <c r="AF25">
        <v>0.57776162790697672</v>
      </c>
      <c r="AG25">
        <v>14</v>
      </c>
      <c r="AH25">
        <v>0.49049429657794674</v>
      </c>
      <c r="AI25">
        <v>30</v>
      </c>
      <c r="AJ25">
        <v>0.53231939163498099</v>
      </c>
      <c r="AK25">
        <v>4</v>
      </c>
      <c r="AL25">
        <v>0.43089430894308944</v>
      </c>
      <c r="AM25">
        <v>30</v>
      </c>
      <c r="AN25">
        <v>0.46768060836501901</v>
      </c>
      <c r="AO25">
        <v>27</v>
      </c>
      <c r="AP25">
        <v>0.69090909090909092</v>
      </c>
      <c r="AQ25">
        <v>5</v>
      </c>
      <c r="AR25">
        <v>0.14448669201520911</v>
      </c>
      <c r="AS25">
        <v>8</v>
      </c>
      <c r="AT25">
        <v>0.19847328244274809</v>
      </c>
      <c r="AU25">
        <v>10</v>
      </c>
      <c r="AV25">
        <v>0.82014388489208634</v>
      </c>
      <c r="AW25">
        <v>25</v>
      </c>
      <c r="AX25">
        <v>0.51851851851851849</v>
      </c>
      <c r="AY25">
        <v>23</v>
      </c>
      <c r="AZ25">
        <v>0.5736434108527132</v>
      </c>
      <c r="BA25">
        <v>15</v>
      </c>
      <c r="BB25">
        <v>0.14416775884665795</v>
      </c>
      <c r="BC25">
        <v>15</v>
      </c>
      <c r="BD25">
        <v>7.8074170461938847E-2</v>
      </c>
      <c r="BE25">
        <v>14</v>
      </c>
      <c r="BF25">
        <v>5.4545454545454543E-2</v>
      </c>
      <c r="BG25">
        <v>29</v>
      </c>
      <c r="BH25">
        <v>0.19843851659076123</v>
      </c>
      <c r="BI25">
        <v>9</v>
      </c>
      <c r="BJ25">
        <v>0.59125475285171103</v>
      </c>
      <c r="BK25">
        <v>30</v>
      </c>
      <c r="BL25">
        <v>0.63431479462013807</v>
      </c>
      <c r="BM25">
        <v>30</v>
      </c>
      <c r="BN25">
        <v>103.44827586206897</v>
      </c>
      <c r="BO25">
        <v>19</v>
      </c>
      <c r="BP25">
        <v>114.35124508519003</v>
      </c>
      <c r="BQ25">
        <v>28</v>
      </c>
      <c r="BR25">
        <v>102.09999999999998</v>
      </c>
      <c r="BS25">
        <v>19</v>
      </c>
    </row>
    <row r="26" spans="1:71" x14ac:dyDescent="0.2">
      <c r="A26" t="s">
        <v>19</v>
      </c>
      <c r="B26">
        <v>0.47058823529411764</v>
      </c>
      <c r="C26">
        <v>6</v>
      </c>
      <c r="D26">
        <v>0.55147058823529416</v>
      </c>
      <c r="E26">
        <v>24</v>
      </c>
      <c r="F26">
        <v>0.33606557377049179</v>
      </c>
      <c r="G26">
        <v>18.5</v>
      </c>
      <c r="H26">
        <v>0.4485294117647059</v>
      </c>
      <c r="I26">
        <v>7</v>
      </c>
      <c r="J26">
        <v>0.77192982456140347</v>
      </c>
      <c r="K26">
        <v>15.5</v>
      </c>
      <c r="L26">
        <v>0.16176470588235295</v>
      </c>
      <c r="M26">
        <v>18</v>
      </c>
      <c r="N26">
        <v>0.18604651162790697</v>
      </c>
      <c r="O26">
        <v>24</v>
      </c>
      <c r="P26">
        <v>0.86330935251798557</v>
      </c>
      <c r="Q26">
        <v>1</v>
      </c>
      <c r="R26">
        <v>0.53731343283582089</v>
      </c>
      <c r="S26">
        <v>4</v>
      </c>
      <c r="T26">
        <v>0.5</v>
      </c>
      <c r="U26">
        <v>29</v>
      </c>
      <c r="V26">
        <v>0.15996062507690414</v>
      </c>
      <c r="W26">
        <v>25</v>
      </c>
      <c r="X26">
        <v>7.4138144075126644E-2</v>
      </c>
      <c r="Y26">
        <v>12</v>
      </c>
      <c r="Z26">
        <v>8.6419753086419748E-2</v>
      </c>
      <c r="AA26">
        <v>14</v>
      </c>
      <c r="AB26">
        <v>0.16989991350549857</v>
      </c>
      <c r="AC26">
        <v>7</v>
      </c>
      <c r="AD26">
        <v>0.54595588235294112</v>
      </c>
      <c r="AE26">
        <v>6</v>
      </c>
      <c r="AF26">
        <v>0.5992127644619385</v>
      </c>
      <c r="AG26">
        <v>8</v>
      </c>
      <c r="AH26">
        <v>0.47080291970802918</v>
      </c>
      <c r="AI26">
        <v>24.5</v>
      </c>
      <c r="AJ26">
        <v>0.59124087591240881</v>
      </c>
      <c r="AK26">
        <v>9</v>
      </c>
      <c r="AL26">
        <v>0.35714285714285715</v>
      </c>
      <c r="AM26">
        <v>19</v>
      </c>
      <c r="AN26">
        <v>0.40875912408759124</v>
      </c>
      <c r="AO26">
        <v>22</v>
      </c>
      <c r="AP26">
        <v>0.74603174603174605</v>
      </c>
      <c r="AQ26">
        <v>9</v>
      </c>
      <c r="AR26">
        <v>0.17153284671532848</v>
      </c>
      <c r="AS26">
        <v>16</v>
      </c>
      <c r="AT26">
        <v>0.1366906474820144</v>
      </c>
      <c r="AU26">
        <v>1</v>
      </c>
      <c r="AV26">
        <v>0.81395348837209303</v>
      </c>
      <c r="AW26">
        <v>24</v>
      </c>
      <c r="AX26">
        <v>0.46268656716417911</v>
      </c>
      <c r="AY26">
        <v>4</v>
      </c>
      <c r="AZ26">
        <v>0.68217054263565891</v>
      </c>
      <c r="BA26">
        <v>29</v>
      </c>
      <c r="BB26">
        <v>0.12665266279500803</v>
      </c>
      <c r="BC26">
        <v>23</v>
      </c>
      <c r="BD26">
        <v>0.10151347360649687</v>
      </c>
      <c r="BE26">
        <v>3</v>
      </c>
      <c r="BF26">
        <v>7.3333333333333334E-2</v>
      </c>
      <c r="BG26">
        <v>21</v>
      </c>
      <c r="BH26">
        <v>0.19687461547926666</v>
      </c>
      <c r="BI26">
        <v>10</v>
      </c>
      <c r="BJ26">
        <v>0.54379562043795615</v>
      </c>
      <c r="BK26">
        <v>23</v>
      </c>
      <c r="BL26">
        <v>0.59924963523935248</v>
      </c>
      <c r="BM26">
        <v>25</v>
      </c>
      <c r="BN26">
        <v>104.89725606004676</v>
      </c>
      <c r="BO26">
        <v>17</v>
      </c>
      <c r="BP26">
        <v>106.57358210799455</v>
      </c>
      <c r="BQ26">
        <v>19</v>
      </c>
      <c r="BR26">
        <v>108.13333333333333</v>
      </c>
      <c r="BS26">
        <v>1</v>
      </c>
    </row>
    <row r="27" spans="1:71" x14ac:dyDescent="0.2">
      <c r="A27" t="s">
        <v>113</v>
      </c>
      <c r="B27">
        <v>0.44404332129963897</v>
      </c>
      <c r="C27">
        <v>19</v>
      </c>
      <c r="D27">
        <v>0.55595667870036103</v>
      </c>
      <c r="E27">
        <v>23</v>
      </c>
      <c r="F27">
        <v>0.32520325203252032</v>
      </c>
      <c r="G27">
        <v>21</v>
      </c>
      <c r="H27">
        <v>0.44404332129963897</v>
      </c>
      <c r="I27">
        <v>8</v>
      </c>
      <c r="J27">
        <v>0.73015873015873012</v>
      </c>
      <c r="K27">
        <v>23</v>
      </c>
      <c r="L27">
        <v>0.16606498194945848</v>
      </c>
      <c r="M27">
        <v>14</v>
      </c>
      <c r="N27">
        <v>0.23571428571428571</v>
      </c>
      <c r="O27">
        <v>7.5</v>
      </c>
      <c r="P27">
        <v>0.75172413793103443</v>
      </c>
      <c r="Q27">
        <v>24</v>
      </c>
      <c r="R27">
        <v>0.49824561403508771</v>
      </c>
      <c r="S27">
        <v>15</v>
      </c>
      <c r="T27">
        <v>0.56910569105691056</v>
      </c>
      <c r="U27">
        <v>21</v>
      </c>
      <c r="V27">
        <v>0.13936399341188394</v>
      </c>
      <c r="W27">
        <v>15</v>
      </c>
      <c r="X27">
        <v>6.7015573142711254E-2</v>
      </c>
      <c r="Y27">
        <v>6</v>
      </c>
      <c r="Z27">
        <v>7.8313253012048195E-2</v>
      </c>
      <c r="AA27">
        <v>10</v>
      </c>
      <c r="AB27">
        <v>0.19147306612203216</v>
      </c>
      <c r="AC27">
        <v>19</v>
      </c>
      <c r="AD27">
        <v>0.51624548736462095</v>
      </c>
      <c r="AE27">
        <v>20</v>
      </c>
      <c r="AF27">
        <v>0.57072130922093101</v>
      </c>
      <c r="AG27">
        <v>18</v>
      </c>
      <c r="AH27">
        <v>0.44642857142857145</v>
      </c>
      <c r="AI27">
        <v>12</v>
      </c>
      <c r="AJ27">
        <v>0.59285714285714286</v>
      </c>
      <c r="AK27">
        <v>11</v>
      </c>
      <c r="AL27">
        <v>0.35964912280701755</v>
      </c>
      <c r="AM27">
        <v>20</v>
      </c>
      <c r="AN27">
        <v>0.40714285714285714</v>
      </c>
      <c r="AO27">
        <v>20</v>
      </c>
      <c r="AP27">
        <v>0.85507246376811596</v>
      </c>
      <c r="AQ27">
        <v>30</v>
      </c>
      <c r="AR27">
        <v>0.21071428571428572</v>
      </c>
      <c r="AS27">
        <v>29</v>
      </c>
      <c r="AT27">
        <v>0.24827586206896551</v>
      </c>
      <c r="AU27">
        <v>24</v>
      </c>
      <c r="AV27">
        <v>0.76428571428571423</v>
      </c>
      <c r="AW27">
        <v>7.5</v>
      </c>
      <c r="AX27">
        <v>0.50175438596491229</v>
      </c>
      <c r="AY27">
        <v>15</v>
      </c>
      <c r="AZ27">
        <v>0.53600000000000003</v>
      </c>
      <c r="BA27">
        <v>6</v>
      </c>
      <c r="BB27">
        <v>0.12445749297932091</v>
      </c>
      <c r="BC27">
        <v>25</v>
      </c>
      <c r="BD27">
        <v>9.81882680856455E-2</v>
      </c>
      <c r="BE27">
        <v>5</v>
      </c>
      <c r="BF27">
        <v>7.1428571428571425E-2</v>
      </c>
      <c r="BG27">
        <v>22</v>
      </c>
      <c r="BH27">
        <v>0.16470290130495374</v>
      </c>
      <c r="BI27">
        <v>29</v>
      </c>
      <c r="BJ27">
        <v>0.51964285714285718</v>
      </c>
      <c r="BK27">
        <v>15</v>
      </c>
      <c r="BL27">
        <v>0.59285859475574221</v>
      </c>
      <c r="BM27">
        <v>22</v>
      </c>
      <c r="BN27">
        <v>105.15646775623971</v>
      </c>
      <c r="BO27">
        <v>16</v>
      </c>
      <c r="BP27">
        <v>111.69262190451876</v>
      </c>
      <c r="BQ27">
        <v>26</v>
      </c>
      <c r="BR27">
        <v>104.84666666666668</v>
      </c>
      <c r="BS27">
        <v>9</v>
      </c>
    </row>
    <row r="28" spans="1:71" x14ac:dyDescent="0.2">
      <c r="A28" t="s">
        <v>15</v>
      </c>
      <c r="B28">
        <v>0.48754448398576511</v>
      </c>
      <c r="C28">
        <v>1</v>
      </c>
      <c r="D28">
        <v>0.66903914590747326</v>
      </c>
      <c r="E28">
        <v>3</v>
      </c>
      <c r="F28">
        <v>0.31182795698924731</v>
      </c>
      <c r="G28">
        <v>26</v>
      </c>
      <c r="H28">
        <v>0.33096085409252668</v>
      </c>
      <c r="I28">
        <v>28</v>
      </c>
      <c r="J28">
        <v>0.71052631578947367</v>
      </c>
      <c r="K28">
        <v>26</v>
      </c>
      <c r="L28">
        <v>9.6085409252669035E-2</v>
      </c>
      <c r="M28">
        <v>29</v>
      </c>
      <c r="N28">
        <v>0.22900763358778625</v>
      </c>
      <c r="O28">
        <v>10</v>
      </c>
      <c r="P28">
        <v>0.76271186440677963</v>
      </c>
      <c r="Q28">
        <v>23</v>
      </c>
      <c r="R28">
        <v>0.48192771084337349</v>
      </c>
      <c r="S28">
        <v>22</v>
      </c>
      <c r="T28">
        <v>0.62043795620437958</v>
      </c>
      <c r="U28">
        <v>6</v>
      </c>
      <c r="V28">
        <v>0.13280642653537184</v>
      </c>
      <c r="W28">
        <v>9</v>
      </c>
      <c r="X28">
        <v>9.3754041122462176E-2</v>
      </c>
      <c r="Y28">
        <v>23</v>
      </c>
      <c r="Z28">
        <v>5.5900621118012424E-2</v>
      </c>
      <c r="AA28">
        <v>4</v>
      </c>
      <c r="AB28">
        <v>0.18427518427518427</v>
      </c>
      <c r="AC28">
        <v>12</v>
      </c>
      <c r="AD28">
        <v>0.53914590747330959</v>
      </c>
      <c r="AE28">
        <v>10</v>
      </c>
      <c r="AF28">
        <v>0.57022394249377939</v>
      </c>
      <c r="AG28">
        <v>20</v>
      </c>
      <c r="AH28">
        <v>0.4823529411764706</v>
      </c>
      <c r="AI28">
        <v>28</v>
      </c>
      <c r="AJ28">
        <v>0.63137254901960782</v>
      </c>
      <c r="AK28">
        <v>24</v>
      </c>
      <c r="AL28">
        <v>0.35106382978723405</v>
      </c>
      <c r="AM28">
        <v>16</v>
      </c>
      <c r="AN28">
        <v>0.36862745098039218</v>
      </c>
      <c r="AO28">
        <v>7</v>
      </c>
      <c r="AP28">
        <v>0.77358490566037741</v>
      </c>
      <c r="AQ28">
        <v>19</v>
      </c>
      <c r="AR28">
        <v>0.16078431372549021</v>
      </c>
      <c r="AS28">
        <v>15</v>
      </c>
      <c r="AT28">
        <v>0.23728813559322035</v>
      </c>
      <c r="AU28">
        <v>23</v>
      </c>
      <c r="AV28">
        <v>0.77099236641221369</v>
      </c>
      <c r="AW28">
        <v>10</v>
      </c>
      <c r="AX28">
        <v>0.51807228915662651</v>
      </c>
      <c r="AY28">
        <v>22</v>
      </c>
      <c r="AZ28">
        <v>0.52032520325203258</v>
      </c>
      <c r="BA28">
        <v>3</v>
      </c>
      <c r="BB28">
        <v>0.19074098021466443</v>
      </c>
      <c r="BC28">
        <v>3</v>
      </c>
      <c r="BD28">
        <v>7.1261984970199532E-2</v>
      </c>
      <c r="BE28">
        <v>23</v>
      </c>
      <c r="BF28">
        <v>6.9148936170212769E-2</v>
      </c>
      <c r="BG28">
        <v>23</v>
      </c>
      <c r="BH28">
        <v>0.1813941435605079</v>
      </c>
      <c r="BI28">
        <v>19</v>
      </c>
      <c r="BJ28">
        <v>0.54705882352941182</v>
      </c>
      <c r="BK28">
        <v>25</v>
      </c>
      <c r="BL28">
        <v>0.60001500037500932</v>
      </c>
      <c r="BM28">
        <v>26</v>
      </c>
      <c r="BN28">
        <v>106.89297745529929</v>
      </c>
      <c r="BO28">
        <v>12</v>
      </c>
      <c r="BP28">
        <v>103.45273503168239</v>
      </c>
      <c r="BQ28">
        <v>14</v>
      </c>
      <c r="BR28">
        <v>103.00666666666666</v>
      </c>
      <c r="BS28">
        <v>17</v>
      </c>
    </row>
    <row r="29" spans="1:71" x14ac:dyDescent="0.2">
      <c r="A29" t="s">
        <v>114</v>
      </c>
      <c r="B29">
        <v>0.4</v>
      </c>
      <c r="C29">
        <v>29</v>
      </c>
      <c r="D29">
        <v>0.62739726027397258</v>
      </c>
      <c r="E29">
        <v>11</v>
      </c>
      <c r="F29">
        <v>0.29411764705882354</v>
      </c>
      <c r="G29">
        <v>28</v>
      </c>
      <c r="H29">
        <v>0.37260273972602742</v>
      </c>
      <c r="I29">
        <v>20</v>
      </c>
      <c r="J29">
        <v>0.80232558139534882</v>
      </c>
      <c r="K29">
        <v>8</v>
      </c>
      <c r="L29">
        <v>0.18904109589041096</v>
      </c>
      <c r="M29">
        <v>7</v>
      </c>
      <c r="N29">
        <v>0.32338308457711445</v>
      </c>
      <c r="O29">
        <v>2</v>
      </c>
      <c r="P29">
        <v>0.8066298342541437</v>
      </c>
      <c r="Q29">
        <v>7</v>
      </c>
      <c r="R29">
        <v>0.55235602094240843</v>
      </c>
      <c r="S29">
        <v>2</v>
      </c>
      <c r="T29">
        <v>0.54794520547945202</v>
      </c>
      <c r="U29">
        <v>24</v>
      </c>
      <c r="V29">
        <v>0.15926737009755126</v>
      </c>
      <c r="W29">
        <v>24</v>
      </c>
      <c r="X29">
        <v>9.9532198666268543E-2</v>
      </c>
      <c r="Y29">
        <v>26</v>
      </c>
      <c r="Z29">
        <v>6.3414634146341464E-2</v>
      </c>
      <c r="AA29">
        <v>6</v>
      </c>
      <c r="AB29">
        <v>0.18662287249925352</v>
      </c>
      <c r="AC29">
        <v>15</v>
      </c>
      <c r="AD29">
        <v>0.45479452054794522</v>
      </c>
      <c r="AE29">
        <v>28</v>
      </c>
      <c r="AF29">
        <v>0.52224421754532191</v>
      </c>
      <c r="AG29">
        <v>27</v>
      </c>
      <c r="AH29">
        <v>0.43283582089552236</v>
      </c>
      <c r="AI29">
        <v>8</v>
      </c>
      <c r="AJ29">
        <v>0.61194029850746268</v>
      </c>
      <c r="AK29">
        <v>17</v>
      </c>
      <c r="AL29">
        <v>0.32307692307692309</v>
      </c>
      <c r="AM29">
        <v>7</v>
      </c>
      <c r="AN29">
        <v>0.38805970149253732</v>
      </c>
      <c r="AO29">
        <v>14</v>
      </c>
      <c r="AP29">
        <v>0.81818181818181823</v>
      </c>
      <c r="AQ29">
        <v>27</v>
      </c>
      <c r="AR29">
        <v>0.18805970149253731</v>
      </c>
      <c r="AS29">
        <v>22</v>
      </c>
      <c r="AT29">
        <v>0.19337016574585636</v>
      </c>
      <c r="AU29">
        <v>7</v>
      </c>
      <c r="AV29">
        <v>0.6766169154228856</v>
      </c>
      <c r="AW29">
        <v>2</v>
      </c>
      <c r="AX29">
        <v>0.44764397905759162</v>
      </c>
      <c r="AY29">
        <v>2</v>
      </c>
      <c r="AZ29">
        <v>0.6</v>
      </c>
      <c r="BA29">
        <v>18</v>
      </c>
      <c r="BB29">
        <v>0.16920473773265651</v>
      </c>
      <c r="BC29">
        <v>6</v>
      </c>
      <c r="BD29">
        <v>9.2076448337646818E-2</v>
      </c>
      <c r="BE29">
        <v>8</v>
      </c>
      <c r="BF29">
        <v>0.12663755458515283</v>
      </c>
      <c r="BG29">
        <v>5</v>
      </c>
      <c r="BH29">
        <v>0.18415289667529364</v>
      </c>
      <c r="BI29">
        <v>15</v>
      </c>
      <c r="BJ29">
        <v>0.4955223880597015</v>
      </c>
      <c r="BK29">
        <v>8</v>
      </c>
      <c r="BL29">
        <v>0.56117520031823609</v>
      </c>
      <c r="BM29">
        <v>11</v>
      </c>
      <c r="BN29">
        <v>99.790961576746966</v>
      </c>
      <c r="BO29">
        <v>24</v>
      </c>
      <c r="BP29">
        <v>98.288046182940178</v>
      </c>
      <c r="BQ29">
        <v>7</v>
      </c>
      <c r="BR29">
        <v>100.46499999999999</v>
      </c>
      <c r="BS29">
        <v>28</v>
      </c>
    </row>
    <row r="30" spans="1:71" x14ac:dyDescent="0.2">
      <c r="A30" t="s">
        <v>16</v>
      </c>
      <c r="B30">
        <v>0.425414364640884</v>
      </c>
      <c r="C30">
        <v>23</v>
      </c>
      <c r="D30">
        <v>0.50828729281767959</v>
      </c>
      <c r="E30">
        <v>29</v>
      </c>
      <c r="F30">
        <v>0.33707865168539325</v>
      </c>
      <c r="G30">
        <v>17</v>
      </c>
      <c r="H30">
        <v>0.49171270718232046</v>
      </c>
      <c r="I30">
        <v>2</v>
      </c>
      <c r="J30">
        <v>0.86842105263157898</v>
      </c>
      <c r="K30">
        <v>2</v>
      </c>
      <c r="L30">
        <v>0.18232044198895028</v>
      </c>
      <c r="M30">
        <v>10</v>
      </c>
      <c r="N30">
        <v>0.26041666666666669</v>
      </c>
      <c r="O30">
        <v>4</v>
      </c>
      <c r="P30">
        <v>0.71818181818181814</v>
      </c>
      <c r="Q30">
        <v>29</v>
      </c>
      <c r="R30">
        <v>0.50485436893203883</v>
      </c>
      <c r="S30">
        <v>12</v>
      </c>
      <c r="T30">
        <v>0.44155844155844154</v>
      </c>
      <c r="U30">
        <v>30</v>
      </c>
      <c r="V30">
        <v>0.1437636327582788</v>
      </c>
      <c r="W30">
        <v>18</v>
      </c>
      <c r="X30">
        <v>9.7012029491656965E-2</v>
      </c>
      <c r="Y30">
        <v>25</v>
      </c>
      <c r="Z30">
        <v>6.7226890756302518E-2</v>
      </c>
      <c r="AA30">
        <v>7</v>
      </c>
      <c r="AB30">
        <v>0.17462165308498254</v>
      </c>
      <c r="AC30">
        <v>9</v>
      </c>
      <c r="AD30">
        <v>0.50828729281767959</v>
      </c>
      <c r="AE30">
        <v>22</v>
      </c>
      <c r="AF30">
        <v>0.57298267849598639</v>
      </c>
      <c r="AG30">
        <v>16</v>
      </c>
      <c r="AH30">
        <v>0.38421052631578945</v>
      </c>
      <c r="AI30">
        <v>1</v>
      </c>
      <c r="AJ30">
        <v>0.62631578947368416</v>
      </c>
      <c r="AK30">
        <v>22</v>
      </c>
      <c r="AL30">
        <v>0.21126760563380281</v>
      </c>
      <c r="AM30">
        <v>1</v>
      </c>
      <c r="AN30">
        <v>0.37368421052631579</v>
      </c>
      <c r="AO30">
        <v>9</v>
      </c>
      <c r="AP30">
        <v>0.66666666666666663</v>
      </c>
      <c r="AQ30">
        <v>2</v>
      </c>
      <c r="AR30">
        <v>0.1368421052631579</v>
      </c>
      <c r="AS30">
        <v>4</v>
      </c>
      <c r="AT30">
        <v>0.2818181818181818</v>
      </c>
      <c r="AU30">
        <v>29</v>
      </c>
      <c r="AV30">
        <v>0.73958333333333337</v>
      </c>
      <c r="AW30">
        <v>4</v>
      </c>
      <c r="AX30">
        <v>0.49514563106796117</v>
      </c>
      <c r="AY30">
        <v>12</v>
      </c>
      <c r="AZ30">
        <v>0.53424657534246578</v>
      </c>
      <c r="BA30">
        <v>5</v>
      </c>
      <c r="BB30">
        <v>0.14551804423748546</v>
      </c>
      <c r="BC30">
        <v>14</v>
      </c>
      <c r="BD30">
        <v>9.4189966289906807E-2</v>
      </c>
      <c r="BE30">
        <v>6</v>
      </c>
      <c r="BF30">
        <v>7.6086956521739135E-2</v>
      </c>
      <c r="BG30">
        <v>20</v>
      </c>
      <c r="BH30">
        <v>0.1834225659329764</v>
      </c>
      <c r="BI30">
        <v>17</v>
      </c>
      <c r="BJ30">
        <v>0.42368421052631577</v>
      </c>
      <c r="BK30">
        <v>1</v>
      </c>
      <c r="BL30">
        <v>0.47084298519488366</v>
      </c>
      <c r="BM30">
        <v>1</v>
      </c>
      <c r="BN30">
        <v>107.57485623636724</v>
      </c>
      <c r="BO30">
        <v>9</v>
      </c>
      <c r="BP30">
        <v>90.706247574699262</v>
      </c>
      <c r="BQ30">
        <v>1</v>
      </c>
      <c r="BR30">
        <v>101.96999999999998</v>
      </c>
      <c r="BS30">
        <v>21</v>
      </c>
    </row>
    <row r="31" spans="1:71" x14ac:dyDescent="0.2">
      <c r="A31" t="s">
        <v>7</v>
      </c>
      <c r="B31">
        <v>0.43703703703703706</v>
      </c>
      <c r="C31">
        <v>21</v>
      </c>
      <c r="D31">
        <v>0.61481481481481481</v>
      </c>
      <c r="E31">
        <v>12</v>
      </c>
      <c r="F31">
        <v>0.31730769230769229</v>
      </c>
      <c r="G31">
        <v>23</v>
      </c>
      <c r="H31">
        <v>0.38518518518518519</v>
      </c>
      <c r="I31">
        <v>19</v>
      </c>
      <c r="J31">
        <v>0.83076923076923082</v>
      </c>
      <c r="K31">
        <v>4</v>
      </c>
      <c r="L31">
        <v>0.2</v>
      </c>
      <c r="M31">
        <v>5</v>
      </c>
      <c r="N31">
        <v>0.16428571428571428</v>
      </c>
      <c r="O31">
        <v>29</v>
      </c>
      <c r="P31">
        <v>0.78289473684210531</v>
      </c>
      <c r="Q31">
        <v>17</v>
      </c>
      <c r="R31">
        <v>0.4863013698630137</v>
      </c>
      <c r="S31">
        <v>20</v>
      </c>
      <c r="T31">
        <v>0.50847457627118642</v>
      </c>
      <c r="U31">
        <v>28</v>
      </c>
      <c r="V31">
        <v>0.13496547394852479</v>
      </c>
      <c r="W31">
        <v>10</v>
      </c>
      <c r="X31">
        <v>7.4775672981056834E-2</v>
      </c>
      <c r="Y31">
        <v>14</v>
      </c>
      <c r="Z31">
        <v>0.10270270270270271</v>
      </c>
      <c r="AA31">
        <v>21</v>
      </c>
      <c r="AB31">
        <v>0.17136091724825525</v>
      </c>
      <c r="AC31">
        <v>8</v>
      </c>
      <c r="AD31">
        <v>0.49814814814814817</v>
      </c>
      <c r="AE31">
        <v>23</v>
      </c>
      <c r="AF31">
        <v>0.5680619064368625</v>
      </c>
      <c r="AG31">
        <v>21</v>
      </c>
      <c r="AH31">
        <v>0.4236111111111111</v>
      </c>
      <c r="AI31">
        <v>6</v>
      </c>
      <c r="AJ31">
        <v>0.64236111111111116</v>
      </c>
      <c r="AK31">
        <v>26</v>
      </c>
      <c r="AL31">
        <v>0.31067961165048541</v>
      </c>
      <c r="AM31">
        <v>5</v>
      </c>
      <c r="AN31">
        <v>0.3576388888888889</v>
      </c>
      <c r="AO31">
        <v>5</v>
      </c>
      <c r="AP31">
        <v>0.76271186440677963</v>
      </c>
      <c r="AQ31">
        <v>14</v>
      </c>
      <c r="AR31">
        <v>0.15625</v>
      </c>
      <c r="AS31">
        <v>14</v>
      </c>
      <c r="AT31">
        <v>0.21710526315789475</v>
      </c>
      <c r="AU31">
        <v>17</v>
      </c>
      <c r="AV31">
        <v>0.83571428571428574</v>
      </c>
      <c r="AW31">
        <v>29</v>
      </c>
      <c r="AX31">
        <v>0.51369863013698636</v>
      </c>
      <c r="AY31">
        <v>20</v>
      </c>
      <c r="AZ31">
        <v>0.53278688524590168</v>
      </c>
      <c r="BA31">
        <v>4</v>
      </c>
      <c r="BB31">
        <v>0.12462612163509472</v>
      </c>
      <c r="BC31">
        <v>24</v>
      </c>
      <c r="BD31">
        <v>6.5913370998116755E-2</v>
      </c>
      <c r="BE31">
        <v>26</v>
      </c>
      <c r="BF31">
        <v>8.4337349397590355E-2</v>
      </c>
      <c r="BG31">
        <v>16</v>
      </c>
      <c r="BH31">
        <v>0.19460138104205899</v>
      </c>
      <c r="BI31">
        <v>12</v>
      </c>
      <c r="BJ31">
        <v>0.47916666666666669</v>
      </c>
      <c r="BK31">
        <v>5</v>
      </c>
      <c r="BL31">
        <v>0.53325802378895604</v>
      </c>
      <c r="BM31">
        <v>4</v>
      </c>
      <c r="BN31">
        <v>101.38104205900815</v>
      </c>
      <c r="BO31">
        <v>22</v>
      </c>
      <c r="BP31">
        <v>100.01246261216352</v>
      </c>
      <c r="BQ31">
        <v>8</v>
      </c>
      <c r="BR31">
        <v>103.01637583892617</v>
      </c>
      <c r="BS31">
        <v>16</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31"/>
  <sheetViews>
    <sheetView workbookViewId="0"/>
  </sheetViews>
  <sheetFormatPr baseColWidth="10" defaultRowHeight="15" x14ac:dyDescent="0.2"/>
  <cols>
    <col min="1" max="1" width="20.1640625" bestFit="1" customWidth="1" collapsed="1"/>
  </cols>
  <sheetData>
    <row r="1" spans="1:71" x14ac:dyDescent="0.2">
      <c r="A1" t="s">
        <v>26</v>
      </c>
      <c r="B1" t="s">
        <v>27</v>
      </c>
      <c r="C1" t="s">
        <v>28</v>
      </c>
      <c r="D1" t="s">
        <v>29</v>
      </c>
      <c r="E1" t="s">
        <v>30</v>
      </c>
      <c r="F1" t="s">
        <v>31</v>
      </c>
      <c r="G1" t="s">
        <v>32</v>
      </c>
      <c r="H1" t="s">
        <v>33</v>
      </c>
      <c r="I1" t="s">
        <v>34</v>
      </c>
      <c r="J1" t="s">
        <v>35</v>
      </c>
      <c r="K1" t="s">
        <v>36</v>
      </c>
      <c r="L1" t="s">
        <v>37</v>
      </c>
      <c r="M1" t="s">
        <v>38</v>
      </c>
      <c r="N1" t="s">
        <v>39</v>
      </c>
      <c r="O1" t="s">
        <v>40</v>
      </c>
      <c r="P1" t="s">
        <v>41</v>
      </c>
      <c r="Q1" t="s">
        <v>42</v>
      </c>
      <c r="R1" t="s">
        <v>43</v>
      </c>
      <c r="S1" t="s">
        <v>44</v>
      </c>
      <c r="T1" t="s">
        <v>45</v>
      </c>
      <c r="U1" t="s">
        <v>46</v>
      </c>
      <c r="V1" t="s">
        <v>47</v>
      </c>
      <c r="W1" t="s">
        <v>48</v>
      </c>
      <c r="X1" t="s">
        <v>49</v>
      </c>
      <c r="Y1" t="s">
        <v>50</v>
      </c>
      <c r="Z1" t="s">
        <v>51</v>
      </c>
      <c r="AA1" t="s">
        <v>52</v>
      </c>
      <c r="AB1" t="s">
        <v>53</v>
      </c>
      <c r="AC1" t="s">
        <v>54</v>
      </c>
      <c r="AD1" t="s">
        <v>55</v>
      </c>
      <c r="AE1" t="s">
        <v>56</v>
      </c>
      <c r="AF1" t="s">
        <v>57</v>
      </c>
      <c r="AG1" t="s">
        <v>58</v>
      </c>
      <c r="AH1" t="s">
        <v>59</v>
      </c>
      <c r="AI1" t="s">
        <v>60</v>
      </c>
      <c r="AJ1" t="s">
        <v>61</v>
      </c>
      <c r="AK1" t="s">
        <v>62</v>
      </c>
      <c r="AL1" t="s">
        <v>63</v>
      </c>
      <c r="AM1" t="s">
        <v>64</v>
      </c>
      <c r="AN1" t="s">
        <v>65</v>
      </c>
      <c r="AO1" t="s">
        <v>66</v>
      </c>
      <c r="AP1" t="s">
        <v>67</v>
      </c>
      <c r="AQ1" t="s">
        <v>68</v>
      </c>
      <c r="AR1" t="s">
        <v>69</v>
      </c>
      <c r="AS1" t="s">
        <v>70</v>
      </c>
      <c r="AT1" t="s">
        <v>71</v>
      </c>
      <c r="AU1" t="s">
        <v>72</v>
      </c>
      <c r="AV1" t="s">
        <v>73</v>
      </c>
      <c r="AW1" t="s">
        <v>74</v>
      </c>
      <c r="AX1" t="s">
        <v>75</v>
      </c>
      <c r="AY1" t="s">
        <v>76</v>
      </c>
      <c r="AZ1" t="s">
        <v>77</v>
      </c>
      <c r="BA1" t="s">
        <v>78</v>
      </c>
      <c r="BB1" t="s">
        <v>79</v>
      </c>
      <c r="BC1" t="s">
        <v>80</v>
      </c>
      <c r="BD1" t="s">
        <v>81</v>
      </c>
      <c r="BE1" t="s">
        <v>82</v>
      </c>
      <c r="BF1" t="s">
        <v>83</v>
      </c>
      <c r="BG1" t="s">
        <v>84</v>
      </c>
      <c r="BH1" t="s">
        <v>85</v>
      </c>
      <c r="BI1" t="s">
        <v>86</v>
      </c>
      <c r="BJ1" t="s">
        <v>87</v>
      </c>
      <c r="BK1" t="s">
        <v>88</v>
      </c>
      <c r="BL1" t="s">
        <v>89</v>
      </c>
      <c r="BM1" t="s">
        <v>90</v>
      </c>
      <c r="BN1" t="s">
        <v>91</v>
      </c>
      <c r="BO1" t="s">
        <v>92</v>
      </c>
      <c r="BP1" t="s">
        <v>93</v>
      </c>
      <c r="BQ1" t="s">
        <v>94</v>
      </c>
      <c r="BR1" t="s">
        <v>95</v>
      </c>
      <c r="BS1" t="s">
        <v>96</v>
      </c>
    </row>
    <row r="2" spans="1:71" x14ac:dyDescent="0.2">
      <c r="A2" t="s">
        <v>8</v>
      </c>
      <c r="B2">
        <v>0.45583038869257952</v>
      </c>
      <c r="C2">
        <v>16</v>
      </c>
      <c r="D2">
        <v>0.64310954063604242</v>
      </c>
      <c r="E2">
        <v>7</v>
      </c>
      <c r="F2">
        <v>0.36633663366336633</v>
      </c>
      <c r="G2">
        <v>9</v>
      </c>
      <c r="H2">
        <v>0.35689045936395758</v>
      </c>
      <c r="I2">
        <v>24</v>
      </c>
      <c r="J2">
        <v>0.77777777777777779</v>
      </c>
      <c r="K2">
        <v>12</v>
      </c>
      <c r="L2">
        <v>0.12367491166077739</v>
      </c>
      <c r="M2">
        <v>28</v>
      </c>
      <c r="N2">
        <v>0.23571428571428571</v>
      </c>
      <c r="O2">
        <v>7.5</v>
      </c>
      <c r="P2">
        <v>0.79113924050632911</v>
      </c>
      <c r="Q2">
        <v>14</v>
      </c>
      <c r="R2">
        <v>0.53020134228187921</v>
      </c>
      <c r="S2">
        <v>6</v>
      </c>
      <c r="T2">
        <v>0.58139534883720934</v>
      </c>
      <c r="U2">
        <v>18</v>
      </c>
      <c r="V2">
        <v>0.12345679012345678</v>
      </c>
      <c r="W2">
        <v>5</v>
      </c>
      <c r="X2">
        <v>7.881255746748983E-2</v>
      </c>
      <c r="Y2">
        <v>17</v>
      </c>
      <c r="Z2">
        <v>8.8757396449704137E-2</v>
      </c>
      <c r="AA2">
        <v>16.5</v>
      </c>
      <c r="AB2">
        <v>0.19046368054643376</v>
      </c>
      <c r="AC2">
        <v>18</v>
      </c>
      <c r="AD2">
        <v>0.52120141342756188</v>
      </c>
      <c r="AE2">
        <v>16</v>
      </c>
      <c r="AF2">
        <v>0.56333219528849443</v>
      </c>
      <c r="AG2">
        <v>23</v>
      </c>
      <c r="AH2">
        <v>0.39560439560439559</v>
      </c>
      <c r="AI2">
        <v>3</v>
      </c>
      <c r="AJ2">
        <v>0.61904761904761907</v>
      </c>
      <c r="AK2">
        <v>20</v>
      </c>
      <c r="AL2">
        <v>0.27884615384615385</v>
      </c>
      <c r="AM2">
        <v>3</v>
      </c>
      <c r="AN2">
        <v>0.38095238095238093</v>
      </c>
      <c r="AO2">
        <v>11</v>
      </c>
      <c r="AP2">
        <v>0.81034482758620685</v>
      </c>
      <c r="AQ2">
        <v>24</v>
      </c>
      <c r="AR2">
        <v>0.17216117216117216</v>
      </c>
      <c r="AS2">
        <v>17</v>
      </c>
      <c r="AT2">
        <v>0.20886075949367089</v>
      </c>
      <c r="AU2">
        <v>14</v>
      </c>
      <c r="AV2">
        <v>0.76428571428571423</v>
      </c>
      <c r="AW2">
        <v>7.5</v>
      </c>
      <c r="AX2">
        <v>0.46979865771812079</v>
      </c>
      <c r="AY2">
        <v>6</v>
      </c>
      <c r="AZ2">
        <v>0.60185185185185186</v>
      </c>
      <c r="BA2">
        <v>19</v>
      </c>
      <c r="BB2">
        <v>0.12807040588467097</v>
      </c>
      <c r="BC2">
        <v>21</v>
      </c>
      <c r="BD2">
        <v>6.4977257959714096E-2</v>
      </c>
      <c r="BE2">
        <v>28</v>
      </c>
      <c r="BF2">
        <v>8.2417582417582416E-2</v>
      </c>
      <c r="BG2">
        <v>17</v>
      </c>
      <c r="BH2">
        <v>0.16894087069525665</v>
      </c>
      <c r="BI2">
        <v>26</v>
      </c>
      <c r="BJ2">
        <v>0.44871794871794873</v>
      </c>
      <c r="BK2">
        <v>2</v>
      </c>
      <c r="BL2">
        <v>0.51091825307950733</v>
      </c>
      <c r="BM2">
        <v>2</v>
      </c>
      <c r="BN2">
        <v>107.21247563352827</v>
      </c>
      <c r="BO2">
        <v>10</v>
      </c>
      <c r="BP2">
        <v>95.888611585445943</v>
      </c>
      <c r="BQ2">
        <v>5</v>
      </c>
      <c r="BR2">
        <v>102.05333333333333</v>
      </c>
      <c r="BS2">
        <v>20</v>
      </c>
    </row>
    <row r="3" spans="1:71" x14ac:dyDescent="0.2">
      <c r="A3" t="s">
        <v>97</v>
      </c>
      <c r="B3">
        <v>0.43523316062176165</v>
      </c>
      <c r="C3">
        <v>22</v>
      </c>
      <c r="D3">
        <v>0.51295336787564771</v>
      </c>
      <c r="E3">
        <v>28</v>
      </c>
      <c r="F3">
        <v>0.35106382978723405</v>
      </c>
      <c r="G3">
        <v>13</v>
      </c>
      <c r="H3">
        <v>0.48704663212435234</v>
      </c>
      <c r="I3">
        <v>3</v>
      </c>
      <c r="J3">
        <v>0.78481012658227844</v>
      </c>
      <c r="K3">
        <v>11</v>
      </c>
      <c r="L3">
        <v>0.16062176165803108</v>
      </c>
      <c r="M3">
        <v>20</v>
      </c>
      <c r="N3">
        <v>0.20792079207920791</v>
      </c>
      <c r="O3">
        <v>17</v>
      </c>
      <c r="P3">
        <v>0.76381909547738691</v>
      </c>
      <c r="Q3">
        <v>22</v>
      </c>
      <c r="R3">
        <v>0.48379052369077308</v>
      </c>
      <c r="S3">
        <v>21</v>
      </c>
      <c r="T3">
        <v>0.6428571428571429</v>
      </c>
      <c r="U3">
        <v>5</v>
      </c>
      <c r="V3">
        <v>0.15030509691313712</v>
      </c>
      <c r="W3">
        <v>21</v>
      </c>
      <c r="X3">
        <v>8.3146067415730343E-2</v>
      </c>
      <c r="Y3">
        <v>20</v>
      </c>
      <c r="Z3">
        <v>0.15859030837004406</v>
      </c>
      <c r="AA3">
        <v>29</v>
      </c>
      <c r="AB3">
        <v>0.19775280898876405</v>
      </c>
      <c r="AC3">
        <v>21</v>
      </c>
      <c r="AD3">
        <v>0.52072538860103623</v>
      </c>
      <c r="AE3">
        <v>17</v>
      </c>
      <c r="AF3">
        <v>0.57514006643859383</v>
      </c>
      <c r="AG3">
        <v>15</v>
      </c>
      <c r="AH3">
        <v>0.44647519582245432</v>
      </c>
      <c r="AI3">
        <v>13</v>
      </c>
      <c r="AJ3">
        <v>0.59268929503916445</v>
      </c>
      <c r="AK3">
        <v>10</v>
      </c>
      <c r="AL3">
        <v>0.38461538461538464</v>
      </c>
      <c r="AM3">
        <v>26</v>
      </c>
      <c r="AN3">
        <v>0.40731070496083549</v>
      </c>
      <c r="AO3">
        <v>21</v>
      </c>
      <c r="AP3">
        <v>0.77</v>
      </c>
      <c r="AQ3">
        <v>18</v>
      </c>
      <c r="AR3">
        <v>0.20104438642297651</v>
      </c>
      <c r="AS3">
        <v>28</v>
      </c>
      <c r="AT3">
        <v>0.23618090452261306</v>
      </c>
      <c r="AU3">
        <v>22</v>
      </c>
      <c r="AV3">
        <v>0.79207920792079212</v>
      </c>
      <c r="AW3">
        <v>17</v>
      </c>
      <c r="AX3">
        <v>0.51620947630922698</v>
      </c>
      <c r="AY3">
        <v>21</v>
      </c>
      <c r="AZ3">
        <v>0.55555555555555558</v>
      </c>
      <c r="BA3">
        <v>9.5</v>
      </c>
      <c r="BB3">
        <v>0.14606741573033707</v>
      </c>
      <c r="BC3">
        <v>13</v>
      </c>
      <c r="BD3">
        <v>8.0760947595118454E-2</v>
      </c>
      <c r="BE3">
        <v>13</v>
      </c>
      <c r="BF3">
        <v>0.1111111111111111</v>
      </c>
      <c r="BG3">
        <v>9</v>
      </c>
      <c r="BH3">
        <v>0.17946877243359655</v>
      </c>
      <c r="BI3">
        <v>21</v>
      </c>
      <c r="BJ3">
        <v>0.52480417754569186</v>
      </c>
      <c r="BK3">
        <v>19</v>
      </c>
      <c r="BL3">
        <v>0.59135802469135801</v>
      </c>
      <c r="BM3">
        <v>21</v>
      </c>
      <c r="BN3">
        <v>104.09188801148601</v>
      </c>
      <c r="BO3">
        <v>18</v>
      </c>
      <c r="BP3">
        <v>107.64044943820225</v>
      </c>
      <c r="BQ3">
        <v>22</v>
      </c>
      <c r="BR3">
        <v>103.27652173913043</v>
      </c>
      <c r="BS3">
        <v>12</v>
      </c>
    </row>
    <row r="4" spans="1:71" x14ac:dyDescent="0.2">
      <c r="A4" t="s">
        <v>98</v>
      </c>
      <c r="B4">
        <v>0.44192634560906513</v>
      </c>
      <c r="C4">
        <v>20</v>
      </c>
      <c r="D4">
        <v>0.60339943342776203</v>
      </c>
      <c r="E4">
        <v>15</v>
      </c>
      <c r="F4">
        <v>0.34285714285714286</v>
      </c>
      <c r="G4">
        <v>14</v>
      </c>
      <c r="H4">
        <v>0.39660056657223797</v>
      </c>
      <c r="I4">
        <v>16</v>
      </c>
      <c r="J4">
        <v>0.75</v>
      </c>
      <c r="K4">
        <v>20</v>
      </c>
      <c r="L4">
        <v>0.16147308781869688</v>
      </c>
      <c r="M4">
        <v>19</v>
      </c>
      <c r="N4">
        <v>0.17391304347826086</v>
      </c>
      <c r="O4">
        <v>28</v>
      </c>
      <c r="P4">
        <v>0.80512820512820515</v>
      </c>
      <c r="Q4">
        <v>9</v>
      </c>
      <c r="R4">
        <v>0.49868073878627966</v>
      </c>
      <c r="S4">
        <v>14</v>
      </c>
      <c r="T4">
        <v>0.55128205128205132</v>
      </c>
      <c r="U4">
        <v>23</v>
      </c>
      <c r="V4">
        <v>0.12794016336974706</v>
      </c>
      <c r="W4">
        <v>7</v>
      </c>
      <c r="X4">
        <v>5.9677265348992647E-2</v>
      </c>
      <c r="Y4">
        <v>2</v>
      </c>
      <c r="Z4">
        <v>0.1148936170212766</v>
      </c>
      <c r="AA4">
        <v>25</v>
      </c>
      <c r="AB4">
        <v>0.16948343359113913</v>
      </c>
      <c r="AC4">
        <v>6</v>
      </c>
      <c r="AD4">
        <v>0.50991501416430596</v>
      </c>
      <c r="AE4">
        <v>21</v>
      </c>
      <c r="AF4">
        <v>0.56394027913015254</v>
      </c>
      <c r="AG4">
        <v>22</v>
      </c>
      <c r="AH4">
        <v>0.43376623376623374</v>
      </c>
      <c r="AI4">
        <v>9</v>
      </c>
      <c r="AJ4">
        <v>0.61038961038961037</v>
      </c>
      <c r="AK4">
        <v>16</v>
      </c>
      <c r="AL4">
        <v>0.33333333333333331</v>
      </c>
      <c r="AM4">
        <v>10.5</v>
      </c>
      <c r="AN4">
        <v>0.38961038961038963</v>
      </c>
      <c r="AO4">
        <v>15</v>
      </c>
      <c r="AP4">
        <v>0.77941176470588236</v>
      </c>
      <c r="AQ4">
        <v>21</v>
      </c>
      <c r="AR4">
        <v>0.13766233766233765</v>
      </c>
      <c r="AS4">
        <v>5</v>
      </c>
      <c r="AT4">
        <v>0.19487179487179487</v>
      </c>
      <c r="AU4">
        <v>9</v>
      </c>
      <c r="AV4">
        <v>0.82608695652173914</v>
      </c>
      <c r="AW4">
        <v>28</v>
      </c>
      <c r="AX4">
        <v>0.50131926121372028</v>
      </c>
      <c r="AY4">
        <v>14</v>
      </c>
      <c r="AZ4">
        <v>0.50299401197604787</v>
      </c>
      <c r="BA4">
        <v>2</v>
      </c>
      <c r="BB4">
        <v>0.10025780578630765</v>
      </c>
      <c r="BC4">
        <v>30</v>
      </c>
      <c r="BD4">
        <v>7.6272020470426138E-2</v>
      </c>
      <c r="BE4">
        <v>15</v>
      </c>
      <c r="BF4">
        <v>0.13145539906103287</v>
      </c>
      <c r="BG4">
        <v>4</v>
      </c>
      <c r="BH4">
        <v>0.18206869402617853</v>
      </c>
      <c r="BI4">
        <v>18</v>
      </c>
      <c r="BJ4">
        <v>0.4987012987012987</v>
      </c>
      <c r="BK4">
        <v>9</v>
      </c>
      <c r="BL4">
        <v>0.54630463046304634</v>
      </c>
      <c r="BM4">
        <v>7</v>
      </c>
      <c r="BN4">
        <v>102.5981694715087</v>
      </c>
      <c r="BO4">
        <v>21</v>
      </c>
      <c r="BP4">
        <v>104.31585983003914</v>
      </c>
      <c r="BQ4">
        <v>16</v>
      </c>
      <c r="BR4">
        <v>103.17</v>
      </c>
      <c r="BS4">
        <v>13</v>
      </c>
    </row>
    <row r="5" spans="1:71" x14ac:dyDescent="0.2">
      <c r="A5" t="s">
        <v>99</v>
      </c>
      <c r="B5">
        <v>0.46329113924050636</v>
      </c>
      <c r="C5">
        <v>12</v>
      </c>
      <c r="D5">
        <v>0.65316455696202536</v>
      </c>
      <c r="E5">
        <v>5</v>
      </c>
      <c r="F5">
        <v>0.40145985401459855</v>
      </c>
      <c r="G5">
        <v>6</v>
      </c>
      <c r="H5">
        <v>0.3468354430379747</v>
      </c>
      <c r="I5">
        <v>26</v>
      </c>
      <c r="J5">
        <v>0.7142857142857143</v>
      </c>
      <c r="K5">
        <v>25</v>
      </c>
      <c r="L5">
        <v>0.16455696202531644</v>
      </c>
      <c r="M5">
        <v>16</v>
      </c>
      <c r="N5">
        <v>0.23979591836734693</v>
      </c>
      <c r="O5">
        <v>6</v>
      </c>
      <c r="P5">
        <v>0.80555555555555558</v>
      </c>
      <c r="Q5">
        <v>8</v>
      </c>
      <c r="R5">
        <v>0.51063829787234039</v>
      </c>
      <c r="S5">
        <v>11</v>
      </c>
      <c r="T5">
        <v>0.61748633879781423</v>
      </c>
      <c r="U5">
        <v>8</v>
      </c>
      <c r="V5">
        <v>0.11817107535678574</v>
      </c>
      <c r="W5">
        <v>3</v>
      </c>
      <c r="X5">
        <v>8.4182957627911337E-2</v>
      </c>
      <c r="Y5">
        <v>21</v>
      </c>
      <c r="Z5">
        <v>8.5427135678391955E-2</v>
      </c>
      <c r="AA5">
        <v>13</v>
      </c>
      <c r="AB5">
        <v>0.18473482368347208</v>
      </c>
      <c r="AC5">
        <v>14</v>
      </c>
      <c r="AD5">
        <v>0.53291139240506324</v>
      </c>
      <c r="AE5">
        <v>12</v>
      </c>
      <c r="AF5">
        <v>0.58551395113488514</v>
      </c>
      <c r="AG5">
        <v>12</v>
      </c>
      <c r="AH5">
        <v>0.47790055248618785</v>
      </c>
      <c r="AI5">
        <v>27</v>
      </c>
      <c r="AJ5">
        <v>0.54972375690607733</v>
      </c>
      <c r="AK5">
        <v>7</v>
      </c>
      <c r="AL5">
        <v>0.33128834355828218</v>
      </c>
      <c r="AM5">
        <v>9</v>
      </c>
      <c r="AN5">
        <v>0.45027624309392267</v>
      </c>
      <c r="AO5">
        <v>24</v>
      </c>
      <c r="AP5">
        <v>0.85185185185185186</v>
      </c>
      <c r="AQ5">
        <v>28</v>
      </c>
      <c r="AR5">
        <v>0.19060773480662985</v>
      </c>
      <c r="AS5">
        <v>24</v>
      </c>
      <c r="AT5">
        <v>0.19444444444444445</v>
      </c>
      <c r="AU5">
        <v>8</v>
      </c>
      <c r="AV5">
        <v>0.76020408163265307</v>
      </c>
      <c r="AW5">
        <v>6</v>
      </c>
      <c r="AX5">
        <v>0.48936170212765956</v>
      </c>
      <c r="AY5">
        <v>11</v>
      </c>
      <c r="AZ5">
        <v>0.61271676300578037</v>
      </c>
      <c r="BA5">
        <v>22</v>
      </c>
      <c r="BB5">
        <v>0.15199700682817324</v>
      </c>
      <c r="BC5">
        <v>9</v>
      </c>
      <c r="BD5">
        <v>6.5903099718207431E-2</v>
      </c>
      <c r="BE5">
        <v>27</v>
      </c>
      <c r="BF5">
        <v>0.11627906976744186</v>
      </c>
      <c r="BG5">
        <v>7</v>
      </c>
      <c r="BH5">
        <v>0.18407417507499318</v>
      </c>
      <c r="BI5">
        <v>16</v>
      </c>
      <c r="BJ5">
        <v>0.5524861878453039</v>
      </c>
      <c r="BK5">
        <v>26</v>
      </c>
      <c r="BL5">
        <v>0.61739771470696647</v>
      </c>
      <c r="BM5">
        <v>29</v>
      </c>
      <c r="BN5">
        <v>110.44450504499591</v>
      </c>
      <c r="BO5">
        <v>4</v>
      </c>
      <c r="BP5">
        <v>109.67168646525114</v>
      </c>
      <c r="BQ5">
        <v>25</v>
      </c>
      <c r="BR5">
        <v>105.70720812182741</v>
      </c>
      <c r="BS5">
        <v>7</v>
      </c>
    </row>
    <row r="6" spans="1:71" x14ac:dyDescent="0.2">
      <c r="A6" t="s">
        <v>100</v>
      </c>
      <c r="B6">
        <v>0.46470588235294119</v>
      </c>
      <c r="C6">
        <v>10</v>
      </c>
      <c r="D6">
        <v>0.69411764705882351</v>
      </c>
      <c r="E6">
        <v>1</v>
      </c>
      <c r="F6">
        <v>0.42307692307692307</v>
      </c>
      <c r="G6">
        <v>3</v>
      </c>
      <c r="H6">
        <v>0.30588235294117649</v>
      </c>
      <c r="I6">
        <v>30</v>
      </c>
      <c r="J6">
        <v>0.86419753086419748</v>
      </c>
      <c r="K6">
        <v>3</v>
      </c>
      <c r="L6">
        <v>0.20588235294117646</v>
      </c>
      <c r="M6">
        <v>3</v>
      </c>
      <c r="N6">
        <v>0.16184971098265896</v>
      </c>
      <c r="O6">
        <v>30</v>
      </c>
      <c r="P6">
        <v>0.75138121546961323</v>
      </c>
      <c r="Q6">
        <v>25</v>
      </c>
      <c r="R6">
        <v>0.4632768361581921</v>
      </c>
      <c r="S6">
        <v>27</v>
      </c>
      <c r="T6">
        <v>0.620253164556962</v>
      </c>
      <c r="U6">
        <v>7</v>
      </c>
      <c r="V6">
        <v>0.13873748885145179</v>
      </c>
      <c r="W6">
        <v>13</v>
      </c>
      <c r="X6">
        <v>0.10020529866067064</v>
      </c>
      <c r="Y6">
        <v>27</v>
      </c>
      <c r="Z6">
        <v>0.11158798283261803</v>
      </c>
      <c r="AA6">
        <v>24</v>
      </c>
      <c r="AB6">
        <v>0.16130609052693323</v>
      </c>
      <c r="AC6">
        <v>4</v>
      </c>
      <c r="AD6">
        <v>0.52941176470588236</v>
      </c>
      <c r="AE6">
        <v>13</v>
      </c>
      <c r="AF6">
        <v>0.60086076798390253</v>
      </c>
      <c r="AG6">
        <v>7</v>
      </c>
      <c r="AH6">
        <v>0.43678160919540232</v>
      </c>
      <c r="AI6">
        <v>10</v>
      </c>
      <c r="AJ6">
        <v>0.66954022988505746</v>
      </c>
      <c r="AK6">
        <v>29</v>
      </c>
      <c r="AL6">
        <v>0.33043478260869563</v>
      </c>
      <c r="AM6">
        <v>8</v>
      </c>
      <c r="AN6">
        <v>0.33045977011494254</v>
      </c>
      <c r="AO6">
        <v>2</v>
      </c>
      <c r="AP6">
        <v>0.75</v>
      </c>
      <c r="AQ6">
        <v>10.5</v>
      </c>
      <c r="AR6">
        <v>0.13793103448275862</v>
      </c>
      <c r="AS6">
        <v>6</v>
      </c>
      <c r="AT6">
        <v>0.24861878453038674</v>
      </c>
      <c r="AU6">
        <v>25</v>
      </c>
      <c r="AV6">
        <v>0.83815028901734101</v>
      </c>
      <c r="AW6">
        <v>30</v>
      </c>
      <c r="AX6">
        <v>0.53672316384180796</v>
      </c>
      <c r="AY6">
        <v>27</v>
      </c>
      <c r="AZ6">
        <v>0.55263157894736847</v>
      </c>
      <c r="BA6">
        <v>8</v>
      </c>
      <c r="BB6">
        <v>0.19063447062273925</v>
      </c>
      <c r="BC6">
        <v>4</v>
      </c>
      <c r="BD6">
        <v>7.4323654741849168E-2</v>
      </c>
      <c r="BE6">
        <v>18</v>
      </c>
      <c r="BF6">
        <v>8.050847457627118E-2</v>
      </c>
      <c r="BG6">
        <v>18</v>
      </c>
      <c r="BH6">
        <v>0.17589931622237637</v>
      </c>
      <c r="BI6">
        <v>24</v>
      </c>
      <c r="BJ6">
        <v>0.49137931034482757</v>
      </c>
      <c r="BK6">
        <v>6</v>
      </c>
      <c r="BL6">
        <v>0.53855501546619533</v>
      </c>
      <c r="BM6">
        <v>5</v>
      </c>
      <c r="BN6">
        <v>106.53057179665049</v>
      </c>
      <c r="BO6">
        <v>13</v>
      </c>
      <c r="BP6">
        <v>95.317235311369629</v>
      </c>
      <c r="BQ6">
        <v>4</v>
      </c>
      <c r="BR6">
        <v>101.59999999999998</v>
      </c>
      <c r="BS6">
        <v>24</v>
      </c>
    </row>
    <row r="7" spans="1:71" x14ac:dyDescent="0.2">
      <c r="A7" t="s">
        <v>11</v>
      </c>
      <c r="B7">
        <v>0.47413793103448276</v>
      </c>
      <c r="C7">
        <v>5</v>
      </c>
      <c r="D7">
        <v>0.64942528735632188</v>
      </c>
      <c r="E7">
        <v>6</v>
      </c>
      <c r="F7">
        <v>0.30327868852459017</v>
      </c>
      <c r="G7">
        <v>27</v>
      </c>
      <c r="H7">
        <v>0.35057471264367818</v>
      </c>
      <c r="I7">
        <v>25</v>
      </c>
      <c r="J7">
        <v>0.77647058823529413</v>
      </c>
      <c r="K7">
        <v>13</v>
      </c>
      <c r="L7">
        <v>0.18965517241379309</v>
      </c>
      <c r="M7">
        <v>6</v>
      </c>
      <c r="N7">
        <v>0.2</v>
      </c>
      <c r="O7">
        <v>18</v>
      </c>
      <c r="P7">
        <v>0.72631578947368425</v>
      </c>
      <c r="Q7">
        <v>28</v>
      </c>
      <c r="R7">
        <v>0.46666666666666667</v>
      </c>
      <c r="S7">
        <v>25</v>
      </c>
      <c r="T7">
        <v>0.68484848484848482</v>
      </c>
      <c r="U7">
        <v>1</v>
      </c>
      <c r="V7">
        <v>0.1384767556874382</v>
      </c>
      <c r="W7">
        <v>12</v>
      </c>
      <c r="X7">
        <v>7.0793867786348996E-2</v>
      </c>
      <c r="Y7">
        <v>9</v>
      </c>
      <c r="Z7">
        <v>7.9497907949790794E-2</v>
      </c>
      <c r="AA7">
        <v>11</v>
      </c>
      <c r="AB7">
        <v>0.1611170784103115</v>
      </c>
      <c r="AC7">
        <v>3</v>
      </c>
      <c r="AD7">
        <v>0.5272988505747126</v>
      </c>
      <c r="AE7">
        <v>14</v>
      </c>
      <c r="AF7">
        <v>0.59040087264794117</v>
      </c>
      <c r="AG7">
        <v>10</v>
      </c>
      <c r="AH7">
        <v>0.46276595744680848</v>
      </c>
      <c r="AI7">
        <v>22</v>
      </c>
      <c r="AJ7">
        <v>0.63563829787234039</v>
      </c>
      <c r="AK7">
        <v>25</v>
      </c>
      <c r="AL7">
        <v>0.33576642335766421</v>
      </c>
      <c r="AM7">
        <v>12</v>
      </c>
      <c r="AN7">
        <v>0.36436170212765956</v>
      </c>
      <c r="AO7">
        <v>6</v>
      </c>
      <c r="AP7">
        <v>0.7678571428571429</v>
      </c>
      <c r="AQ7">
        <v>16</v>
      </c>
      <c r="AR7">
        <v>0.11436170212765957</v>
      </c>
      <c r="AS7">
        <v>1</v>
      </c>
      <c r="AT7">
        <v>0.27368421052631581</v>
      </c>
      <c r="AU7">
        <v>28</v>
      </c>
      <c r="AV7">
        <v>0.8</v>
      </c>
      <c r="AW7">
        <v>18</v>
      </c>
      <c r="AX7">
        <v>0.53333333333333333</v>
      </c>
      <c r="AY7">
        <v>25</v>
      </c>
      <c r="AZ7">
        <v>0.58045977011494254</v>
      </c>
      <c r="BA7">
        <v>16</v>
      </c>
      <c r="BB7">
        <v>0.14891123913680304</v>
      </c>
      <c r="BC7">
        <v>12</v>
      </c>
      <c r="BD7">
        <v>8.9020771513353122E-2</v>
      </c>
      <c r="BE7">
        <v>10</v>
      </c>
      <c r="BF7">
        <v>6.637168141592921E-2</v>
      </c>
      <c r="BG7">
        <v>25</v>
      </c>
      <c r="BH7">
        <v>0.18793273986152326</v>
      </c>
      <c r="BI7">
        <v>13</v>
      </c>
      <c r="BJ7">
        <v>0.52393617021276595</v>
      </c>
      <c r="BK7">
        <v>18</v>
      </c>
      <c r="BL7">
        <v>0.56268026370004121</v>
      </c>
      <c r="BM7">
        <v>12</v>
      </c>
      <c r="BN7">
        <v>107.07220573689418</v>
      </c>
      <c r="BO7">
        <v>11</v>
      </c>
      <c r="BP7">
        <v>106.67903525046383</v>
      </c>
      <c r="BQ7">
        <v>20</v>
      </c>
      <c r="BR7">
        <v>101.755</v>
      </c>
      <c r="BS7">
        <v>23</v>
      </c>
    </row>
    <row r="8" spans="1:71" x14ac:dyDescent="0.2">
      <c r="A8" t="s">
        <v>101</v>
      </c>
      <c r="B8">
        <v>0.375</v>
      </c>
      <c r="C8">
        <v>30</v>
      </c>
      <c r="D8">
        <v>0.53804347826086951</v>
      </c>
      <c r="E8">
        <v>26</v>
      </c>
      <c r="F8">
        <v>0.31764705882352939</v>
      </c>
      <c r="G8">
        <v>22</v>
      </c>
      <c r="H8">
        <v>0.46195652173913043</v>
      </c>
      <c r="I8">
        <v>5</v>
      </c>
      <c r="J8">
        <v>0.80645161290322576</v>
      </c>
      <c r="K8">
        <v>6</v>
      </c>
      <c r="L8">
        <v>0.1358695652173913</v>
      </c>
      <c r="M8">
        <v>25</v>
      </c>
      <c r="N8">
        <v>0.20909090909090908</v>
      </c>
      <c r="O8">
        <v>16</v>
      </c>
      <c r="P8">
        <v>0.81914893617021278</v>
      </c>
      <c r="Q8">
        <v>5</v>
      </c>
      <c r="R8">
        <v>0.49019607843137253</v>
      </c>
      <c r="S8">
        <v>18</v>
      </c>
      <c r="T8">
        <v>0.57971014492753625</v>
      </c>
      <c r="U8">
        <v>19</v>
      </c>
      <c r="V8">
        <v>0.12082158679017319</v>
      </c>
      <c r="W8">
        <v>4</v>
      </c>
      <c r="X8">
        <v>6.4650885219813006E-2</v>
      </c>
      <c r="Y8">
        <v>4</v>
      </c>
      <c r="Z8">
        <v>8.4112149532710276E-2</v>
      </c>
      <c r="AA8">
        <v>12</v>
      </c>
      <c r="AB8">
        <v>0.21384523572707378</v>
      </c>
      <c r="AC8">
        <v>28</v>
      </c>
      <c r="AD8">
        <v>0.4483695652173913</v>
      </c>
      <c r="AE8">
        <v>29</v>
      </c>
      <c r="AF8">
        <v>0.49785137826223669</v>
      </c>
      <c r="AG8">
        <v>29</v>
      </c>
      <c r="AH8">
        <v>0.44134078212290501</v>
      </c>
      <c r="AI8">
        <v>11</v>
      </c>
      <c r="AJ8">
        <v>0.5977653631284916</v>
      </c>
      <c r="AK8">
        <v>13</v>
      </c>
      <c r="AL8">
        <v>0.3611111111111111</v>
      </c>
      <c r="AM8">
        <v>21</v>
      </c>
      <c r="AN8">
        <v>0.4022346368715084</v>
      </c>
      <c r="AO8">
        <v>18</v>
      </c>
      <c r="AP8">
        <v>0.75</v>
      </c>
      <c r="AQ8">
        <v>10.5</v>
      </c>
      <c r="AR8">
        <v>0.13407821229050279</v>
      </c>
      <c r="AS8">
        <v>3</v>
      </c>
      <c r="AT8">
        <v>0.18085106382978725</v>
      </c>
      <c r="AU8">
        <v>5</v>
      </c>
      <c r="AV8">
        <v>0.79090909090909089</v>
      </c>
      <c r="AW8">
        <v>16</v>
      </c>
      <c r="AX8">
        <v>0.50980392156862742</v>
      </c>
      <c r="AY8">
        <v>18</v>
      </c>
      <c r="AZ8">
        <v>0.60759493670886078</v>
      </c>
      <c r="BA8">
        <v>20</v>
      </c>
      <c r="BB8">
        <v>0.12432862542271732</v>
      </c>
      <c r="BC8">
        <v>26</v>
      </c>
      <c r="BD8">
        <v>7.5513491743858241E-2</v>
      </c>
      <c r="BE8">
        <v>16</v>
      </c>
      <c r="BF8">
        <v>0.15151515151515152</v>
      </c>
      <c r="BG8">
        <v>2</v>
      </c>
      <c r="BH8">
        <v>0.19633507853403143</v>
      </c>
      <c r="BI8">
        <v>11</v>
      </c>
      <c r="BJ8">
        <v>0.51396648044692739</v>
      </c>
      <c r="BK8">
        <v>12</v>
      </c>
      <c r="BL8">
        <v>0.55901956568479905</v>
      </c>
      <c r="BM8">
        <v>9</v>
      </c>
      <c r="BN8">
        <v>95.650422875553772</v>
      </c>
      <c r="BO8">
        <v>28</v>
      </c>
      <c r="BP8">
        <v>103.44141635170081</v>
      </c>
      <c r="BQ8">
        <v>13</v>
      </c>
      <c r="BR8">
        <v>99.93</v>
      </c>
      <c r="BS8">
        <v>29</v>
      </c>
    </row>
    <row r="9" spans="1:71" x14ac:dyDescent="0.2">
      <c r="A9" t="s">
        <v>102</v>
      </c>
      <c r="B9">
        <v>0.4823529411764706</v>
      </c>
      <c r="C9">
        <v>4</v>
      </c>
      <c r="D9">
        <v>0.58039215686274515</v>
      </c>
      <c r="E9">
        <v>20</v>
      </c>
      <c r="F9">
        <v>0.32710280373831774</v>
      </c>
      <c r="G9">
        <v>20</v>
      </c>
      <c r="H9">
        <v>0.41960784313725491</v>
      </c>
      <c r="I9">
        <v>11</v>
      </c>
      <c r="J9">
        <v>0.62068965517241381</v>
      </c>
      <c r="K9">
        <v>30</v>
      </c>
      <c r="L9">
        <v>7.0588235294117646E-2</v>
      </c>
      <c r="M9">
        <v>30</v>
      </c>
      <c r="N9">
        <v>0.19379844961240311</v>
      </c>
      <c r="O9">
        <v>20</v>
      </c>
      <c r="P9">
        <v>0.78985507246376807</v>
      </c>
      <c r="Q9">
        <v>15</v>
      </c>
      <c r="R9">
        <v>0.50187265917602997</v>
      </c>
      <c r="S9">
        <v>13</v>
      </c>
      <c r="T9">
        <v>0.58536585365853655</v>
      </c>
      <c r="U9">
        <v>14</v>
      </c>
      <c r="V9">
        <v>0.20343877149232184</v>
      </c>
      <c r="W9">
        <v>30</v>
      </c>
      <c r="X9">
        <v>9.6525096525096526E-2</v>
      </c>
      <c r="Y9">
        <v>24</v>
      </c>
      <c r="Z9">
        <v>3.5928143712574849E-2</v>
      </c>
      <c r="AA9">
        <v>1</v>
      </c>
      <c r="AB9">
        <v>0.2096924510717614</v>
      </c>
      <c r="AC9">
        <v>27</v>
      </c>
      <c r="AD9">
        <v>0.55098039215686279</v>
      </c>
      <c r="AE9">
        <v>4</v>
      </c>
      <c r="AF9">
        <v>0.57196419006810006</v>
      </c>
      <c r="AG9">
        <v>17</v>
      </c>
      <c r="AH9">
        <v>0.45059288537549408</v>
      </c>
      <c r="AI9">
        <v>15</v>
      </c>
      <c r="AJ9">
        <v>0.66007905138339917</v>
      </c>
      <c r="AK9">
        <v>28</v>
      </c>
      <c r="AL9">
        <v>0.31395348837209303</v>
      </c>
      <c r="AM9">
        <v>6</v>
      </c>
      <c r="AN9">
        <v>0.33992094861660077</v>
      </c>
      <c r="AO9">
        <v>3</v>
      </c>
      <c r="AP9">
        <v>0.74509803921568629</v>
      </c>
      <c r="AQ9">
        <v>8</v>
      </c>
      <c r="AR9">
        <v>0.15019762845849802</v>
      </c>
      <c r="AS9">
        <v>10</v>
      </c>
      <c r="AT9">
        <v>0.21014492753623187</v>
      </c>
      <c r="AU9">
        <v>15</v>
      </c>
      <c r="AV9">
        <v>0.80620155038759689</v>
      </c>
      <c r="AW9">
        <v>20</v>
      </c>
      <c r="AX9">
        <v>0.49812734082397003</v>
      </c>
      <c r="AY9">
        <v>13</v>
      </c>
      <c r="AZ9">
        <v>0.64035087719298245</v>
      </c>
      <c r="BA9">
        <v>24</v>
      </c>
      <c r="BB9">
        <v>0.17973638663293837</v>
      </c>
      <c r="BC9">
        <v>5</v>
      </c>
      <c r="BD9">
        <v>9.1875574222338899E-2</v>
      </c>
      <c r="BE9">
        <v>9</v>
      </c>
      <c r="BF9">
        <v>6.7567567567567571E-2</v>
      </c>
      <c r="BG9">
        <v>24</v>
      </c>
      <c r="BH9">
        <v>0.17390733692085575</v>
      </c>
      <c r="BI9">
        <v>25</v>
      </c>
      <c r="BJ9">
        <v>0.50395256916996045</v>
      </c>
      <c r="BK9">
        <v>10</v>
      </c>
      <c r="BL9">
        <v>0.55446219059874347</v>
      </c>
      <c r="BM9">
        <v>8</v>
      </c>
      <c r="BN9">
        <v>98.109988187426183</v>
      </c>
      <c r="BO9">
        <v>25</v>
      </c>
      <c r="BP9">
        <v>97.523632006390628</v>
      </c>
      <c r="BQ9">
        <v>6</v>
      </c>
      <c r="BR9">
        <v>100.86666666666667</v>
      </c>
      <c r="BS9">
        <v>27</v>
      </c>
    </row>
    <row r="10" spans="1:71" x14ac:dyDescent="0.2">
      <c r="A10" t="s">
        <v>103</v>
      </c>
      <c r="B10">
        <v>0.40892193308550184</v>
      </c>
      <c r="C10">
        <v>26</v>
      </c>
      <c r="D10">
        <v>0.66914498141263945</v>
      </c>
      <c r="E10">
        <v>2</v>
      </c>
      <c r="F10">
        <v>0.2247191011235955</v>
      </c>
      <c r="G10">
        <v>30</v>
      </c>
      <c r="H10">
        <v>0.33085501858736061</v>
      </c>
      <c r="I10">
        <v>29</v>
      </c>
      <c r="J10">
        <v>0.73913043478260865</v>
      </c>
      <c r="K10">
        <v>22</v>
      </c>
      <c r="L10">
        <v>0.12639405204460966</v>
      </c>
      <c r="M10">
        <v>27</v>
      </c>
      <c r="N10">
        <v>0.22</v>
      </c>
      <c r="O10">
        <v>12</v>
      </c>
      <c r="P10">
        <v>0.82399999999999995</v>
      </c>
      <c r="Q10">
        <v>4</v>
      </c>
      <c r="R10">
        <v>0.49454545454545457</v>
      </c>
      <c r="S10">
        <v>16</v>
      </c>
      <c r="T10">
        <v>0.51818181818181819</v>
      </c>
      <c r="U10">
        <v>26</v>
      </c>
      <c r="V10">
        <v>0.17405879319236719</v>
      </c>
      <c r="W10">
        <v>27</v>
      </c>
      <c r="X10">
        <v>7.4626865671641798E-2</v>
      </c>
      <c r="Y10">
        <v>13</v>
      </c>
      <c r="Z10">
        <v>0.10614525139664804</v>
      </c>
      <c r="AA10">
        <v>22</v>
      </c>
      <c r="AB10">
        <v>0.15574302401038287</v>
      </c>
      <c r="AC10">
        <v>1</v>
      </c>
      <c r="AD10">
        <v>0.44609665427509293</v>
      </c>
      <c r="AE10">
        <v>30</v>
      </c>
      <c r="AF10">
        <v>0.49082831756950412</v>
      </c>
      <c r="AG10">
        <v>30</v>
      </c>
      <c r="AH10">
        <v>0.45384615384615384</v>
      </c>
      <c r="AI10">
        <v>19</v>
      </c>
      <c r="AJ10">
        <v>0.68846153846153846</v>
      </c>
      <c r="AK10">
        <v>30</v>
      </c>
      <c r="AL10">
        <v>0.37037037037037035</v>
      </c>
      <c r="AM10">
        <v>23</v>
      </c>
      <c r="AN10">
        <v>0.31153846153846154</v>
      </c>
      <c r="AO10">
        <v>1</v>
      </c>
      <c r="AP10">
        <v>0.8545454545454545</v>
      </c>
      <c r="AQ10">
        <v>29</v>
      </c>
      <c r="AR10">
        <v>0.18076923076923077</v>
      </c>
      <c r="AS10">
        <v>20</v>
      </c>
      <c r="AT10">
        <v>0.17599999999999999</v>
      </c>
      <c r="AU10">
        <v>4</v>
      </c>
      <c r="AV10">
        <v>0.78</v>
      </c>
      <c r="AW10">
        <v>12</v>
      </c>
      <c r="AX10">
        <v>0.50545454545454549</v>
      </c>
      <c r="AY10">
        <v>16</v>
      </c>
      <c r="AZ10">
        <v>0.55932203389830504</v>
      </c>
      <c r="BA10">
        <v>12</v>
      </c>
      <c r="BB10">
        <v>0.1492537313432836</v>
      </c>
      <c r="BC10">
        <v>10</v>
      </c>
      <c r="BD10">
        <v>0.10314595152140278</v>
      </c>
      <c r="BE10">
        <v>2</v>
      </c>
      <c r="BF10">
        <v>0.10555555555555556</v>
      </c>
      <c r="BG10">
        <v>11</v>
      </c>
      <c r="BH10">
        <v>0.17728210417741103</v>
      </c>
      <c r="BI10">
        <v>22</v>
      </c>
      <c r="BJ10">
        <v>0.5115384615384615</v>
      </c>
      <c r="BK10">
        <v>11</v>
      </c>
      <c r="BL10">
        <v>0.57515619257625872</v>
      </c>
      <c r="BM10">
        <v>14</v>
      </c>
      <c r="BN10">
        <v>88.318720990201129</v>
      </c>
      <c r="BO10">
        <v>30</v>
      </c>
      <c r="BP10">
        <v>101.55743024010384</v>
      </c>
      <c r="BQ10">
        <v>11</v>
      </c>
      <c r="BR10">
        <v>103.07333333333334</v>
      </c>
      <c r="BS10">
        <v>15</v>
      </c>
    </row>
    <row r="11" spans="1:71" x14ac:dyDescent="0.2">
      <c r="A11" t="s">
        <v>17</v>
      </c>
      <c r="B11">
        <v>0.46520146520146521</v>
      </c>
      <c r="C11">
        <v>8</v>
      </c>
      <c r="D11">
        <v>0.60805860805860801</v>
      </c>
      <c r="E11">
        <v>14</v>
      </c>
      <c r="F11">
        <v>0.3925233644859813</v>
      </c>
      <c r="G11">
        <v>7</v>
      </c>
      <c r="H11">
        <v>0.39194139194139194</v>
      </c>
      <c r="I11">
        <v>17</v>
      </c>
      <c r="J11">
        <v>0.77631578947368418</v>
      </c>
      <c r="K11">
        <v>14</v>
      </c>
      <c r="L11">
        <v>0.21611721611721613</v>
      </c>
      <c r="M11">
        <v>1</v>
      </c>
      <c r="N11">
        <v>0.23404255319148937</v>
      </c>
      <c r="O11">
        <v>9</v>
      </c>
      <c r="P11">
        <v>0.83088235294117652</v>
      </c>
      <c r="Q11">
        <v>3</v>
      </c>
      <c r="R11">
        <v>0.52707581227436828</v>
      </c>
      <c r="S11">
        <v>7</v>
      </c>
      <c r="T11">
        <v>0.65354330708661412</v>
      </c>
      <c r="U11">
        <v>3</v>
      </c>
      <c r="V11">
        <v>0.14131390528828036</v>
      </c>
      <c r="W11">
        <v>16</v>
      </c>
      <c r="X11">
        <v>8.0916220590065979E-2</v>
      </c>
      <c r="Y11">
        <v>19</v>
      </c>
      <c r="Z11">
        <v>6.0402684563758392E-2</v>
      </c>
      <c r="AA11">
        <v>5</v>
      </c>
      <c r="AB11">
        <v>0.15872027884974479</v>
      </c>
      <c r="AC11">
        <v>2</v>
      </c>
      <c r="AD11">
        <v>0.54212454212454209</v>
      </c>
      <c r="AE11">
        <v>8</v>
      </c>
      <c r="AF11">
        <v>0.61266049979290349</v>
      </c>
      <c r="AG11">
        <v>2</v>
      </c>
      <c r="AH11">
        <v>0.46570397111913359</v>
      </c>
      <c r="AI11">
        <v>23</v>
      </c>
      <c r="AJ11">
        <v>0.53790613718411551</v>
      </c>
      <c r="AK11">
        <v>5</v>
      </c>
      <c r="AL11">
        <v>0.34375</v>
      </c>
      <c r="AM11">
        <v>13</v>
      </c>
      <c r="AN11">
        <v>0.46209386281588449</v>
      </c>
      <c r="AO11">
        <v>26</v>
      </c>
      <c r="AP11">
        <v>0.60377358490566035</v>
      </c>
      <c r="AQ11">
        <v>1</v>
      </c>
      <c r="AR11">
        <v>0.11552346570397112</v>
      </c>
      <c r="AS11">
        <v>2</v>
      </c>
      <c r="AT11">
        <v>0.16911764705882354</v>
      </c>
      <c r="AU11">
        <v>3</v>
      </c>
      <c r="AV11">
        <v>0.76595744680851063</v>
      </c>
      <c r="AW11">
        <v>9</v>
      </c>
      <c r="AX11">
        <v>0.47292418772563177</v>
      </c>
      <c r="AY11">
        <v>7</v>
      </c>
      <c r="AZ11">
        <v>0.55038759689922478</v>
      </c>
      <c r="BA11">
        <v>7</v>
      </c>
      <c r="BB11">
        <v>0.13693514253703473</v>
      </c>
      <c r="BC11">
        <v>18</v>
      </c>
      <c r="BD11">
        <v>5.0244944102499689E-2</v>
      </c>
      <c r="BE11">
        <v>30</v>
      </c>
      <c r="BF11">
        <v>6.0240963855421686E-2</v>
      </c>
      <c r="BG11">
        <v>28</v>
      </c>
      <c r="BH11">
        <v>0.20726039442281122</v>
      </c>
      <c r="BI11">
        <v>3</v>
      </c>
      <c r="BJ11">
        <v>0.54512635379061369</v>
      </c>
      <c r="BK11">
        <v>24</v>
      </c>
      <c r="BL11">
        <v>0.57853530104621353</v>
      </c>
      <c r="BM11">
        <v>16</v>
      </c>
      <c r="BN11">
        <v>111.48096972742118</v>
      </c>
      <c r="BO11">
        <v>3</v>
      </c>
      <c r="BP11">
        <v>103.94622183493092</v>
      </c>
      <c r="BQ11">
        <v>15</v>
      </c>
      <c r="BR11">
        <v>106.62666666666667</v>
      </c>
      <c r="BS11">
        <v>3</v>
      </c>
    </row>
    <row r="12" spans="1:71" x14ac:dyDescent="0.2">
      <c r="A12" t="s">
        <v>18</v>
      </c>
      <c r="B12">
        <v>0.46511627906976744</v>
      </c>
      <c r="C12">
        <v>9</v>
      </c>
      <c r="D12">
        <v>0.60077519379844957</v>
      </c>
      <c r="E12">
        <v>16</v>
      </c>
      <c r="F12">
        <v>0.40776699029126212</v>
      </c>
      <c r="G12">
        <v>4</v>
      </c>
      <c r="H12">
        <v>0.39922480620155038</v>
      </c>
      <c r="I12">
        <v>15</v>
      </c>
      <c r="J12">
        <v>0.75</v>
      </c>
      <c r="K12">
        <v>20</v>
      </c>
      <c r="L12">
        <v>0.1744186046511628</v>
      </c>
      <c r="M12">
        <v>12</v>
      </c>
      <c r="N12">
        <v>0.2109375</v>
      </c>
      <c r="O12">
        <v>15</v>
      </c>
      <c r="P12">
        <v>0.8</v>
      </c>
      <c r="Q12">
        <v>11</v>
      </c>
      <c r="R12">
        <v>0.51330798479087447</v>
      </c>
      <c r="S12">
        <v>10</v>
      </c>
      <c r="T12">
        <v>0.58333333333333337</v>
      </c>
      <c r="U12">
        <v>15</v>
      </c>
      <c r="V12">
        <v>0.19158291457286433</v>
      </c>
      <c r="W12">
        <v>28</v>
      </c>
      <c r="X12">
        <v>0.10143273741600101</v>
      </c>
      <c r="Y12">
        <v>28</v>
      </c>
      <c r="Z12">
        <v>0.125</v>
      </c>
      <c r="AA12">
        <v>26</v>
      </c>
      <c r="AB12">
        <v>0.19969570178775198</v>
      </c>
      <c r="AC12">
        <v>22</v>
      </c>
      <c r="AD12">
        <v>0.54651162790697672</v>
      </c>
      <c r="AE12">
        <v>5</v>
      </c>
      <c r="AF12">
        <v>0.60287610619469034</v>
      </c>
      <c r="AG12">
        <v>6</v>
      </c>
      <c r="AH12">
        <v>0.43181818181818182</v>
      </c>
      <c r="AI12">
        <v>7</v>
      </c>
      <c r="AJ12">
        <v>0.51515151515151514</v>
      </c>
      <c r="AK12">
        <v>2</v>
      </c>
      <c r="AL12">
        <v>0.3515625</v>
      </c>
      <c r="AM12">
        <v>17</v>
      </c>
      <c r="AN12">
        <v>0.48484848484848486</v>
      </c>
      <c r="AO12">
        <v>29</v>
      </c>
      <c r="AP12">
        <v>0.73134328358208955</v>
      </c>
      <c r="AQ12">
        <v>7</v>
      </c>
      <c r="AR12">
        <v>0.18560606060606061</v>
      </c>
      <c r="AS12">
        <v>21</v>
      </c>
      <c r="AT12">
        <v>0.2</v>
      </c>
      <c r="AU12">
        <v>11</v>
      </c>
      <c r="AV12">
        <v>0.7890625</v>
      </c>
      <c r="AW12">
        <v>15</v>
      </c>
      <c r="AX12">
        <v>0.48669201520912547</v>
      </c>
      <c r="AY12">
        <v>10</v>
      </c>
      <c r="AZ12">
        <v>0.61403508771929827</v>
      </c>
      <c r="BA12">
        <v>23</v>
      </c>
      <c r="BB12">
        <v>0.15531887916825154</v>
      </c>
      <c r="BC12">
        <v>7</v>
      </c>
      <c r="BD12">
        <v>0.11620603015075377</v>
      </c>
      <c r="BE12">
        <v>1</v>
      </c>
      <c r="BF12">
        <v>0.14193548387096774</v>
      </c>
      <c r="BG12">
        <v>3</v>
      </c>
      <c r="BH12">
        <v>0.20414572864321609</v>
      </c>
      <c r="BI12">
        <v>4</v>
      </c>
      <c r="BJ12">
        <v>0.51704545454545459</v>
      </c>
      <c r="BK12">
        <v>14</v>
      </c>
      <c r="BL12">
        <v>0.5775991963837267</v>
      </c>
      <c r="BM12">
        <v>15</v>
      </c>
      <c r="BN12">
        <v>102.70100502512562</v>
      </c>
      <c r="BO12">
        <v>20</v>
      </c>
      <c r="BP12">
        <v>102.06669202485101</v>
      </c>
      <c r="BQ12">
        <v>12</v>
      </c>
      <c r="BR12">
        <v>105.64666666666666</v>
      </c>
      <c r="BS12">
        <v>8</v>
      </c>
    </row>
    <row r="13" spans="1:71" x14ac:dyDescent="0.2">
      <c r="A13" t="s">
        <v>10</v>
      </c>
      <c r="B13">
        <v>0.45989304812834225</v>
      </c>
      <c r="C13">
        <v>15</v>
      </c>
      <c r="D13">
        <v>0.58288770053475936</v>
      </c>
      <c r="E13">
        <v>19</v>
      </c>
      <c r="F13">
        <v>0.35897435897435898</v>
      </c>
      <c r="G13">
        <v>11</v>
      </c>
      <c r="H13">
        <v>0.41711229946524064</v>
      </c>
      <c r="I13">
        <v>12</v>
      </c>
      <c r="J13">
        <v>0.81707317073170727</v>
      </c>
      <c r="K13">
        <v>5</v>
      </c>
      <c r="L13">
        <v>0.17914438502673796</v>
      </c>
      <c r="M13">
        <v>11</v>
      </c>
      <c r="N13">
        <v>0.21925133689839571</v>
      </c>
      <c r="O13">
        <v>13</v>
      </c>
      <c r="P13">
        <v>0.81481481481481477</v>
      </c>
      <c r="Q13">
        <v>6</v>
      </c>
      <c r="R13">
        <v>0.5186170212765957</v>
      </c>
      <c r="S13">
        <v>8</v>
      </c>
      <c r="T13">
        <v>0.56976744186046513</v>
      </c>
      <c r="U13">
        <v>20</v>
      </c>
      <c r="V13">
        <v>0.14777870139466151</v>
      </c>
      <c r="W13">
        <v>20</v>
      </c>
      <c r="X13">
        <v>5.2868701728576682E-2</v>
      </c>
      <c r="Y13">
        <v>1</v>
      </c>
      <c r="Z13">
        <v>9.0534979423868317E-2</v>
      </c>
      <c r="AA13">
        <v>19</v>
      </c>
      <c r="AB13">
        <v>0.20228025009194556</v>
      </c>
      <c r="AC13">
        <v>24</v>
      </c>
      <c r="AD13">
        <v>0.53475935828877008</v>
      </c>
      <c r="AE13">
        <v>11</v>
      </c>
      <c r="AF13">
        <v>0.59560248954188344</v>
      </c>
      <c r="AG13">
        <v>9</v>
      </c>
      <c r="AH13">
        <v>0.45358090185676392</v>
      </c>
      <c r="AI13">
        <v>18</v>
      </c>
      <c r="AJ13">
        <v>0.64456233421750664</v>
      </c>
      <c r="AK13">
        <v>27</v>
      </c>
      <c r="AL13">
        <v>0.38805970149253732</v>
      </c>
      <c r="AM13">
        <v>27</v>
      </c>
      <c r="AN13">
        <v>0.35543766578249336</v>
      </c>
      <c r="AO13">
        <v>4</v>
      </c>
      <c r="AP13">
        <v>0.81318681318681318</v>
      </c>
      <c r="AQ13">
        <v>25</v>
      </c>
      <c r="AR13">
        <v>0.19628647214854111</v>
      </c>
      <c r="AS13">
        <v>26</v>
      </c>
      <c r="AT13">
        <v>0.18518518518518517</v>
      </c>
      <c r="AU13">
        <v>6</v>
      </c>
      <c r="AV13">
        <v>0.78074866310160429</v>
      </c>
      <c r="AW13">
        <v>13</v>
      </c>
      <c r="AX13">
        <v>0.48138297872340424</v>
      </c>
      <c r="AY13">
        <v>8</v>
      </c>
      <c r="AZ13">
        <v>0.55555555555555558</v>
      </c>
      <c r="BA13">
        <v>9.5</v>
      </c>
      <c r="BB13">
        <v>0.12182787789628539</v>
      </c>
      <c r="BC13">
        <v>27</v>
      </c>
      <c r="BD13">
        <v>7.158030848803916E-2</v>
      </c>
      <c r="BE13">
        <v>22</v>
      </c>
      <c r="BF13">
        <v>8.7155963302752298E-2</v>
      </c>
      <c r="BG13">
        <v>15</v>
      </c>
      <c r="BH13">
        <v>0.19857762999907638</v>
      </c>
      <c r="BI13">
        <v>8</v>
      </c>
      <c r="BJ13">
        <v>0.52254641909814326</v>
      </c>
      <c r="BK13">
        <v>17</v>
      </c>
      <c r="BL13">
        <v>0.58939096267190572</v>
      </c>
      <c r="BM13">
        <v>19</v>
      </c>
      <c r="BN13">
        <v>107.83227117391706</v>
      </c>
      <c r="BO13">
        <v>8</v>
      </c>
      <c r="BP13">
        <v>107.5763148216256</v>
      </c>
      <c r="BQ13">
        <v>21</v>
      </c>
      <c r="BR13">
        <v>103.14297029702971</v>
      </c>
      <c r="BS13">
        <v>14</v>
      </c>
    </row>
    <row r="14" spans="1:71" x14ac:dyDescent="0.2">
      <c r="A14" t="s">
        <v>104</v>
      </c>
      <c r="B14">
        <v>0.44791666666666669</v>
      </c>
      <c r="C14">
        <v>18</v>
      </c>
      <c r="D14">
        <v>0.57638888888888884</v>
      </c>
      <c r="E14">
        <v>21</v>
      </c>
      <c r="F14">
        <v>0.33606557377049179</v>
      </c>
      <c r="G14">
        <v>18.5</v>
      </c>
      <c r="H14">
        <v>0.4236111111111111</v>
      </c>
      <c r="I14">
        <v>10</v>
      </c>
      <c r="J14">
        <v>0.77192982456140347</v>
      </c>
      <c r="K14">
        <v>15.5</v>
      </c>
      <c r="L14">
        <v>0.15277777777777779</v>
      </c>
      <c r="M14">
        <v>24</v>
      </c>
      <c r="N14">
        <v>0.18620689655172415</v>
      </c>
      <c r="O14">
        <v>23</v>
      </c>
      <c r="P14">
        <v>0.76744186046511631</v>
      </c>
      <c r="Q14">
        <v>21</v>
      </c>
      <c r="R14">
        <v>0.45985401459854014</v>
      </c>
      <c r="S14">
        <v>28</v>
      </c>
      <c r="T14">
        <v>0.65116279069767447</v>
      </c>
      <c r="U14">
        <v>4</v>
      </c>
      <c r="V14">
        <v>9.7767125015768896E-2</v>
      </c>
      <c r="W14">
        <v>1</v>
      </c>
      <c r="X14">
        <v>0.11613308223477714</v>
      </c>
      <c r="Y14">
        <v>29</v>
      </c>
      <c r="Z14">
        <v>7.792207792207792E-2</v>
      </c>
      <c r="AA14">
        <v>9</v>
      </c>
      <c r="AB14">
        <v>0.21657250470809791</v>
      </c>
      <c r="AC14">
        <v>29</v>
      </c>
      <c r="AD14">
        <v>0.51909722222222221</v>
      </c>
      <c r="AE14">
        <v>18</v>
      </c>
      <c r="AF14">
        <v>0.57063951553869696</v>
      </c>
      <c r="AG14">
        <v>19</v>
      </c>
      <c r="AH14">
        <v>0.45348837209302323</v>
      </c>
      <c r="AI14">
        <v>17</v>
      </c>
      <c r="AJ14">
        <v>0.5968992248062015</v>
      </c>
      <c r="AK14">
        <v>12</v>
      </c>
      <c r="AL14">
        <v>0.36538461538461536</v>
      </c>
      <c r="AM14">
        <v>22</v>
      </c>
      <c r="AN14">
        <v>0.40310077519379844</v>
      </c>
      <c r="AO14">
        <v>19</v>
      </c>
      <c r="AP14">
        <v>0.75384615384615383</v>
      </c>
      <c r="AQ14">
        <v>12</v>
      </c>
      <c r="AR14">
        <v>0.18992248062015504</v>
      </c>
      <c r="AS14">
        <v>23</v>
      </c>
      <c r="AT14">
        <v>0.23255813953488372</v>
      </c>
      <c r="AU14">
        <v>21</v>
      </c>
      <c r="AV14">
        <v>0.81379310344827582</v>
      </c>
      <c r="AW14">
        <v>23</v>
      </c>
      <c r="AX14">
        <v>0.54014598540145986</v>
      </c>
      <c r="AY14">
        <v>28</v>
      </c>
      <c r="AZ14">
        <v>0.58119658119658124</v>
      </c>
      <c r="BA14">
        <v>17</v>
      </c>
      <c r="BB14">
        <v>0.19460138104205899</v>
      </c>
      <c r="BC14">
        <v>2</v>
      </c>
      <c r="BD14">
        <v>6.6229342752617645E-2</v>
      </c>
      <c r="BE14">
        <v>25</v>
      </c>
      <c r="BF14">
        <v>6.6265060240963861E-2</v>
      </c>
      <c r="BG14">
        <v>26</v>
      </c>
      <c r="BH14">
        <v>0.17976535889996217</v>
      </c>
      <c r="BI14">
        <v>20</v>
      </c>
      <c r="BJ14">
        <v>0.52713178294573648</v>
      </c>
      <c r="BK14">
        <v>21</v>
      </c>
      <c r="BL14">
        <v>0.58942343004039655</v>
      </c>
      <c r="BM14">
        <v>20</v>
      </c>
      <c r="BN14">
        <v>108.1745931626088</v>
      </c>
      <c r="BO14">
        <v>5</v>
      </c>
      <c r="BP14">
        <v>100.7532956685499</v>
      </c>
      <c r="BQ14">
        <v>9</v>
      </c>
      <c r="BR14">
        <v>105.94666666666667</v>
      </c>
      <c r="BS14">
        <v>5</v>
      </c>
    </row>
    <row r="15" spans="1:71" x14ac:dyDescent="0.2">
      <c r="A15" t="s">
        <v>105</v>
      </c>
      <c r="B15">
        <v>0.4679245283018868</v>
      </c>
      <c r="C15">
        <v>7</v>
      </c>
      <c r="D15">
        <v>0.6</v>
      </c>
      <c r="E15">
        <v>17</v>
      </c>
      <c r="F15">
        <v>0.43396226415094341</v>
      </c>
      <c r="G15">
        <v>1</v>
      </c>
      <c r="H15">
        <v>0.4</v>
      </c>
      <c r="I15">
        <v>14</v>
      </c>
      <c r="J15">
        <v>0.65714285714285714</v>
      </c>
      <c r="K15">
        <v>28</v>
      </c>
      <c r="L15">
        <v>0.17358490566037735</v>
      </c>
      <c r="M15">
        <v>13</v>
      </c>
      <c r="N15">
        <v>0.18840579710144928</v>
      </c>
      <c r="O15">
        <v>21</v>
      </c>
      <c r="P15">
        <v>0.74814814814814812</v>
      </c>
      <c r="Q15">
        <v>27</v>
      </c>
      <c r="R15">
        <v>0.46520146520146521</v>
      </c>
      <c r="S15">
        <v>26</v>
      </c>
      <c r="T15">
        <v>0.60483870967741937</v>
      </c>
      <c r="U15">
        <v>12</v>
      </c>
      <c r="V15">
        <v>0.15897755610972569</v>
      </c>
      <c r="W15">
        <v>23</v>
      </c>
      <c r="X15">
        <v>7.3973616076932563E-2</v>
      </c>
      <c r="Y15">
        <v>11</v>
      </c>
      <c r="Z15">
        <v>0.10982658959537572</v>
      </c>
      <c r="AA15">
        <v>23</v>
      </c>
      <c r="AB15">
        <v>0.20034521020835902</v>
      </c>
      <c r="AC15">
        <v>23</v>
      </c>
      <c r="AD15">
        <v>0.55471698113207546</v>
      </c>
      <c r="AE15">
        <v>3</v>
      </c>
      <c r="AF15">
        <v>0.60627674750356642</v>
      </c>
      <c r="AG15">
        <v>5</v>
      </c>
      <c r="AH15">
        <v>0.45878136200716846</v>
      </c>
      <c r="AI15">
        <v>21</v>
      </c>
      <c r="AJ15">
        <v>0.62007168458781359</v>
      </c>
      <c r="AK15">
        <v>21</v>
      </c>
      <c r="AL15">
        <v>0.34905660377358488</v>
      </c>
      <c r="AM15">
        <v>14</v>
      </c>
      <c r="AN15">
        <v>0.37992831541218636</v>
      </c>
      <c r="AO15">
        <v>10</v>
      </c>
      <c r="AP15">
        <v>0.80263157894736847</v>
      </c>
      <c r="AQ15">
        <v>23</v>
      </c>
      <c r="AR15">
        <v>0.21863799283154123</v>
      </c>
      <c r="AS15">
        <v>30</v>
      </c>
      <c r="AT15">
        <v>0.25185185185185183</v>
      </c>
      <c r="AU15">
        <v>27</v>
      </c>
      <c r="AV15">
        <v>0.81159420289855078</v>
      </c>
      <c r="AW15">
        <v>21</v>
      </c>
      <c r="AX15">
        <v>0.53479853479853479</v>
      </c>
      <c r="AY15">
        <v>26</v>
      </c>
      <c r="AZ15">
        <v>0.671875</v>
      </c>
      <c r="BA15">
        <v>28</v>
      </c>
      <c r="BB15">
        <v>0.14178276414745408</v>
      </c>
      <c r="BC15">
        <v>16</v>
      </c>
      <c r="BD15">
        <v>9.3516209476309217E-2</v>
      </c>
      <c r="BE15">
        <v>7</v>
      </c>
      <c r="BF15">
        <v>5.0314465408805034E-2</v>
      </c>
      <c r="BG15">
        <v>30</v>
      </c>
      <c r="BH15">
        <v>0.18703241895261843</v>
      </c>
      <c r="BI15">
        <v>14</v>
      </c>
      <c r="BJ15">
        <v>0.52508960573476704</v>
      </c>
      <c r="BK15">
        <v>20</v>
      </c>
      <c r="BL15">
        <v>0.59853915866360063</v>
      </c>
      <c r="BM15">
        <v>24</v>
      </c>
      <c r="BN15">
        <v>105.9850374064838</v>
      </c>
      <c r="BO15">
        <v>14</v>
      </c>
      <c r="BP15">
        <v>109.11108371347554</v>
      </c>
      <c r="BQ15">
        <v>23</v>
      </c>
      <c r="BR15">
        <v>107.54</v>
      </c>
      <c r="BS15">
        <v>2</v>
      </c>
    </row>
    <row r="16" spans="1:71" x14ac:dyDescent="0.2">
      <c r="A16" t="s">
        <v>13</v>
      </c>
      <c r="B16">
        <v>0.48275862068965519</v>
      </c>
      <c r="C16">
        <v>3</v>
      </c>
      <c r="D16">
        <v>0.64137931034482754</v>
      </c>
      <c r="E16">
        <v>8</v>
      </c>
      <c r="F16">
        <v>0.40384615384615385</v>
      </c>
      <c r="G16">
        <v>5</v>
      </c>
      <c r="H16">
        <v>0.35862068965517241</v>
      </c>
      <c r="I16">
        <v>23</v>
      </c>
      <c r="J16">
        <v>0.87272727272727268</v>
      </c>
      <c r="K16">
        <v>1</v>
      </c>
      <c r="L16">
        <v>0.16551724137931034</v>
      </c>
      <c r="M16">
        <v>15</v>
      </c>
      <c r="N16">
        <v>0.33846153846153848</v>
      </c>
      <c r="O16">
        <v>1</v>
      </c>
      <c r="P16">
        <v>0.77941176470588236</v>
      </c>
      <c r="Q16">
        <v>18</v>
      </c>
      <c r="R16">
        <v>0.56390977443609025</v>
      </c>
      <c r="S16">
        <v>1</v>
      </c>
      <c r="T16">
        <v>0.56428571428571428</v>
      </c>
      <c r="U16">
        <v>22</v>
      </c>
      <c r="V16">
        <v>0.12894906511927789</v>
      </c>
      <c r="W16">
        <v>8</v>
      </c>
      <c r="X16">
        <v>8.4945112388917929E-2</v>
      </c>
      <c r="Y16">
        <v>22</v>
      </c>
      <c r="Z16">
        <v>8.8757396449704137E-2</v>
      </c>
      <c r="AA16">
        <v>16.5</v>
      </c>
      <c r="AB16">
        <v>0.17642446419236801</v>
      </c>
      <c r="AC16">
        <v>11</v>
      </c>
      <c r="AD16">
        <v>0.55517241379310345</v>
      </c>
      <c r="AE16">
        <v>2</v>
      </c>
      <c r="AF16">
        <v>0.61238000662032432</v>
      </c>
      <c r="AG16">
        <v>3</v>
      </c>
      <c r="AH16">
        <v>0.4891304347826087</v>
      </c>
      <c r="AI16">
        <v>29</v>
      </c>
      <c r="AJ16">
        <v>0.6123188405797102</v>
      </c>
      <c r="AK16">
        <v>18</v>
      </c>
      <c r="AL16">
        <v>0.40186915887850466</v>
      </c>
      <c r="AM16">
        <v>29</v>
      </c>
      <c r="AN16">
        <v>0.38768115942028986</v>
      </c>
      <c r="AO16">
        <v>13</v>
      </c>
      <c r="AP16">
        <v>0.75438596491228072</v>
      </c>
      <c r="AQ16">
        <v>13</v>
      </c>
      <c r="AR16">
        <v>0.15579710144927536</v>
      </c>
      <c r="AS16">
        <v>13</v>
      </c>
      <c r="AT16">
        <v>0.22058823529411764</v>
      </c>
      <c r="AU16">
        <v>18</v>
      </c>
      <c r="AV16">
        <v>0.66153846153846152</v>
      </c>
      <c r="AW16">
        <v>1</v>
      </c>
      <c r="AX16">
        <v>0.43609022556390975</v>
      </c>
      <c r="AY16">
        <v>1</v>
      </c>
      <c r="AZ16">
        <v>0.66666666666666663</v>
      </c>
      <c r="BA16">
        <v>26.5</v>
      </c>
      <c r="BB16">
        <v>0.1143491897543126</v>
      </c>
      <c r="BC16">
        <v>28</v>
      </c>
      <c r="BD16">
        <v>7.4145712443584783E-2</v>
      </c>
      <c r="BE16">
        <v>19</v>
      </c>
      <c r="BF16">
        <v>0.11290322580645161</v>
      </c>
      <c r="BG16">
        <v>8</v>
      </c>
      <c r="BH16">
        <v>0.16763378465506126</v>
      </c>
      <c r="BI16">
        <v>27</v>
      </c>
      <c r="BJ16">
        <v>0.56702898550724634</v>
      </c>
      <c r="BK16">
        <v>29</v>
      </c>
      <c r="BL16">
        <v>0.61689887017397926</v>
      </c>
      <c r="BM16">
        <v>28</v>
      </c>
      <c r="BN16">
        <v>119.27788523533205</v>
      </c>
      <c r="BO16">
        <v>1</v>
      </c>
      <c r="BP16">
        <v>116.30946157867226</v>
      </c>
      <c r="BQ16">
        <v>30</v>
      </c>
      <c r="BR16">
        <v>102.71333333333332</v>
      </c>
      <c r="BS16">
        <v>18</v>
      </c>
    </row>
    <row r="17" spans="1:71" x14ac:dyDescent="0.2">
      <c r="A17" t="s">
        <v>106</v>
      </c>
      <c r="B17">
        <v>0.46350364963503649</v>
      </c>
      <c r="C17">
        <v>11</v>
      </c>
      <c r="D17">
        <v>0.65328467153284675</v>
      </c>
      <c r="E17">
        <v>4</v>
      </c>
      <c r="F17">
        <v>0.31578947368421051</v>
      </c>
      <c r="G17">
        <v>24</v>
      </c>
      <c r="H17">
        <v>0.34671532846715331</v>
      </c>
      <c r="I17">
        <v>27</v>
      </c>
      <c r="J17">
        <v>0.796875</v>
      </c>
      <c r="K17">
        <v>9</v>
      </c>
      <c r="L17">
        <v>0.18613138686131386</v>
      </c>
      <c r="M17">
        <v>9</v>
      </c>
      <c r="N17">
        <v>0.21897810218978103</v>
      </c>
      <c r="O17">
        <v>14</v>
      </c>
      <c r="P17">
        <v>0.83333333333333337</v>
      </c>
      <c r="Q17">
        <v>2</v>
      </c>
      <c r="R17">
        <v>0.54006968641114983</v>
      </c>
      <c r="S17">
        <v>3</v>
      </c>
      <c r="T17">
        <v>0.58267716535433067</v>
      </c>
      <c r="U17">
        <v>17</v>
      </c>
      <c r="V17">
        <v>0.13917004048582995</v>
      </c>
      <c r="W17">
        <v>14</v>
      </c>
      <c r="X17">
        <v>6.9541029207232263E-2</v>
      </c>
      <c r="Y17">
        <v>7</v>
      </c>
      <c r="Z17">
        <v>4.3795620437956206E-2</v>
      </c>
      <c r="AA17">
        <v>3</v>
      </c>
      <c r="AB17">
        <v>0.22126691111392083</v>
      </c>
      <c r="AC17">
        <v>30</v>
      </c>
      <c r="AD17">
        <v>0.51824817518248179</v>
      </c>
      <c r="AE17">
        <v>19</v>
      </c>
      <c r="AF17">
        <v>0.58143571230213831</v>
      </c>
      <c r="AG17">
        <v>13</v>
      </c>
      <c r="AH17">
        <v>0.3931297709923664</v>
      </c>
      <c r="AI17">
        <v>2</v>
      </c>
      <c r="AJ17">
        <v>0.52290076335877866</v>
      </c>
      <c r="AK17">
        <v>3</v>
      </c>
      <c r="AL17">
        <v>0.27200000000000002</v>
      </c>
      <c r="AM17">
        <v>2</v>
      </c>
      <c r="AN17">
        <v>0.47709923664122139</v>
      </c>
      <c r="AO17">
        <v>28</v>
      </c>
      <c r="AP17">
        <v>0.6811594202898551</v>
      </c>
      <c r="AQ17">
        <v>3</v>
      </c>
      <c r="AR17">
        <v>0.17938931297709923</v>
      </c>
      <c r="AS17">
        <v>19</v>
      </c>
      <c r="AT17">
        <v>0.16666666666666666</v>
      </c>
      <c r="AU17">
        <v>2</v>
      </c>
      <c r="AV17">
        <v>0.78102189781021902</v>
      </c>
      <c r="AW17">
        <v>14</v>
      </c>
      <c r="AX17">
        <v>0.45993031358885017</v>
      </c>
      <c r="AY17">
        <v>3</v>
      </c>
      <c r="AZ17">
        <v>0.56310679611650483</v>
      </c>
      <c r="BA17">
        <v>14</v>
      </c>
      <c r="BB17">
        <v>0.1548868377797446</v>
      </c>
      <c r="BC17">
        <v>8</v>
      </c>
      <c r="BD17">
        <v>7.2747975708502013E-2</v>
      </c>
      <c r="BE17">
        <v>20</v>
      </c>
      <c r="BF17">
        <v>6.1452513966480445E-2</v>
      </c>
      <c r="BG17">
        <v>27</v>
      </c>
      <c r="BH17">
        <v>0.20875506072874492</v>
      </c>
      <c r="BI17">
        <v>2</v>
      </c>
      <c r="BJ17">
        <v>0.4580152671755725</v>
      </c>
      <c r="BK17">
        <v>3</v>
      </c>
      <c r="BL17">
        <v>0.51771412078793566</v>
      </c>
      <c r="BM17">
        <v>3</v>
      </c>
      <c r="BN17">
        <v>105.95900809716599</v>
      </c>
      <c r="BO17">
        <v>15</v>
      </c>
      <c r="BP17">
        <v>90.719433556707543</v>
      </c>
      <c r="BQ17">
        <v>2</v>
      </c>
      <c r="BR17">
        <v>101.88241610738255</v>
      </c>
      <c r="BS17">
        <v>22</v>
      </c>
    </row>
    <row r="18" spans="1:71" x14ac:dyDescent="0.2">
      <c r="A18" t="s">
        <v>14</v>
      </c>
      <c r="B18">
        <v>0.46218487394957986</v>
      </c>
      <c r="C18">
        <v>13</v>
      </c>
      <c r="D18">
        <v>0.56862745098039214</v>
      </c>
      <c r="E18">
        <v>22</v>
      </c>
      <c r="F18">
        <v>0.35714285714285715</v>
      </c>
      <c r="G18">
        <v>12</v>
      </c>
      <c r="H18">
        <v>0.43137254901960786</v>
      </c>
      <c r="I18">
        <v>9</v>
      </c>
      <c r="J18">
        <v>0.77</v>
      </c>
      <c r="K18">
        <v>17</v>
      </c>
      <c r="L18">
        <v>0.21568627450980393</v>
      </c>
      <c r="M18">
        <v>2</v>
      </c>
      <c r="N18">
        <v>0.17679558011049723</v>
      </c>
      <c r="O18">
        <v>27</v>
      </c>
      <c r="P18">
        <v>0.79347826086956519</v>
      </c>
      <c r="Q18">
        <v>13</v>
      </c>
      <c r="R18">
        <v>0.48767123287671232</v>
      </c>
      <c r="S18">
        <v>19</v>
      </c>
      <c r="T18">
        <v>0.53939393939393943</v>
      </c>
      <c r="U18">
        <v>25</v>
      </c>
      <c r="V18">
        <v>0.13785046728971961</v>
      </c>
      <c r="W18">
        <v>11</v>
      </c>
      <c r="X18">
        <v>7.8407146930241395E-2</v>
      </c>
      <c r="Y18">
        <v>16</v>
      </c>
      <c r="Z18">
        <v>8.8105726872246701E-2</v>
      </c>
      <c r="AA18">
        <v>15</v>
      </c>
      <c r="AB18">
        <v>0.1877019578026991</v>
      </c>
      <c r="AC18">
        <v>16</v>
      </c>
      <c r="AD18">
        <v>0.53921568627450978</v>
      </c>
      <c r="AE18">
        <v>9</v>
      </c>
      <c r="AF18">
        <v>0.60949868073878632</v>
      </c>
      <c r="AG18">
        <v>4</v>
      </c>
      <c r="AH18">
        <v>0.47696476964769646</v>
      </c>
      <c r="AI18">
        <v>26</v>
      </c>
      <c r="AJ18">
        <v>0.61517615176151763</v>
      </c>
      <c r="AK18">
        <v>19</v>
      </c>
      <c r="AL18">
        <v>0.39436619718309857</v>
      </c>
      <c r="AM18">
        <v>28</v>
      </c>
      <c r="AN18">
        <v>0.38482384823848237</v>
      </c>
      <c r="AO18">
        <v>12</v>
      </c>
      <c r="AP18">
        <v>0.68831168831168832</v>
      </c>
      <c r="AQ18">
        <v>4</v>
      </c>
      <c r="AR18">
        <v>0.14363143631436315</v>
      </c>
      <c r="AS18">
        <v>7</v>
      </c>
      <c r="AT18">
        <v>0.20652173913043478</v>
      </c>
      <c r="AU18">
        <v>13</v>
      </c>
      <c r="AV18">
        <v>0.82320441988950277</v>
      </c>
      <c r="AW18">
        <v>27</v>
      </c>
      <c r="AX18">
        <v>0.51232876712328768</v>
      </c>
      <c r="AY18">
        <v>19</v>
      </c>
      <c r="AZ18">
        <v>0.5625</v>
      </c>
      <c r="BA18">
        <v>13</v>
      </c>
      <c r="BB18">
        <v>0.13305455236647026</v>
      </c>
      <c r="BC18">
        <v>19</v>
      </c>
      <c r="BD18">
        <v>6.3084112149532703E-2</v>
      </c>
      <c r="BE18">
        <v>29</v>
      </c>
      <c r="BF18">
        <v>7.8817733990147784E-2</v>
      </c>
      <c r="BG18">
        <v>19</v>
      </c>
      <c r="BH18">
        <v>0.19859813084112149</v>
      </c>
      <c r="BI18">
        <v>7</v>
      </c>
      <c r="BJ18">
        <v>0.55284552845528456</v>
      </c>
      <c r="BK18">
        <v>27</v>
      </c>
      <c r="BL18">
        <v>0.59724309478157223</v>
      </c>
      <c r="BM18">
        <v>23</v>
      </c>
      <c r="BN18">
        <v>107.94392523364486</v>
      </c>
      <c r="BO18">
        <v>6</v>
      </c>
      <c r="BP18">
        <v>109.53240828739783</v>
      </c>
      <c r="BQ18">
        <v>24</v>
      </c>
      <c r="BR18">
        <v>106.11</v>
      </c>
      <c r="BS18">
        <v>4</v>
      </c>
    </row>
    <row r="19" spans="1:71" x14ac:dyDescent="0.2">
      <c r="A19" t="s">
        <v>107</v>
      </c>
      <c r="B19">
        <v>0.41025641025641024</v>
      </c>
      <c r="C19">
        <v>25</v>
      </c>
      <c r="D19">
        <v>0.53846153846153844</v>
      </c>
      <c r="E19">
        <v>25</v>
      </c>
      <c r="F19">
        <v>0.34126984126984128</v>
      </c>
      <c r="G19">
        <v>15</v>
      </c>
      <c r="H19">
        <v>0.46153846153846156</v>
      </c>
      <c r="I19">
        <v>6</v>
      </c>
      <c r="J19">
        <v>0.75</v>
      </c>
      <c r="K19">
        <v>20</v>
      </c>
      <c r="L19">
        <v>0.18681318681318682</v>
      </c>
      <c r="M19">
        <v>8</v>
      </c>
      <c r="N19">
        <v>0.24503311258278146</v>
      </c>
      <c r="O19">
        <v>5</v>
      </c>
      <c r="P19">
        <v>0.66896551724137931</v>
      </c>
      <c r="Q19">
        <v>30</v>
      </c>
      <c r="R19">
        <v>0.45270270270270269</v>
      </c>
      <c r="S19">
        <v>30</v>
      </c>
      <c r="T19">
        <v>0.6071428571428571</v>
      </c>
      <c r="U19">
        <v>11</v>
      </c>
      <c r="V19">
        <v>0.15559507176425758</v>
      </c>
      <c r="W19">
        <v>22</v>
      </c>
      <c r="X19">
        <v>0.12815703925981495</v>
      </c>
      <c r="Y19">
        <v>30</v>
      </c>
      <c r="Z19">
        <v>0.16770186335403728</v>
      </c>
      <c r="AA19">
        <v>30</v>
      </c>
      <c r="AB19">
        <v>0.20630157539384844</v>
      </c>
      <c r="AC19">
        <v>25</v>
      </c>
      <c r="AD19">
        <v>0.48901098901098899</v>
      </c>
      <c r="AE19">
        <v>25</v>
      </c>
      <c r="AF19">
        <v>0.55216002222530913</v>
      </c>
      <c r="AG19">
        <v>24</v>
      </c>
      <c r="AH19">
        <v>0.41666666666666669</v>
      </c>
      <c r="AI19">
        <v>5</v>
      </c>
      <c r="AJ19">
        <v>0.60984848484848486</v>
      </c>
      <c r="AK19">
        <v>15</v>
      </c>
      <c r="AL19">
        <v>0.29126213592233008</v>
      </c>
      <c r="AM19">
        <v>4</v>
      </c>
      <c r="AN19">
        <v>0.39015151515151514</v>
      </c>
      <c r="AO19">
        <v>16</v>
      </c>
      <c r="AP19">
        <v>0.76470588235294112</v>
      </c>
      <c r="AQ19">
        <v>15</v>
      </c>
      <c r="AR19">
        <v>0.19696969696969696</v>
      </c>
      <c r="AS19">
        <v>27</v>
      </c>
      <c r="AT19">
        <v>0.33103448275862069</v>
      </c>
      <c r="AU19">
        <v>30</v>
      </c>
      <c r="AV19">
        <v>0.75496688741721851</v>
      </c>
      <c r="AW19">
        <v>5</v>
      </c>
      <c r="AX19">
        <v>0.54729729729729726</v>
      </c>
      <c r="AY19">
        <v>30</v>
      </c>
      <c r="AZ19">
        <v>0.5</v>
      </c>
      <c r="BA19">
        <v>1</v>
      </c>
      <c r="BB19">
        <v>0.23130782695673918</v>
      </c>
      <c r="BC19">
        <v>1</v>
      </c>
      <c r="BD19">
        <v>8.8911469579575755E-2</v>
      </c>
      <c r="BE19">
        <v>11</v>
      </c>
      <c r="BF19">
        <v>8.8435374149659865E-2</v>
      </c>
      <c r="BG19">
        <v>14</v>
      </c>
      <c r="BH19">
        <v>0.21275244506541344</v>
      </c>
      <c r="BI19">
        <v>1</v>
      </c>
      <c r="BJ19">
        <v>0.47348484848484851</v>
      </c>
      <c r="BK19">
        <v>4</v>
      </c>
      <c r="BL19">
        <v>0.54129624318898772</v>
      </c>
      <c r="BM19">
        <v>6</v>
      </c>
      <c r="BN19">
        <v>100.97802616537533</v>
      </c>
      <c r="BO19">
        <v>23</v>
      </c>
      <c r="BP19">
        <v>94.39859964991247</v>
      </c>
      <c r="BQ19">
        <v>3</v>
      </c>
      <c r="BR19">
        <v>105.80666666666667</v>
      </c>
      <c r="BS19">
        <v>6</v>
      </c>
    </row>
    <row r="20" spans="1:71" x14ac:dyDescent="0.2">
      <c r="A20" t="s">
        <v>12</v>
      </c>
      <c r="B20">
        <v>0.4241573033707865</v>
      </c>
      <c r="C20">
        <v>24</v>
      </c>
      <c r="D20">
        <v>0.63764044943820219</v>
      </c>
      <c r="E20">
        <v>9</v>
      </c>
      <c r="F20">
        <v>0.36434108527131781</v>
      </c>
      <c r="G20">
        <v>10</v>
      </c>
      <c r="H20">
        <v>0.36235955056179775</v>
      </c>
      <c r="I20">
        <v>22</v>
      </c>
      <c r="J20">
        <v>0.78873239436619713</v>
      </c>
      <c r="K20">
        <v>10</v>
      </c>
      <c r="L20">
        <v>0.15730337078651685</v>
      </c>
      <c r="M20">
        <v>21</v>
      </c>
      <c r="N20">
        <v>0.28205128205128205</v>
      </c>
      <c r="O20">
        <v>3</v>
      </c>
      <c r="P20">
        <v>0.78756476683937826</v>
      </c>
      <c r="Q20">
        <v>16</v>
      </c>
      <c r="R20">
        <v>0.53350515463917525</v>
      </c>
      <c r="S20">
        <v>5</v>
      </c>
      <c r="T20">
        <v>0.58278145695364236</v>
      </c>
      <c r="U20">
        <v>16</v>
      </c>
      <c r="V20">
        <v>0.19601200271028943</v>
      </c>
      <c r="W20">
        <v>29</v>
      </c>
      <c r="X20">
        <v>6.5362641619056847E-2</v>
      </c>
      <c r="Y20">
        <v>5</v>
      </c>
      <c r="Z20">
        <v>9.5890410958904104E-2</v>
      </c>
      <c r="AA20">
        <v>20</v>
      </c>
      <c r="AB20">
        <v>0.18882540912171977</v>
      </c>
      <c r="AC20">
        <v>17</v>
      </c>
      <c r="AD20">
        <v>0.4901685393258427</v>
      </c>
      <c r="AE20">
        <v>24</v>
      </c>
      <c r="AF20">
        <v>0.54491146870459073</v>
      </c>
      <c r="AG20">
        <v>26</v>
      </c>
      <c r="AH20">
        <v>0.44722222222222224</v>
      </c>
      <c r="AI20">
        <v>14</v>
      </c>
      <c r="AJ20">
        <v>0.60833333333333328</v>
      </c>
      <c r="AK20">
        <v>14</v>
      </c>
      <c r="AL20">
        <v>0.38297872340425532</v>
      </c>
      <c r="AM20">
        <v>25</v>
      </c>
      <c r="AN20">
        <v>0.39166666666666666</v>
      </c>
      <c r="AO20">
        <v>17</v>
      </c>
      <c r="AP20">
        <v>0.76829268292682928</v>
      </c>
      <c r="AQ20">
        <v>17</v>
      </c>
      <c r="AR20">
        <v>0.17499999999999999</v>
      </c>
      <c r="AS20">
        <v>18</v>
      </c>
      <c r="AT20">
        <v>0.21243523316062177</v>
      </c>
      <c r="AU20">
        <v>16</v>
      </c>
      <c r="AV20">
        <v>0.71794871794871795</v>
      </c>
      <c r="AW20">
        <v>3</v>
      </c>
      <c r="AX20">
        <v>0.46649484536082475</v>
      </c>
      <c r="AY20">
        <v>5</v>
      </c>
      <c r="AZ20">
        <v>0.60869565217391308</v>
      </c>
      <c r="BA20">
        <v>21</v>
      </c>
      <c r="BB20">
        <v>0.14040863755204802</v>
      </c>
      <c r="BC20">
        <v>17</v>
      </c>
      <c r="BD20">
        <v>9.9215951989158835E-2</v>
      </c>
      <c r="BE20">
        <v>4</v>
      </c>
      <c r="BF20">
        <v>0.11894273127753303</v>
      </c>
      <c r="BG20">
        <v>6</v>
      </c>
      <c r="BH20">
        <v>0.16697318749395024</v>
      </c>
      <c r="BI20">
        <v>28</v>
      </c>
      <c r="BJ20">
        <v>0.52222222222222225</v>
      </c>
      <c r="BK20">
        <v>16</v>
      </c>
      <c r="BL20">
        <v>0.58062638874193206</v>
      </c>
      <c r="BM20">
        <v>17</v>
      </c>
      <c r="BN20">
        <v>98.006001355144718</v>
      </c>
      <c r="BO20">
        <v>26</v>
      </c>
      <c r="BP20">
        <v>106.27481359542945</v>
      </c>
      <c r="BQ20">
        <v>18</v>
      </c>
      <c r="BR20">
        <v>103.29</v>
      </c>
      <c r="BS20">
        <v>11</v>
      </c>
    </row>
    <row r="21" spans="1:71" x14ac:dyDescent="0.2">
      <c r="A21" t="s">
        <v>108</v>
      </c>
      <c r="B21">
        <v>0.45051194539249145</v>
      </c>
      <c r="C21">
        <v>17</v>
      </c>
      <c r="D21">
        <v>0.49829351535836175</v>
      </c>
      <c r="E21">
        <v>30</v>
      </c>
      <c r="F21">
        <v>0.36734693877551022</v>
      </c>
      <c r="G21">
        <v>8</v>
      </c>
      <c r="H21">
        <v>0.50170648464163825</v>
      </c>
      <c r="I21">
        <v>1</v>
      </c>
      <c r="J21">
        <v>0.65217391304347827</v>
      </c>
      <c r="K21">
        <v>29</v>
      </c>
      <c r="L21">
        <v>0.15358361774744028</v>
      </c>
      <c r="M21">
        <v>23</v>
      </c>
      <c r="N21">
        <v>0.18831168831168832</v>
      </c>
      <c r="O21">
        <v>22</v>
      </c>
      <c r="P21">
        <v>0.77333333333333332</v>
      </c>
      <c r="Q21">
        <v>19</v>
      </c>
      <c r="R21">
        <v>0.47697368421052633</v>
      </c>
      <c r="S21">
        <v>24</v>
      </c>
      <c r="T21">
        <v>0.61363636363636365</v>
      </c>
      <c r="U21">
        <v>9</v>
      </c>
      <c r="V21">
        <v>0.12486621476988941</v>
      </c>
      <c r="W21">
        <v>6</v>
      </c>
      <c r="X21">
        <v>8.0433746425166819E-2</v>
      </c>
      <c r="Y21">
        <v>18</v>
      </c>
      <c r="Z21">
        <v>0.15172413793103448</v>
      </c>
      <c r="AA21">
        <v>28</v>
      </c>
      <c r="AB21">
        <v>0.18469971401334603</v>
      </c>
      <c r="AC21">
        <v>13</v>
      </c>
      <c r="AD21">
        <v>0.5426621160409556</v>
      </c>
      <c r="AE21">
        <v>7</v>
      </c>
      <c r="AF21">
        <v>0.5889415276786294</v>
      </c>
      <c r="AG21">
        <v>11</v>
      </c>
      <c r="AH21">
        <v>0.40625</v>
      </c>
      <c r="AI21">
        <v>4</v>
      </c>
      <c r="AJ21">
        <v>0.50347222222222221</v>
      </c>
      <c r="AK21">
        <v>1</v>
      </c>
      <c r="AL21">
        <v>0.34965034965034963</v>
      </c>
      <c r="AM21">
        <v>15</v>
      </c>
      <c r="AN21">
        <v>0.49652777777777779</v>
      </c>
      <c r="AO21">
        <v>30</v>
      </c>
      <c r="AP21">
        <v>0.77777777777777779</v>
      </c>
      <c r="AQ21">
        <v>20</v>
      </c>
      <c r="AR21">
        <v>0.19444444444444445</v>
      </c>
      <c r="AS21">
        <v>25</v>
      </c>
      <c r="AT21">
        <v>0.22666666666666666</v>
      </c>
      <c r="AU21">
        <v>19</v>
      </c>
      <c r="AV21">
        <v>0.81168831168831168</v>
      </c>
      <c r="AW21">
        <v>22</v>
      </c>
      <c r="AX21">
        <v>0.52302631578947367</v>
      </c>
      <c r="AY21">
        <v>24</v>
      </c>
      <c r="AZ21">
        <v>0.68376068376068377</v>
      </c>
      <c r="BA21">
        <v>30</v>
      </c>
      <c r="BB21">
        <v>0.14895138226882745</v>
      </c>
      <c r="BC21">
        <v>11</v>
      </c>
      <c r="BD21">
        <v>7.4325127839219879E-2</v>
      </c>
      <c r="BE21">
        <v>17</v>
      </c>
      <c r="BF21">
        <v>0.1095890410958904</v>
      </c>
      <c r="BG21">
        <v>10</v>
      </c>
      <c r="BH21">
        <v>0.19919134260910928</v>
      </c>
      <c r="BI21">
        <v>6</v>
      </c>
      <c r="BJ21">
        <v>0.49305555555555558</v>
      </c>
      <c r="BK21">
        <v>7</v>
      </c>
      <c r="BL21">
        <v>0.55950500263296477</v>
      </c>
      <c r="BM21">
        <v>10</v>
      </c>
      <c r="BN21">
        <v>107.92008562254726</v>
      </c>
      <c r="BO21">
        <v>7</v>
      </c>
      <c r="BP21">
        <v>101.28693994280266</v>
      </c>
      <c r="BQ21">
        <v>10</v>
      </c>
      <c r="BR21">
        <v>104.73350649350648</v>
      </c>
      <c r="BS21">
        <v>10</v>
      </c>
    </row>
    <row r="22" spans="1:71" x14ac:dyDescent="0.2">
      <c r="A22" t="s">
        <v>109</v>
      </c>
      <c r="B22">
        <v>0.40601503759398494</v>
      </c>
      <c r="C22">
        <v>27</v>
      </c>
      <c r="D22">
        <v>0.59022556390977443</v>
      </c>
      <c r="E22">
        <v>18</v>
      </c>
      <c r="F22">
        <v>0.26605504587155965</v>
      </c>
      <c r="G22">
        <v>29</v>
      </c>
      <c r="H22">
        <v>0.40977443609022557</v>
      </c>
      <c r="I22">
        <v>13</v>
      </c>
      <c r="J22">
        <v>0.660377358490566</v>
      </c>
      <c r="K22">
        <v>27</v>
      </c>
      <c r="L22">
        <v>0.13157894736842105</v>
      </c>
      <c r="M22">
        <v>26</v>
      </c>
      <c r="N22">
        <v>0.19463087248322147</v>
      </c>
      <c r="O22">
        <v>19</v>
      </c>
      <c r="P22">
        <v>0.75</v>
      </c>
      <c r="Q22">
        <v>26</v>
      </c>
      <c r="R22">
        <v>0.45964912280701753</v>
      </c>
      <c r="S22">
        <v>29</v>
      </c>
      <c r="T22">
        <v>0.60185185185185186</v>
      </c>
      <c r="U22">
        <v>13</v>
      </c>
      <c r="V22">
        <v>0.14738634874885367</v>
      </c>
      <c r="W22">
        <v>19</v>
      </c>
      <c r="X22">
        <v>7.3196699494277345E-2</v>
      </c>
      <c r="Y22">
        <v>10</v>
      </c>
      <c r="Z22">
        <v>6.7567567567567571E-2</v>
      </c>
      <c r="AA22">
        <v>8</v>
      </c>
      <c r="AB22">
        <v>0.1763375033271227</v>
      </c>
      <c r="AC22">
        <v>10</v>
      </c>
      <c r="AD22">
        <v>0.46052631578947367</v>
      </c>
      <c r="AE22">
        <v>27</v>
      </c>
      <c r="AF22">
        <v>0.50421378664553762</v>
      </c>
      <c r="AG22">
        <v>28</v>
      </c>
      <c r="AH22">
        <v>0.47080291970802918</v>
      </c>
      <c r="AI22">
        <v>24.5</v>
      </c>
      <c r="AJ22">
        <v>0.54014598540145986</v>
      </c>
      <c r="AK22">
        <v>6</v>
      </c>
      <c r="AL22">
        <v>0.38095238095238093</v>
      </c>
      <c r="AM22">
        <v>24</v>
      </c>
      <c r="AN22">
        <v>0.45985401459854014</v>
      </c>
      <c r="AO22">
        <v>25</v>
      </c>
      <c r="AP22">
        <v>0.81632653061224492</v>
      </c>
      <c r="AQ22">
        <v>26</v>
      </c>
      <c r="AR22">
        <v>0.145985401459854</v>
      </c>
      <c r="AS22">
        <v>9</v>
      </c>
      <c r="AT22">
        <v>0.25</v>
      </c>
      <c r="AU22">
        <v>26</v>
      </c>
      <c r="AV22">
        <v>0.80536912751677847</v>
      </c>
      <c r="AW22">
        <v>19</v>
      </c>
      <c r="AX22">
        <v>0.54035087719298247</v>
      </c>
      <c r="AY22">
        <v>29</v>
      </c>
      <c r="AZ22">
        <v>0.55813953488372092</v>
      </c>
      <c r="BA22">
        <v>11</v>
      </c>
      <c r="BB22">
        <v>0.12975778546712802</v>
      </c>
      <c r="BC22">
        <v>20</v>
      </c>
      <c r="BD22">
        <v>7.2055548277217343E-2</v>
      </c>
      <c r="BE22">
        <v>21</v>
      </c>
      <c r="BF22">
        <v>0.15286624203821655</v>
      </c>
      <c r="BG22">
        <v>1</v>
      </c>
      <c r="BH22">
        <v>0.17686361849862439</v>
      </c>
      <c r="BI22">
        <v>23</v>
      </c>
      <c r="BJ22">
        <v>0.55839416058394165</v>
      </c>
      <c r="BK22">
        <v>28</v>
      </c>
      <c r="BL22">
        <v>0.60748648079219048</v>
      </c>
      <c r="BM22">
        <v>27</v>
      </c>
      <c r="BN22">
        <v>91.707061443731178</v>
      </c>
      <c r="BO22">
        <v>29</v>
      </c>
      <c r="BP22">
        <v>115.11844556827255</v>
      </c>
      <c r="BQ22">
        <v>29</v>
      </c>
      <c r="BR22">
        <v>100.97999999999999</v>
      </c>
      <c r="BS22">
        <v>26</v>
      </c>
    </row>
    <row r="23" spans="1:71" x14ac:dyDescent="0.2">
      <c r="A23" t="s">
        <v>110</v>
      </c>
      <c r="B23">
        <v>0.40532544378698226</v>
      </c>
      <c r="C23">
        <v>28</v>
      </c>
      <c r="D23">
        <v>0.52958579881656809</v>
      </c>
      <c r="E23">
        <v>27</v>
      </c>
      <c r="F23">
        <v>0.31446540880503143</v>
      </c>
      <c r="G23">
        <v>25</v>
      </c>
      <c r="H23">
        <v>0.47041420118343197</v>
      </c>
      <c r="I23">
        <v>4</v>
      </c>
      <c r="J23">
        <v>0.75824175824175821</v>
      </c>
      <c r="K23">
        <v>18</v>
      </c>
      <c r="L23">
        <v>0.20414201183431951</v>
      </c>
      <c r="M23">
        <v>4</v>
      </c>
      <c r="N23">
        <v>0.22485207100591717</v>
      </c>
      <c r="O23">
        <v>11</v>
      </c>
      <c r="P23">
        <v>0.77083333333333337</v>
      </c>
      <c r="Q23">
        <v>20</v>
      </c>
      <c r="R23">
        <v>0.51523545706371188</v>
      </c>
      <c r="S23">
        <v>9</v>
      </c>
      <c r="T23">
        <v>0.61313868613138689</v>
      </c>
      <c r="U23">
        <v>10</v>
      </c>
      <c r="V23">
        <v>0.16254556201359471</v>
      </c>
      <c r="W23">
        <v>26</v>
      </c>
      <c r="X23">
        <v>6.1612776025236592E-2</v>
      </c>
      <c r="Y23">
        <v>3</v>
      </c>
      <c r="Z23">
        <v>8.8785046728971959E-2</v>
      </c>
      <c r="AA23">
        <v>18</v>
      </c>
      <c r="AB23">
        <v>0.20948343848580442</v>
      </c>
      <c r="AC23">
        <v>26</v>
      </c>
      <c r="AD23">
        <v>0.47928994082840237</v>
      </c>
      <c r="AE23">
        <v>26</v>
      </c>
      <c r="AF23">
        <v>0.54885201944025475</v>
      </c>
      <c r="AG23">
        <v>25</v>
      </c>
      <c r="AH23">
        <v>0.45844504021447718</v>
      </c>
      <c r="AI23">
        <v>20</v>
      </c>
      <c r="AJ23">
        <v>0.57372654155495983</v>
      </c>
      <c r="AK23">
        <v>8</v>
      </c>
      <c r="AL23">
        <v>0.3522012578616352</v>
      </c>
      <c r="AM23">
        <v>18</v>
      </c>
      <c r="AN23">
        <v>0.42627345844504022</v>
      </c>
      <c r="AO23">
        <v>23</v>
      </c>
      <c r="AP23">
        <v>0.72151898734177211</v>
      </c>
      <c r="AQ23">
        <v>6</v>
      </c>
      <c r="AR23">
        <v>0.15281501340482573</v>
      </c>
      <c r="AS23">
        <v>11</v>
      </c>
      <c r="AT23">
        <v>0.22916666666666666</v>
      </c>
      <c r="AU23">
        <v>20</v>
      </c>
      <c r="AV23">
        <v>0.7751479289940828</v>
      </c>
      <c r="AW23">
        <v>11</v>
      </c>
      <c r="AX23">
        <v>0.48476454293628807</v>
      </c>
      <c r="AY23">
        <v>9</v>
      </c>
      <c r="AZ23">
        <v>0.66666666666666663</v>
      </c>
      <c r="BA23">
        <v>26.5</v>
      </c>
      <c r="BB23">
        <v>0.10350946372239749</v>
      </c>
      <c r="BC23">
        <v>29</v>
      </c>
      <c r="BD23">
        <v>8.8661215643778934E-2</v>
      </c>
      <c r="BE23">
        <v>12</v>
      </c>
      <c r="BF23">
        <v>9.4972067039106142E-2</v>
      </c>
      <c r="BG23">
        <v>13</v>
      </c>
      <c r="BH23">
        <v>0.1994877351985026</v>
      </c>
      <c r="BI23">
        <v>5</v>
      </c>
      <c r="BJ23">
        <v>0.53351206434316356</v>
      </c>
      <c r="BK23">
        <v>22</v>
      </c>
      <c r="BL23">
        <v>0.58276551052820325</v>
      </c>
      <c r="BM23">
        <v>18</v>
      </c>
      <c r="BN23">
        <v>96.788493744458677</v>
      </c>
      <c r="BO23">
        <v>27</v>
      </c>
      <c r="BP23">
        <v>112.1352523659306</v>
      </c>
      <c r="BQ23">
        <v>27</v>
      </c>
      <c r="BR23">
        <v>101.47499999999998</v>
      </c>
      <c r="BS23">
        <v>25</v>
      </c>
    </row>
    <row r="24" spans="1:71" x14ac:dyDescent="0.2">
      <c r="A24" t="s">
        <v>111</v>
      </c>
      <c r="B24">
        <v>0.48484848484848486</v>
      </c>
      <c r="C24">
        <v>2</v>
      </c>
      <c r="D24">
        <v>0.61363636363636365</v>
      </c>
      <c r="E24">
        <v>13</v>
      </c>
      <c r="F24">
        <v>0.43137254901960786</v>
      </c>
      <c r="G24">
        <v>2</v>
      </c>
      <c r="H24">
        <v>0.38636363636363635</v>
      </c>
      <c r="I24">
        <v>18</v>
      </c>
      <c r="J24">
        <v>0.80392156862745101</v>
      </c>
      <c r="K24">
        <v>7</v>
      </c>
      <c r="L24">
        <v>0.1553030303030303</v>
      </c>
      <c r="M24">
        <v>22</v>
      </c>
      <c r="N24">
        <v>0.17829457364341086</v>
      </c>
      <c r="O24">
        <v>26</v>
      </c>
      <c r="P24">
        <v>0.79699248120300747</v>
      </c>
      <c r="Q24">
        <v>12</v>
      </c>
      <c r="R24">
        <v>0.49236641221374045</v>
      </c>
      <c r="S24">
        <v>17</v>
      </c>
      <c r="T24">
        <v>0.515625</v>
      </c>
      <c r="U24">
        <v>27</v>
      </c>
      <c r="V24">
        <v>0.11727650449001474</v>
      </c>
      <c r="W24">
        <v>2</v>
      </c>
      <c r="X24">
        <v>7.026231263383298E-2</v>
      </c>
      <c r="Y24">
        <v>8</v>
      </c>
      <c r="Z24">
        <v>0.13855421686746988</v>
      </c>
      <c r="AA24">
        <v>27</v>
      </c>
      <c r="AB24">
        <v>0.16394539614561027</v>
      </c>
      <c r="AC24">
        <v>5</v>
      </c>
      <c r="AD24">
        <v>0.56818181818181823</v>
      </c>
      <c r="AE24">
        <v>1</v>
      </c>
      <c r="AF24">
        <v>0.61950439648281364</v>
      </c>
      <c r="AG24">
        <v>1</v>
      </c>
      <c r="AH24">
        <v>0.45283018867924529</v>
      </c>
      <c r="AI24">
        <v>16</v>
      </c>
      <c r="AJ24">
        <v>0.62641509433962261</v>
      </c>
      <c r="AK24">
        <v>23</v>
      </c>
      <c r="AL24">
        <v>0.33333333333333331</v>
      </c>
      <c r="AM24">
        <v>10.5</v>
      </c>
      <c r="AN24">
        <v>0.37358490566037733</v>
      </c>
      <c r="AO24">
        <v>8</v>
      </c>
      <c r="AP24">
        <v>0.78846153846153844</v>
      </c>
      <c r="AQ24">
        <v>22</v>
      </c>
      <c r="AR24">
        <v>0.15471698113207547</v>
      </c>
      <c r="AS24">
        <v>12</v>
      </c>
      <c r="AT24">
        <v>0.20300751879699247</v>
      </c>
      <c r="AU24">
        <v>12</v>
      </c>
      <c r="AV24">
        <v>0.82170542635658916</v>
      </c>
      <c r="AW24">
        <v>26</v>
      </c>
      <c r="AX24">
        <v>0.50763358778625955</v>
      </c>
      <c r="AY24">
        <v>17</v>
      </c>
      <c r="AZ24">
        <v>0.65</v>
      </c>
      <c r="BA24">
        <v>25</v>
      </c>
      <c r="BB24">
        <v>0.12714132762312633</v>
      </c>
      <c r="BC24">
        <v>22</v>
      </c>
      <c r="BD24">
        <v>6.7015145422865574E-2</v>
      </c>
      <c r="BE24">
        <v>24</v>
      </c>
      <c r="BF24">
        <v>9.8765432098765427E-2</v>
      </c>
      <c r="BG24">
        <v>12</v>
      </c>
      <c r="BH24">
        <v>0.16418710628602065</v>
      </c>
      <c r="BI24">
        <v>30</v>
      </c>
      <c r="BJ24">
        <v>0.51509433962264151</v>
      </c>
      <c r="BK24">
        <v>13</v>
      </c>
      <c r="BL24">
        <v>0.56793517580668496</v>
      </c>
      <c r="BM24">
        <v>13</v>
      </c>
      <c r="BN24">
        <v>114.26082294598578</v>
      </c>
      <c r="BO24">
        <v>2</v>
      </c>
      <c r="BP24">
        <v>105.05888650963597</v>
      </c>
      <c r="BQ24">
        <v>17</v>
      </c>
      <c r="BR24">
        <v>99.553333333333327</v>
      </c>
      <c r="BS24">
        <v>30</v>
      </c>
    </row>
    <row r="25" spans="1:71" x14ac:dyDescent="0.2">
      <c r="A25" t="s">
        <v>112</v>
      </c>
      <c r="B25">
        <v>0.46183206106870228</v>
      </c>
      <c r="C25">
        <v>14</v>
      </c>
      <c r="D25">
        <v>0.62977099236641221</v>
      </c>
      <c r="E25">
        <v>10</v>
      </c>
      <c r="F25">
        <v>0.34020618556701032</v>
      </c>
      <c r="G25">
        <v>16</v>
      </c>
      <c r="H25">
        <v>0.37022900763358779</v>
      </c>
      <c r="I25">
        <v>21</v>
      </c>
      <c r="J25">
        <v>0.71666666666666667</v>
      </c>
      <c r="K25">
        <v>24</v>
      </c>
      <c r="L25">
        <v>0.16412213740458015</v>
      </c>
      <c r="M25">
        <v>17</v>
      </c>
      <c r="N25">
        <v>0.17985611510791366</v>
      </c>
      <c r="O25">
        <v>25</v>
      </c>
      <c r="P25">
        <v>0.80152671755725191</v>
      </c>
      <c r="Q25">
        <v>10</v>
      </c>
      <c r="R25">
        <v>0.48148148148148145</v>
      </c>
      <c r="S25">
        <v>23</v>
      </c>
      <c r="T25">
        <v>0.66942148760330578</v>
      </c>
      <c r="U25">
        <v>2</v>
      </c>
      <c r="V25">
        <v>0.14313597918022122</v>
      </c>
      <c r="W25">
        <v>17</v>
      </c>
      <c r="X25">
        <v>7.5360419397116643E-2</v>
      </c>
      <c r="Y25">
        <v>15</v>
      </c>
      <c r="Z25">
        <v>4.2857142857142858E-2</v>
      </c>
      <c r="AA25">
        <v>2</v>
      </c>
      <c r="AB25">
        <v>0.19331585845347313</v>
      </c>
      <c r="AC25">
        <v>20</v>
      </c>
      <c r="AD25">
        <v>0.52480916030534353</v>
      </c>
      <c r="AE25">
        <v>15</v>
      </c>
      <c r="AF25">
        <v>0.57776162790697672</v>
      </c>
      <c r="AG25">
        <v>14</v>
      </c>
      <c r="AH25">
        <v>0.49049429657794674</v>
      </c>
      <c r="AI25">
        <v>30</v>
      </c>
      <c r="AJ25">
        <v>0.53231939163498099</v>
      </c>
      <c r="AK25">
        <v>4</v>
      </c>
      <c r="AL25">
        <v>0.43089430894308944</v>
      </c>
      <c r="AM25">
        <v>30</v>
      </c>
      <c r="AN25">
        <v>0.46768060836501901</v>
      </c>
      <c r="AO25">
        <v>27</v>
      </c>
      <c r="AP25">
        <v>0.69090909090909092</v>
      </c>
      <c r="AQ25">
        <v>5</v>
      </c>
      <c r="AR25">
        <v>0.14448669201520911</v>
      </c>
      <c r="AS25">
        <v>8</v>
      </c>
      <c r="AT25">
        <v>0.19847328244274809</v>
      </c>
      <c r="AU25">
        <v>10</v>
      </c>
      <c r="AV25">
        <v>0.82014388489208634</v>
      </c>
      <c r="AW25">
        <v>25</v>
      </c>
      <c r="AX25">
        <v>0.51851851851851849</v>
      </c>
      <c r="AY25">
        <v>23</v>
      </c>
      <c r="AZ25">
        <v>0.5736434108527132</v>
      </c>
      <c r="BA25">
        <v>15</v>
      </c>
      <c r="BB25">
        <v>0.14416775884665795</v>
      </c>
      <c r="BC25">
        <v>15</v>
      </c>
      <c r="BD25">
        <v>7.8074170461938847E-2</v>
      </c>
      <c r="BE25">
        <v>14</v>
      </c>
      <c r="BF25">
        <v>5.4545454545454543E-2</v>
      </c>
      <c r="BG25">
        <v>29</v>
      </c>
      <c r="BH25">
        <v>0.19843851659076123</v>
      </c>
      <c r="BI25">
        <v>9</v>
      </c>
      <c r="BJ25">
        <v>0.59125475285171103</v>
      </c>
      <c r="BK25">
        <v>30</v>
      </c>
      <c r="BL25">
        <v>0.63431479462013807</v>
      </c>
      <c r="BM25">
        <v>30</v>
      </c>
      <c r="BN25">
        <v>103.44827586206897</v>
      </c>
      <c r="BO25">
        <v>19</v>
      </c>
      <c r="BP25">
        <v>114.35124508519003</v>
      </c>
      <c r="BQ25">
        <v>28</v>
      </c>
      <c r="BR25">
        <v>102.09999999999998</v>
      </c>
      <c r="BS25">
        <v>19</v>
      </c>
    </row>
    <row r="26" spans="1:71" x14ac:dyDescent="0.2">
      <c r="A26" t="s">
        <v>19</v>
      </c>
      <c r="B26">
        <v>0.47058823529411764</v>
      </c>
      <c r="C26">
        <v>6</v>
      </c>
      <c r="D26">
        <v>0.55147058823529416</v>
      </c>
      <c r="E26">
        <v>24</v>
      </c>
      <c r="F26">
        <v>0.33606557377049179</v>
      </c>
      <c r="G26">
        <v>18.5</v>
      </c>
      <c r="H26">
        <v>0.4485294117647059</v>
      </c>
      <c r="I26">
        <v>7</v>
      </c>
      <c r="J26">
        <v>0.77192982456140347</v>
      </c>
      <c r="K26">
        <v>15.5</v>
      </c>
      <c r="L26">
        <v>0.16176470588235295</v>
      </c>
      <c r="M26">
        <v>18</v>
      </c>
      <c r="N26">
        <v>0.18604651162790697</v>
      </c>
      <c r="O26">
        <v>24</v>
      </c>
      <c r="P26">
        <v>0.86330935251798557</v>
      </c>
      <c r="Q26">
        <v>1</v>
      </c>
      <c r="R26">
        <v>0.53731343283582089</v>
      </c>
      <c r="S26">
        <v>4</v>
      </c>
      <c r="T26">
        <v>0.5</v>
      </c>
      <c r="U26">
        <v>29</v>
      </c>
      <c r="V26">
        <v>0.15996062507690414</v>
      </c>
      <c r="W26">
        <v>25</v>
      </c>
      <c r="X26">
        <v>7.4138144075126644E-2</v>
      </c>
      <c r="Y26">
        <v>12</v>
      </c>
      <c r="Z26">
        <v>8.6419753086419748E-2</v>
      </c>
      <c r="AA26">
        <v>14</v>
      </c>
      <c r="AB26">
        <v>0.16989991350549857</v>
      </c>
      <c r="AC26">
        <v>7</v>
      </c>
      <c r="AD26">
        <v>0.54595588235294112</v>
      </c>
      <c r="AE26">
        <v>6</v>
      </c>
      <c r="AF26">
        <v>0.5992127644619385</v>
      </c>
      <c r="AG26">
        <v>8</v>
      </c>
      <c r="AH26">
        <v>0.47080291970802918</v>
      </c>
      <c r="AI26">
        <v>24.5</v>
      </c>
      <c r="AJ26">
        <v>0.59124087591240881</v>
      </c>
      <c r="AK26">
        <v>9</v>
      </c>
      <c r="AL26">
        <v>0.35714285714285715</v>
      </c>
      <c r="AM26">
        <v>19</v>
      </c>
      <c r="AN26">
        <v>0.40875912408759124</v>
      </c>
      <c r="AO26">
        <v>22</v>
      </c>
      <c r="AP26">
        <v>0.74603174603174605</v>
      </c>
      <c r="AQ26">
        <v>9</v>
      </c>
      <c r="AR26">
        <v>0.17153284671532848</v>
      </c>
      <c r="AS26">
        <v>16</v>
      </c>
      <c r="AT26">
        <v>0.1366906474820144</v>
      </c>
      <c r="AU26">
        <v>1</v>
      </c>
      <c r="AV26">
        <v>0.81395348837209303</v>
      </c>
      <c r="AW26">
        <v>24</v>
      </c>
      <c r="AX26">
        <v>0.46268656716417911</v>
      </c>
      <c r="AY26">
        <v>4</v>
      </c>
      <c r="AZ26">
        <v>0.68217054263565891</v>
      </c>
      <c r="BA26">
        <v>29</v>
      </c>
      <c r="BB26">
        <v>0.12665266279500803</v>
      </c>
      <c r="BC26">
        <v>23</v>
      </c>
      <c r="BD26">
        <v>0.10151347360649687</v>
      </c>
      <c r="BE26">
        <v>3</v>
      </c>
      <c r="BF26">
        <v>7.3333333333333334E-2</v>
      </c>
      <c r="BG26">
        <v>21</v>
      </c>
      <c r="BH26">
        <v>0.19687461547926666</v>
      </c>
      <c r="BI26">
        <v>10</v>
      </c>
      <c r="BJ26">
        <v>0.54379562043795615</v>
      </c>
      <c r="BK26">
        <v>23</v>
      </c>
      <c r="BL26">
        <v>0.59924963523935248</v>
      </c>
      <c r="BM26">
        <v>25</v>
      </c>
      <c r="BN26">
        <v>104.89725606004676</v>
      </c>
      <c r="BO26">
        <v>17</v>
      </c>
      <c r="BP26">
        <v>106.57358210799455</v>
      </c>
      <c r="BQ26">
        <v>19</v>
      </c>
      <c r="BR26">
        <v>108.13333333333333</v>
      </c>
      <c r="BS26">
        <v>1</v>
      </c>
    </row>
    <row r="27" spans="1:71" x14ac:dyDescent="0.2">
      <c r="A27" t="s">
        <v>113</v>
      </c>
      <c r="B27">
        <v>0.44404332129963897</v>
      </c>
      <c r="C27">
        <v>19</v>
      </c>
      <c r="D27">
        <v>0.55595667870036103</v>
      </c>
      <c r="E27">
        <v>23</v>
      </c>
      <c r="F27">
        <v>0.32520325203252032</v>
      </c>
      <c r="G27">
        <v>21</v>
      </c>
      <c r="H27">
        <v>0.44404332129963897</v>
      </c>
      <c r="I27">
        <v>8</v>
      </c>
      <c r="J27">
        <v>0.73015873015873012</v>
      </c>
      <c r="K27">
        <v>23</v>
      </c>
      <c r="L27">
        <v>0.16606498194945848</v>
      </c>
      <c r="M27">
        <v>14</v>
      </c>
      <c r="N27">
        <v>0.23571428571428571</v>
      </c>
      <c r="O27">
        <v>7.5</v>
      </c>
      <c r="P27">
        <v>0.75172413793103443</v>
      </c>
      <c r="Q27">
        <v>24</v>
      </c>
      <c r="R27">
        <v>0.49824561403508771</v>
      </c>
      <c r="S27">
        <v>15</v>
      </c>
      <c r="T27">
        <v>0.56910569105691056</v>
      </c>
      <c r="U27">
        <v>21</v>
      </c>
      <c r="V27">
        <v>0.13936399341188394</v>
      </c>
      <c r="W27">
        <v>15</v>
      </c>
      <c r="X27">
        <v>6.7015573142711254E-2</v>
      </c>
      <c r="Y27">
        <v>6</v>
      </c>
      <c r="Z27">
        <v>7.8313253012048195E-2</v>
      </c>
      <c r="AA27">
        <v>10</v>
      </c>
      <c r="AB27">
        <v>0.19147306612203216</v>
      </c>
      <c r="AC27">
        <v>19</v>
      </c>
      <c r="AD27">
        <v>0.51624548736462095</v>
      </c>
      <c r="AE27">
        <v>20</v>
      </c>
      <c r="AF27">
        <v>0.57072130922093101</v>
      </c>
      <c r="AG27">
        <v>18</v>
      </c>
      <c r="AH27">
        <v>0.44642857142857145</v>
      </c>
      <c r="AI27">
        <v>12</v>
      </c>
      <c r="AJ27">
        <v>0.59285714285714286</v>
      </c>
      <c r="AK27">
        <v>11</v>
      </c>
      <c r="AL27">
        <v>0.35964912280701755</v>
      </c>
      <c r="AM27">
        <v>20</v>
      </c>
      <c r="AN27">
        <v>0.40714285714285714</v>
      </c>
      <c r="AO27">
        <v>20</v>
      </c>
      <c r="AP27">
        <v>0.85507246376811596</v>
      </c>
      <c r="AQ27">
        <v>30</v>
      </c>
      <c r="AR27">
        <v>0.21071428571428572</v>
      </c>
      <c r="AS27">
        <v>29</v>
      </c>
      <c r="AT27">
        <v>0.24827586206896551</v>
      </c>
      <c r="AU27">
        <v>24</v>
      </c>
      <c r="AV27">
        <v>0.76428571428571423</v>
      </c>
      <c r="AW27">
        <v>7.5</v>
      </c>
      <c r="AX27">
        <v>0.50175438596491229</v>
      </c>
      <c r="AY27">
        <v>15</v>
      </c>
      <c r="AZ27">
        <v>0.53600000000000003</v>
      </c>
      <c r="BA27">
        <v>6</v>
      </c>
      <c r="BB27">
        <v>0.12445749297932091</v>
      </c>
      <c r="BC27">
        <v>25</v>
      </c>
      <c r="BD27">
        <v>9.81882680856455E-2</v>
      </c>
      <c r="BE27">
        <v>5</v>
      </c>
      <c r="BF27">
        <v>7.1428571428571425E-2</v>
      </c>
      <c r="BG27">
        <v>22</v>
      </c>
      <c r="BH27">
        <v>0.16470290130495374</v>
      </c>
      <c r="BI27">
        <v>29</v>
      </c>
      <c r="BJ27">
        <v>0.51964285714285718</v>
      </c>
      <c r="BK27">
        <v>15</v>
      </c>
      <c r="BL27">
        <v>0.59285859475574221</v>
      </c>
      <c r="BM27">
        <v>22</v>
      </c>
      <c r="BN27">
        <v>105.15646775623971</v>
      </c>
      <c r="BO27">
        <v>16</v>
      </c>
      <c r="BP27">
        <v>111.69262190451876</v>
      </c>
      <c r="BQ27">
        <v>26</v>
      </c>
      <c r="BR27">
        <v>104.84666666666668</v>
      </c>
      <c r="BS27">
        <v>9</v>
      </c>
    </row>
    <row r="28" spans="1:71" x14ac:dyDescent="0.2">
      <c r="A28" t="s">
        <v>15</v>
      </c>
      <c r="B28">
        <v>0.48754448398576511</v>
      </c>
      <c r="C28">
        <v>1</v>
      </c>
      <c r="D28">
        <v>0.66903914590747326</v>
      </c>
      <c r="E28">
        <v>3</v>
      </c>
      <c r="F28">
        <v>0.31182795698924731</v>
      </c>
      <c r="G28">
        <v>26</v>
      </c>
      <c r="H28">
        <v>0.33096085409252668</v>
      </c>
      <c r="I28">
        <v>28</v>
      </c>
      <c r="J28">
        <v>0.71052631578947367</v>
      </c>
      <c r="K28">
        <v>26</v>
      </c>
      <c r="L28">
        <v>9.6085409252669035E-2</v>
      </c>
      <c r="M28">
        <v>29</v>
      </c>
      <c r="N28">
        <v>0.22900763358778625</v>
      </c>
      <c r="O28">
        <v>10</v>
      </c>
      <c r="P28">
        <v>0.76271186440677963</v>
      </c>
      <c r="Q28">
        <v>23</v>
      </c>
      <c r="R28">
        <v>0.48192771084337349</v>
      </c>
      <c r="S28">
        <v>22</v>
      </c>
      <c r="T28">
        <v>0.62043795620437958</v>
      </c>
      <c r="U28">
        <v>6</v>
      </c>
      <c r="V28">
        <v>0.13280642653537184</v>
      </c>
      <c r="W28">
        <v>9</v>
      </c>
      <c r="X28">
        <v>9.3754041122462176E-2</v>
      </c>
      <c r="Y28">
        <v>23</v>
      </c>
      <c r="Z28">
        <v>5.5900621118012424E-2</v>
      </c>
      <c r="AA28">
        <v>4</v>
      </c>
      <c r="AB28">
        <v>0.18427518427518427</v>
      </c>
      <c r="AC28">
        <v>12</v>
      </c>
      <c r="AD28">
        <v>0.53914590747330959</v>
      </c>
      <c r="AE28">
        <v>10</v>
      </c>
      <c r="AF28">
        <v>0.57022394249377939</v>
      </c>
      <c r="AG28">
        <v>20</v>
      </c>
      <c r="AH28">
        <v>0.4823529411764706</v>
      </c>
      <c r="AI28">
        <v>28</v>
      </c>
      <c r="AJ28">
        <v>0.63137254901960782</v>
      </c>
      <c r="AK28">
        <v>24</v>
      </c>
      <c r="AL28">
        <v>0.35106382978723405</v>
      </c>
      <c r="AM28">
        <v>16</v>
      </c>
      <c r="AN28">
        <v>0.36862745098039218</v>
      </c>
      <c r="AO28">
        <v>7</v>
      </c>
      <c r="AP28">
        <v>0.77358490566037741</v>
      </c>
      <c r="AQ28">
        <v>19</v>
      </c>
      <c r="AR28">
        <v>0.16078431372549021</v>
      </c>
      <c r="AS28">
        <v>15</v>
      </c>
      <c r="AT28">
        <v>0.23728813559322035</v>
      </c>
      <c r="AU28">
        <v>23</v>
      </c>
      <c r="AV28">
        <v>0.77099236641221369</v>
      </c>
      <c r="AW28">
        <v>10</v>
      </c>
      <c r="AX28">
        <v>0.51807228915662651</v>
      </c>
      <c r="AY28">
        <v>22</v>
      </c>
      <c r="AZ28">
        <v>0.52032520325203258</v>
      </c>
      <c r="BA28">
        <v>3</v>
      </c>
      <c r="BB28">
        <v>0.19074098021466443</v>
      </c>
      <c r="BC28">
        <v>3</v>
      </c>
      <c r="BD28">
        <v>7.1261984970199532E-2</v>
      </c>
      <c r="BE28">
        <v>23</v>
      </c>
      <c r="BF28">
        <v>6.9148936170212769E-2</v>
      </c>
      <c r="BG28">
        <v>23</v>
      </c>
      <c r="BH28">
        <v>0.1813941435605079</v>
      </c>
      <c r="BI28">
        <v>19</v>
      </c>
      <c r="BJ28">
        <v>0.54705882352941182</v>
      </c>
      <c r="BK28">
        <v>25</v>
      </c>
      <c r="BL28">
        <v>0.60001500037500932</v>
      </c>
      <c r="BM28">
        <v>26</v>
      </c>
      <c r="BN28">
        <v>106.89297745529929</v>
      </c>
      <c r="BO28">
        <v>12</v>
      </c>
      <c r="BP28">
        <v>103.45273503168239</v>
      </c>
      <c r="BQ28">
        <v>14</v>
      </c>
      <c r="BR28">
        <v>103.00666666666666</v>
      </c>
      <c r="BS28">
        <v>17</v>
      </c>
    </row>
    <row r="29" spans="1:71" x14ac:dyDescent="0.2">
      <c r="A29" t="s">
        <v>114</v>
      </c>
      <c r="B29">
        <v>0.4</v>
      </c>
      <c r="C29">
        <v>29</v>
      </c>
      <c r="D29">
        <v>0.62739726027397258</v>
      </c>
      <c r="E29">
        <v>11</v>
      </c>
      <c r="F29">
        <v>0.29411764705882354</v>
      </c>
      <c r="G29">
        <v>28</v>
      </c>
      <c r="H29">
        <v>0.37260273972602742</v>
      </c>
      <c r="I29">
        <v>20</v>
      </c>
      <c r="J29">
        <v>0.80232558139534882</v>
      </c>
      <c r="K29">
        <v>8</v>
      </c>
      <c r="L29">
        <v>0.18904109589041096</v>
      </c>
      <c r="M29">
        <v>7</v>
      </c>
      <c r="N29">
        <v>0.32338308457711445</v>
      </c>
      <c r="O29">
        <v>2</v>
      </c>
      <c r="P29">
        <v>0.8066298342541437</v>
      </c>
      <c r="Q29">
        <v>7</v>
      </c>
      <c r="R29">
        <v>0.55235602094240843</v>
      </c>
      <c r="S29">
        <v>2</v>
      </c>
      <c r="T29">
        <v>0.54794520547945202</v>
      </c>
      <c r="U29">
        <v>24</v>
      </c>
      <c r="V29">
        <v>0.15926737009755126</v>
      </c>
      <c r="W29">
        <v>24</v>
      </c>
      <c r="X29">
        <v>9.9532198666268543E-2</v>
      </c>
      <c r="Y29">
        <v>26</v>
      </c>
      <c r="Z29">
        <v>6.3414634146341464E-2</v>
      </c>
      <c r="AA29">
        <v>6</v>
      </c>
      <c r="AB29">
        <v>0.18662287249925352</v>
      </c>
      <c r="AC29">
        <v>15</v>
      </c>
      <c r="AD29">
        <v>0.45479452054794522</v>
      </c>
      <c r="AE29">
        <v>28</v>
      </c>
      <c r="AF29">
        <v>0.52224421754532191</v>
      </c>
      <c r="AG29">
        <v>27</v>
      </c>
      <c r="AH29">
        <v>0.43283582089552236</v>
      </c>
      <c r="AI29">
        <v>8</v>
      </c>
      <c r="AJ29">
        <v>0.61194029850746268</v>
      </c>
      <c r="AK29">
        <v>17</v>
      </c>
      <c r="AL29">
        <v>0.32307692307692309</v>
      </c>
      <c r="AM29">
        <v>7</v>
      </c>
      <c r="AN29">
        <v>0.38805970149253732</v>
      </c>
      <c r="AO29">
        <v>14</v>
      </c>
      <c r="AP29">
        <v>0.81818181818181823</v>
      </c>
      <c r="AQ29">
        <v>27</v>
      </c>
      <c r="AR29">
        <v>0.18805970149253731</v>
      </c>
      <c r="AS29">
        <v>22</v>
      </c>
      <c r="AT29">
        <v>0.19337016574585636</v>
      </c>
      <c r="AU29">
        <v>7</v>
      </c>
      <c r="AV29">
        <v>0.6766169154228856</v>
      </c>
      <c r="AW29">
        <v>2</v>
      </c>
      <c r="AX29">
        <v>0.44764397905759162</v>
      </c>
      <c r="AY29">
        <v>2</v>
      </c>
      <c r="AZ29">
        <v>0.6</v>
      </c>
      <c r="BA29">
        <v>18</v>
      </c>
      <c r="BB29">
        <v>0.16920473773265651</v>
      </c>
      <c r="BC29">
        <v>6</v>
      </c>
      <c r="BD29">
        <v>9.2076448337646818E-2</v>
      </c>
      <c r="BE29">
        <v>8</v>
      </c>
      <c r="BF29">
        <v>0.12663755458515283</v>
      </c>
      <c r="BG29">
        <v>5</v>
      </c>
      <c r="BH29">
        <v>0.18415289667529364</v>
      </c>
      <c r="BI29">
        <v>15</v>
      </c>
      <c r="BJ29">
        <v>0.4955223880597015</v>
      </c>
      <c r="BK29">
        <v>8</v>
      </c>
      <c r="BL29">
        <v>0.56117520031823609</v>
      </c>
      <c r="BM29">
        <v>11</v>
      </c>
      <c r="BN29">
        <v>99.790961576746966</v>
      </c>
      <c r="BO29">
        <v>24</v>
      </c>
      <c r="BP29">
        <v>98.288046182940178</v>
      </c>
      <c r="BQ29">
        <v>7</v>
      </c>
      <c r="BR29">
        <v>100.46499999999999</v>
      </c>
      <c r="BS29">
        <v>28</v>
      </c>
    </row>
    <row r="30" spans="1:71" x14ac:dyDescent="0.2">
      <c r="A30" t="s">
        <v>16</v>
      </c>
      <c r="B30">
        <v>0.425414364640884</v>
      </c>
      <c r="C30">
        <v>23</v>
      </c>
      <c r="D30">
        <v>0.50828729281767959</v>
      </c>
      <c r="E30">
        <v>29</v>
      </c>
      <c r="F30">
        <v>0.33707865168539325</v>
      </c>
      <c r="G30">
        <v>17</v>
      </c>
      <c r="H30">
        <v>0.49171270718232046</v>
      </c>
      <c r="I30">
        <v>2</v>
      </c>
      <c r="J30">
        <v>0.86842105263157898</v>
      </c>
      <c r="K30">
        <v>2</v>
      </c>
      <c r="L30">
        <v>0.18232044198895028</v>
      </c>
      <c r="M30">
        <v>10</v>
      </c>
      <c r="N30">
        <v>0.26041666666666669</v>
      </c>
      <c r="O30">
        <v>4</v>
      </c>
      <c r="P30">
        <v>0.71818181818181814</v>
      </c>
      <c r="Q30">
        <v>29</v>
      </c>
      <c r="R30">
        <v>0.50485436893203883</v>
      </c>
      <c r="S30">
        <v>12</v>
      </c>
      <c r="T30">
        <v>0.44155844155844154</v>
      </c>
      <c r="U30">
        <v>30</v>
      </c>
      <c r="V30">
        <v>0.1437636327582788</v>
      </c>
      <c r="W30">
        <v>18</v>
      </c>
      <c r="X30">
        <v>9.7012029491656965E-2</v>
      </c>
      <c r="Y30">
        <v>25</v>
      </c>
      <c r="Z30">
        <v>6.7226890756302518E-2</v>
      </c>
      <c r="AA30">
        <v>7</v>
      </c>
      <c r="AB30">
        <v>0.17462165308498254</v>
      </c>
      <c r="AC30">
        <v>9</v>
      </c>
      <c r="AD30">
        <v>0.50828729281767959</v>
      </c>
      <c r="AE30">
        <v>22</v>
      </c>
      <c r="AF30">
        <v>0.57298267849598639</v>
      </c>
      <c r="AG30">
        <v>16</v>
      </c>
      <c r="AH30">
        <v>0.38421052631578945</v>
      </c>
      <c r="AI30">
        <v>1</v>
      </c>
      <c r="AJ30">
        <v>0.62631578947368416</v>
      </c>
      <c r="AK30">
        <v>22</v>
      </c>
      <c r="AL30">
        <v>0.21126760563380281</v>
      </c>
      <c r="AM30">
        <v>1</v>
      </c>
      <c r="AN30">
        <v>0.37368421052631579</v>
      </c>
      <c r="AO30">
        <v>9</v>
      </c>
      <c r="AP30">
        <v>0.66666666666666663</v>
      </c>
      <c r="AQ30">
        <v>2</v>
      </c>
      <c r="AR30">
        <v>0.1368421052631579</v>
      </c>
      <c r="AS30">
        <v>4</v>
      </c>
      <c r="AT30">
        <v>0.2818181818181818</v>
      </c>
      <c r="AU30">
        <v>29</v>
      </c>
      <c r="AV30">
        <v>0.73958333333333337</v>
      </c>
      <c r="AW30">
        <v>4</v>
      </c>
      <c r="AX30">
        <v>0.49514563106796117</v>
      </c>
      <c r="AY30">
        <v>12</v>
      </c>
      <c r="AZ30">
        <v>0.53424657534246578</v>
      </c>
      <c r="BA30">
        <v>5</v>
      </c>
      <c r="BB30">
        <v>0.14551804423748546</v>
      </c>
      <c r="BC30">
        <v>14</v>
      </c>
      <c r="BD30">
        <v>9.4189966289906807E-2</v>
      </c>
      <c r="BE30">
        <v>6</v>
      </c>
      <c r="BF30">
        <v>7.6086956521739135E-2</v>
      </c>
      <c r="BG30">
        <v>20</v>
      </c>
      <c r="BH30">
        <v>0.1834225659329764</v>
      </c>
      <c r="BI30">
        <v>17</v>
      </c>
      <c r="BJ30">
        <v>0.42368421052631577</v>
      </c>
      <c r="BK30">
        <v>1</v>
      </c>
      <c r="BL30">
        <v>0.47084298519488366</v>
      </c>
      <c r="BM30">
        <v>1</v>
      </c>
      <c r="BN30">
        <v>107.57485623636724</v>
      </c>
      <c r="BO30">
        <v>9</v>
      </c>
      <c r="BP30">
        <v>90.706247574699262</v>
      </c>
      <c r="BQ30">
        <v>1</v>
      </c>
      <c r="BR30">
        <v>101.96999999999998</v>
      </c>
      <c r="BS30">
        <v>21</v>
      </c>
    </row>
    <row r="31" spans="1:71" x14ac:dyDescent="0.2">
      <c r="A31" t="s">
        <v>7</v>
      </c>
      <c r="B31">
        <v>0.43703703703703706</v>
      </c>
      <c r="C31">
        <v>21</v>
      </c>
      <c r="D31">
        <v>0.61481481481481481</v>
      </c>
      <c r="E31">
        <v>12</v>
      </c>
      <c r="F31">
        <v>0.31730769230769229</v>
      </c>
      <c r="G31">
        <v>23</v>
      </c>
      <c r="H31">
        <v>0.38518518518518519</v>
      </c>
      <c r="I31">
        <v>19</v>
      </c>
      <c r="J31">
        <v>0.83076923076923082</v>
      </c>
      <c r="K31">
        <v>4</v>
      </c>
      <c r="L31">
        <v>0.2</v>
      </c>
      <c r="M31">
        <v>5</v>
      </c>
      <c r="N31">
        <v>0.16428571428571428</v>
      </c>
      <c r="O31">
        <v>29</v>
      </c>
      <c r="P31">
        <v>0.78289473684210531</v>
      </c>
      <c r="Q31">
        <v>17</v>
      </c>
      <c r="R31">
        <v>0.4863013698630137</v>
      </c>
      <c r="S31">
        <v>20</v>
      </c>
      <c r="T31">
        <v>0.50847457627118642</v>
      </c>
      <c r="U31">
        <v>28</v>
      </c>
      <c r="V31">
        <v>0.13496547394852479</v>
      </c>
      <c r="W31">
        <v>10</v>
      </c>
      <c r="X31">
        <v>7.4775672981056834E-2</v>
      </c>
      <c r="Y31">
        <v>14</v>
      </c>
      <c r="Z31">
        <v>0.10270270270270271</v>
      </c>
      <c r="AA31">
        <v>21</v>
      </c>
      <c r="AB31">
        <v>0.17136091724825525</v>
      </c>
      <c r="AC31">
        <v>8</v>
      </c>
      <c r="AD31">
        <v>0.49814814814814817</v>
      </c>
      <c r="AE31">
        <v>23</v>
      </c>
      <c r="AF31">
        <v>0.5680619064368625</v>
      </c>
      <c r="AG31">
        <v>21</v>
      </c>
      <c r="AH31">
        <v>0.4236111111111111</v>
      </c>
      <c r="AI31">
        <v>6</v>
      </c>
      <c r="AJ31">
        <v>0.64236111111111116</v>
      </c>
      <c r="AK31">
        <v>26</v>
      </c>
      <c r="AL31">
        <v>0.31067961165048541</v>
      </c>
      <c r="AM31">
        <v>5</v>
      </c>
      <c r="AN31">
        <v>0.3576388888888889</v>
      </c>
      <c r="AO31">
        <v>5</v>
      </c>
      <c r="AP31">
        <v>0.76271186440677963</v>
      </c>
      <c r="AQ31">
        <v>14</v>
      </c>
      <c r="AR31">
        <v>0.15625</v>
      </c>
      <c r="AS31">
        <v>14</v>
      </c>
      <c r="AT31">
        <v>0.21710526315789475</v>
      </c>
      <c r="AU31">
        <v>17</v>
      </c>
      <c r="AV31">
        <v>0.83571428571428574</v>
      </c>
      <c r="AW31">
        <v>29</v>
      </c>
      <c r="AX31">
        <v>0.51369863013698636</v>
      </c>
      <c r="AY31">
        <v>20</v>
      </c>
      <c r="AZ31">
        <v>0.53278688524590168</v>
      </c>
      <c r="BA31">
        <v>4</v>
      </c>
      <c r="BB31">
        <v>0.12462612163509472</v>
      </c>
      <c r="BC31">
        <v>24</v>
      </c>
      <c r="BD31">
        <v>6.5913370998116755E-2</v>
      </c>
      <c r="BE31">
        <v>26</v>
      </c>
      <c r="BF31">
        <v>8.4337349397590355E-2</v>
      </c>
      <c r="BG31">
        <v>16</v>
      </c>
      <c r="BH31">
        <v>0.19460138104205899</v>
      </c>
      <c r="BI31">
        <v>12</v>
      </c>
      <c r="BJ31">
        <v>0.47916666666666669</v>
      </c>
      <c r="BK31">
        <v>5</v>
      </c>
      <c r="BL31">
        <v>0.53325802378895604</v>
      </c>
      <c r="BM31">
        <v>4</v>
      </c>
      <c r="BN31">
        <v>101.38104205900815</v>
      </c>
      <c r="BO31">
        <v>22</v>
      </c>
      <c r="BP31">
        <v>100.01246261216352</v>
      </c>
      <c r="BQ31">
        <v>8</v>
      </c>
      <c r="BR31">
        <v>103.01637583892617</v>
      </c>
      <c r="BS31">
        <v>16</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5CD-E374-6D40-9DA5-3E118A9227DE}">
  <dimension ref="A1:AK4"/>
  <sheetViews>
    <sheetView workbookViewId="0"/>
  </sheetViews>
  <sheetFormatPr baseColWidth="10" defaultRowHeight="15" x14ac:dyDescent="0.2"/>
  <sheetData>
    <row r="1" spans="1:37" x14ac:dyDescent="0.2">
      <c r="A1" t="s">
        <v>222</v>
      </c>
      <c r="B1" t="s">
        <v>27</v>
      </c>
      <c r="C1" t="s">
        <v>29</v>
      </c>
      <c r="D1" t="s">
        <v>31</v>
      </c>
      <c r="E1" t="s">
        <v>33</v>
      </c>
      <c r="F1" t="s">
        <v>35</v>
      </c>
      <c r="G1" t="s">
        <v>37</v>
      </c>
      <c r="H1" t="s">
        <v>39</v>
      </c>
      <c r="I1" t="s">
        <v>41</v>
      </c>
      <c r="J1" t="s">
        <v>43</v>
      </c>
      <c r="K1" t="s">
        <v>45</v>
      </c>
      <c r="L1" t="s">
        <v>47</v>
      </c>
      <c r="M1" t="s">
        <v>49</v>
      </c>
      <c r="N1" t="s">
        <v>51</v>
      </c>
      <c r="O1" t="s">
        <v>53</v>
      </c>
      <c r="P1" t="s">
        <v>55</v>
      </c>
      <c r="Q1" t="s">
        <v>57</v>
      </c>
      <c r="R1" t="s">
        <v>59</v>
      </c>
      <c r="S1" t="s">
        <v>61</v>
      </c>
      <c r="T1" t="s">
        <v>63</v>
      </c>
      <c r="U1" t="s">
        <v>65</v>
      </c>
      <c r="V1" t="s">
        <v>67</v>
      </c>
      <c r="W1" t="s">
        <v>69</v>
      </c>
      <c r="X1" t="s">
        <v>71</v>
      </c>
      <c r="Y1" t="s">
        <v>73</v>
      </c>
      <c r="Z1" t="s">
        <v>75</v>
      </c>
      <c r="AA1" t="s">
        <v>77</v>
      </c>
      <c r="AB1" t="s">
        <v>79</v>
      </c>
      <c r="AC1" t="s">
        <v>81</v>
      </c>
      <c r="AD1" t="s">
        <v>83</v>
      </c>
      <c r="AE1" t="s">
        <v>85</v>
      </c>
      <c r="AF1" t="s">
        <v>87</v>
      </c>
      <c r="AG1" t="s">
        <v>89</v>
      </c>
      <c r="AH1" t="s">
        <v>91</v>
      </c>
      <c r="AI1" t="s">
        <v>93</v>
      </c>
      <c r="AJ1" t="s">
        <v>95</v>
      </c>
      <c r="AK1" t="s">
        <v>223</v>
      </c>
    </row>
    <row r="2" spans="1:37" x14ac:dyDescent="0.2">
      <c r="A2" t="s">
        <v>224</v>
      </c>
      <c r="B2">
        <v>0.44744909940103317</v>
      </c>
      <c r="C2">
        <v>0.5979910758909488</v>
      </c>
      <c r="D2">
        <v>0.34700903001265349</v>
      </c>
      <c r="E2">
        <v>0.40200892410905115</v>
      </c>
      <c r="F2">
        <v>0.76300405833274398</v>
      </c>
      <c r="G2">
        <v>0.1650072276759649</v>
      </c>
      <c r="H2">
        <v>0.21690153418252123</v>
      </c>
      <c r="I2">
        <v>0.78261738463881136</v>
      </c>
      <c r="J2">
        <v>0.49961627073482945</v>
      </c>
      <c r="K2">
        <v>0.5840500774508941</v>
      </c>
      <c r="L2">
        <v>0.14519138341862142</v>
      </c>
      <c r="M2">
        <v>8.1048393421007489E-2</v>
      </c>
      <c r="N2">
        <v>9.1878106976523377E-2</v>
      </c>
      <c r="O2">
        <v>0.18694361356624301</v>
      </c>
      <c r="P2">
        <v>0.51713275202133535</v>
      </c>
      <c r="Q2">
        <v>0.57236644814985771</v>
      </c>
      <c r="R2">
        <v>0.44682082515623534</v>
      </c>
      <c r="S2">
        <v>0.59928900779923122</v>
      </c>
      <c r="T2">
        <v>0.34466402026837079</v>
      </c>
      <c r="U2">
        <v>0.40071099220076872</v>
      </c>
      <c r="V2">
        <v>0.7619329841280611</v>
      </c>
      <c r="W2">
        <v>0.16640697480565594</v>
      </c>
      <c r="X2">
        <v>0.21738261536118858</v>
      </c>
      <c r="Y2">
        <v>0.78309846581747877</v>
      </c>
      <c r="Z2">
        <v>0.50038372926517061</v>
      </c>
      <c r="AA2">
        <v>0.58750786060730942</v>
      </c>
      <c r="AB2">
        <v>0.14594859780369124</v>
      </c>
      <c r="AC2">
        <v>8.0698318208662495E-2</v>
      </c>
      <c r="AD2">
        <v>9.303186823702865E-2</v>
      </c>
      <c r="AE2">
        <v>0.18669066836087581</v>
      </c>
      <c r="AF2">
        <v>0.51600668372676661</v>
      </c>
      <c r="AG2">
        <v>0.57175083404998428</v>
      </c>
      <c r="AH2">
        <v>104.2728657030988</v>
      </c>
      <c r="AI2">
        <v>104.04667153654501</v>
      </c>
      <c r="AJ2">
        <v>103.34724439770453</v>
      </c>
      <c r="AK2">
        <v>109.0204081632653</v>
      </c>
    </row>
    <row r="3" spans="1:37" x14ac:dyDescent="0.2">
      <c r="A3" t="s">
        <v>120</v>
      </c>
      <c r="B3">
        <v>0.45455596462576531</v>
      </c>
      <c r="C3">
        <v>0.60383550328067226</v>
      </c>
      <c r="D3">
        <v>0.35873317888737327</v>
      </c>
      <c r="E3">
        <v>0.39616449671932769</v>
      </c>
      <c r="F3">
        <v>0.7709838230357422</v>
      </c>
      <c r="G3">
        <v>0.14962200069631068</v>
      </c>
      <c r="H3">
        <v>0.21511595091386043</v>
      </c>
      <c r="I3">
        <v>0.79053849881135874</v>
      </c>
      <c r="J3">
        <v>0.50320634202571013</v>
      </c>
      <c r="K3">
        <v>0.58027366477067643</v>
      </c>
      <c r="L3">
        <v>0.14166837212557565</v>
      </c>
      <c r="M3">
        <v>7.8062760738216247E-2</v>
      </c>
      <c r="N3">
        <v>0.10613553143175448</v>
      </c>
      <c r="O3">
        <v>0.18533446198404119</v>
      </c>
      <c r="P3">
        <v>0.52548741065174187</v>
      </c>
      <c r="Q3">
        <v>0.57537677023384104</v>
      </c>
      <c r="R3">
        <v>0.44832596634851657</v>
      </c>
      <c r="S3">
        <v>0.59571561870082657</v>
      </c>
      <c r="T3">
        <v>0.34994833522903618</v>
      </c>
      <c r="U3">
        <v>0.40428438129917349</v>
      </c>
      <c r="V3">
        <v>0.75838188721135158</v>
      </c>
      <c r="W3">
        <v>0.17148633371533989</v>
      </c>
      <c r="X3">
        <v>0.20946150118864124</v>
      </c>
      <c r="Y3">
        <v>0.78488404908613951</v>
      </c>
      <c r="Z3">
        <v>0.49679365797428993</v>
      </c>
      <c r="AA3">
        <v>0.58968593048909257</v>
      </c>
      <c r="AB3">
        <v>0.14333964692567117</v>
      </c>
      <c r="AC3">
        <v>7.7187294864296263E-2</v>
      </c>
      <c r="AD3">
        <v>8.1793069393255743E-2</v>
      </c>
      <c r="AE3">
        <v>0.18192267110122326</v>
      </c>
      <c r="AF3">
        <v>0.51934024470698226</v>
      </c>
      <c r="AG3">
        <v>0.57653585573951949</v>
      </c>
      <c r="AH3">
        <v>105.61010245571201</v>
      </c>
      <c r="AI3">
        <v>104.74792101328225</v>
      </c>
      <c r="AJ3">
        <v>102.77786507082719</v>
      </c>
      <c r="AK3">
        <v>110.04081632653062</v>
      </c>
    </row>
    <row r="4" spans="1:37" x14ac:dyDescent="0.2">
      <c r="A4" t="s">
        <v>119</v>
      </c>
      <c r="B4">
        <v>0.44272314240104854</v>
      </c>
      <c r="C4">
        <v>0.59735534219620934</v>
      </c>
      <c r="D4">
        <v>0.33766850736539028</v>
      </c>
      <c r="E4">
        <v>0.40264465780379061</v>
      </c>
      <c r="F4">
        <v>0.7608083330186185</v>
      </c>
      <c r="G4">
        <v>0.17137769468845784</v>
      </c>
      <c r="H4">
        <v>0.21313537320119694</v>
      </c>
      <c r="I4">
        <v>0.78045532723841848</v>
      </c>
      <c r="J4">
        <v>0.49617049419487241</v>
      </c>
      <c r="K4">
        <v>0.58111738934107349</v>
      </c>
      <c r="L4">
        <v>0.14922196403710164</v>
      </c>
      <c r="M4">
        <v>8.2303849916723917E-2</v>
      </c>
      <c r="N4">
        <v>7.409755934896782E-2</v>
      </c>
      <c r="O4">
        <v>0.18601801100088061</v>
      </c>
      <c r="P4">
        <v>0.51157962733346496</v>
      </c>
      <c r="Q4">
        <v>0.56913031008853754</v>
      </c>
      <c r="R4">
        <v>0.45131082292293445</v>
      </c>
      <c r="S4">
        <v>0.6025810079431122</v>
      </c>
      <c r="T4">
        <v>0.34933957662922199</v>
      </c>
      <c r="U4">
        <v>0.3974189920568878</v>
      </c>
      <c r="V4">
        <v>0.75500041060923773</v>
      </c>
      <c r="W4">
        <v>0.15556980277476209</v>
      </c>
      <c r="X4">
        <v>0.21954467276158146</v>
      </c>
      <c r="Y4">
        <v>0.78686462679880309</v>
      </c>
      <c r="Z4">
        <v>0.50382950580512753</v>
      </c>
      <c r="AA4">
        <v>0.59047475472357946</v>
      </c>
      <c r="AB4">
        <v>0.14809867798789533</v>
      </c>
      <c r="AC4">
        <v>8.412363260398785E-2</v>
      </c>
      <c r="AD4">
        <v>0.10548548720773268</v>
      </c>
      <c r="AE4">
        <v>0.18735938492957213</v>
      </c>
      <c r="AF4">
        <v>0.52117656397963186</v>
      </c>
      <c r="AG4">
        <v>0.57281239979582688</v>
      </c>
      <c r="AH4">
        <v>103.06610811926762</v>
      </c>
      <c r="AI4">
        <v>104.31289485915015</v>
      </c>
      <c r="AJ4">
        <v>103.39300038696592</v>
      </c>
      <c r="AK4">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E254-4035-EC46-89B9-FBCE685D3C10}">
  <dimension ref="A1:Q31"/>
  <sheetViews>
    <sheetView workbookViewId="0"/>
  </sheetViews>
  <sheetFormatPr baseColWidth="10" defaultRowHeight="15" x14ac:dyDescent="0.2"/>
  <cols>
    <col min="1" max="1" width="20.1640625" bestFit="1" customWidth="1" collapsed="1"/>
    <col min="2" max="2" width="9.6640625" bestFit="1" customWidth="1" collapsed="1"/>
    <col min="3" max="3" width="9.1640625" bestFit="1" customWidth="1" collapsed="1"/>
    <col min="4" max="4" width="6.5" bestFit="1" customWidth="1" collapsed="1"/>
    <col min="5" max="5" width="6" bestFit="1" customWidth="1" collapsed="1"/>
    <col min="6" max="6" width="4" bestFit="1" customWidth="1" collapsed="1"/>
    <col min="7" max="7" width="5.83203125" bestFit="1" customWidth="1" collapsed="1"/>
    <col min="9" max="9" width="10" bestFit="1" customWidth="1" collapsed="1"/>
    <col min="10" max="10" width="8.33203125" bestFit="1" customWidth="1" collapsed="1"/>
    <col min="11" max="11" width="10.1640625" bestFit="1" customWidth="1" collapsed="1"/>
    <col min="12" max="12" width="11.33203125" bestFit="1" customWidth="1" collapsed="1"/>
    <col min="13" max="13" width="10.5" bestFit="1" customWidth="1" collapsed="1"/>
    <col min="14" max="14" width="8.83203125" bestFit="1" customWidth="1" collapsed="1"/>
    <col min="15" max="15" width="10.6640625" bestFit="1" customWidth="1" collapsed="1"/>
    <col min="16" max="16" width="13.6640625" bestFit="1" customWidth="1" collapsed="1"/>
  </cols>
  <sheetData>
    <row r="1" spans="1:17" x14ac:dyDescent="0.2">
      <c r="A1" t="s">
        <v>26</v>
      </c>
      <c r="B1" t="s">
        <v>192</v>
      </c>
      <c r="C1" t="s">
        <v>193</v>
      </c>
      <c r="D1" t="s">
        <v>194</v>
      </c>
      <c r="E1" t="s">
        <v>195</v>
      </c>
      <c r="F1" t="s">
        <v>196</v>
      </c>
      <c r="G1" t="s">
        <v>197</v>
      </c>
      <c r="H1" t="s">
        <v>198</v>
      </c>
      <c r="I1" t="s">
        <v>199</v>
      </c>
      <c r="J1" t="s">
        <v>200</v>
      </c>
      <c r="K1" t="s">
        <v>201</v>
      </c>
      <c r="L1" t="s">
        <v>202</v>
      </c>
      <c r="M1" t="s">
        <v>203</v>
      </c>
      <c r="N1" t="s">
        <v>204</v>
      </c>
      <c r="O1" t="s">
        <v>205</v>
      </c>
      <c r="P1" t="s">
        <v>206</v>
      </c>
    </row>
    <row r="2" spans="1:17" ht="18" x14ac:dyDescent="0.2">
      <c r="A2" t="s">
        <v>8</v>
      </c>
      <c r="B2" t="s">
        <v>207</v>
      </c>
      <c r="C2" t="s">
        <v>209</v>
      </c>
      <c r="D2" t="s">
        <v>264</v>
      </c>
      <c r="E2" s="24">
        <v>0.66700000000000004</v>
      </c>
      <c r="F2" t="s">
        <v>264</v>
      </c>
      <c r="G2" t="s">
        <v>216</v>
      </c>
      <c r="H2" t="s">
        <v>266</v>
      </c>
      <c r="I2" s="24">
        <v>0</v>
      </c>
      <c r="J2" t="s">
        <v>266</v>
      </c>
      <c r="K2" t="s">
        <v>215</v>
      </c>
      <c r="L2" t="s">
        <v>261</v>
      </c>
      <c r="M2" s="24">
        <v>1</v>
      </c>
      <c r="N2" t="s">
        <v>261</v>
      </c>
      <c r="O2" t="s">
        <v>219</v>
      </c>
      <c r="P2">
        <v>7</v>
      </c>
      <c r="Q2" s="33"/>
    </row>
    <row r="3" spans="1:17" x14ac:dyDescent="0.2">
      <c r="A3" t="s">
        <v>97</v>
      </c>
      <c r="B3" t="s">
        <v>207</v>
      </c>
      <c r="C3" t="s">
        <v>210</v>
      </c>
      <c r="D3" t="s">
        <v>270</v>
      </c>
      <c r="E3" s="24">
        <v>0.5</v>
      </c>
      <c r="F3" t="s">
        <v>270</v>
      </c>
      <c r="G3" t="s">
        <v>219</v>
      </c>
      <c r="H3" t="s">
        <v>264</v>
      </c>
      <c r="I3" s="24">
        <v>0.66666666666666663</v>
      </c>
      <c r="J3" t="s">
        <v>264</v>
      </c>
      <c r="K3" t="s">
        <v>219</v>
      </c>
      <c r="L3" t="s">
        <v>266</v>
      </c>
      <c r="M3" s="24">
        <v>0</v>
      </c>
      <c r="N3" t="s">
        <v>266</v>
      </c>
      <c r="O3" t="s">
        <v>215</v>
      </c>
      <c r="P3">
        <v>11</v>
      </c>
    </row>
    <row r="4" spans="1:17" x14ac:dyDescent="0.2">
      <c r="A4" t="s">
        <v>98</v>
      </c>
      <c r="B4" t="s">
        <v>207</v>
      </c>
      <c r="C4" t="s">
        <v>210</v>
      </c>
      <c r="D4" t="s">
        <v>270</v>
      </c>
      <c r="E4" s="24">
        <v>0.5</v>
      </c>
      <c r="F4" t="s">
        <v>270</v>
      </c>
      <c r="G4" t="s">
        <v>216</v>
      </c>
      <c r="H4" t="s">
        <v>259</v>
      </c>
      <c r="I4" s="24">
        <v>0.5</v>
      </c>
      <c r="J4" t="s">
        <v>259</v>
      </c>
      <c r="K4" t="s">
        <v>216</v>
      </c>
      <c r="L4" t="s">
        <v>259</v>
      </c>
      <c r="M4" s="24">
        <v>0.5</v>
      </c>
      <c r="N4" t="s">
        <v>259</v>
      </c>
      <c r="O4" t="s">
        <v>216</v>
      </c>
      <c r="P4">
        <v>10</v>
      </c>
    </row>
    <row r="5" spans="1:17" x14ac:dyDescent="0.2">
      <c r="A5" t="s">
        <v>99</v>
      </c>
      <c r="B5" t="s">
        <v>207</v>
      </c>
      <c r="C5" t="s">
        <v>209</v>
      </c>
      <c r="D5" t="s">
        <v>271</v>
      </c>
      <c r="E5" s="24">
        <v>0.75</v>
      </c>
      <c r="F5" t="s">
        <v>271</v>
      </c>
      <c r="G5" t="s">
        <v>215</v>
      </c>
      <c r="H5" t="s">
        <v>261</v>
      </c>
      <c r="I5" s="24">
        <v>1</v>
      </c>
      <c r="J5" t="s">
        <v>261</v>
      </c>
      <c r="K5" t="s">
        <v>219</v>
      </c>
      <c r="L5" t="s">
        <v>259</v>
      </c>
      <c r="M5" s="24">
        <v>0.5</v>
      </c>
      <c r="N5" t="s">
        <v>259</v>
      </c>
      <c r="O5" t="s">
        <v>215</v>
      </c>
      <c r="P5">
        <v>2</v>
      </c>
    </row>
    <row r="6" spans="1:17" x14ac:dyDescent="0.2">
      <c r="A6" t="s">
        <v>100</v>
      </c>
      <c r="B6" t="s">
        <v>207</v>
      </c>
      <c r="C6" t="s">
        <v>211</v>
      </c>
      <c r="D6" t="s">
        <v>272</v>
      </c>
      <c r="E6" s="24">
        <v>1</v>
      </c>
      <c r="F6" t="s">
        <v>272</v>
      </c>
      <c r="G6" t="s">
        <v>274</v>
      </c>
      <c r="H6" t="s">
        <v>261</v>
      </c>
      <c r="I6" s="24">
        <v>1</v>
      </c>
      <c r="J6" t="s">
        <v>261</v>
      </c>
      <c r="K6" t="s">
        <v>219</v>
      </c>
      <c r="L6" t="s">
        <v>261</v>
      </c>
      <c r="M6" s="24">
        <v>1</v>
      </c>
      <c r="N6" t="s">
        <v>261</v>
      </c>
      <c r="O6" t="s">
        <v>219</v>
      </c>
      <c r="P6">
        <v>1</v>
      </c>
    </row>
    <row r="7" spans="1:17" x14ac:dyDescent="0.2">
      <c r="A7" t="s">
        <v>11</v>
      </c>
      <c r="B7" t="s">
        <v>207</v>
      </c>
      <c r="C7" t="s">
        <v>211</v>
      </c>
      <c r="D7" t="s">
        <v>270</v>
      </c>
      <c r="E7" s="24">
        <v>0.5</v>
      </c>
      <c r="F7" t="s">
        <v>270</v>
      </c>
      <c r="G7" t="s">
        <v>219</v>
      </c>
      <c r="H7" t="s">
        <v>259</v>
      </c>
      <c r="I7" s="24">
        <v>0.5</v>
      </c>
      <c r="J7" t="s">
        <v>259</v>
      </c>
      <c r="K7" t="s">
        <v>216</v>
      </c>
      <c r="L7" t="s">
        <v>259</v>
      </c>
      <c r="M7" s="24">
        <v>0.5</v>
      </c>
      <c r="N7" t="s">
        <v>259</v>
      </c>
      <c r="O7" t="s">
        <v>216</v>
      </c>
      <c r="P7">
        <v>9</v>
      </c>
    </row>
    <row r="8" spans="1:17" x14ac:dyDescent="0.2">
      <c r="A8" t="s">
        <v>101</v>
      </c>
      <c r="B8" t="s">
        <v>208</v>
      </c>
      <c r="C8" t="s">
        <v>212</v>
      </c>
      <c r="D8" t="s">
        <v>259</v>
      </c>
      <c r="E8" s="24">
        <v>0.5</v>
      </c>
      <c r="F8" t="s">
        <v>259</v>
      </c>
      <c r="G8" t="s">
        <v>216</v>
      </c>
      <c r="H8" t="s">
        <v>259</v>
      </c>
      <c r="I8" s="24">
        <v>0.5</v>
      </c>
      <c r="J8" t="s">
        <v>259</v>
      </c>
      <c r="K8" t="s">
        <v>216</v>
      </c>
      <c r="L8" t="s">
        <v>268</v>
      </c>
      <c r="M8" s="24"/>
      <c r="N8" t="s">
        <v>268</v>
      </c>
      <c r="O8" t="s">
        <v>269</v>
      </c>
      <c r="P8">
        <v>6</v>
      </c>
    </row>
    <row r="9" spans="1:17" x14ac:dyDescent="0.2">
      <c r="A9" t="s">
        <v>102</v>
      </c>
      <c r="B9" t="s">
        <v>208</v>
      </c>
      <c r="C9" t="s">
        <v>213</v>
      </c>
      <c r="D9" t="s">
        <v>264</v>
      </c>
      <c r="E9" s="24">
        <v>0.66700000000000004</v>
      </c>
      <c r="F9" t="s">
        <v>264</v>
      </c>
      <c r="G9" t="s">
        <v>215</v>
      </c>
      <c r="H9" t="s">
        <v>267</v>
      </c>
      <c r="I9" s="24">
        <v>1</v>
      </c>
      <c r="J9" t="s">
        <v>267</v>
      </c>
      <c r="K9" t="s">
        <v>216</v>
      </c>
      <c r="L9" t="s">
        <v>259</v>
      </c>
      <c r="M9" s="24">
        <v>0.5</v>
      </c>
      <c r="N9" t="s">
        <v>259</v>
      </c>
      <c r="O9" t="s">
        <v>215</v>
      </c>
      <c r="P9">
        <v>4</v>
      </c>
    </row>
    <row r="10" spans="1:17" x14ac:dyDescent="0.2">
      <c r="A10" t="s">
        <v>103</v>
      </c>
      <c r="B10" t="s">
        <v>207</v>
      </c>
      <c r="C10" t="s">
        <v>211</v>
      </c>
      <c r="D10" t="s">
        <v>265</v>
      </c>
      <c r="E10" s="24">
        <v>0</v>
      </c>
      <c r="F10" t="s">
        <v>265</v>
      </c>
      <c r="G10" t="s">
        <v>220</v>
      </c>
      <c r="H10" t="s">
        <v>260</v>
      </c>
      <c r="I10" s="24">
        <v>0</v>
      </c>
      <c r="J10" t="s">
        <v>260</v>
      </c>
      <c r="K10" t="s">
        <v>217</v>
      </c>
      <c r="L10" t="s">
        <v>266</v>
      </c>
      <c r="M10" s="24">
        <v>0</v>
      </c>
      <c r="N10" t="s">
        <v>266</v>
      </c>
      <c r="O10" t="s">
        <v>215</v>
      </c>
      <c r="P10">
        <v>15</v>
      </c>
    </row>
    <row r="11" spans="1:17" x14ac:dyDescent="0.2">
      <c r="A11" t="s">
        <v>17</v>
      </c>
      <c r="B11" t="s">
        <v>208</v>
      </c>
      <c r="C11" t="s">
        <v>214</v>
      </c>
      <c r="D11" t="s">
        <v>262</v>
      </c>
      <c r="E11" s="24">
        <v>1</v>
      </c>
      <c r="F11" t="s">
        <v>262</v>
      </c>
      <c r="G11" t="s">
        <v>218</v>
      </c>
      <c r="H11" t="s">
        <v>261</v>
      </c>
      <c r="I11" s="24">
        <v>1</v>
      </c>
      <c r="J11" t="s">
        <v>261</v>
      </c>
      <c r="K11" t="s">
        <v>219</v>
      </c>
      <c r="L11" t="s">
        <v>267</v>
      </c>
      <c r="M11" s="24">
        <v>1</v>
      </c>
      <c r="N11" t="s">
        <v>267</v>
      </c>
      <c r="O11" t="s">
        <v>216</v>
      </c>
      <c r="P11">
        <v>1</v>
      </c>
    </row>
    <row r="12" spans="1:17" x14ac:dyDescent="0.2">
      <c r="A12" t="s">
        <v>18</v>
      </c>
      <c r="B12" t="s">
        <v>208</v>
      </c>
      <c r="C12" t="s">
        <v>212</v>
      </c>
      <c r="D12" t="s">
        <v>263</v>
      </c>
      <c r="E12" s="24">
        <v>0.33300000000000002</v>
      </c>
      <c r="F12" t="s">
        <v>263</v>
      </c>
      <c r="G12" t="s">
        <v>215</v>
      </c>
      <c r="H12" t="s">
        <v>266</v>
      </c>
      <c r="I12" s="24">
        <v>0</v>
      </c>
      <c r="J12" t="s">
        <v>266</v>
      </c>
      <c r="K12" t="s">
        <v>215</v>
      </c>
      <c r="L12" t="s">
        <v>259</v>
      </c>
      <c r="M12" s="24">
        <v>0.5</v>
      </c>
      <c r="N12" t="s">
        <v>259</v>
      </c>
      <c r="O12" t="s">
        <v>215</v>
      </c>
      <c r="P12">
        <v>12</v>
      </c>
    </row>
    <row r="13" spans="1:17" x14ac:dyDescent="0.2">
      <c r="A13" t="s">
        <v>10</v>
      </c>
      <c r="B13" t="s">
        <v>207</v>
      </c>
      <c r="C13" t="s">
        <v>211</v>
      </c>
      <c r="D13" t="s">
        <v>273</v>
      </c>
      <c r="E13" s="24">
        <v>0.25</v>
      </c>
      <c r="F13" t="s">
        <v>273</v>
      </c>
      <c r="G13" t="s">
        <v>215</v>
      </c>
      <c r="H13" t="s">
        <v>260</v>
      </c>
      <c r="I13" s="24">
        <v>0</v>
      </c>
      <c r="J13" t="s">
        <v>260</v>
      </c>
      <c r="K13" t="s">
        <v>217</v>
      </c>
      <c r="L13" t="s">
        <v>259</v>
      </c>
      <c r="M13" s="24">
        <v>0.5</v>
      </c>
      <c r="N13" t="s">
        <v>259</v>
      </c>
      <c r="O13" t="s">
        <v>215</v>
      </c>
      <c r="P13">
        <v>14</v>
      </c>
    </row>
    <row r="14" spans="1:17" x14ac:dyDescent="0.2">
      <c r="A14" t="s">
        <v>104</v>
      </c>
      <c r="B14" t="s">
        <v>208</v>
      </c>
      <c r="C14" t="s">
        <v>214</v>
      </c>
      <c r="D14" t="s">
        <v>263</v>
      </c>
      <c r="E14" s="24">
        <v>0.33300000000000002</v>
      </c>
      <c r="F14" t="s">
        <v>263</v>
      </c>
      <c r="G14" t="s">
        <v>216</v>
      </c>
      <c r="H14" t="s">
        <v>266</v>
      </c>
      <c r="I14" s="24">
        <v>0</v>
      </c>
      <c r="J14" t="s">
        <v>266</v>
      </c>
      <c r="K14" t="s">
        <v>215</v>
      </c>
      <c r="L14" t="s">
        <v>259</v>
      </c>
      <c r="M14" s="24">
        <v>0.5</v>
      </c>
      <c r="N14" t="s">
        <v>259</v>
      </c>
      <c r="O14" t="s">
        <v>216</v>
      </c>
      <c r="P14">
        <v>7</v>
      </c>
    </row>
    <row r="15" spans="1:17" x14ac:dyDescent="0.2">
      <c r="A15" t="s">
        <v>105</v>
      </c>
      <c r="B15" t="s">
        <v>208</v>
      </c>
      <c r="C15" t="s">
        <v>214</v>
      </c>
      <c r="D15" t="s">
        <v>263</v>
      </c>
      <c r="E15" s="24">
        <v>0.33300000000000002</v>
      </c>
      <c r="F15" t="s">
        <v>263</v>
      </c>
      <c r="G15" t="s">
        <v>216</v>
      </c>
      <c r="H15" t="s">
        <v>268</v>
      </c>
      <c r="I15" s="24"/>
      <c r="J15" t="s">
        <v>268</v>
      </c>
      <c r="K15" t="s">
        <v>269</v>
      </c>
      <c r="L15" t="s">
        <v>263</v>
      </c>
      <c r="M15" s="24">
        <v>0.33333333333333331</v>
      </c>
      <c r="N15" t="s">
        <v>263</v>
      </c>
      <c r="O15" t="s">
        <v>216</v>
      </c>
      <c r="P15">
        <v>11</v>
      </c>
    </row>
    <row r="16" spans="1:17" x14ac:dyDescent="0.2">
      <c r="A16" t="s">
        <v>13</v>
      </c>
      <c r="B16" t="s">
        <v>208</v>
      </c>
      <c r="C16" t="s">
        <v>212</v>
      </c>
      <c r="D16" t="s">
        <v>264</v>
      </c>
      <c r="E16" s="24">
        <v>0.66700000000000004</v>
      </c>
      <c r="F16" t="s">
        <v>264</v>
      </c>
      <c r="G16" t="s">
        <v>215</v>
      </c>
      <c r="H16" t="s">
        <v>259</v>
      </c>
      <c r="I16" s="24">
        <v>0.5</v>
      </c>
      <c r="J16" t="s">
        <v>259</v>
      </c>
      <c r="K16" t="s">
        <v>215</v>
      </c>
      <c r="L16" t="s">
        <v>267</v>
      </c>
      <c r="M16" s="24">
        <v>1</v>
      </c>
      <c r="N16" t="s">
        <v>267</v>
      </c>
      <c r="O16" t="s">
        <v>216</v>
      </c>
      <c r="P16">
        <v>3</v>
      </c>
    </row>
    <row r="17" spans="1:16" x14ac:dyDescent="0.2">
      <c r="A17" t="s">
        <v>106</v>
      </c>
      <c r="B17" t="s">
        <v>207</v>
      </c>
      <c r="C17" t="s">
        <v>209</v>
      </c>
      <c r="D17" t="s">
        <v>264</v>
      </c>
      <c r="E17" s="24">
        <v>0.66700000000000004</v>
      </c>
      <c r="F17" t="s">
        <v>264</v>
      </c>
      <c r="G17" t="s">
        <v>216</v>
      </c>
      <c r="H17" t="s">
        <v>266</v>
      </c>
      <c r="I17" s="24">
        <v>0</v>
      </c>
      <c r="J17" t="s">
        <v>266</v>
      </c>
      <c r="K17" t="s">
        <v>215</v>
      </c>
      <c r="L17" t="s">
        <v>261</v>
      </c>
      <c r="M17" s="24">
        <v>1</v>
      </c>
      <c r="N17" t="s">
        <v>261</v>
      </c>
      <c r="O17" t="s">
        <v>219</v>
      </c>
      <c r="P17">
        <v>5</v>
      </c>
    </row>
    <row r="18" spans="1:16" x14ac:dyDescent="0.2">
      <c r="A18" t="s">
        <v>14</v>
      </c>
      <c r="B18" t="s">
        <v>207</v>
      </c>
      <c r="C18" t="s">
        <v>211</v>
      </c>
      <c r="D18" t="s">
        <v>271</v>
      </c>
      <c r="E18" s="24">
        <v>0.75</v>
      </c>
      <c r="F18" t="s">
        <v>271</v>
      </c>
      <c r="G18" t="s">
        <v>219</v>
      </c>
      <c r="H18" t="s">
        <v>264</v>
      </c>
      <c r="I18" s="24">
        <v>0.66666666666666663</v>
      </c>
      <c r="J18" t="s">
        <v>264</v>
      </c>
      <c r="K18" t="s">
        <v>219</v>
      </c>
      <c r="L18" t="s">
        <v>267</v>
      </c>
      <c r="M18" s="24">
        <v>1</v>
      </c>
      <c r="N18" t="s">
        <v>267</v>
      </c>
      <c r="O18" t="s">
        <v>216</v>
      </c>
      <c r="P18">
        <v>3</v>
      </c>
    </row>
    <row r="19" spans="1:16" x14ac:dyDescent="0.2">
      <c r="A19" t="s">
        <v>107</v>
      </c>
      <c r="B19" t="s">
        <v>208</v>
      </c>
      <c r="C19" t="s">
        <v>213</v>
      </c>
      <c r="D19" t="s">
        <v>264</v>
      </c>
      <c r="E19" s="24">
        <v>0.66700000000000004</v>
      </c>
      <c r="F19" t="s">
        <v>264</v>
      </c>
      <c r="G19" t="s">
        <v>215</v>
      </c>
      <c r="H19" t="s">
        <v>268</v>
      </c>
      <c r="I19" s="24"/>
      <c r="J19" t="s">
        <v>268</v>
      </c>
      <c r="K19" t="s">
        <v>269</v>
      </c>
      <c r="L19" t="s">
        <v>264</v>
      </c>
      <c r="M19" s="24">
        <v>0.66666666666666663</v>
      </c>
      <c r="N19" t="s">
        <v>264</v>
      </c>
      <c r="O19" t="s">
        <v>215</v>
      </c>
      <c r="P19">
        <v>5</v>
      </c>
    </row>
    <row r="20" spans="1:16" x14ac:dyDescent="0.2">
      <c r="A20" t="s">
        <v>12</v>
      </c>
      <c r="B20" t="s">
        <v>208</v>
      </c>
      <c r="C20" t="s">
        <v>212</v>
      </c>
      <c r="D20" t="s">
        <v>273</v>
      </c>
      <c r="E20" s="24">
        <v>0.25</v>
      </c>
      <c r="F20" t="s">
        <v>273</v>
      </c>
      <c r="G20" t="s">
        <v>216</v>
      </c>
      <c r="H20" t="s">
        <v>263</v>
      </c>
      <c r="I20" s="24">
        <v>0.33333333333333331</v>
      </c>
      <c r="J20" t="s">
        <v>263</v>
      </c>
      <c r="K20" t="s">
        <v>216</v>
      </c>
      <c r="L20" t="s">
        <v>266</v>
      </c>
      <c r="M20" s="24">
        <v>0</v>
      </c>
      <c r="N20" t="s">
        <v>266</v>
      </c>
      <c r="O20" t="s">
        <v>215</v>
      </c>
      <c r="P20">
        <v>14</v>
      </c>
    </row>
    <row r="21" spans="1:16" x14ac:dyDescent="0.2">
      <c r="A21" t="s">
        <v>108</v>
      </c>
      <c r="B21" t="s">
        <v>207</v>
      </c>
      <c r="C21" t="s">
        <v>210</v>
      </c>
      <c r="D21" t="s">
        <v>264</v>
      </c>
      <c r="E21" s="24">
        <v>0.66700000000000004</v>
      </c>
      <c r="F21" t="s">
        <v>264</v>
      </c>
      <c r="G21" t="s">
        <v>215</v>
      </c>
      <c r="H21" t="s">
        <v>267</v>
      </c>
      <c r="I21" s="24">
        <v>1</v>
      </c>
      <c r="J21" t="s">
        <v>267</v>
      </c>
      <c r="K21" t="s">
        <v>216</v>
      </c>
      <c r="L21" t="s">
        <v>259</v>
      </c>
      <c r="M21" s="24">
        <v>0.5</v>
      </c>
      <c r="N21" t="s">
        <v>259</v>
      </c>
      <c r="O21" t="s">
        <v>215</v>
      </c>
      <c r="P21">
        <v>4</v>
      </c>
    </row>
    <row r="22" spans="1:16" x14ac:dyDescent="0.2">
      <c r="A22" t="s">
        <v>109</v>
      </c>
      <c r="B22" t="s">
        <v>208</v>
      </c>
      <c r="C22" t="s">
        <v>213</v>
      </c>
      <c r="D22" t="s">
        <v>265</v>
      </c>
      <c r="E22" s="24">
        <v>0</v>
      </c>
      <c r="F22" t="s">
        <v>265</v>
      </c>
      <c r="G22" t="s">
        <v>220</v>
      </c>
      <c r="H22" t="s">
        <v>260</v>
      </c>
      <c r="I22" s="24">
        <v>0</v>
      </c>
      <c r="J22" t="s">
        <v>260</v>
      </c>
      <c r="K22" t="s">
        <v>217</v>
      </c>
      <c r="L22" t="s">
        <v>266</v>
      </c>
      <c r="M22" s="24">
        <v>0</v>
      </c>
      <c r="N22" t="s">
        <v>266</v>
      </c>
      <c r="O22" t="s">
        <v>215</v>
      </c>
      <c r="P22">
        <v>15</v>
      </c>
    </row>
    <row r="23" spans="1:16" x14ac:dyDescent="0.2">
      <c r="A23" t="s">
        <v>110</v>
      </c>
      <c r="B23" t="s">
        <v>207</v>
      </c>
      <c r="C23" t="s">
        <v>209</v>
      </c>
      <c r="D23" t="s">
        <v>273</v>
      </c>
      <c r="E23" s="24">
        <v>0.25</v>
      </c>
      <c r="F23" t="s">
        <v>273</v>
      </c>
      <c r="G23" t="s">
        <v>215</v>
      </c>
      <c r="H23" t="s">
        <v>263</v>
      </c>
      <c r="I23" s="24">
        <v>0.33333333333333331</v>
      </c>
      <c r="J23" t="s">
        <v>263</v>
      </c>
      <c r="K23" t="s">
        <v>215</v>
      </c>
      <c r="L23" t="s">
        <v>266</v>
      </c>
      <c r="M23" s="24">
        <v>0</v>
      </c>
      <c r="N23" t="s">
        <v>266</v>
      </c>
      <c r="O23" t="s">
        <v>215</v>
      </c>
      <c r="P23">
        <v>12</v>
      </c>
    </row>
    <row r="24" spans="1:16" x14ac:dyDescent="0.2">
      <c r="A24" t="s">
        <v>111</v>
      </c>
      <c r="B24" t="s">
        <v>207</v>
      </c>
      <c r="C24" t="s">
        <v>210</v>
      </c>
      <c r="D24" t="s">
        <v>264</v>
      </c>
      <c r="E24" s="24">
        <v>0.66700000000000004</v>
      </c>
      <c r="F24" t="s">
        <v>264</v>
      </c>
      <c r="G24" t="s">
        <v>216</v>
      </c>
      <c r="H24" t="s">
        <v>261</v>
      </c>
      <c r="I24" s="24">
        <v>1</v>
      </c>
      <c r="J24" t="s">
        <v>261</v>
      </c>
      <c r="K24" t="s">
        <v>219</v>
      </c>
      <c r="L24" t="s">
        <v>266</v>
      </c>
      <c r="M24" s="24">
        <v>0</v>
      </c>
      <c r="N24" t="s">
        <v>266</v>
      </c>
      <c r="O24" t="s">
        <v>215</v>
      </c>
      <c r="P24">
        <v>8</v>
      </c>
    </row>
    <row r="25" spans="1:16" x14ac:dyDescent="0.2">
      <c r="A25" t="s">
        <v>112</v>
      </c>
      <c r="B25" t="s">
        <v>208</v>
      </c>
      <c r="C25" t="s">
        <v>214</v>
      </c>
      <c r="D25" t="s">
        <v>263</v>
      </c>
      <c r="E25" s="24">
        <v>0.33300000000000002</v>
      </c>
      <c r="F25" t="s">
        <v>263</v>
      </c>
      <c r="G25" t="s">
        <v>215</v>
      </c>
      <c r="H25" t="s">
        <v>259</v>
      </c>
      <c r="I25" s="24">
        <v>0.5</v>
      </c>
      <c r="J25" t="s">
        <v>259</v>
      </c>
      <c r="K25" t="s">
        <v>215</v>
      </c>
      <c r="L25" t="s">
        <v>266</v>
      </c>
      <c r="M25" s="24">
        <v>0</v>
      </c>
      <c r="N25" t="s">
        <v>266</v>
      </c>
      <c r="O25" t="s">
        <v>215</v>
      </c>
      <c r="P25">
        <v>9</v>
      </c>
    </row>
    <row r="26" spans="1:16" x14ac:dyDescent="0.2">
      <c r="A26" t="s">
        <v>19</v>
      </c>
      <c r="B26" t="s">
        <v>208</v>
      </c>
      <c r="C26" t="s">
        <v>213</v>
      </c>
      <c r="D26" t="s">
        <v>263</v>
      </c>
      <c r="E26" s="24">
        <v>0.33300000000000002</v>
      </c>
      <c r="F26" t="s">
        <v>263</v>
      </c>
      <c r="G26" t="s">
        <v>215</v>
      </c>
      <c r="H26" t="s">
        <v>266</v>
      </c>
      <c r="I26" s="24">
        <v>0</v>
      </c>
      <c r="J26" t="s">
        <v>266</v>
      </c>
      <c r="K26" t="s">
        <v>215</v>
      </c>
      <c r="L26" t="s">
        <v>259</v>
      </c>
      <c r="M26" s="24">
        <v>0.5</v>
      </c>
      <c r="N26" t="s">
        <v>259</v>
      </c>
      <c r="O26" t="s">
        <v>216</v>
      </c>
      <c r="P26">
        <v>10</v>
      </c>
    </row>
    <row r="27" spans="1:16" x14ac:dyDescent="0.2">
      <c r="A27" t="s">
        <v>113</v>
      </c>
      <c r="B27" t="s">
        <v>208</v>
      </c>
      <c r="C27" t="s">
        <v>214</v>
      </c>
      <c r="D27" t="s">
        <v>263</v>
      </c>
      <c r="E27" s="24">
        <v>0.33300000000000002</v>
      </c>
      <c r="F27" t="s">
        <v>263</v>
      </c>
      <c r="G27" t="s">
        <v>217</v>
      </c>
      <c r="H27" t="s">
        <v>267</v>
      </c>
      <c r="I27" s="24">
        <v>1</v>
      </c>
      <c r="J27" t="s">
        <v>267</v>
      </c>
      <c r="K27" t="s">
        <v>216</v>
      </c>
      <c r="L27" t="s">
        <v>260</v>
      </c>
      <c r="M27" s="24">
        <v>0</v>
      </c>
      <c r="N27" t="s">
        <v>260</v>
      </c>
      <c r="O27" t="s">
        <v>217</v>
      </c>
      <c r="P27">
        <v>8</v>
      </c>
    </row>
    <row r="28" spans="1:16" x14ac:dyDescent="0.2">
      <c r="A28" t="s">
        <v>15</v>
      </c>
      <c r="B28" t="s">
        <v>208</v>
      </c>
      <c r="C28" t="s">
        <v>212</v>
      </c>
      <c r="D28" t="s">
        <v>263</v>
      </c>
      <c r="E28" s="24">
        <v>0.33300000000000002</v>
      </c>
      <c r="F28" t="s">
        <v>263</v>
      </c>
      <c r="G28" t="s">
        <v>217</v>
      </c>
      <c r="H28" t="s">
        <v>266</v>
      </c>
      <c r="I28" s="24">
        <v>0</v>
      </c>
      <c r="J28" t="s">
        <v>266</v>
      </c>
      <c r="K28" t="s">
        <v>215</v>
      </c>
      <c r="L28" t="s">
        <v>259</v>
      </c>
      <c r="M28" s="24">
        <v>0.5</v>
      </c>
      <c r="N28" t="s">
        <v>259</v>
      </c>
      <c r="O28" t="s">
        <v>215</v>
      </c>
      <c r="P28">
        <v>13</v>
      </c>
    </row>
    <row r="29" spans="1:16" x14ac:dyDescent="0.2">
      <c r="A29" t="s">
        <v>114</v>
      </c>
      <c r="B29" t="s">
        <v>207</v>
      </c>
      <c r="C29" t="s">
        <v>210</v>
      </c>
      <c r="D29" t="s">
        <v>273</v>
      </c>
      <c r="E29" s="24">
        <v>0.25</v>
      </c>
      <c r="F29" t="s">
        <v>273</v>
      </c>
      <c r="G29" t="s">
        <v>217</v>
      </c>
      <c r="H29" t="s">
        <v>267</v>
      </c>
      <c r="I29" s="24">
        <v>1</v>
      </c>
      <c r="J29" t="s">
        <v>267</v>
      </c>
      <c r="K29" t="s">
        <v>216</v>
      </c>
      <c r="L29" t="s">
        <v>265</v>
      </c>
      <c r="M29" s="24">
        <v>0</v>
      </c>
      <c r="N29" t="s">
        <v>265</v>
      </c>
      <c r="O29" t="s">
        <v>220</v>
      </c>
      <c r="P29">
        <v>13</v>
      </c>
    </row>
    <row r="30" spans="1:16" x14ac:dyDescent="0.2">
      <c r="A30" t="s">
        <v>16</v>
      </c>
      <c r="B30" t="s">
        <v>208</v>
      </c>
      <c r="C30" t="s">
        <v>213</v>
      </c>
      <c r="D30" t="s">
        <v>261</v>
      </c>
      <c r="E30" s="24">
        <v>1</v>
      </c>
      <c r="F30" t="s">
        <v>261</v>
      </c>
      <c r="G30" t="s">
        <v>219</v>
      </c>
      <c r="H30" t="s">
        <v>267</v>
      </c>
      <c r="I30" s="24">
        <v>1</v>
      </c>
      <c r="J30" t="s">
        <v>267</v>
      </c>
      <c r="K30" t="s">
        <v>216</v>
      </c>
      <c r="L30" t="s">
        <v>267</v>
      </c>
      <c r="M30" s="24">
        <v>1</v>
      </c>
      <c r="N30" t="s">
        <v>267</v>
      </c>
      <c r="O30" t="s">
        <v>216</v>
      </c>
      <c r="P30">
        <v>2</v>
      </c>
    </row>
    <row r="31" spans="1:16" x14ac:dyDescent="0.2">
      <c r="A31" t="s">
        <v>7</v>
      </c>
      <c r="B31" t="s">
        <v>207</v>
      </c>
      <c r="C31" t="s">
        <v>209</v>
      </c>
      <c r="D31" t="s">
        <v>264</v>
      </c>
      <c r="E31" s="24">
        <v>0.66700000000000004</v>
      </c>
      <c r="F31" t="s">
        <v>264</v>
      </c>
      <c r="G31" t="s">
        <v>215</v>
      </c>
      <c r="H31" t="s">
        <v>259</v>
      </c>
      <c r="I31" s="24">
        <v>0.5</v>
      </c>
      <c r="J31" t="s">
        <v>259</v>
      </c>
      <c r="K31" t="s">
        <v>215</v>
      </c>
      <c r="L31" t="s">
        <v>267</v>
      </c>
      <c r="M31" s="24">
        <v>1</v>
      </c>
      <c r="N31" t="s">
        <v>267</v>
      </c>
      <c r="O31" t="s">
        <v>216</v>
      </c>
      <c r="P31">
        <v>6</v>
      </c>
    </row>
  </sheetData>
  <pageMargins left="0.7" right="0.7" top="0.75" bottom="0.75" header="0.3" footer="0.3"/>
  <ignoredErrors>
    <ignoredError sqref="N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354C-8526-BC4D-9F98-FF59DDB2B8D0}">
  <dimension ref="A1:J31"/>
  <sheetViews>
    <sheetView workbookViewId="0"/>
  </sheetViews>
  <sheetFormatPr baseColWidth="10" defaultRowHeight="15" x14ac:dyDescent="0.2"/>
  <cols>
    <col min="1" max="1" width="20.1640625" bestFit="1" customWidth="1" collapsed="1"/>
    <col min="2" max="2" width="23" bestFit="1" customWidth="1" collapsed="1"/>
    <col min="3" max="3" width="21.6640625" bestFit="1" customWidth="1" collapsed="1"/>
  </cols>
  <sheetData>
    <row r="1" spans="1:10" x14ac:dyDescent="0.2">
      <c r="A1" s="23" t="s">
        <v>26</v>
      </c>
      <c r="B1" s="23" t="s">
        <v>191</v>
      </c>
      <c r="C1" s="23" t="s">
        <v>226</v>
      </c>
    </row>
    <row r="2" spans="1:10" x14ac:dyDescent="0.2">
      <c r="A2" t="s">
        <v>132</v>
      </c>
      <c r="B2" t="s">
        <v>133</v>
      </c>
      <c r="C2" t="s">
        <v>249</v>
      </c>
      <c r="D2" s="21"/>
      <c r="E2" s="21"/>
      <c r="F2" s="21"/>
      <c r="G2" s="21"/>
      <c r="H2" s="21"/>
      <c r="I2" s="29"/>
      <c r="J2" s="21"/>
    </row>
    <row r="3" spans="1:10" x14ac:dyDescent="0.2">
      <c r="A3" t="s">
        <v>134</v>
      </c>
      <c r="B3" t="s">
        <v>135</v>
      </c>
      <c r="C3" t="s">
        <v>251</v>
      </c>
      <c r="D3" s="21"/>
      <c r="E3" s="21"/>
      <c r="F3" s="21"/>
      <c r="G3" s="21"/>
      <c r="H3" s="21"/>
      <c r="I3" s="29"/>
      <c r="J3" s="21"/>
    </row>
    <row r="4" spans="1:10" x14ac:dyDescent="0.2">
      <c r="A4" t="s">
        <v>136</v>
      </c>
      <c r="B4" t="s">
        <v>137</v>
      </c>
      <c r="C4" t="s">
        <v>244</v>
      </c>
      <c r="D4" s="21"/>
      <c r="E4" s="21"/>
      <c r="F4" s="21"/>
      <c r="G4" s="21"/>
      <c r="H4" s="21"/>
      <c r="I4" s="29"/>
      <c r="J4" s="21"/>
    </row>
    <row r="5" spans="1:10" x14ac:dyDescent="0.2">
      <c r="A5" t="s">
        <v>138</v>
      </c>
      <c r="B5" t="s">
        <v>139</v>
      </c>
      <c r="C5" t="s">
        <v>246</v>
      </c>
      <c r="D5" s="21"/>
      <c r="E5" s="21"/>
      <c r="F5" s="21"/>
      <c r="G5" s="21"/>
      <c r="H5" s="21"/>
      <c r="I5" s="29"/>
      <c r="J5" s="22"/>
    </row>
    <row r="6" spans="1:10" x14ac:dyDescent="0.2">
      <c r="A6" t="s">
        <v>140</v>
      </c>
      <c r="B6" t="s">
        <v>141</v>
      </c>
      <c r="C6" t="s">
        <v>253</v>
      </c>
      <c r="D6" s="21"/>
      <c r="E6" s="21"/>
      <c r="F6" s="21"/>
      <c r="G6" s="21"/>
      <c r="H6" s="21"/>
      <c r="I6" s="29"/>
      <c r="J6" s="21"/>
    </row>
    <row r="7" spans="1:10" x14ac:dyDescent="0.2">
      <c r="A7" t="s">
        <v>142</v>
      </c>
      <c r="B7" t="s">
        <v>143</v>
      </c>
      <c r="C7" t="s">
        <v>227</v>
      </c>
      <c r="D7" s="22"/>
      <c r="E7" s="21"/>
      <c r="F7" s="21"/>
      <c r="G7" s="21"/>
      <c r="H7" s="21"/>
      <c r="I7" s="29"/>
      <c r="J7" s="21"/>
    </row>
    <row r="8" spans="1:10" x14ac:dyDescent="0.2">
      <c r="A8" t="s">
        <v>144</v>
      </c>
      <c r="B8" t="s">
        <v>145</v>
      </c>
      <c r="C8" t="s">
        <v>230</v>
      </c>
      <c r="D8" s="21"/>
      <c r="E8" s="21"/>
      <c r="F8" s="21"/>
      <c r="G8" s="21"/>
      <c r="H8" s="21"/>
      <c r="I8" s="29"/>
      <c r="J8" s="22"/>
    </row>
    <row r="9" spans="1:10" x14ac:dyDescent="0.2">
      <c r="A9" t="s">
        <v>146</v>
      </c>
      <c r="B9" t="s">
        <v>147</v>
      </c>
      <c r="C9" t="s">
        <v>233</v>
      </c>
      <c r="D9" s="21"/>
      <c r="E9" s="21"/>
      <c r="F9" s="21"/>
      <c r="G9" s="21"/>
      <c r="H9" s="21"/>
      <c r="I9" s="29"/>
      <c r="J9" s="22"/>
    </row>
    <row r="10" spans="1:10" x14ac:dyDescent="0.2">
      <c r="A10" t="s">
        <v>148</v>
      </c>
      <c r="B10" t="s">
        <v>149</v>
      </c>
      <c r="C10" t="s">
        <v>252</v>
      </c>
      <c r="D10" s="21"/>
      <c r="E10" s="21"/>
      <c r="F10" s="21"/>
      <c r="G10" s="21"/>
      <c r="H10" s="21"/>
      <c r="I10" s="29"/>
      <c r="J10" s="21"/>
    </row>
    <row r="11" spans="1:10" x14ac:dyDescent="0.2">
      <c r="A11" t="s">
        <v>150</v>
      </c>
      <c r="B11" t="s">
        <v>151</v>
      </c>
      <c r="C11" t="s">
        <v>248</v>
      </c>
      <c r="D11" s="21"/>
      <c r="E11" s="21"/>
      <c r="F11" s="21"/>
      <c r="G11" s="21"/>
      <c r="H11" s="21"/>
      <c r="I11" s="29"/>
      <c r="J11" s="21"/>
    </row>
    <row r="12" spans="1:10" x14ac:dyDescent="0.2">
      <c r="A12" t="s">
        <v>152</v>
      </c>
      <c r="B12" t="s">
        <v>151</v>
      </c>
      <c r="C12" t="s">
        <v>248</v>
      </c>
      <c r="D12" s="21"/>
      <c r="E12" s="21"/>
      <c r="F12" s="21"/>
      <c r="G12" s="21"/>
      <c r="H12" s="21"/>
      <c r="I12" s="29"/>
      <c r="J12" s="21"/>
    </row>
    <row r="13" spans="1:10" x14ac:dyDescent="0.2">
      <c r="A13" t="s">
        <v>153</v>
      </c>
      <c r="B13" t="s">
        <v>154</v>
      </c>
      <c r="C13" t="s">
        <v>237</v>
      </c>
      <c r="D13" s="21"/>
      <c r="E13" s="21"/>
      <c r="F13" s="21"/>
      <c r="G13" s="21"/>
      <c r="H13" s="21"/>
      <c r="I13" s="29"/>
      <c r="J13" s="21"/>
    </row>
    <row r="14" spans="1:10" x14ac:dyDescent="0.2">
      <c r="A14" t="s">
        <v>155</v>
      </c>
      <c r="B14" t="s">
        <v>156</v>
      </c>
      <c r="C14" t="s">
        <v>235</v>
      </c>
      <c r="D14" s="21"/>
      <c r="E14" s="21"/>
      <c r="F14" s="21"/>
      <c r="G14" s="21"/>
      <c r="H14" s="21"/>
      <c r="I14" s="29"/>
      <c r="J14" s="21"/>
    </row>
    <row r="15" spans="1:10" x14ac:dyDescent="0.2">
      <c r="A15" t="s">
        <v>157</v>
      </c>
      <c r="B15" t="s">
        <v>158</v>
      </c>
      <c r="C15" t="s">
        <v>250</v>
      </c>
      <c r="D15" s="22"/>
      <c r="E15" s="21"/>
      <c r="F15" s="21"/>
      <c r="G15" s="21"/>
      <c r="H15" s="21"/>
      <c r="I15" s="29"/>
      <c r="J15" s="21"/>
    </row>
    <row r="16" spans="1:10" x14ac:dyDescent="0.2">
      <c r="A16" t="s">
        <v>159</v>
      </c>
      <c r="B16" t="s">
        <v>160</v>
      </c>
      <c r="C16" t="s">
        <v>231</v>
      </c>
      <c r="D16" s="21"/>
      <c r="E16" s="21"/>
      <c r="F16" s="21"/>
      <c r="G16" s="21"/>
      <c r="H16" s="21"/>
      <c r="I16" s="29"/>
      <c r="J16" s="22"/>
    </row>
    <row r="17" spans="1:10" x14ac:dyDescent="0.2">
      <c r="A17" t="s">
        <v>161</v>
      </c>
      <c r="B17" t="s">
        <v>162</v>
      </c>
      <c r="C17" t="s">
        <v>241</v>
      </c>
      <c r="D17" s="21"/>
      <c r="E17" s="21"/>
      <c r="F17" s="21"/>
      <c r="G17" s="21"/>
      <c r="H17" s="21"/>
      <c r="I17" s="29"/>
      <c r="J17" s="21"/>
    </row>
    <row r="18" spans="1:10" x14ac:dyDescent="0.2">
      <c r="A18" t="s">
        <v>163</v>
      </c>
      <c r="B18" t="s">
        <v>164</v>
      </c>
      <c r="C18" t="s">
        <v>228</v>
      </c>
      <c r="D18" s="21"/>
      <c r="E18" s="21"/>
      <c r="F18" s="21"/>
      <c r="G18" s="21"/>
      <c r="H18" s="21"/>
      <c r="I18" s="29"/>
      <c r="J18" s="21"/>
    </row>
    <row r="19" spans="1:10" x14ac:dyDescent="0.2">
      <c r="A19" t="s">
        <v>165</v>
      </c>
      <c r="B19" t="s">
        <v>166</v>
      </c>
      <c r="C19" t="s">
        <v>238</v>
      </c>
      <c r="D19" s="21"/>
      <c r="E19" s="21"/>
      <c r="F19" s="21"/>
      <c r="G19" s="21"/>
      <c r="H19" s="21"/>
      <c r="I19" s="29"/>
      <c r="J19" s="21"/>
    </row>
    <row r="20" spans="1:10" x14ac:dyDescent="0.2">
      <c r="A20" t="s">
        <v>167</v>
      </c>
      <c r="B20" t="s">
        <v>168</v>
      </c>
      <c r="C20" t="s">
        <v>255</v>
      </c>
      <c r="D20" s="21"/>
      <c r="E20" s="21"/>
      <c r="F20" s="21"/>
      <c r="G20" s="21"/>
      <c r="H20" s="21"/>
      <c r="I20" s="29"/>
      <c r="J20" s="22"/>
    </row>
    <row r="21" spans="1:10" x14ac:dyDescent="0.2">
      <c r="A21" t="s">
        <v>169</v>
      </c>
      <c r="B21" t="s">
        <v>170</v>
      </c>
      <c r="C21" t="s">
        <v>236</v>
      </c>
      <c r="D21" s="21"/>
      <c r="E21" s="21"/>
      <c r="F21" s="21"/>
      <c r="G21" s="21"/>
      <c r="H21" s="21"/>
      <c r="I21" s="29"/>
      <c r="J21" s="22"/>
    </row>
    <row r="22" spans="1:10" x14ac:dyDescent="0.2">
      <c r="A22" t="s">
        <v>171</v>
      </c>
      <c r="B22" t="s">
        <v>172</v>
      </c>
      <c r="C22" t="s">
        <v>242</v>
      </c>
      <c r="D22" s="21"/>
      <c r="E22" s="21"/>
      <c r="F22" s="21"/>
      <c r="G22" s="21"/>
      <c r="H22" s="21"/>
      <c r="I22" s="29"/>
      <c r="J22" s="21"/>
    </row>
    <row r="23" spans="1:10" x14ac:dyDescent="0.2">
      <c r="A23" t="s">
        <v>173</v>
      </c>
      <c r="B23" t="s">
        <v>174</v>
      </c>
      <c r="C23" t="s">
        <v>239</v>
      </c>
      <c r="D23" s="21"/>
      <c r="E23" s="21"/>
      <c r="F23" s="21"/>
      <c r="G23" s="21"/>
      <c r="H23" s="21"/>
      <c r="I23" s="29"/>
      <c r="J23" s="21"/>
    </row>
    <row r="24" spans="1:10" x14ac:dyDescent="0.2">
      <c r="A24" t="s">
        <v>175</v>
      </c>
      <c r="B24" t="s">
        <v>176</v>
      </c>
      <c r="C24" t="s">
        <v>229</v>
      </c>
      <c r="D24" s="21"/>
      <c r="E24" s="21"/>
      <c r="F24" s="29"/>
      <c r="G24" s="21"/>
      <c r="H24" s="21"/>
      <c r="I24" s="21"/>
      <c r="J24" s="21"/>
    </row>
    <row r="25" spans="1:10" x14ac:dyDescent="0.2">
      <c r="A25" t="s">
        <v>177</v>
      </c>
      <c r="B25" t="s">
        <v>178</v>
      </c>
      <c r="C25" t="s">
        <v>243</v>
      </c>
      <c r="D25" s="21"/>
      <c r="E25" s="21"/>
      <c r="F25" s="21"/>
      <c r="G25" s="21"/>
      <c r="H25" s="21"/>
      <c r="I25" s="29"/>
      <c r="J25" s="22"/>
    </row>
    <row r="26" spans="1:10" x14ac:dyDescent="0.2">
      <c r="A26" t="s">
        <v>179</v>
      </c>
      <c r="B26" t="s">
        <v>180</v>
      </c>
      <c r="C26" t="s">
        <v>245</v>
      </c>
      <c r="D26" s="21"/>
      <c r="E26" s="21"/>
      <c r="F26" s="21"/>
      <c r="G26" s="21"/>
      <c r="H26" s="21"/>
      <c r="I26" s="29"/>
      <c r="J26" s="22"/>
    </row>
    <row r="27" spans="1:10" x14ac:dyDescent="0.2">
      <c r="A27" t="s">
        <v>181</v>
      </c>
      <c r="B27" t="s">
        <v>182</v>
      </c>
      <c r="C27" t="s">
        <v>254</v>
      </c>
      <c r="D27" s="21"/>
      <c r="E27" s="21"/>
      <c r="F27" s="21"/>
      <c r="G27" s="21"/>
      <c r="H27" s="21"/>
      <c r="I27" s="29"/>
      <c r="J27" s="22"/>
    </row>
    <row r="28" spans="1:10" x14ac:dyDescent="0.2">
      <c r="A28" t="s">
        <v>183</v>
      </c>
      <c r="B28" t="s">
        <v>184</v>
      </c>
      <c r="C28" t="s">
        <v>234</v>
      </c>
      <c r="D28" s="21"/>
      <c r="E28" s="21"/>
      <c r="F28" s="21"/>
      <c r="G28" s="21"/>
      <c r="H28" s="21"/>
      <c r="I28" s="29"/>
      <c r="J28" s="21"/>
    </row>
    <row r="29" spans="1:10" x14ac:dyDescent="0.2">
      <c r="A29" t="s">
        <v>185</v>
      </c>
      <c r="B29" t="s">
        <v>186</v>
      </c>
      <c r="C29" t="s">
        <v>232</v>
      </c>
      <c r="D29" s="21"/>
      <c r="E29" s="21"/>
      <c r="F29" s="21"/>
      <c r="G29" s="21"/>
      <c r="H29" s="21"/>
      <c r="I29" s="29"/>
      <c r="J29" s="21"/>
    </row>
    <row r="30" spans="1:10" x14ac:dyDescent="0.2">
      <c r="A30" t="s">
        <v>187</v>
      </c>
      <c r="B30" t="s">
        <v>188</v>
      </c>
      <c r="C30" t="s">
        <v>240</v>
      </c>
      <c r="D30" s="21"/>
      <c r="E30" s="21"/>
      <c r="F30" s="21"/>
      <c r="G30" s="21"/>
      <c r="H30" s="21"/>
      <c r="I30" s="29"/>
      <c r="J30" s="22"/>
    </row>
    <row r="31" spans="1:10" x14ac:dyDescent="0.2">
      <c r="A31" t="s">
        <v>189</v>
      </c>
      <c r="B31" t="s">
        <v>190</v>
      </c>
      <c r="C31" t="s">
        <v>247</v>
      </c>
      <c r="D31" s="21"/>
      <c r="E31" s="21"/>
      <c r="F31" s="21"/>
      <c r="G31" s="21"/>
      <c r="H31" s="21"/>
      <c r="I31" s="29"/>
      <c r="J31" s="2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B1E3-23C0-AA4D-9DB6-C62496E3F468}">
  <dimension ref="A1:F16"/>
  <sheetViews>
    <sheetView workbookViewId="0"/>
  </sheetViews>
  <sheetFormatPr baseColWidth="10" defaultRowHeight="15" x14ac:dyDescent="0.2"/>
  <sheetData>
    <row r="1" spans="1:6" x14ac:dyDescent="0.2">
      <c r="A1" t="s">
        <v>119</v>
      </c>
      <c r="B1" t="s">
        <v>120</v>
      </c>
      <c r="C1" t="s">
        <v>258</v>
      </c>
    </row>
    <row r="2" spans="1:6" x14ac:dyDescent="0.2">
      <c r="A2" t="s">
        <v>111</v>
      </c>
      <c r="B2" t="s">
        <v>108</v>
      </c>
      <c r="C2" t="s">
        <v>275</v>
      </c>
      <c r="D2" t="str">
        <f>LEFT(C2,2)</f>
        <v>18</v>
      </c>
      <c r="E2" s="35" t="str">
        <f>MID(C2,4,2)</f>
        <v>30</v>
      </c>
      <c r="F2" s="36">
        <f>TIME(D2,E2,)</f>
        <v>0.77083333333333337</v>
      </c>
    </row>
    <row r="3" spans="1:6" x14ac:dyDescent="0.2">
      <c r="A3" t="s">
        <v>17</v>
      </c>
      <c r="B3" t="s">
        <v>109</v>
      </c>
      <c r="C3" t="s">
        <v>276</v>
      </c>
      <c r="D3" t="str">
        <f t="shared" ref="D3:D16" si="0">LEFT(C3,2)</f>
        <v>21</v>
      </c>
      <c r="E3" s="35" t="str">
        <f t="shared" ref="E3:E16" si="1">MID(C3,4,2)</f>
        <v>00</v>
      </c>
      <c r="F3" s="36">
        <f t="shared" ref="F3:F16" si="2">TIME(D3,E3,)</f>
        <v>0.875</v>
      </c>
    </row>
    <row r="4" spans="1:6" x14ac:dyDescent="0.2">
      <c r="A4" t="s">
        <v>18</v>
      </c>
      <c r="B4" t="s">
        <v>101</v>
      </c>
      <c r="C4" t="s">
        <v>277</v>
      </c>
      <c r="D4" t="str">
        <f t="shared" si="0"/>
        <v>18</v>
      </c>
      <c r="E4" s="35" t="str">
        <f t="shared" si="1"/>
        <v>00</v>
      </c>
      <c r="F4" s="36">
        <f t="shared" si="2"/>
        <v>0.75</v>
      </c>
    </row>
    <row r="5" spans="1:6" x14ac:dyDescent="0.2">
      <c r="A5" t="s">
        <v>105</v>
      </c>
      <c r="B5" t="s">
        <v>15</v>
      </c>
      <c r="C5" t="s">
        <v>277</v>
      </c>
      <c r="D5" t="str">
        <f t="shared" ref="D5:D7" si="3">LEFT(C5,2)</f>
        <v>18</v>
      </c>
      <c r="E5" s="35" t="str">
        <f t="shared" ref="E5:E7" si="4">MID(C5,4,2)</f>
        <v>00</v>
      </c>
      <c r="F5" s="36">
        <f t="shared" si="2"/>
        <v>0.75</v>
      </c>
    </row>
    <row r="6" spans="1:6" x14ac:dyDescent="0.2">
      <c r="A6" t="s">
        <v>102</v>
      </c>
      <c r="B6" t="s">
        <v>16</v>
      </c>
      <c r="C6" t="s">
        <v>278</v>
      </c>
      <c r="D6" t="str">
        <f t="shared" si="3"/>
        <v>20</v>
      </c>
      <c r="E6" s="35" t="str">
        <f t="shared" si="4"/>
        <v>00</v>
      </c>
      <c r="F6" s="36">
        <f t="shared" si="2"/>
        <v>0.83333333333333337</v>
      </c>
    </row>
    <row r="7" spans="1:6" x14ac:dyDescent="0.2">
      <c r="D7" t="str">
        <f t="shared" si="3"/>
        <v/>
      </c>
      <c r="E7" s="35" t="str">
        <f t="shared" si="4"/>
        <v/>
      </c>
      <c r="F7" s="36" t="e">
        <f t="shared" si="2"/>
        <v>#VALUE!</v>
      </c>
    </row>
    <row r="8" spans="1:6" x14ac:dyDescent="0.2">
      <c r="D8" t="str">
        <f t="shared" si="0"/>
        <v/>
      </c>
      <c r="E8" s="35" t="str">
        <f t="shared" si="1"/>
        <v/>
      </c>
      <c r="F8" s="36" t="e">
        <f t="shared" si="2"/>
        <v>#VALUE!</v>
      </c>
    </row>
    <row r="9" spans="1:6" x14ac:dyDescent="0.2">
      <c r="D9" t="str">
        <f t="shared" si="0"/>
        <v/>
      </c>
      <c r="E9" s="35" t="str">
        <f t="shared" si="1"/>
        <v/>
      </c>
      <c r="F9" s="36" t="e">
        <f t="shared" si="2"/>
        <v>#VALUE!</v>
      </c>
    </row>
    <row r="10" spans="1:6" x14ac:dyDescent="0.2">
      <c r="D10" t="str">
        <f t="shared" si="0"/>
        <v/>
      </c>
      <c r="E10" s="35" t="str">
        <f t="shared" si="1"/>
        <v/>
      </c>
      <c r="F10" s="36" t="e">
        <f t="shared" si="2"/>
        <v>#VALUE!</v>
      </c>
    </row>
    <row r="11" spans="1:6" x14ac:dyDescent="0.2">
      <c r="D11" t="str">
        <f t="shared" si="0"/>
        <v/>
      </c>
      <c r="E11" s="35" t="str">
        <f t="shared" si="1"/>
        <v/>
      </c>
      <c r="F11" s="36" t="e">
        <f t="shared" si="2"/>
        <v>#VALUE!</v>
      </c>
    </row>
    <row r="12" spans="1:6" x14ac:dyDescent="0.2">
      <c r="D12" t="str">
        <f t="shared" si="0"/>
        <v/>
      </c>
      <c r="E12" s="35" t="str">
        <f t="shared" si="1"/>
        <v/>
      </c>
      <c r="F12" s="36" t="e">
        <f t="shared" si="2"/>
        <v>#VALUE!</v>
      </c>
    </row>
    <row r="13" spans="1:6" x14ac:dyDescent="0.2">
      <c r="D13" t="str">
        <f t="shared" si="0"/>
        <v/>
      </c>
      <c r="E13" s="35" t="str">
        <f t="shared" si="1"/>
        <v/>
      </c>
      <c r="F13" s="36" t="e">
        <f t="shared" si="2"/>
        <v>#VALUE!</v>
      </c>
    </row>
    <row r="14" spans="1:6" x14ac:dyDescent="0.2">
      <c r="D14" t="str">
        <f t="shared" si="0"/>
        <v/>
      </c>
      <c r="E14" s="35" t="str">
        <f t="shared" si="1"/>
        <v/>
      </c>
      <c r="F14" s="36" t="e">
        <f t="shared" si="2"/>
        <v>#VALUE!</v>
      </c>
    </row>
    <row r="15" spans="1:6" x14ac:dyDescent="0.2">
      <c r="D15" t="str">
        <f t="shared" si="0"/>
        <v/>
      </c>
      <c r="E15" s="35" t="str">
        <f t="shared" si="1"/>
        <v/>
      </c>
      <c r="F15" s="36" t="e">
        <f t="shared" si="2"/>
        <v>#VALUE!</v>
      </c>
    </row>
    <row r="16" spans="1:6" x14ac:dyDescent="0.2">
      <c r="D16" t="str">
        <f t="shared" si="0"/>
        <v/>
      </c>
      <c r="E16" s="35" t="str">
        <f t="shared" si="1"/>
        <v/>
      </c>
      <c r="F16" s="36" t="e">
        <f t="shared" si="2"/>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Viz</vt:lpstr>
      <vt:lpstr>Pivot</vt:lpstr>
      <vt:lpstr>all models</vt:lpstr>
      <vt:lpstr>away rank</vt:lpstr>
      <vt:lpstr>home rank</vt:lpstr>
      <vt:lpstr>league</vt:lpstr>
      <vt:lpstr>standings</vt:lpstr>
      <vt:lpstr>arenas</vt:lpstr>
      <vt:lpstr>game times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dc:creator>
  <cp:lastModifiedBy>Microsoft Office User</cp:lastModifiedBy>
  <dcterms:created xsi:type="dcterms:W3CDTF">2021-09-28T19:53:44Z</dcterms:created>
  <dcterms:modified xsi:type="dcterms:W3CDTF">2021-10-27T00:52:00Z</dcterms:modified>
</cp:coreProperties>
</file>