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externalLink+xml" PartName="/xl/externalLinks/externalLink1.xml"/>
  <Override ContentType="application/vnd.openxmlformats-officedocument.spreadsheetml.sheetMetadata+xml" PartName="/xl/metadata.xml"/>
  <Override ContentType="application/vnd.openxmlformats-officedocument.spreadsheetml.pivotCacheDefinition+xml" PartName="/xl/pivotCache/pivotCacheDefinition1.xml"/>
  <Override ContentType="application/vnd.openxmlformats-officedocument.spreadsheetml.pivotCacheRecords+xml" PartName="/xl/pivotCache/pivotCacheRecords1.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ms-excel.slicerCache+xml" PartName="/xl/slicerCaches/slicerCache1.xml"/>
  <Override ContentType="application/vnd.ms-excel.slicer+xml" PartName="/xl/slicers/slicer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mc:Choice Requires="x15">
      <x15ac:absPath xmlns:x15ac="http://schemas.microsoft.com/office/spreadsheetml/2010/11/ac" url="/Users/Jesse/Documents/MyStuff/NBA Betting/NBA-Betting-21-22/"/>
    </mc:Choice>
  </mc:AlternateContent>
  <xr:revisionPtr revIDLastSave="0" documentId="13_ncr:1_{A5D13D1A-1107-4A4C-9CCF-5C1A1F452B75}" xr6:coauthVersionLast="47" xr6:coauthVersionMax="47" xr10:uidLastSave="{00000000-0000-0000-0000-000000000000}"/>
  <bookViews>
    <workbookView xWindow="500" yWindow="500" windowWidth="24660" windowHeight="14420" xr2:uid="{00000000-000D-0000-FFFF-FFFF00000000}"/>
  </bookViews>
  <sheets>
    <sheet name="Viz" sheetId="6" r:id="rId1"/>
    <sheet name="Pivot" sheetId="5" r:id="rId2"/>
    <sheet name="all models" sheetId="1" state="hidden" r:id="rId3"/>
    <sheet name="away rank" sheetId="2" state="hidden" r:id="rId4"/>
    <sheet name="home rank" sheetId="3" state="hidden" r:id="rId5"/>
    <sheet name="league" sheetId="9" state="hidden" r:id="rId6"/>
    <sheet name="standings" sheetId="8" state="hidden" r:id="rId7"/>
    <sheet name="arenas" sheetId="7" state="hidden" r:id="rId8"/>
    <sheet name="game times" sheetId="10" state="hidden" r:id="rId9"/>
  </sheets>
  <externalReferences>
    <externalReference r:id="rId10"/>
  </externalReferences>
  <definedNames>
    <definedName name="_xlnm._FilterDatabase" localSheetId="2" hidden="1">'all models'!$A$1:$G$43</definedName>
    <definedName name="Slicer_away">#N/A</definedName>
  </definedNames>
  <calcPr calcId="191029"/>
  <pivotCaches>
    <pivotCache cacheId="1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10" l="1"/>
  <c r="E4" i="10"/>
  <c r="D5" i="10"/>
  <c r="E5" i="10"/>
  <c r="F5" i="10" s="1"/>
  <c r="D6" i="10"/>
  <c r="E6" i="10"/>
  <c r="D7" i="10"/>
  <c r="E7" i="10"/>
  <c r="D8" i="10"/>
  <c r="E8" i="10"/>
  <c r="D9" i="10"/>
  <c r="E9" i="10"/>
  <c r="F9" i="10" s="1"/>
  <c r="D10" i="10"/>
  <c r="E10" i="10"/>
  <c r="D11" i="10"/>
  <c r="E11" i="10"/>
  <c r="D12" i="10"/>
  <c r="E12" i="10"/>
  <c r="D13" i="10"/>
  <c r="E13" i="10"/>
  <c r="F13" i="10" s="1"/>
  <c r="D14" i="10"/>
  <c r="E14" i="10"/>
  <c r="D15" i="10"/>
  <c r="E15" i="10"/>
  <c r="D16" i="10"/>
  <c r="E16" i="10"/>
  <c r="D3" i="10"/>
  <c r="E3" i="10"/>
  <c r="F4" i="10"/>
  <c r="F6" i="10"/>
  <c r="F8" i="10"/>
  <c r="F10" i="10"/>
  <c r="F14" i="10"/>
  <c r="F11" i="10"/>
  <c r="F16" i="10"/>
  <c r="F3" i="10"/>
  <c r="E2" i="10"/>
  <c r="D2" i="10"/>
  <c r="F15" i="10" l="1"/>
  <c r="F12" i="10"/>
  <c r="F7" i="10"/>
  <c r="F2" i="10"/>
  <c r="N5" i="5"/>
  <c r="J5" i="6" s="1"/>
  <c r="L5" i="5"/>
  <c r="M5" i="5"/>
  <c r="D3" i="5"/>
  <c r="K21" i="6" s="1"/>
  <c r="P7" i="5"/>
  <c r="L10" i="6" s="1"/>
  <c r="Q7" i="5"/>
  <c r="L11" i="6" s="1"/>
  <c r="R7" i="5"/>
  <c r="L16" i="6" s="1"/>
  <c r="P8" i="5"/>
  <c r="M10" i="6" s="1"/>
  <c r="Q8" i="5"/>
  <c r="M11" i="6" s="1"/>
  <c r="R8" i="5"/>
  <c r="M16" i="6" s="1"/>
  <c r="P9" i="5"/>
  <c r="N10" i="6" s="1"/>
  <c r="Q9" i="5"/>
  <c r="N11" i="6" s="1"/>
  <c r="R9" i="5"/>
  <c r="N16" i="6" s="1"/>
  <c r="P10" i="5"/>
  <c r="O10" i="6" s="1"/>
  <c r="Q10" i="5"/>
  <c r="O11" i="6" s="1"/>
  <c r="R10" i="5"/>
  <c r="O15" i="6" s="1"/>
  <c r="P11" i="5"/>
  <c r="P10" i="6" s="1"/>
  <c r="Q11" i="5"/>
  <c r="P11" i="6" s="1"/>
  <c r="R11" i="5"/>
  <c r="P15" i="6" s="1"/>
  <c r="P6" i="5"/>
  <c r="K10" i="6" s="1"/>
  <c r="Q6" i="5"/>
  <c r="K11" i="6" s="1"/>
  <c r="R6" i="5"/>
  <c r="K16" i="6" s="1"/>
  <c r="O6" i="5"/>
  <c r="K6" i="6" s="1"/>
  <c r="O7" i="5"/>
  <c r="L6" i="6" s="1"/>
  <c r="O8" i="5"/>
  <c r="M6" i="6" s="1"/>
  <c r="O9" i="5"/>
  <c r="N6" i="6" s="1"/>
  <c r="O10" i="5"/>
  <c r="O6" i="6" s="1"/>
  <c r="O11" i="5"/>
  <c r="P6" i="6" s="1"/>
  <c r="Q5" i="5"/>
  <c r="J11" i="6" s="1"/>
  <c r="R5" i="5"/>
  <c r="J16" i="6" s="1"/>
  <c r="P5" i="5"/>
  <c r="J10" i="6" s="1"/>
  <c r="J8" i="5"/>
  <c r="J5" i="5"/>
  <c r="I16" i="6" l="1"/>
  <c r="R23" i="6"/>
  <c r="S23" i="6"/>
  <c r="R22" i="6"/>
  <c r="S25" i="6"/>
  <c r="S24" i="6"/>
  <c r="R24" i="6"/>
  <c r="R25" i="6"/>
  <c r="L15" i="6"/>
  <c r="K15" i="6"/>
  <c r="M15" i="6"/>
  <c r="O16" i="6"/>
  <c r="P16" i="6"/>
  <c r="J15" i="6"/>
  <c r="N15" i="6"/>
  <c r="D2" i="5"/>
  <c r="H1" i="6"/>
  <c r="I15" i="6" l="1"/>
  <c r="P25" i="6"/>
  <c r="O25" i="6"/>
  <c r="P24" i="6"/>
  <c r="O22" i="6"/>
  <c r="O24" i="6"/>
  <c r="O23" i="6"/>
  <c r="P23" i="6"/>
  <c r="K5" i="5"/>
  <c r="O5" i="5"/>
  <c r="J6" i="6" s="1"/>
  <c r="J6" i="5"/>
  <c r="K6" i="5"/>
  <c r="L6" i="5"/>
  <c r="M6" i="5"/>
  <c r="N6" i="5"/>
  <c r="K5" i="6" s="1"/>
  <c r="J7" i="5"/>
  <c r="K7" i="5"/>
  <c r="L7" i="5"/>
  <c r="M7" i="5"/>
  <c r="N7" i="5"/>
  <c r="L5" i="6" s="1"/>
  <c r="K8" i="5"/>
  <c r="L8" i="5"/>
  <c r="M8" i="5"/>
  <c r="N8" i="5"/>
  <c r="M5" i="6" s="1"/>
  <c r="J9" i="5"/>
  <c r="K9" i="5"/>
  <c r="L9" i="5"/>
  <c r="M9" i="5"/>
  <c r="N9" i="5"/>
  <c r="N5" i="6" s="1"/>
  <c r="J10" i="5"/>
  <c r="K10" i="5"/>
  <c r="L10" i="5"/>
  <c r="M10" i="5"/>
  <c r="N10" i="5"/>
  <c r="O5" i="6" s="1"/>
  <c r="J11" i="5"/>
  <c r="K11" i="5"/>
  <c r="L11" i="5"/>
  <c r="M11" i="5"/>
  <c r="N11" i="5"/>
  <c r="P5" i="6" s="1"/>
  <c r="L23" i="6" l="1"/>
  <c r="M23" i="6" a="1"/>
  <c r="M23" i="6" s="1"/>
  <c r="J23" i="6"/>
  <c r="K23" i="6" a="1"/>
  <c r="K23" i="6" s="1"/>
  <c r="J20" i="6"/>
  <c r="M29" i="6"/>
  <c r="M28" i="6"/>
  <c r="M27" i="6"/>
  <c r="M26" i="6"/>
  <c r="M25" i="6"/>
  <c r="M24" i="6"/>
  <c r="L22" i="6"/>
  <c r="K29" i="6"/>
  <c r="K25" i="6"/>
  <c r="J22" i="6"/>
  <c r="K27" i="6"/>
  <c r="K24" i="6"/>
  <c r="K26" i="6"/>
  <c r="K28" i="6"/>
  <c r="I6" i="6"/>
  <c r="E3" i="6" s="1"/>
  <c r="I11" i="6"/>
  <c r="I5" i="6"/>
  <c r="B3" i="6" s="1"/>
  <c r="I10" i="6"/>
  <c r="F22" i="6" l="1"/>
  <c r="F18" i="6"/>
  <c r="F14" i="6"/>
  <c r="F10" i="6"/>
  <c r="F21" i="6"/>
  <c r="F17" i="6"/>
  <c r="F13" i="6"/>
  <c r="F9" i="6"/>
  <c r="F20" i="6"/>
  <c r="F16" i="6"/>
  <c r="F12" i="6"/>
  <c r="F8" i="6"/>
  <c r="F19" i="6"/>
  <c r="F15" i="6"/>
  <c r="F11" i="6"/>
  <c r="C16" i="6"/>
  <c r="C35" i="6"/>
  <c r="B38" i="6"/>
  <c r="B34" i="6"/>
  <c r="B30" i="6"/>
  <c r="B26" i="6"/>
  <c r="C17" i="6"/>
  <c r="B35" i="6"/>
  <c r="B39" i="6"/>
  <c r="B36" i="6"/>
  <c r="B32" i="6"/>
  <c r="B28" i="6"/>
  <c r="B17" i="6"/>
  <c r="C39" i="6"/>
  <c r="C38" i="6"/>
  <c r="C37" i="6"/>
  <c r="C36" i="6"/>
  <c r="C34" i="6"/>
  <c r="C33" i="6"/>
  <c r="C32" i="6"/>
  <c r="C31" i="6"/>
  <c r="C30" i="6"/>
  <c r="C29" i="6"/>
  <c r="C28" i="6"/>
  <c r="C27" i="6"/>
  <c r="C26" i="6"/>
  <c r="B16" i="6"/>
  <c r="B37" i="6"/>
  <c r="B33" i="6"/>
  <c r="B31" i="6"/>
  <c r="B29" i="6"/>
  <c r="B27" i="6"/>
  <c r="E35" i="6"/>
  <c r="F39" i="6"/>
  <c r="F38" i="6"/>
  <c r="F37" i="6"/>
  <c r="L43" i="6" s="1"/>
  <c r="F36" i="6"/>
  <c r="F33" i="6"/>
  <c r="F32" i="6"/>
  <c r="F31" i="6"/>
  <c r="F30" i="6"/>
  <c r="F29" i="6"/>
  <c r="F28" i="6"/>
  <c r="F27" i="6"/>
  <c r="F26" i="6"/>
  <c r="E34" i="6"/>
  <c r="E39" i="6"/>
  <c r="E38" i="6"/>
  <c r="E37" i="6"/>
  <c r="E36" i="6"/>
  <c r="E33" i="6"/>
  <c r="E32" i="6"/>
  <c r="E31" i="6"/>
  <c r="E30" i="6"/>
  <c r="E29" i="6"/>
  <c r="E28" i="6"/>
  <c r="E27" i="6"/>
  <c r="E26" i="6"/>
  <c r="F35" i="6"/>
  <c r="F34" i="6"/>
  <c r="B20" i="6"/>
  <c r="B14" i="6"/>
  <c r="B10" i="6"/>
  <c r="B21" i="6"/>
  <c r="B19" i="6"/>
  <c r="B13" i="6"/>
  <c r="B11" i="6"/>
  <c r="B8" i="6"/>
  <c r="C22" i="6"/>
  <c r="C21" i="6"/>
  <c r="C20" i="6"/>
  <c r="C19" i="6"/>
  <c r="C18" i="6"/>
  <c r="C15" i="6"/>
  <c r="C14" i="6"/>
  <c r="C13" i="6"/>
  <c r="C12" i="6"/>
  <c r="C11" i="6"/>
  <c r="C10" i="6"/>
  <c r="C9" i="6"/>
  <c r="C8" i="6"/>
  <c r="B22" i="6"/>
  <c r="B18" i="6"/>
  <c r="B15" i="6"/>
  <c r="B12" i="6"/>
  <c r="B9" i="6"/>
  <c r="E22" i="6"/>
  <c r="E21" i="6"/>
  <c r="E20" i="6"/>
  <c r="E19" i="6"/>
  <c r="E18" i="6"/>
  <c r="E17" i="6"/>
  <c r="E15" i="6"/>
  <c r="E14" i="6"/>
  <c r="E13" i="6"/>
  <c r="E12" i="6"/>
  <c r="E11" i="6"/>
  <c r="E10" i="6"/>
  <c r="E9" i="6"/>
  <c r="E8" i="6"/>
  <c r="E16" i="6"/>
  <c r="K33" i="6" l="1"/>
  <c r="L40" i="6"/>
  <c r="K37" i="6"/>
  <c r="K35" i="6"/>
  <c r="L36" i="6"/>
  <c r="L37" i="6"/>
  <c r="K38" i="6"/>
  <c r="K36" i="6"/>
  <c r="L41" i="6"/>
  <c r="K42" i="6"/>
  <c r="K34" i="6"/>
  <c r="K44" i="6"/>
  <c r="K40" i="6"/>
  <c r="K43" i="6"/>
  <c r="L33" i="6"/>
  <c r="L34" i="6"/>
  <c r="L35" i="6"/>
  <c r="L42" i="6"/>
  <c r="L44" i="6"/>
  <c r="K41" i="6"/>
  <c r="L38"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<sst xmlns="http://schemas.openxmlformats.org/spreadsheetml/2006/main" count="1722" uniqueCount="345">
  <si>
    <t>away</t>
  </si>
  <si>
    <t>home</t>
  </si>
  <si>
    <t>Away_Margin</t>
  </si>
  <si>
    <t>Home_Margin</t>
  </si>
  <si>
    <t>Away_Win</t>
  </si>
  <si>
    <t>Home_Win</t>
  </si>
  <si>
    <t>Model</t>
  </si>
  <si>
    <t>Washington Wizards</t>
  </si>
  <si>
    <t>Atlanta Hawks</t>
  </si>
  <si>
    <t>Kendall Jenner - Simple Model</t>
  </si>
  <si>
    <t>Indiana Pacers</t>
  </si>
  <si>
    <t>Cleveland Cavaliers</t>
  </si>
  <si>
    <t>New Orleans Pelicans</t>
  </si>
  <si>
    <t>Memphis Grizzlies</t>
  </si>
  <si>
    <t>Milwaukee Bucks</t>
  </si>
  <si>
    <t>San Antonio Spurs</t>
  </si>
  <si>
    <t>Utah Jazz</t>
  </si>
  <si>
    <t>Golden State Warriors</t>
  </si>
  <si>
    <t>Houston Rockets</t>
  </si>
  <si>
    <t>Portland Trail Blazers</t>
  </si>
  <si>
    <t>Tyra Banks - Least Squares</t>
  </si>
  <si>
    <t>Gisele Bundchen - KNN</t>
  </si>
  <si>
    <t>Kate Moss - Random Forest</t>
  </si>
  <si>
    <t>Cindy Crawford - SVM</t>
  </si>
  <si>
    <t>Naomi Campbell - Neural Network</t>
  </si>
  <si>
    <t>Adriana Lima - Combination</t>
  </si>
  <si>
    <t>Team</t>
  </si>
  <si>
    <t>FG</t>
  </si>
  <si>
    <t>FG_rank</t>
  </si>
  <si>
    <t>SR2</t>
  </si>
  <si>
    <t>SR2_rank</t>
  </si>
  <si>
    <t>FG3</t>
  </si>
  <si>
    <t>FG3_rank</t>
  </si>
  <si>
    <t>SR3</t>
  </si>
  <si>
    <t>SR3_rank</t>
  </si>
  <si>
    <t>FT</t>
  </si>
  <si>
    <t>FT_rank</t>
  </si>
  <si>
    <t>FTR</t>
  </si>
  <si>
    <t>FTR_rank</t>
  </si>
  <si>
    <t>ORB</t>
  </si>
  <si>
    <t>ORB_rank</t>
  </si>
  <si>
    <t>DRB</t>
  </si>
  <si>
    <t>DRB_rank</t>
  </si>
  <si>
    <t>TRB</t>
  </si>
  <si>
    <t>TRB_rank</t>
  </si>
  <si>
    <t>AST</t>
  </si>
  <si>
    <t>AST_rank</t>
  </si>
  <si>
    <t>TOV</t>
  </si>
  <si>
    <t>TOV_rank</t>
  </si>
  <si>
    <t>STL</t>
  </si>
  <si>
    <t>STL_rank</t>
  </si>
  <si>
    <t>BLK</t>
  </si>
  <si>
    <t>BLK_rank</t>
  </si>
  <si>
    <t>PF</t>
  </si>
  <si>
    <t>PF_rank</t>
  </si>
  <si>
    <t>eFG</t>
  </si>
  <si>
    <t>eFG_rank</t>
  </si>
  <si>
    <t>TS</t>
  </si>
  <si>
    <t>TS_rank</t>
  </si>
  <si>
    <t>oFG</t>
  </si>
  <si>
    <t>oFG_rank</t>
  </si>
  <si>
    <t>oSR2</t>
  </si>
  <si>
    <t>oSR2_rank</t>
  </si>
  <si>
    <t>oFG3</t>
  </si>
  <si>
    <t>oFG3_rank</t>
  </si>
  <si>
    <t>oSR3</t>
  </si>
  <si>
    <t>oSR3_rank</t>
  </si>
  <si>
    <t>oFT</t>
  </si>
  <si>
    <t>oFT_rank</t>
  </si>
  <si>
    <t>oFTR</t>
  </si>
  <si>
    <t>oFTR_rank</t>
  </si>
  <si>
    <t>oORB</t>
  </si>
  <si>
    <t>oORB_rank</t>
  </si>
  <si>
    <t>oDRB</t>
  </si>
  <si>
    <t>oDRB_rank</t>
  </si>
  <si>
    <t>oTRB</t>
  </si>
  <si>
    <t>oTRB_rank</t>
  </si>
  <si>
    <t>oAST</t>
  </si>
  <si>
    <t>oAST_rank</t>
  </si>
  <si>
    <t>oTOV</t>
  </si>
  <si>
    <t>oTOV_rank</t>
  </si>
  <si>
    <t>oSTL</t>
  </si>
  <si>
    <t>oSTL_rank</t>
  </si>
  <si>
    <t>oBLK</t>
  </si>
  <si>
    <t>oBLK_rank</t>
  </si>
  <si>
    <t>oPF</t>
  </si>
  <si>
    <t>oPF_rank</t>
  </si>
  <si>
    <t>oeFG</t>
  </si>
  <si>
    <t>oeFG_rank</t>
  </si>
  <si>
    <t>oTS</t>
  </si>
  <si>
    <t>oTS_rank</t>
  </si>
  <si>
    <t>ORtg</t>
  </si>
  <si>
    <t>ORtg_rank</t>
  </si>
  <si>
    <t>DRtg</t>
  </si>
  <si>
    <t>DRtg_rank</t>
  </si>
  <si>
    <t>Pace</t>
  </si>
  <si>
    <t>Pace_rank</t>
  </si>
  <si>
    <t>Boston Celtics</t>
  </si>
  <si>
    <t>Brooklyn Nets</t>
  </si>
  <si>
    <t>Charlotte Hornets</t>
  </si>
  <si>
    <t>Chicago Bulls</t>
  </si>
  <si>
    <t>Dallas Mavericks</t>
  </si>
  <si>
    <t>Denver Nuggets</t>
  </si>
  <si>
    <t>Detroit Pistons</t>
  </si>
  <si>
    <t>LA Clippers</t>
  </si>
  <si>
    <t>Los Angeles Lakers</t>
  </si>
  <si>
    <t>Miami Heat</t>
  </si>
  <si>
    <t>Minnesota Timberwolves</t>
  </si>
  <si>
    <t>New York Knicks</t>
  </si>
  <si>
    <t>Oklahoma City Thunder</t>
  </si>
  <si>
    <t>Orlando Magic</t>
  </si>
  <si>
    <t>Philadelphia 76ers</t>
  </si>
  <si>
    <t>Phoenix Suns</t>
  </si>
  <si>
    <t>Sacramento Kings</t>
  </si>
  <si>
    <t>Toronto Raptors</t>
  </si>
  <si>
    <t>Sum of Away_Margin</t>
  </si>
  <si>
    <t>Sum of Home_Margin</t>
  </si>
  <si>
    <t>Sum of Away_Win</t>
  </si>
  <si>
    <t>Away</t>
  </si>
  <si>
    <t>Home</t>
  </si>
  <si>
    <t>Margin</t>
  </si>
  <si>
    <t>Win</t>
  </si>
  <si>
    <t>Ortg</t>
  </si>
  <si>
    <t>Defense</t>
  </si>
  <si>
    <t>Offense</t>
  </si>
  <si>
    <t>Rank</t>
  </si>
  <si>
    <t>Drtg</t>
  </si>
  <si>
    <t>@</t>
  </si>
  <si>
    <t>Kate Moss -   Random Forest</t>
  </si>
  <si>
    <t>Tyra Banks -         Least Squares</t>
  </si>
  <si>
    <t>Game Summary</t>
  </si>
  <si>
    <t>Atlanta Hawks</t>
  </si>
  <si>
    <t>State Farm Arena</t>
  </si>
  <si>
    <t>Boston Celtics</t>
  </si>
  <si>
    <t>TD Garden</t>
  </si>
  <si>
    <t>Cleveland Cavaliers</t>
  </si>
  <si>
    <t>Rocket Mortgage FieldHouse</t>
  </si>
  <si>
    <t>New Orleans Pelicans</t>
  </si>
  <si>
    <t>Smoothie King Center</t>
  </si>
  <si>
    <t>Chicago Bulls</t>
  </si>
  <si>
    <t>United Center</t>
  </si>
  <si>
    <t>Dallas Mavericks</t>
  </si>
  <si>
    <t>American Airlines Center</t>
  </si>
  <si>
    <t>Denver Nuggets</t>
  </si>
  <si>
    <t>Ball Arena</t>
  </si>
  <si>
    <t>Golden State Warriors</t>
  </si>
  <si>
    <t>Chase Center</t>
  </si>
  <si>
    <t>Houston Rockets</t>
  </si>
  <si>
    <t>Toyota Center</t>
  </si>
  <si>
    <t>STAPLES Center</t>
  </si>
  <si>
    <t>Los Angeles Lakers</t>
  </si>
  <si>
    <t>Miami Heat</t>
  </si>
  <si>
    <t>FTX Arena</t>
  </si>
  <si>
    <t>Milwaukee Bucks</t>
  </si>
  <si>
    <t>Fiserv Forum</t>
  </si>
  <si>
    <t>Minnesota Timberwolves</t>
  </si>
  <si>
    <t>Target Center</t>
  </si>
  <si>
    <t>Brooklyn Nets</t>
  </si>
  <si>
    <t>Barclays Center</t>
  </si>
  <si>
    <t>New York Knicks</t>
  </si>
  <si>
    <t>Madison Square Garden</t>
  </si>
  <si>
    <t>Orlando Magic</t>
  </si>
  <si>
    <t>Amway Center</t>
  </si>
  <si>
    <t>Indiana Pacers</t>
  </si>
  <si>
    <t>Gainbridge Fieldhouse</t>
  </si>
  <si>
    <t>Philadelphia 76ers</t>
  </si>
  <si>
    <t>Wells Fargo Center</t>
  </si>
  <si>
    <t>Phoenix Suns</t>
  </si>
  <si>
    <t>Footprint Center</t>
  </si>
  <si>
    <t>Portland Trail Blazers</t>
  </si>
  <si>
    <t>Moda Center</t>
  </si>
  <si>
    <t>Sacramento Kings</t>
  </si>
  <si>
    <t>Golden 1 Center</t>
  </si>
  <si>
    <t>San Antonio Spurs</t>
  </si>
  <si>
    <t>AT&amp;T Center</t>
  </si>
  <si>
    <t>Oklahoma City Thunder</t>
  </si>
  <si>
    <t>Paycom Center</t>
  </si>
  <si>
    <t>Toronto Raptors</t>
  </si>
  <si>
    <t>Scotiabank Arena</t>
  </si>
  <si>
    <t>Utah Jazz</t>
  </si>
  <si>
    <t>Vivint Arena</t>
  </si>
  <si>
    <t>Memphis Grizzlies</t>
  </si>
  <si>
    <t>FedExForum</t>
  </si>
  <si>
    <t>Washington Wizards</t>
  </si>
  <si>
    <t>Capital One Arena</t>
  </si>
  <si>
    <t>Detroit Pistons</t>
  </si>
  <si>
    <t>Little Caesars Arena</t>
  </si>
  <si>
    <t>Charlotte Hornets</t>
  </si>
  <si>
    <t>Spectrum Center</t>
  </si>
  <si>
    <t>Arena</t>
  </si>
  <si>
    <t>Conference</t>
  </si>
  <si>
    <t>Division</t>
  </si>
  <si>
    <t>Record</t>
  </si>
  <si>
    <t>Win%</t>
  </si>
  <si>
    <t>L10</t>
  </si>
  <si>
    <t>Streak</t>
  </si>
  <si>
    <t>Away Record</t>
  </si>
  <si>
    <t>Away Win%</t>
  </si>
  <si>
    <t>Away L10</t>
  </si>
  <si>
    <t>Away Streak</t>
  </si>
  <si>
    <t>Home Record</t>
  </si>
  <si>
    <t>Home Win%</t>
  </si>
  <si>
    <t>Home L10</t>
  </si>
  <si>
    <t>Home Streak</t>
  </si>
  <si>
    <t>Conference Rank</t>
  </si>
  <si>
    <t>East</t>
  </si>
  <si>
    <t>West</t>
  </si>
  <si>
    <t>Southeast</t>
  </si>
  <si>
    <t>Atlantic</t>
  </si>
  <si>
    <t>Central</t>
  </si>
  <si>
    <t>Southwest</t>
  </si>
  <si>
    <t>Northwest</t>
  </si>
  <si>
    <t>Pacific</t>
  </si>
  <si>
    <t>L 1</t>
  </si>
  <si>
    <t>W 1</t>
  </si>
  <si>
    <t>L 2</t>
  </si>
  <si>
    <t>W 3</t>
  </si>
  <si>
    <t>W 2</t>
  </si>
  <si>
    <t>L 3</t>
  </si>
  <si>
    <t>Four Factors</t>
  </si>
  <si>
    <t>Lg_Avg</t>
  </si>
  <si>
    <t>PPG</t>
  </si>
  <si>
    <t>Season</t>
  </si>
  <si>
    <t>Location</t>
  </si>
  <si>
    <t>Dallas, Texas</t>
  </si>
  <si>
    <t>Orlando, Florida</t>
  </si>
  <si>
    <t>San Antonio, Texas</t>
  </si>
  <si>
    <t>Denver, Colorado</t>
  </si>
  <si>
    <t>Brooklyn, New York</t>
  </si>
  <si>
    <t>Washington, D.C.</t>
  </si>
  <si>
    <t>San Francisco, California</t>
  </si>
  <si>
    <t>Memphis, Tennessee</t>
  </si>
  <si>
    <t>Milwaukee, Wisconsin</t>
  </si>
  <si>
    <t>Phoenix, Arizona</t>
  </si>
  <si>
    <t>Miami, Florida</t>
  </si>
  <si>
    <t>Indianapolis, Indiana</t>
  </si>
  <si>
    <t>Sacramento, California</t>
  </si>
  <si>
    <t>Detroit, Michigan</t>
  </si>
  <si>
    <t>New York City, New York</t>
  </si>
  <si>
    <t>Portland, Oregon</t>
  </si>
  <si>
    <t>Oklahoma City, Oklahoma</t>
  </si>
  <si>
    <t>Cleveland, Ohio</t>
  </si>
  <si>
    <t>Toronto, Ontario</t>
  </si>
  <si>
    <t>New Orleans, Louisiana</t>
  </si>
  <si>
    <t>Charlotte, North Carolina</t>
  </si>
  <si>
    <t>Los Angeles, California</t>
  </si>
  <si>
    <t>Atlanta, Georgia</t>
  </si>
  <si>
    <t>Minneapolis, Minnesota</t>
  </si>
  <si>
    <t>Boston, Massachusetts</t>
  </si>
  <si>
    <t>Houston, Texas</t>
  </si>
  <si>
    <t>Chicago, Illinois</t>
  </si>
  <si>
    <t>Salt Lake City, Utah</t>
  </si>
  <si>
    <t>Philadelphia, Pennsylvania</t>
  </si>
  <si>
    <t>Offense Expectations</t>
  </si>
  <si>
    <t>Defense Expectations</t>
  </si>
  <si>
    <t>Game Time</t>
  </si>
  <si>
    <t>Away_Margin2</t>
  </si>
  <si>
    <t>Home_Margin2</t>
  </si>
  <si>
    <t>Total</t>
  </si>
  <si>
    <t>Sum of Away_Margin2</t>
  </si>
  <si>
    <t>Sum of Home_Margin2</t>
  </si>
  <si>
    <t>Sum of Home_Win</t>
  </si>
  <si>
    <t>Average of Total</t>
  </si>
  <si>
    <t>4-6</t>
  </si>
  <si>
    <t>7-3</t>
  </si>
  <si>
    <t>6-4</t>
  </si>
  <si>
    <t>5-5</t>
  </si>
  <si>
    <t>3-7</t>
  </si>
  <si>
    <t>2-8</t>
  </si>
  <si>
    <t>LA Clippers</t>
  </si>
  <si>
    <t>8-2</t>
  </si>
  <si>
    <t>Player Summary</t>
  </si>
  <si>
    <t>Points</t>
  </si>
  <si>
    <t>Rebounds</t>
  </si>
  <si>
    <t>Assists</t>
  </si>
  <si>
    <t>ORB/DRB</t>
  </si>
  <si>
    <t>Drtg/Ortg</t>
  </si>
  <si>
    <t>Ortg/Drtg</t>
  </si>
  <si>
    <t>DRB/ORB</t>
  </si>
  <si>
    <t>9-1</t>
  </si>
  <si>
    <t>W 5</t>
  </si>
  <si>
    <t>L 4</t>
  </si>
  <si>
    <t>1-9</t>
  </si>
  <si>
    <t>L 5</t>
  </si>
  <si>
    <t>W 4</t>
  </si>
  <si>
    <t>19:30:00</t>
  </si>
  <si>
    <t>L 6</t>
  </si>
  <si>
    <t>17-24</t>
  </si>
  <si>
    <t>14:30:00</t>
  </si>
  <si>
    <t>18:00:00</t>
  </si>
  <si>
    <t>20:30:00</t>
  </si>
  <si>
    <t>L 7</t>
  </si>
  <si>
    <t>25-16</t>
  </si>
  <si>
    <t>20-21</t>
  </si>
  <si>
    <t>28-13</t>
  </si>
  <si>
    <t>16-25</t>
  </si>
  <si>
    <t>12-29</t>
  </si>
  <si>
    <t>24-17</t>
  </si>
  <si>
    <t>23-18</t>
  </si>
  <si>
    <t>27-14</t>
  </si>
  <si>
    <t>26-15</t>
  </si>
  <si>
    <t>10-31</t>
  </si>
  <si>
    <t>31-10</t>
  </si>
  <si>
    <t>0-10</t>
  </si>
  <si>
    <t>W 6</t>
  </si>
  <si>
    <t>L 10</t>
  </si>
  <si>
    <t>21-20</t>
  </si>
  <si>
    <t>19-22</t>
  </si>
  <si>
    <t>9-32</t>
  </si>
  <si>
    <t>32-9</t>
  </si>
  <si>
    <t>13-28</t>
  </si>
  <si>
    <t>29-12</t>
  </si>
  <si>
    <t>43-39</t>
  </si>
  <si>
    <t>51-31</t>
  </si>
  <si>
    <t>44-38</t>
  </si>
  <si>
    <t>46-36</t>
  </si>
  <si>
    <t>52-30</t>
  </si>
  <si>
    <t>48-34</t>
  </si>
  <si>
    <t>23-59</t>
  </si>
  <si>
    <t>53-29</t>
  </si>
  <si>
    <t>20-62</t>
  </si>
  <si>
    <t>25-57</t>
  </si>
  <si>
    <t>42-40</t>
  </si>
  <si>
    <t>33-49</t>
  </si>
  <si>
    <t>56-26</t>
  </si>
  <si>
    <t>36-46</t>
  </si>
  <si>
    <t>37-45</t>
  </si>
  <si>
    <t>24-58</t>
  </si>
  <si>
    <t>22-60</t>
  </si>
  <si>
    <t>64-18</t>
  </si>
  <si>
    <t>27-55</t>
  </si>
  <si>
    <t>30-52</t>
  </si>
  <si>
    <t>34-48</t>
  </si>
  <si>
    <t>49-33</t>
  </si>
  <si>
    <t>35-47</t>
  </si>
  <si>
    <t>L 11</t>
  </si>
  <si>
    <t>22-19</t>
  </si>
  <si>
    <t>14-27</t>
  </si>
  <si>
    <t>18-23</t>
  </si>
  <si>
    <t>11-30</t>
  </si>
  <si>
    <t>30-11</t>
  </si>
  <si>
    <t>12:00:00</t>
  </si>
  <si>
    <t>17:00:00</t>
  </si>
  <si>
    <t>17:30:00</t>
  </si>
  <si>
    <t>20:00:00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</si>
</sst>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mm/dd/yyyy\ hh:mm:ss"/>
    <numFmt numFmtId="167" formatCode="[$-F800]dddd\,\ mmmm\ dd\,\ yyyy"/>
    <numFmt numFmtId="168" formatCode="[$-409]h:mm\ AM/PM;@"/>
    <numFmt numFmtId="169" formatCode="h:mm;@"/>
  </numFmts>
  <fonts count="19" x14ac:knownFonts="1">
    <font>
      <sz val="11"/>
      <color rgb="FF000000"/>
      <name val="Calibri"/>
      <family val="2"/>
      <scheme val="minor"/>
    </font>
    <font>
      <sz val="12"/>
      <color theme="1"/>
      <name val="Calibri"/>
      <family val="2"/>
      <scheme val="minor"/>
    </font>
    <font>
      <sz val="11"/>
      <color rgb="FF000000"/>
      <name val="Calibri"/>
      <family val="2"/>
      <scheme val="minor"/>
    </font>
    <font>
      <b/>
      <sz val="12"/>
      <color rgb="FF3F3F3F"/>
      <name val="Calibri"/>
      <family val="2"/>
      <scheme val="minor"/>
    </font>
    <font>
      <sz val="12"/>
      <color theme="0"/>
      <name val="Calibri"/>
      <family val="2"/>
      <scheme val="minor"/>
    </font>
    <font>
      <sz val="11"/>
      <color theme="0"/>
      <name val="Calibri"/>
      <family val="2"/>
      <scheme val="minor"/>
    </font>
    <font>
      <sz val="12"/>
      <color theme="7" tint="0.79998168889431442"/>
      <name val="Calibri"/>
      <family val="2"/>
      <scheme val="minor"/>
    </font>
    <font>
      <sz val="12"/>
      <color theme="3" tint="0.79998168889431442"/>
      <name val="Calibri"/>
      <family val="2"/>
      <scheme val="minor"/>
    </font>
    <font>
      <sz val="15"/>
      <color theme="0"/>
      <name val="Calibri"/>
      <family val="2"/>
      <scheme val="minor"/>
    </font>
    <font>
      <sz val="11"/>
      <color rgb="FF000000"/>
      <name val="Lucida Grande"/>
      <family val="2"/>
    </font>
    <font>
      <i/>
      <sz val="11"/>
      <color rgb="FFB0B0B0"/>
      <name val="Lucida Grande"/>
      <family val="2"/>
    </font>
    <font>
      <b/>
      <sz val="11"/>
      <color rgb="FF000000"/>
      <name val="Calibri"/>
      <family val="2"/>
      <scheme val="minor"/>
    </font>
    <font>
      <b/>
      <sz val="11"/>
      <color theme="4"/>
      <name val="Calibri"/>
      <family val="2"/>
      <scheme val="minor"/>
    </font>
    <font>
      <b/>
      <sz val="24"/>
      <color theme="0"/>
      <name val="Calibri"/>
      <family val="2"/>
      <scheme val="minor"/>
    </font>
    <font>
      <sz val="13"/>
      <color theme="0"/>
      <name val="Calibri"/>
      <family val="2"/>
      <scheme val="minor"/>
    </font>
    <font>
      <sz val="14"/>
      <color rgb="FF212529"/>
      <name val="Menlo"/>
      <family val="2"/>
    </font>
    <font>
      <b/>
      <sz val="11"/>
      <color theme="0"/>
      <name val="Calibri"/>
      <family val="2"/>
      <scheme val="minor"/>
    </font>
    <font>
      <sz val="20"/>
      <color theme="0"/>
      <name val="Calibri"/>
      <family val="2"/>
      <scheme val="minor"/>
    </font>
    <font>
      <b/>
      <sz val="15"/>
      <color theme="0"/>
      <name val="Calibri"/>
      <family val="2"/>
      <scheme val="minor"/>
    </font>
  </fonts>
  <fills count="25">
    <fill>
      <patternFill patternType="none"/>
    </fill>
    <fill>
      <patternFill patternType="gray125"/>
    </fill>
    <fill>
      <patternFill patternType="solid">
        <fgColor rgb="FFF2F2F2"/>
      </patternFill>
    </fill>
    <fill>
      <patternFill patternType="solid">
        <fgColor theme="6" tint="0.79998168889431442"/>
        <bgColor indexed="65"/>
      </patternFill>
    </fill>
    <fill>
      <patternFill patternType="solid">
        <fgColor rgb="FF3D4A5F"/>
        <bgColor indexed="64"/>
      </patternFill>
    </fill>
    <fill>
      <patternFill patternType="solid">
        <fgColor rgb="FF27313F"/>
        <bgColor indexed="64"/>
      </patternFill>
    </fill>
    <fill>
      <patternFill patternType="solid">
        <fgColor rgb="FF0F0026"/>
        <bgColor indexed="64"/>
      </patternFill>
    </fill>
    <fill>
      <patternFill patternType="solid">
        <fgColor rgb="FF0582B1"/>
        <bgColor indexed="64"/>
      </patternFill>
    </fill>
    <fill>
      <patternFill patternType="solid">
        <fgColor theme="4"/>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6"/>
        <bgColor indexed="64"/>
      </patternFill>
    </fill>
    <fill>
      <patternFill patternType="solid">
        <fgColor theme="5" tint="-0.249977111117893"/>
        <bgColor indexed="64"/>
      </patternFill>
    </fill>
    <fill>
      <patternFill patternType="solid">
        <fgColor theme="3" tint="-0.249977111117893"/>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rgb="FF443D6B"/>
        <bgColor indexed="64"/>
      </patternFill>
    </fill>
    <fill>
      <patternFill patternType="solid">
        <fgColor theme="0" tint="-0.34998626667073579"/>
        <bgColor indexed="64"/>
      </patternFill>
    </fill>
    <fill>
      <patternFill patternType="solid">
        <fgColor indexed="22"/>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8"/>
        <bgColor indexed="64"/>
      </patternFill>
    </fill>
  </fills>
  <borders count="8">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9">
    <xf numFmtId="0" fontId="0" fillId="0" borderId="0"/>
    <xf numFmtId="9" fontId="2" fillId="0" borderId="0" applyFont="0" applyFill="0" applyBorder="0" applyAlignment="0" applyProtection="0"/>
    <xf numFmtId="0" fontId="3" fillId="2" borderId="1" applyNumberFormat="0" applyAlignment="0" applyProtection="0"/>
    <xf numFmtId="0" fontId="1" fillId="3" borderId="0" applyNumberFormat="0" applyBorder="0" applyAlignment="0" applyProtection="0"/>
    <xf numFmtId="0" fontId="2" fillId="20" borderId="0">
      <alignment wrapText="1"/>
    </xf>
    <xf numFmtId="0" fontId="2" fillId="0" borderId="0">
      <alignment wrapText="1"/>
    </xf>
    <xf numFmtId="0" fontId="2" fillId="0" borderId="0">
      <alignment wrapText="1"/>
    </xf>
    <xf numFmtId="0" fontId="2" fillId="0" borderId="0">
      <alignment wrapText="1"/>
    </xf>
    <xf numFmtId="166" fontId="2" fillId="0" borderId="0">
      <alignment wrapText="1"/>
    </xf>
  </cellStyleXfs>
  <cellXfs count="70">
    <xf numFmtId="0" fontId="0" fillId="0" borderId="0" xfId="0"/>
    <xf numFmtId="0" fontId="0" fillId="0" borderId="0" xfId="0" applyNumberFormat="1"/>
    <xf numFmtId="0" fontId="0" fillId="0" borderId="0" xfId="0" pivotButton="1"/>
    <xf numFmtId="0" fontId="6" fillId="6" borderId="0" xfId="3" applyFont="1" applyFill="1" applyAlignment="1">
      <alignment vertical="center" wrapText="1"/>
    </xf>
    <xf numFmtId="1" fontId="3" fillId="2" borderId="2" xfId="2" applyNumberFormat="1" applyBorder="1" applyAlignment="1">
      <alignment horizontal="center" vertical="center"/>
    </xf>
    <xf numFmtId="0" fontId="5" fillId="7" borderId="2" xfId="0" applyFont="1" applyFill="1" applyBorder="1" applyAlignment="1">
      <alignment horizontal="center" vertical="center"/>
    </xf>
    <xf numFmtId="164" fontId="5" fillId="4" borderId="2" xfId="1" applyNumberFormat="1" applyFont="1" applyFill="1" applyBorder="1" applyAlignment="1">
      <alignment horizontal="center" vertical="center"/>
    </xf>
    <xf numFmtId="165" fontId="5" fillId="4" borderId="2" xfId="0" applyNumberFormat="1" applyFont="1" applyFill="1" applyBorder="1" applyAlignment="1">
      <alignment horizontal="center" vertical="center"/>
    </xf>
    <xf numFmtId="0" fontId="0" fillId="8" borderId="0" xfId="0" applyFill="1"/>
    <xf numFmtId="1" fontId="0" fillId="8" borderId="0" xfId="1" applyNumberFormat="1" applyFont="1" applyFill="1"/>
    <xf numFmtId="0" fontId="5" fillId="8" borderId="0" xfId="0" applyFont="1" applyFill="1"/>
    <xf numFmtId="165" fontId="5" fillId="17" borderId="2" xfId="0" applyNumberFormat="1" applyFont="1" applyFill="1" applyBorder="1" applyAlignment="1">
      <alignment horizontal="center" vertical="center"/>
    </xf>
    <xf numFmtId="9" fontId="5" fillId="17" borderId="2" xfId="1" applyFont="1" applyFill="1" applyBorder="1" applyAlignment="1">
      <alignment horizontal="center" vertical="center"/>
    </xf>
    <xf numFmtId="0" fontId="4" fillId="5" borderId="0" xfId="3" applyFont="1" applyFill="1" applyAlignment="1">
      <alignment horizontal="center" vertical="center" wrapText="1"/>
    </xf>
    <xf numFmtId="0" fontId="4" fillId="6" borderId="0" xfId="3" applyFont="1" applyFill="1" applyAlignment="1">
      <alignment horizontal="center" vertical="center" wrapText="1"/>
    </xf>
    <xf numFmtId="0" fontId="5" fillId="10" borderId="3" xfId="0" applyFont="1" applyFill="1" applyBorder="1" applyAlignment="1">
      <alignment horizontal="center" vertical="center"/>
    </xf>
    <xf numFmtId="164" fontId="4" fillId="18" borderId="2" xfId="1" applyNumberFormat="1" applyFont="1" applyFill="1" applyBorder="1" applyAlignment="1">
      <alignment horizontal="center" vertical="center"/>
    </xf>
    <xf numFmtId="165" fontId="4" fillId="18" borderId="2" xfId="3" applyNumberFormat="1" applyFont="1" applyFill="1" applyBorder="1" applyAlignment="1">
      <alignment horizontal="center" vertical="center"/>
    </xf>
    <xf numFmtId="0" fontId="7" fillId="5" borderId="0" xfId="3" applyFont="1" applyFill="1" applyAlignment="1">
      <alignment vertical="center"/>
    </xf>
    <xf numFmtId="0" fontId="5" fillId="19" borderId="3" xfId="0" applyFont="1" applyFill="1" applyBorder="1" applyAlignment="1">
      <alignment horizontal="center" vertical="center"/>
    </xf>
    <xf numFmtId="0" fontId="9" fillId="0" borderId="0" xfId="0" applyFont="1"/>
    <xf numFmtId="0" fontId="10" fillId="0" borderId="0" xfId="0" applyFont="1"/>
    <xf numFmtId="0" fontId="11" fillId="0" borderId="0" xfId="0" applyFont="1"/>
    <xf numFmtId="164" fontId="0" fillId="0" borderId="0" xfId="1" applyNumberFormat="1" applyFont="1" applyAlignment="1">
      <alignment horizontal="left"/>
    </xf>
    <xf numFmtId="0" fontId="5" fillId="7" borderId="2" xfId="0" applyFont="1" applyFill="1" applyBorder="1" applyAlignment="1">
      <alignment horizontal="right" vertical="center"/>
    </xf>
    <xf numFmtId="0" fontId="5" fillId="7" borderId="2" xfId="0" applyFont="1" applyFill="1" applyBorder="1" applyAlignment="1">
      <alignment horizontal="left" vertical="center"/>
    </xf>
    <xf numFmtId="3" fontId="9" fillId="0" borderId="0" xfId="0" applyNumberFormat="1" applyFont="1"/>
    <xf numFmtId="0" fontId="5" fillId="22" borderId="2" xfId="0" applyFont="1" applyFill="1" applyBorder="1" applyAlignment="1">
      <alignment horizontal="right"/>
    </xf>
    <xf numFmtId="0" fontId="5" fillId="23" borderId="2" xfId="0" applyFont="1" applyFill="1" applyBorder="1" applyAlignment="1">
      <alignment horizontal="center"/>
    </xf>
    <xf numFmtId="0" fontId="15" fillId="0" borderId="0" xfId="0" applyFont="1"/>
    <xf numFmtId="0" fontId="16" fillId="8" borderId="0" xfId="0" applyFont="1" applyFill="1" applyAlignment="1">
      <alignment horizontal="center" vertical="center"/>
    </xf>
    <xf numFmtId="169" fontId="0" fillId="0" borderId="0" xfId="0" applyNumberFormat="1"/>
    <xf numFmtId="18" fontId="0" fillId="0" borderId="0" xfId="0" applyNumberFormat="1"/>
    <xf numFmtId="0" fontId="0" fillId="8" borderId="0" xfId="0" applyFill="1" applyBorder="1"/>
    <xf numFmtId="0" fontId="5" fillId="24" borderId="3" xfId="0" applyFont="1" applyFill="1" applyBorder="1" applyAlignment="1">
      <alignment horizontal="center" vertical="center"/>
    </xf>
    <xf numFmtId="165" fontId="5" fillId="17" borderId="2" xfId="1" applyNumberFormat="1" applyFont="1" applyFill="1" applyBorder="1" applyAlignment="1">
      <alignment horizontal="center" vertical="center"/>
    </xf>
    <xf numFmtId="0" fontId="5" fillId="7" borderId="2" xfId="0" applyFont="1" applyFill="1" applyBorder="1" applyAlignment="1">
      <alignment horizontal="right"/>
    </xf>
    <xf numFmtId="0" fontId="5" fillId="4" borderId="2" xfId="0" applyFont="1" applyFill="1" applyBorder="1" applyAlignment="1">
      <alignment horizontal="center"/>
    </xf>
    <xf numFmtId="0" fontId="5" fillId="18" borderId="2" xfId="0" applyFont="1" applyFill="1" applyBorder="1" applyAlignment="1">
      <alignment horizontal="center"/>
    </xf>
    <xf numFmtId="0" fontId="5" fillId="7" borderId="2" xfId="0" applyFont="1" applyFill="1" applyBorder="1" applyAlignment="1">
      <alignment horizontal="left"/>
    </xf>
    <xf numFmtId="0" fontId="16" fillId="8" borderId="4" xfId="0" applyFont="1" applyFill="1" applyBorder="1" applyAlignment="1">
      <alignment horizontal="center"/>
    </xf>
    <xf numFmtId="0" fontId="16" fillId="8" borderId="0" xfId="0" applyFont="1" applyFill="1" applyAlignment="1">
      <alignment horizontal="center"/>
    </xf>
    <xf numFmtId="0" fontId="4" fillId="5" borderId="0" xfId="3" applyFont="1" applyFill="1" applyAlignment="1">
      <alignment horizontal="center" vertical="center"/>
    </xf>
    <xf numFmtId="0" fontId="6" fillId="6" borderId="3" xfId="3" applyFont="1" applyFill="1" applyBorder="1" applyAlignment="1">
      <alignment horizontal="center" vertical="center" wrapText="1"/>
    </xf>
    <xf numFmtId="0" fontId="6" fillId="6" borderId="5" xfId="3" applyFont="1" applyFill="1" applyBorder="1" applyAlignment="1">
      <alignment horizontal="center" vertical="center" wrapText="1"/>
    </xf>
    <xf numFmtId="0" fontId="7" fillId="5" borderId="3" xfId="3" applyFont="1" applyFill="1" applyBorder="1" applyAlignment="1">
      <alignment horizontal="center" vertical="center"/>
    </xf>
    <xf numFmtId="0" fontId="7" fillId="5" borderId="5" xfId="3" applyFont="1" applyFill="1" applyBorder="1" applyAlignment="1">
      <alignment horizontal="center" vertical="center"/>
    </xf>
    <xf numFmtId="0" fontId="13" fillId="8" borderId="0" xfId="0" applyFont="1" applyFill="1" applyAlignment="1">
      <alignment horizontal="center"/>
    </xf>
    <xf numFmtId="0" fontId="13" fillId="8" borderId="0" xfId="0" applyFont="1" applyFill="1" applyBorder="1" applyAlignment="1">
      <alignment horizontal="center"/>
    </xf>
    <xf numFmtId="0" fontId="4" fillId="5" borderId="3" xfId="3" applyFont="1" applyFill="1" applyBorder="1" applyAlignment="1">
      <alignment horizontal="center" vertical="center"/>
    </xf>
    <xf numFmtId="0" fontId="4" fillId="5" borderId="5" xfId="3" applyFont="1" applyFill="1" applyBorder="1" applyAlignment="1">
      <alignment horizontal="center" vertical="center"/>
    </xf>
    <xf numFmtId="0" fontId="4" fillId="6" borderId="3" xfId="3" applyFont="1" applyFill="1" applyBorder="1" applyAlignment="1">
      <alignment horizontal="center" vertical="center"/>
    </xf>
    <xf numFmtId="0" fontId="4" fillId="6" borderId="5" xfId="3" applyFont="1" applyFill="1" applyBorder="1" applyAlignment="1">
      <alignment horizontal="center" vertical="center"/>
    </xf>
    <xf numFmtId="0" fontId="12" fillId="21" borderId="6" xfId="0" applyFont="1" applyFill="1" applyBorder="1" applyAlignment="1">
      <alignment horizontal="center"/>
    </xf>
    <xf numFmtId="0" fontId="12" fillId="21" borderId="7" xfId="0" applyFont="1" applyFill="1" applyBorder="1" applyAlignment="1">
      <alignment horizontal="center"/>
    </xf>
    <xf numFmtId="0" fontId="6" fillId="6" borderId="0" xfId="3" applyFont="1" applyFill="1" applyAlignment="1">
      <alignment horizontal="center" vertical="center" wrapText="1"/>
    </xf>
    <xf numFmtId="0" fontId="7" fillId="5" borderId="0" xfId="3" applyFont="1" applyFill="1" applyAlignment="1">
      <alignment horizontal="center" vertical="center"/>
    </xf>
    <xf numFmtId="0" fontId="8" fillId="8" borderId="0" xfId="0" applyFont="1" applyFill="1" applyAlignment="1">
      <alignment horizontal="center"/>
    </xf>
    <xf numFmtId="0" fontId="5" fillId="15" borderId="2" xfId="0" applyFont="1" applyFill="1" applyBorder="1" applyAlignment="1">
      <alignment horizontal="center" vertical="center" wrapText="1"/>
    </xf>
    <xf numFmtId="0" fontId="4" fillId="5" borderId="0" xfId="3" applyFont="1" applyFill="1" applyAlignment="1">
      <alignment horizontal="center" vertical="center"/>
    </xf>
    <xf numFmtId="0" fontId="4" fillId="6" borderId="0" xfId="3" applyFont="1" applyFill="1" applyAlignment="1">
      <alignment horizontal="center" vertical="center"/>
    </xf>
    <xf numFmtId="0" fontId="5" fillId="9" borderId="2" xfId="0" applyFont="1" applyFill="1" applyBorder="1" applyAlignment="1">
      <alignment horizontal="center" vertical="center" wrapText="1"/>
    </xf>
    <xf numFmtId="0" fontId="5" fillId="14" borderId="2" xfId="0" applyFont="1" applyFill="1" applyBorder="1" applyAlignment="1">
      <alignment horizontal="center" vertical="center" wrapText="1"/>
    </xf>
    <xf numFmtId="0" fontId="5" fillId="13" borderId="2" xfId="0" applyFont="1" applyFill="1" applyBorder="1" applyAlignment="1">
      <alignment horizontal="center" vertical="center" wrapText="1"/>
    </xf>
    <xf numFmtId="0" fontId="5" fillId="16" borderId="2" xfId="0" applyFont="1" applyFill="1" applyBorder="1" applyAlignment="1">
      <alignment horizontal="center" vertical="center" wrapText="1"/>
    </xf>
    <xf numFmtId="0" fontId="5" fillId="11" borderId="2" xfId="0" applyFont="1" applyFill="1" applyBorder="1" applyAlignment="1">
      <alignment horizontal="center" vertical="center" wrapText="1"/>
    </xf>
    <xf numFmtId="0" fontId="5" fillId="12" borderId="2" xfId="0" applyFont="1" applyFill="1" applyBorder="1" applyAlignment="1">
      <alignment horizontal="center" vertical="center" wrapText="1"/>
    </xf>
    <xf numFmtId="0" fontId="17" fillId="8" borderId="0" xfId="0" applyFont="1" applyFill="1" applyAlignment="1">
      <alignment horizontal="center" vertical="center"/>
    </xf>
    <xf numFmtId="167" fontId="18" fillId="8" borderId="0" xfId="0" applyNumberFormat="1" applyFont="1" applyFill="1" applyAlignment="1">
      <alignment horizontal="center" vertical="center"/>
    </xf>
    <xf numFmtId="168" fontId="14" fillId="8" borderId="0" xfId="0" applyNumberFormat="1" applyFont="1" applyFill="1" applyAlignment="1">
      <alignment horizontal="center"/>
    </xf>
  </cellXfs>
  <cellStyles count="9">
    <cellStyle name="20% - Accent3" xfId="3" builtinId="38"/>
    <cellStyle name="Normal" xfId="0" builtinId="0"/>
    <cellStyle name="Output" xfId="2" builtinId="21"/>
    <cellStyle name="Percent" xfId="1" builtinId="5"/>
    <cellStyle name="XLConnect.Boolean" xfId="7" xr:uid="{00000000-0005-0000-0000-000007000000}"/>
    <cellStyle name="XLConnect.DateTime" xfId="8" xr:uid="{00000000-0005-0000-0000-000008000000}"/>
    <cellStyle name="XLConnect.Header" xfId="4" xr:uid="{00000000-0005-0000-0000-000004000000}"/>
    <cellStyle name="XLConnect.Numeric" xfId="6" xr:uid="{00000000-0005-0000-0000-000006000000}"/>
    <cellStyle name="XLConnect.String" xfId="5" xr:uid="{00000000-0005-0000-0000-000005000000}"/>
  </cellStyles>
  <dxfs count="0"/>
  <tableStyles count="0" defaultTableStyle="TableStyleMedium2" defaultPivotStyle="PivotStyleLight16"/>
  <colors>
    <mruColors>
      <color rgb="FF0F0026"/>
      <color rgb="FF27313F"/>
      <color rgb="FF3D4A5F"/>
      <color rgb="FF443D6B"/>
      <color rgb="FF0582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externalLinks/externalLink1.xml" Type="http://schemas.openxmlformats.org/officeDocument/2006/relationships/externalLink"/><Relationship Id="rId11" Target="pivotCache/pivotCacheDefinition1.xml" Type="http://schemas.openxmlformats.org/officeDocument/2006/relationships/pivotCacheDefinition"/><Relationship Id="rId12" Target="slicerCaches/slicerCache1.xml" Type="http://schemas.microsoft.com/office/2007/relationships/slicerCache"/><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16" Target="metadata.xml" Type="http://schemas.openxmlformats.org/officeDocument/2006/relationships/sheetMetadata"/><Relationship Id="rId17"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xdr:from>
      <xdr:col>7</xdr:col>
      <xdr:colOff>231775</xdr:colOff>
      <xdr:row>17</xdr:row>
      <xdr:rowOff>44450</xdr:rowOff>
    </xdr:from>
    <xdr:to>
      <xdr:col>8</xdr:col>
      <xdr:colOff>1536700</xdr:colOff>
      <xdr:row>34</xdr:row>
      <xdr:rowOff>15875</xdr:rowOff>
    </xdr:to>
    <mc:AlternateContent xmlns:mc="http://schemas.openxmlformats.org/markup-compatibility/2006" xmlns:a14="http://schemas.microsoft.com/office/drawing/2010/main">
      <mc:Choice Requires="a14">
        <xdr:graphicFrame macro="">
          <xdr:nvGraphicFramePr>
            <xdr:cNvPr id="2" name="away">
              <a:extLst>
                <a:ext uri="{FF2B5EF4-FFF2-40B4-BE49-F238E27FC236}">
                  <a16:creationId xmlns:a16="http://schemas.microsoft.com/office/drawing/2014/main" id="{8BBBEF4C-39A4-EC47-8075-159566BF68E5}"/>
                </a:ext>
              </a:extLst>
            </xdr:cNvPr>
            <xdr:cNvGraphicFramePr/>
          </xdr:nvGraphicFramePr>
          <xdr:xfrm>
            <a:off x="0" y="0"/>
            <a:ext cx="0" cy="0"/>
          </xdr:xfrm>
          <a:graphic>
            <a:graphicData uri="http://schemas.microsoft.com/office/drawing/2010/slicer">
              <sle:slicer xmlns:sle="http://schemas.microsoft.com/office/drawing/2010/slicer" name="away"/>
            </a:graphicData>
          </a:graphic>
        </xdr:graphicFrame>
      </mc:Choice>
      <mc:Fallback>
        <xdr:sp macro="" textlink="">
          <xdr:nvSpPr>
            <xdr:cNvPr id="0" name=""/>
            <xdr:cNvSpPr>
              <a:spLocks noTextEdit="1"/>
            </xdr:cNvSpPr>
          </xdr:nvSpPr>
          <xdr:spPr>
            <a:xfrm>
              <a:off x="4645025" y="3552825"/>
              <a:ext cx="1828800" cy="347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no"?><Relationships xmlns="http://schemas.openxmlformats.org/package/2006/relationships"><Relationship Id="rId1" Target="Players.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ints"/>
      <sheetName val="Rebounds"/>
      <sheetName val="Assists"/>
    </sheetNames>
    <sheetDataSet>
      <sheetData sheetId="0">
        <row r="1">
          <cell r="A1" t="str">
            <v>nameTeam</v>
          </cell>
          <cell r="B1" t="str">
            <v>namePlayer</v>
          </cell>
          <cell r="C1" t="str">
            <v>pts</v>
          </cell>
        </row>
        <row r="2">
          <cell r="A2" t="str">
            <v>Atlanta Hawks</v>
          </cell>
          <cell r="B2" t="str">
            <v>Trae Young</v>
          </cell>
          <cell r="C2">
            <v>28.4</v>
          </cell>
        </row>
        <row r="3">
          <cell r="A3" t="str">
            <v>Boston Celtics</v>
          </cell>
          <cell r="B3" t="str">
            <v>Jayson Tatum</v>
          </cell>
          <cell r="C3">
            <v>26.9</v>
          </cell>
        </row>
        <row r="4">
          <cell r="A4" t="str">
            <v>Brooklyn Nets</v>
          </cell>
          <cell r="B4" t="str">
            <v>Kevin Durant</v>
          </cell>
          <cell r="C4">
            <v>30.1</v>
          </cell>
        </row>
        <row r="5">
          <cell r="A5" t="str">
            <v>Charlotte Hornets</v>
          </cell>
          <cell r="B5" t="str">
            <v>Miles Bridges</v>
          </cell>
          <cell r="C5">
            <v>20.3</v>
          </cell>
        </row>
        <row r="6">
          <cell r="A6" t="str">
            <v>Chicago Bulls</v>
          </cell>
          <cell r="B6" t="str">
            <v>DeMar DeRozan</v>
          </cell>
          <cell r="C6">
            <v>27.9</v>
          </cell>
        </row>
        <row r="7">
          <cell r="A7" t="str">
            <v>Cleveland Cavaliers</v>
          </cell>
          <cell r="B7" t="str">
            <v>Darius Garland</v>
          </cell>
          <cell r="C7">
            <v>21.8</v>
          </cell>
        </row>
        <row r="8">
          <cell r="A8" t="str">
            <v>Dallas Mavericks</v>
          </cell>
          <cell r="B8" t="str">
            <v>Luka Doncic</v>
          </cell>
          <cell r="C8">
            <v>28.5</v>
          </cell>
        </row>
        <row r="9">
          <cell r="A9" t="str">
            <v>Denver Nuggets</v>
          </cell>
          <cell r="B9" t="str">
            <v>Nikola Jokic</v>
          </cell>
          <cell r="C9">
            <v>27.1</v>
          </cell>
        </row>
        <row r="10">
          <cell r="A10" t="str">
            <v>Detroit Pistons</v>
          </cell>
          <cell r="B10" t="str">
            <v>Jerami Grant</v>
          </cell>
          <cell r="C10">
            <v>19.2</v>
          </cell>
        </row>
        <row r="11">
          <cell r="A11" t="str">
            <v>Golden State Warriors</v>
          </cell>
          <cell r="B11" t="str">
            <v>Stephen Curry</v>
          </cell>
          <cell r="C11">
            <v>25.5</v>
          </cell>
        </row>
        <row r="12">
          <cell r="A12" t="str">
            <v>Houston Rockets</v>
          </cell>
          <cell r="B12" t="str">
            <v>Christian Wood</v>
          </cell>
          <cell r="C12">
            <v>17.899999999999999</v>
          </cell>
        </row>
        <row r="13">
          <cell r="A13" t="str">
            <v>Indiana Pacers</v>
          </cell>
          <cell r="B13" t="str">
            <v>Malcolm Brogdon</v>
          </cell>
          <cell r="C13">
            <v>19.100000000000001</v>
          </cell>
        </row>
        <row r="14">
          <cell r="A14" t="str">
            <v>LA Clippers</v>
          </cell>
          <cell r="B14" t="str">
            <v>Paul George</v>
          </cell>
          <cell r="C14">
            <v>24.4</v>
          </cell>
        </row>
        <row r="15">
          <cell r="A15" t="str">
            <v>Los Angeles Lakers</v>
          </cell>
          <cell r="B15" t="str">
            <v>LeBron James</v>
          </cell>
          <cell r="C15">
            <v>30.3</v>
          </cell>
        </row>
        <row r="16">
          <cell r="A16" t="str">
            <v>Memphis Grizzlies</v>
          </cell>
          <cell r="B16" t="str">
            <v>Ja Morant</v>
          </cell>
          <cell r="C16">
            <v>27.6</v>
          </cell>
        </row>
        <row r="17">
          <cell r="A17" t="str">
            <v>Miami Heat</v>
          </cell>
          <cell r="B17" t="str">
            <v>Jimmy Butler</v>
          </cell>
          <cell r="C17">
            <v>21.4</v>
          </cell>
        </row>
        <row r="18">
          <cell r="A18" t="str">
            <v>Milwaukee Bucks</v>
          </cell>
          <cell r="B18" t="str">
            <v>Giannis Antetokounmpo</v>
          </cell>
          <cell r="C18">
            <v>29.9</v>
          </cell>
        </row>
        <row r="19">
          <cell r="A19" t="str">
            <v>Minnesota Timberwolves</v>
          </cell>
          <cell r="B19" t="str">
            <v>Karl-Anthony Towns</v>
          </cell>
          <cell r="C19">
            <v>24.6</v>
          </cell>
        </row>
        <row r="20">
          <cell r="A20" t="str">
            <v>New Orleans Pelicans</v>
          </cell>
          <cell r="B20" t="str">
            <v>CJ McCollum</v>
          </cell>
          <cell r="C20">
            <v>25.6</v>
          </cell>
        </row>
        <row r="21">
          <cell r="A21" t="str">
            <v>New York Knicks</v>
          </cell>
          <cell r="B21" t="str">
            <v>Julius Randle</v>
          </cell>
          <cell r="C21">
            <v>20.100000000000001</v>
          </cell>
        </row>
        <row r="22">
          <cell r="A22" t="str">
            <v>Oklahoma City Thunder</v>
          </cell>
          <cell r="B22" t="str">
            <v>Shai Gilgeous-Alexander</v>
          </cell>
          <cell r="C22">
            <v>24.5</v>
          </cell>
        </row>
        <row r="23">
          <cell r="A23" t="str">
            <v>Orlando Magic</v>
          </cell>
          <cell r="B23" t="str">
            <v>Cole Anthony</v>
          </cell>
          <cell r="C23">
            <v>16.3</v>
          </cell>
        </row>
        <row r="24">
          <cell r="A24" t="str">
            <v>Philadelphia 76ers</v>
          </cell>
          <cell r="B24" t="str">
            <v>Joel Embiid</v>
          </cell>
          <cell r="C24">
            <v>30.4</v>
          </cell>
        </row>
        <row r="25">
          <cell r="A25" t="str">
            <v>Phoenix Suns</v>
          </cell>
          <cell r="B25" t="str">
            <v>Devin Booker</v>
          </cell>
          <cell r="C25">
            <v>26.8</v>
          </cell>
        </row>
        <row r="26">
          <cell r="A26" t="str">
            <v>Portland Trail Blazers</v>
          </cell>
          <cell r="B26" t="str">
            <v>Damian Lillard</v>
          </cell>
          <cell r="C26">
            <v>24</v>
          </cell>
        </row>
        <row r="27">
          <cell r="A27" t="str">
            <v>Sacramento Kings</v>
          </cell>
          <cell r="B27" t="str">
            <v>De'Aaron Fox</v>
          </cell>
          <cell r="C27">
            <v>23.2</v>
          </cell>
        </row>
        <row r="28">
          <cell r="A28" t="str">
            <v>San Antonio Spurs</v>
          </cell>
          <cell r="B28" t="str">
            <v>Dejounte Murray</v>
          </cell>
          <cell r="C28">
            <v>21.2</v>
          </cell>
        </row>
        <row r="29">
          <cell r="A29" t="str">
            <v>Toronto Raptors</v>
          </cell>
          <cell r="B29" t="str">
            <v>Pascal Siakam</v>
          </cell>
          <cell r="C29">
            <v>22.8</v>
          </cell>
        </row>
        <row r="30">
          <cell r="A30" t="str">
            <v>Utah Jazz</v>
          </cell>
          <cell r="B30" t="str">
            <v>Donovan Mitchell</v>
          </cell>
          <cell r="C30">
            <v>25.9</v>
          </cell>
        </row>
        <row r="31">
          <cell r="A31" t="str">
            <v>Washington Wizards</v>
          </cell>
          <cell r="B31" t="str">
            <v>Bradley Beal</v>
          </cell>
          <cell r="C31">
            <v>23.2</v>
          </cell>
        </row>
      </sheetData>
      <sheetData sheetId="1">
        <row r="1">
          <cell r="A1" t="str">
            <v>nameTeam</v>
          </cell>
          <cell r="B1" t="str">
            <v>namePlayer</v>
          </cell>
          <cell r="C1" t="str">
            <v>treb</v>
          </cell>
        </row>
        <row r="2">
          <cell r="A2" t="str">
            <v>Atlanta Hawks</v>
          </cell>
          <cell r="B2" t="str">
            <v>Clint Capela</v>
          </cell>
          <cell r="C2">
            <v>11.8</v>
          </cell>
        </row>
        <row r="3">
          <cell r="A3" t="str">
            <v>Boston Celtics</v>
          </cell>
          <cell r="B3" t="str">
            <v>Robert Williams III</v>
          </cell>
          <cell r="C3">
            <v>9.6</v>
          </cell>
        </row>
        <row r="4">
          <cell r="A4" t="str">
            <v>Brooklyn Nets</v>
          </cell>
          <cell r="B4" t="str">
            <v>Andre Drummond</v>
          </cell>
          <cell r="C4">
            <v>10.199999999999999</v>
          </cell>
        </row>
        <row r="5">
          <cell r="A5" t="str">
            <v>Charlotte Hornets</v>
          </cell>
          <cell r="B5" t="str">
            <v>Mason Plumlee</v>
          </cell>
          <cell r="C5">
            <v>7.7</v>
          </cell>
        </row>
        <row r="6">
          <cell r="A6" t="str">
            <v>Chicago Bulls</v>
          </cell>
          <cell r="B6" t="str">
            <v>Nikola Vucevic</v>
          </cell>
          <cell r="C6">
            <v>11</v>
          </cell>
        </row>
        <row r="7">
          <cell r="A7" t="str">
            <v>Cleveland Cavaliers</v>
          </cell>
          <cell r="B7" t="str">
            <v>Jarrett Allen</v>
          </cell>
          <cell r="C7">
            <v>10.8</v>
          </cell>
        </row>
        <row r="8">
          <cell r="A8" t="str">
            <v>Dallas Mavericks</v>
          </cell>
          <cell r="B8" t="str">
            <v>Luka Doncic</v>
          </cell>
          <cell r="C8">
            <v>9.1</v>
          </cell>
        </row>
        <row r="9">
          <cell r="A9" t="str">
            <v>Denver Nuggets</v>
          </cell>
          <cell r="B9" t="str">
            <v>Nikola Jokic</v>
          </cell>
          <cell r="C9">
            <v>13.8</v>
          </cell>
        </row>
        <row r="10">
          <cell r="A10" t="str">
            <v>Detroit Pistons</v>
          </cell>
          <cell r="B10" t="str">
            <v>Isaiah Stewart</v>
          </cell>
          <cell r="C10">
            <v>8.6999999999999993</v>
          </cell>
        </row>
        <row r="11">
          <cell r="A11" t="str">
            <v>Golden State Warriors</v>
          </cell>
          <cell r="B11" t="str">
            <v>Draymond Green</v>
          </cell>
          <cell r="C11">
            <v>7.3</v>
          </cell>
        </row>
        <row r="12">
          <cell r="A12" t="str">
            <v>Houston Rockets</v>
          </cell>
          <cell r="B12" t="str">
            <v>Christian Wood</v>
          </cell>
          <cell r="C12">
            <v>10.1</v>
          </cell>
        </row>
        <row r="13">
          <cell r="A13" t="str">
            <v>Indiana Pacers</v>
          </cell>
          <cell r="B13" t="str">
            <v>Domantas Sabonis</v>
          </cell>
          <cell r="C13">
            <v>12.1</v>
          </cell>
        </row>
        <row r="14">
          <cell r="A14" t="str">
            <v>LA Clippers</v>
          </cell>
          <cell r="B14" t="str">
            <v>Ivica Zubac</v>
          </cell>
          <cell r="C14">
            <v>8.4</v>
          </cell>
        </row>
        <row r="15">
          <cell r="A15" t="str">
            <v>Los Angeles Lakers</v>
          </cell>
          <cell r="B15" t="str">
            <v>Anthony Davis</v>
          </cell>
          <cell r="C15">
            <v>9.8000000000000007</v>
          </cell>
        </row>
        <row r="16">
          <cell r="A16" t="str">
            <v>Memphis Grizzlies</v>
          </cell>
          <cell r="B16" t="str">
            <v>Steven Adams</v>
          </cell>
          <cell r="C16">
            <v>10</v>
          </cell>
        </row>
        <row r="17">
          <cell r="A17" t="str">
            <v>Miami Heat</v>
          </cell>
          <cell r="B17" t="str">
            <v>Bam Adebayo</v>
          </cell>
          <cell r="C17">
            <v>10.1</v>
          </cell>
        </row>
        <row r="18">
          <cell r="A18" t="str">
            <v>Milwaukee Bucks</v>
          </cell>
          <cell r="B18" t="str">
            <v>Giannis Antetokounmpo</v>
          </cell>
          <cell r="C18">
            <v>11.6</v>
          </cell>
        </row>
        <row r="19">
          <cell r="A19" t="str">
            <v>Minnesota Timberwolves</v>
          </cell>
          <cell r="B19" t="str">
            <v>Karl-Anthony Towns</v>
          </cell>
          <cell r="C19">
            <v>9.8000000000000007</v>
          </cell>
        </row>
        <row r="20">
          <cell r="A20" t="str">
            <v>New Orleans Pelicans</v>
          </cell>
          <cell r="B20" t="str">
            <v>Jonas Valanciunas</v>
          </cell>
          <cell r="C20">
            <v>11.5</v>
          </cell>
        </row>
        <row r="21">
          <cell r="A21" t="str">
            <v>New York Knicks</v>
          </cell>
          <cell r="B21" t="str">
            <v>Julius Randle</v>
          </cell>
          <cell r="C21">
            <v>9.9</v>
          </cell>
        </row>
        <row r="22">
          <cell r="A22" t="str">
            <v>Oklahoma City Thunder</v>
          </cell>
          <cell r="B22" t="str">
            <v>Jaylen Hoard</v>
          </cell>
          <cell r="C22">
            <v>11.5</v>
          </cell>
        </row>
        <row r="23">
          <cell r="A23" t="str">
            <v>Orlando Magic</v>
          </cell>
          <cell r="B23" t="str">
            <v>Wendell Carter Jr.</v>
          </cell>
          <cell r="C23">
            <v>10.5</v>
          </cell>
        </row>
        <row r="24">
          <cell r="A24" t="str">
            <v>Philadelphia 76ers</v>
          </cell>
          <cell r="B24" t="str">
            <v>Joel Embiid</v>
          </cell>
          <cell r="C24">
            <v>11.6</v>
          </cell>
        </row>
        <row r="25">
          <cell r="A25" t="str">
            <v>Phoenix Suns</v>
          </cell>
          <cell r="B25" t="str">
            <v>Deandre Ayton</v>
          </cell>
          <cell r="C25">
            <v>10.199999999999999</v>
          </cell>
        </row>
        <row r="26">
          <cell r="A26" t="str">
            <v>Portland Trail Blazers</v>
          </cell>
          <cell r="B26" t="str">
            <v>Jusuf Nurkic</v>
          </cell>
          <cell r="C26">
            <v>11.1</v>
          </cell>
        </row>
        <row r="27">
          <cell r="A27" t="str">
            <v>Sacramento Kings</v>
          </cell>
          <cell r="B27" t="str">
            <v>Domantas Sabonis</v>
          </cell>
          <cell r="C27">
            <v>12.3</v>
          </cell>
        </row>
        <row r="28">
          <cell r="A28" t="str">
            <v>San Antonio Spurs</v>
          </cell>
          <cell r="B28" t="str">
            <v>Jakob Poeltl</v>
          </cell>
          <cell r="C28">
            <v>9.3000000000000007</v>
          </cell>
        </row>
        <row r="29">
          <cell r="A29" t="str">
            <v>Toronto Raptors</v>
          </cell>
          <cell r="B29" t="str">
            <v>Pascal Siakam</v>
          </cell>
          <cell r="C29">
            <v>8.5</v>
          </cell>
        </row>
        <row r="30">
          <cell r="A30" t="str">
            <v>Utah Jazz</v>
          </cell>
          <cell r="B30" t="str">
            <v>Rudy Gobert</v>
          </cell>
          <cell r="C30">
            <v>14.7</v>
          </cell>
        </row>
        <row r="31">
          <cell r="A31" t="str">
            <v>Washington Wizards</v>
          </cell>
          <cell r="B31" t="str">
            <v>Kristaps Porzingis</v>
          </cell>
          <cell r="C31">
            <v>8.8000000000000007</v>
          </cell>
        </row>
      </sheetData>
      <sheetData sheetId="2">
        <row r="1">
          <cell r="A1" t="str">
            <v>nameTeam</v>
          </cell>
          <cell r="B1" t="str">
            <v>namePlayer</v>
          </cell>
          <cell r="C1" t="str">
            <v>ast</v>
          </cell>
        </row>
        <row r="2">
          <cell r="A2" t="str">
            <v>Atlanta Hawks</v>
          </cell>
          <cell r="B2" t="str">
            <v>Trae Young</v>
          </cell>
          <cell r="C2">
            <v>9.6999999999999993</v>
          </cell>
        </row>
        <row r="3">
          <cell r="A3" t="str">
            <v>Boston Celtics</v>
          </cell>
          <cell r="B3" t="str">
            <v>Marcus Smart</v>
          </cell>
          <cell r="C3">
            <v>5.9</v>
          </cell>
        </row>
        <row r="4">
          <cell r="A4" t="str">
            <v>Brooklyn Nets</v>
          </cell>
          <cell r="B4" t="str">
            <v>James Harden</v>
          </cell>
          <cell r="C4">
            <v>10.199999999999999</v>
          </cell>
        </row>
        <row r="5">
          <cell r="A5" t="str">
            <v>Charlotte Hornets</v>
          </cell>
          <cell r="B5" t="str">
            <v>LaMelo Ball</v>
          </cell>
          <cell r="C5">
            <v>7.6</v>
          </cell>
        </row>
        <row r="6">
          <cell r="A6" t="str">
            <v>Chicago Bulls</v>
          </cell>
          <cell r="B6" t="str">
            <v>Lonzo Ball</v>
          </cell>
          <cell r="C6">
            <v>5.0999999999999996</v>
          </cell>
        </row>
        <row r="7">
          <cell r="A7" t="str">
            <v>Cleveland Cavaliers</v>
          </cell>
          <cell r="B7" t="str">
            <v>Darius Garland</v>
          </cell>
          <cell r="C7">
            <v>8.6</v>
          </cell>
        </row>
        <row r="8">
          <cell r="A8" t="str">
            <v>Dallas Mavericks</v>
          </cell>
          <cell r="B8" t="str">
            <v>Luka Doncic</v>
          </cell>
          <cell r="C8">
            <v>8.6999999999999993</v>
          </cell>
        </row>
        <row r="9">
          <cell r="A9" t="str">
            <v>Denver Nuggets</v>
          </cell>
          <cell r="B9" t="str">
            <v>Nikola Jokic</v>
          </cell>
          <cell r="C9">
            <v>7.9</v>
          </cell>
        </row>
        <row r="10">
          <cell r="A10" t="str">
            <v>Detroit Pistons</v>
          </cell>
          <cell r="B10" t="str">
            <v>Derrick Walton Jr.</v>
          </cell>
          <cell r="C10">
            <v>7</v>
          </cell>
        </row>
        <row r="11">
          <cell r="A11" t="str">
            <v>Golden State Warriors</v>
          </cell>
          <cell r="B11" t="str">
            <v>Draymond Green</v>
          </cell>
          <cell r="C11">
            <v>7</v>
          </cell>
        </row>
        <row r="12">
          <cell r="A12" t="str">
            <v>Houston Rockets</v>
          </cell>
          <cell r="B12" t="str">
            <v>Kevin Porter Jr.</v>
          </cell>
          <cell r="C12">
            <v>6.2</v>
          </cell>
        </row>
        <row r="13">
          <cell r="A13" t="str">
            <v>Indiana Pacers</v>
          </cell>
          <cell r="B13" t="str">
            <v>Tyrese Haliburton</v>
          </cell>
          <cell r="C13">
            <v>9.6</v>
          </cell>
        </row>
        <row r="14">
          <cell r="A14" t="str">
            <v>LA Clippers</v>
          </cell>
          <cell r="B14" t="str">
            <v>Paul George</v>
          </cell>
          <cell r="C14">
            <v>5.5</v>
          </cell>
        </row>
        <row r="15">
          <cell r="A15" t="str">
            <v>Los Angeles Lakers</v>
          </cell>
          <cell r="B15" t="str">
            <v>Russell Westbrook</v>
          </cell>
          <cell r="C15">
            <v>7.1</v>
          </cell>
        </row>
        <row r="16">
          <cell r="A16" t="str">
            <v>Memphis Grizzlies</v>
          </cell>
          <cell r="B16" t="str">
            <v>Ja Morant</v>
          </cell>
          <cell r="C16">
            <v>6.7</v>
          </cell>
        </row>
        <row r="17">
          <cell r="A17" t="str">
            <v>Miami Heat</v>
          </cell>
          <cell r="B17" t="str">
            <v>Kyle Lowry</v>
          </cell>
          <cell r="C17">
            <v>7.5</v>
          </cell>
        </row>
        <row r="18">
          <cell r="A18" t="str">
            <v>Milwaukee Bucks</v>
          </cell>
          <cell r="B18" t="str">
            <v>Jrue Holiday</v>
          </cell>
          <cell r="C18">
            <v>6.9</v>
          </cell>
        </row>
        <row r="19">
          <cell r="A19" t="str">
            <v>Minnesota Timberwolves</v>
          </cell>
          <cell r="B19" t="str">
            <v>D'Angelo Russell</v>
          </cell>
          <cell r="C19">
            <v>7.1</v>
          </cell>
        </row>
        <row r="20">
          <cell r="A20" t="str">
            <v>New Orleans Pelicans</v>
          </cell>
          <cell r="B20" t="str">
            <v>CJ McCollum</v>
          </cell>
          <cell r="C20">
            <v>6.1</v>
          </cell>
        </row>
        <row r="21">
          <cell r="A21" t="str">
            <v>New York Knicks</v>
          </cell>
          <cell r="B21" t="str">
            <v>Julius Randle</v>
          </cell>
          <cell r="C21">
            <v>5.0999999999999996</v>
          </cell>
        </row>
        <row r="22">
          <cell r="A22" t="str">
            <v>Oklahoma City Thunder</v>
          </cell>
          <cell r="B22" t="str">
            <v>Zavier Simpson</v>
          </cell>
          <cell r="C22">
            <v>7.7</v>
          </cell>
        </row>
        <row r="23">
          <cell r="A23" t="str">
            <v>Orlando Magic</v>
          </cell>
          <cell r="B23" t="str">
            <v>Cole Anthony</v>
          </cell>
          <cell r="C23">
            <v>5.7</v>
          </cell>
        </row>
        <row r="24">
          <cell r="A24" t="str">
            <v>Philadelphia 76ers</v>
          </cell>
          <cell r="B24" t="str">
            <v>James Harden</v>
          </cell>
          <cell r="C24">
            <v>10.3</v>
          </cell>
        </row>
        <row r="25">
          <cell r="A25" t="str">
            <v>Phoenix Suns</v>
          </cell>
          <cell r="B25" t="str">
            <v>Chris Paul</v>
          </cell>
          <cell r="C25">
            <v>10.8</v>
          </cell>
        </row>
        <row r="26">
          <cell r="A26" t="str">
            <v>Portland Trail Blazers</v>
          </cell>
          <cell r="B26" t="str">
            <v>Damian Lillard</v>
          </cell>
          <cell r="C26">
            <v>7.3</v>
          </cell>
        </row>
        <row r="27">
          <cell r="A27" t="str">
            <v>Sacramento Kings</v>
          </cell>
          <cell r="B27" t="str">
            <v>Tyrese Haliburton</v>
          </cell>
          <cell r="C27">
            <v>7.4</v>
          </cell>
        </row>
        <row r="28">
          <cell r="A28" t="str">
            <v>San Antonio Spurs</v>
          </cell>
          <cell r="B28" t="str">
            <v>Dejounte Murray</v>
          </cell>
          <cell r="C28">
            <v>9.3000000000000007</v>
          </cell>
        </row>
        <row r="29">
          <cell r="A29" t="str">
            <v>Toronto Raptors</v>
          </cell>
          <cell r="B29" t="str">
            <v>Fred VanVleet</v>
          </cell>
          <cell r="C29">
            <v>6.7</v>
          </cell>
        </row>
        <row r="30">
          <cell r="A30" t="str">
            <v>Utah Jazz</v>
          </cell>
          <cell r="B30" t="str">
            <v>Mike Conley</v>
          </cell>
          <cell r="C30">
            <v>5.4</v>
          </cell>
        </row>
        <row r="31">
          <cell r="A31" t="str">
            <v>Washington Wizards</v>
          </cell>
          <cell r="B31" t="str">
            <v>Brad Wanamaker</v>
          </cell>
          <cell r="C31">
            <v>7</v>
          </cell>
        </row>
      </sheetData>
    </sheetDataSet>
  </externalBook>
</externalLink>
</file>

<file path=xl/pivotCache/_rels/pivotCacheDefinition1.xml.rels><?xml version="1.0" encoding="UTF-8" standalone="no"?><Relationships xmlns="http://schemas.openxmlformats.org/package/2006/relationships"><Relationship Id="rId1" Target="pivotCacheRecords1.xml" Type="http://schemas.openxmlformats.org/officeDocument/2006/relationships/pivotCacheRecords"/></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667.540844675925" createdVersion="7" refreshedVersion="7" minRefreshableVersion="3" recordCount="29" xr:uid="{1916E685-F762-554F-A929-27BECCA19EAD}">
  <cacheSource type="worksheet">
    <worksheetSource ref="A1:J100" sheet="all models"/>
  </cacheSource>
  <cacheFields count="10">
    <cacheField name="Away" numFmtId="0">
      <sharedItems containsBlank="1" count="31">
        <s v="Utah Jazz"/>
        <s v="Minnesota Timberwolves"/>
        <s v="Toronto Raptors"/>
        <s v="Denver Nuggets"/>
        <m/>
        <s v="Phoenix Suns" u="1"/>
        <s v="New York Knicks" u="1"/>
        <s v="Oklahoma City Thunder" u="1"/>
        <s v="Boston Celtics" u="1"/>
        <s v="Los Angeles Lakers" u="1"/>
        <s v="San Antonio Spurs" u="1"/>
        <s v="Indiana Pacers" u="1"/>
        <s v="Orlando Magic" u="1"/>
        <s v="Brooklyn Nets" u="1"/>
        <s v="LA Clippers" u="1"/>
        <s v="Dallas Mavericks" u="1"/>
        <s v="Miami Heat" u="1"/>
        <s v="Chicago Bulls" u="1"/>
        <s v="Philadelphia 76ers" u="1"/>
        <s v="Milwaukee Bucks" u="1"/>
        <s v="New Orleans Pelicans" u="1"/>
        <s v="Golden State Warriors" u="1"/>
        <s v="Sacramento Kings" u="1"/>
        <s v="Houston Rockets" u="1"/>
        <s v="Portland Trail Blazers" u="1"/>
        <s v="Washington Wizards" u="1"/>
        <s v="Cleveland Cavaliers" u="1"/>
        <s v="Charlotte Hornets" u="1"/>
        <s v="Memphis Grizzlies" u="1"/>
        <s v="Atlanta Hawks" u="1"/>
        <s v="Detroit Pistons" u="1"/>
      </sharedItems>
    </cacheField>
    <cacheField name="Home" numFmtId="0">
      <sharedItems containsBlank="1" count="31">
        <s v="Dallas Mavericks"/>
        <s v="Memphis Grizzlies"/>
        <s v="Philadelphia 76ers"/>
        <s v="Golden State Warriors"/>
        <m/>
        <s v="Phoenix Suns" u="1"/>
        <s v="New York Knicks" u="1"/>
        <s v="Oklahoma City Thunder" u="1"/>
        <s v="Boston Celtics" u="1"/>
        <s v="Los Angeles Lakers" u="1"/>
        <s v="San Antonio Spurs" u="1"/>
        <s v="Denver Nuggets" u="1"/>
        <s v="Indiana Pacers" u="1"/>
        <s v="Orlando Magic" u="1"/>
        <s v="Brooklyn Nets" u="1"/>
        <s v="LA Clippers" u="1"/>
        <s v="Miami Heat" u="1"/>
        <s v="Chicago Bulls" u="1"/>
        <s v="Toronto Raptors" u="1"/>
        <s v="Milwaukee Bucks" u="1"/>
        <s v="Minnesota Timberwolves" u="1"/>
        <s v="New Orleans Pelicans" u="1"/>
        <s v="Utah Jazz" u="1"/>
        <s v="Sacramento Kings" u="1"/>
        <s v="Houston Rockets" u="1"/>
        <s v="Portland Trail Blazers" u="1"/>
        <s v="Washington Wizards" u="1"/>
        <s v="Cleveland Cavaliers" u="1"/>
        <s v="Charlotte Hornets" u="1"/>
        <s v="Atlanta Hawks" u="1"/>
        <s v="Detroit Pistons" u="1"/>
      </sharedItems>
    </cacheField>
    <cacheField name="Away_Margin" numFmtId="0">
      <sharedItems containsString="0" containsBlank="1" containsNumber="1" minValue="-8.1739999999999995" maxValue="-0.33800000000000002"/>
    </cacheField>
    <cacheField name="Home_Margin" numFmtId="0">
      <sharedItems containsString="0" containsBlank="1" containsNumber="1" minValue="0.33800000000000002" maxValue="8.1739999999999995"/>
    </cacheField>
    <cacheField name="Away_Margin2" numFmtId="0">
      <sharedItems containsString="0" containsBlank="1" containsNumber="1" minValue="-12.141" maxValue="-0.33800000000000002"/>
    </cacheField>
    <cacheField name="Home_Margin2" numFmtId="0">
      <sharedItems containsString="0" containsBlank="1" containsNumber="1" minValue="0.33800000000000002" maxValue="12.141"/>
    </cacheField>
    <cacheField name="Away_Win" numFmtId="0">
      <sharedItems containsString="0" containsBlank="1" containsNumber="1" minValue="0.22" maxValue="0.48799999999999999"/>
    </cacheField>
    <cacheField name="Home_Win" numFmtId="0">
      <sharedItems containsString="0" containsBlank="1" containsNumber="1" minValue="0.51200000000000001" maxValue="0.78"/>
    </cacheField>
    <cacheField name="Total" numFmtId="0">
      <sharedItems containsString="0" containsBlank="1" containsNumber="1" minValue="205.35300000000001" maxValue="240.63"/>
    </cacheField>
    <cacheField name="Model" numFmtId="0">
      <sharedItems containsBlank="1" count="8">
        <s v="Kendall Jenner - Simple Model"/>
        <s v="Tyra Banks - Least Squares"/>
        <s v="Gisele Bundchen - KNN"/>
        <s v="Kate Moss - Random Forest"/>
        <s v="Cindy Crawford - SVM"/>
        <s v="Naomi Campbell - Neural Network"/>
        <s v="Adriana Lima - Combination"/>
        <m/>
      </sharedItems>
    </cacheField>
  </cacheFields>
  <extLst>
    <ext xmlns:x14="http://schemas.microsoft.com/office/spreadsheetml/2009/9/main" uri="{725AE2AE-9491-48be-B2B4-4EB974FC3084}">
      <x14:pivotCacheDefinition pivotCacheId="17058355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x v="0"/>
    <x v="0"/>
    <n v="-4.0940000000000003"/>
    <n v="4.0940000000000003"/>
    <n v="-4.0940000000000003"/>
    <n v="4.0940000000000003"/>
    <n v="0.36199999999999999"/>
    <n v="0.63800000000000001"/>
    <n v="205.35300000000001"/>
    <x v="0"/>
  </r>
  <r>
    <x v="1"/>
    <x v="1"/>
    <n v="-6.6929999999999996"/>
    <n v="6.6929999999999996"/>
    <n v="-6.6929999999999996"/>
    <n v="6.6929999999999996"/>
    <n v="0.312"/>
    <n v="0.68799999999999994"/>
    <n v="240.63"/>
    <x v="0"/>
  </r>
  <r>
    <x v="2"/>
    <x v="2"/>
    <n v="-0.33800000000000002"/>
    <n v="0.33800000000000002"/>
    <n v="-0.33800000000000002"/>
    <n v="0.33800000000000002"/>
    <n v="0.48799999999999999"/>
    <n v="0.51200000000000001"/>
    <n v="207.58"/>
    <x v="0"/>
  </r>
  <r>
    <x v="3"/>
    <x v="3"/>
    <n v="-2.2970000000000002"/>
    <n v="2.2970000000000002"/>
    <n v="-2.2970000000000002"/>
    <n v="2.2970000000000002"/>
    <n v="0.42399999999999999"/>
    <n v="0.57599999999999996"/>
    <n v="212.51900000000001"/>
    <x v="0"/>
  </r>
  <r>
    <x v="0"/>
    <x v="0"/>
    <n v="-4.3150000000000004"/>
    <n v="4.3150000000000004"/>
    <n v="-4.3150000000000004"/>
    <n v="4.3150000000000004"/>
    <n v="0.28799999999999998"/>
    <n v="0.71199999999999997"/>
    <n v="229.94"/>
    <x v="1"/>
  </r>
  <r>
    <x v="1"/>
    <x v="1"/>
    <n v="-7.1310000000000002"/>
    <n v="7.1310000000000002"/>
    <n v="-7.1310000000000002"/>
    <n v="7.1310000000000002"/>
    <n v="0.22500000000000001"/>
    <n v="0.77500000000000002"/>
    <n v="232.49100000000001"/>
    <x v="1"/>
  </r>
  <r>
    <x v="2"/>
    <x v="2"/>
    <n v="-1.9359999999999999"/>
    <n v="1.9359999999999999"/>
    <n v="-1.9359999999999999"/>
    <n v="1.9359999999999999"/>
    <n v="0.41899999999999998"/>
    <n v="0.58099999999999996"/>
    <n v="223.97300000000001"/>
    <x v="1"/>
  </r>
  <r>
    <x v="3"/>
    <x v="3"/>
    <n v="-4.9340000000000002"/>
    <n v="4.9340000000000002"/>
    <n v="-4.9340000000000002"/>
    <n v="4.9340000000000002"/>
    <n v="0.35099999999999998"/>
    <n v="0.64900000000000002"/>
    <n v="224.98599999999999"/>
    <x v="1"/>
  </r>
  <r>
    <x v="0"/>
    <x v="0"/>
    <n v="-6.7060000000000004"/>
    <n v="6.7060000000000004"/>
    <n v="-4.1029999999999998"/>
    <n v="4.1029999999999998"/>
    <n v="0.41299999999999998"/>
    <n v="0.58699999999999997"/>
    <n v="224.51"/>
    <x v="2"/>
  </r>
  <r>
    <x v="1"/>
    <x v="1"/>
    <n v="-4.8819999999999997"/>
    <n v="4.8819999999999997"/>
    <n v="-5.5039999999999996"/>
    <n v="5.5039999999999996"/>
    <n v="0.317"/>
    <n v="0.68300000000000005"/>
    <n v="227.75399999999999"/>
    <x v="2"/>
  </r>
  <r>
    <x v="2"/>
    <x v="2"/>
    <n v="-2.4119999999999999"/>
    <n v="2.4119999999999999"/>
    <n v="-2.3940000000000001"/>
    <n v="2.3940000000000001"/>
    <n v="0.42899999999999999"/>
    <n v="0.57099999999999995"/>
    <n v="227.83199999999999"/>
    <x v="2"/>
  </r>
  <r>
    <x v="3"/>
    <x v="3"/>
    <n v="-3.6269999999999998"/>
    <n v="3.6269999999999998"/>
    <n v="-4.3159999999999998"/>
    <n v="4.3159999999999998"/>
    <n v="0.39700000000000002"/>
    <n v="0.60299999999999998"/>
    <n v="225.87799999999999"/>
    <x v="2"/>
  </r>
  <r>
    <x v="0"/>
    <x v="0"/>
    <n v="-8.1649999999999991"/>
    <n v="8.1649999999999991"/>
    <n v="-12.141"/>
    <n v="12.141"/>
    <n v="0.22"/>
    <n v="0.78"/>
    <n v="217.01300000000001"/>
    <x v="3"/>
  </r>
  <r>
    <x v="1"/>
    <x v="1"/>
    <n v="-6.5529999999999999"/>
    <n v="6.5529999999999999"/>
    <n v="-8.5739999999999998"/>
    <n v="8.5739999999999998"/>
    <n v="0.316"/>
    <n v="0.68400000000000005"/>
    <n v="235.56299999999999"/>
    <x v="3"/>
  </r>
  <r>
    <x v="2"/>
    <x v="2"/>
    <n v="-2.089"/>
    <n v="2.089"/>
    <n v="-0.98"/>
    <n v="0.98"/>
    <n v="0.38600000000000001"/>
    <n v="0.61399999999999999"/>
    <n v="217.184"/>
    <x v="3"/>
  </r>
  <r>
    <x v="3"/>
    <x v="3"/>
    <n v="-2.3540000000000001"/>
    <n v="2.3540000000000001"/>
    <n v="-4.3259999999999996"/>
    <n v="4.3259999999999996"/>
    <n v="0.46"/>
    <n v="0.54"/>
    <n v="224.62200000000001"/>
    <x v="3"/>
  </r>
  <r>
    <x v="0"/>
    <x v="0"/>
    <n v="-5.7510000000000003"/>
    <n v="5.7510000000000003"/>
    <n v="-6.3029999999999999"/>
    <n v="6.3029999999999999"/>
    <n v="0.27500000000000002"/>
    <n v="0.72499999999999998"/>
    <n v="227.56399999999999"/>
    <x v="4"/>
  </r>
  <r>
    <x v="1"/>
    <x v="1"/>
    <n v="-8.1739999999999995"/>
    <n v="8.1739999999999995"/>
    <n v="-8.9489999999999998"/>
    <n v="8.9489999999999998"/>
    <n v="0.221"/>
    <n v="0.77900000000000003"/>
    <n v="232.108"/>
    <x v="4"/>
  </r>
  <r>
    <x v="2"/>
    <x v="2"/>
    <n v="-1.831"/>
    <n v="1.831"/>
    <n v="-1.51"/>
    <n v="1.51"/>
    <n v="0.42099999999999999"/>
    <n v="0.57899999999999996"/>
    <n v="223.798"/>
    <x v="4"/>
  </r>
  <r>
    <x v="3"/>
    <x v="3"/>
    <n v="-4.4589999999999996"/>
    <n v="4.4589999999999996"/>
    <n v="-5.3049999999999997"/>
    <n v="5.3049999999999997"/>
    <n v="0.32800000000000001"/>
    <n v="0.67200000000000004"/>
    <n v="223.13300000000001"/>
    <x v="4"/>
  </r>
  <r>
    <x v="0"/>
    <x v="0"/>
    <n v="-5.6879999999999997"/>
    <n v="5.6879999999999997"/>
    <n v="-5.8920000000000003"/>
    <n v="5.8920000000000003"/>
    <n v="0.27900000000000003"/>
    <n v="0.72099999999999997"/>
    <n v="228.91900000000001"/>
    <x v="5"/>
  </r>
  <r>
    <x v="1"/>
    <x v="1"/>
    <n v="-7.9649999999999999"/>
    <n v="7.9649999999999999"/>
    <n v="-8.0540000000000003"/>
    <n v="8.0540000000000003"/>
    <n v="0.22800000000000001"/>
    <n v="0.77200000000000002"/>
    <n v="230.13300000000001"/>
    <x v="5"/>
  </r>
  <r>
    <x v="2"/>
    <x v="2"/>
    <n v="-1.627"/>
    <n v="1.627"/>
    <n v="-1.044"/>
    <n v="1.044"/>
    <n v="0.42299999999999999"/>
    <n v="0.57699999999999996"/>
    <n v="224.63399999999999"/>
    <x v="5"/>
  </r>
  <r>
    <x v="3"/>
    <x v="3"/>
    <n v="-4.7969999999999997"/>
    <n v="4.7969999999999997"/>
    <n v="-3.9209999999999998"/>
    <n v="3.9209999999999998"/>
    <n v="0.32300000000000001"/>
    <n v="0.67700000000000005"/>
    <n v="223.02"/>
    <x v="5"/>
  </r>
  <r>
    <x v="0"/>
    <x v="0"/>
    <n v="-5.7869999999999999"/>
    <n v="5.7869999999999999"/>
    <n v="-6.141"/>
    <n v="6.141"/>
    <n v="0.30599999999999999"/>
    <n v="0.69399999999999995"/>
    <n v="222.21600000000001"/>
    <x v="6"/>
  </r>
  <r>
    <x v="1"/>
    <x v="1"/>
    <n v="-6.9"/>
    <n v="6.9"/>
    <n v="-7.484"/>
    <n v="7.484"/>
    <n v="0.27"/>
    <n v="0.73"/>
    <n v="233.113"/>
    <x v="6"/>
  </r>
  <r>
    <x v="2"/>
    <x v="2"/>
    <n v="-1.706"/>
    <n v="1.706"/>
    <n v="-1.367"/>
    <n v="1.367"/>
    <n v="0.42799999999999999"/>
    <n v="0.57199999999999995"/>
    <n v="220.834"/>
    <x v="6"/>
  </r>
  <r>
    <x v="3"/>
    <x v="3"/>
    <n v="-3.7450000000000001"/>
    <n v="3.7450000000000001"/>
    <n v="-4.1829999999999998"/>
    <n v="4.1829999999999998"/>
    <n v="0.38"/>
    <n v="0.62"/>
    <n v="222.36"/>
    <x v="6"/>
  </r>
  <r>
    <x v="4"/>
    <x v="4"/>
    <m/>
    <m/>
    <m/>
    <m/>
    <m/>
    <m/>
    <m/>
    <x v="7"/>
  </r>
</pivotCacheRecords>
</file>

<file path=xl/pivotTables/_rels/pivotTable1.xml.rels><?xml version="1.0" encoding="UTF-8" standalone="no"?><Relationships xmlns="http://schemas.openxmlformats.org/package/2006/relationships"><Relationship Id="rId1" Target="../pivotCache/pivotCacheDefinition1.xml" Type="http://schemas.openxmlformats.org/officeDocument/2006/relationships/pivotCacheDefinition"/></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23218F-6241-3A4F-B5AC-79E544E21402}" name="PivotTable2" cacheId="11"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4:I11" firstHeaderRow="0" firstDataRow="1" firstDataCol="2" rowPageCount="1" colPageCount="1"/>
  <pivotFields count="10">
    <pivotField axis="axisPage" compact="0" outline="0" multipleItemSelectionAllowed="1" showAll="0" defaultSubtotal="0">
      <items count="31">
        <item h="1" m="1" x="25"/>
        <item h="1" m="1" x="18"/>
        <item h="1" m="1" x="12"/>
        <item h="1" m="1" x="11"/>
        <item h="1" x="3"/>
        <item h="1" x="4"/>
        <item h="1" m="1" x="22"/>
        <item h="1" m="1" x="7"/>
        <item h="1" m="1" x="23"/>
        <item h="1" m="1" x="17"/>
        <item h="1" m="1" x="8"/>
        <item h="1" m="1" x="26"/>
        <item h="1" m="1" x="27"/>
        <item h="1" m="1" x="16"/>
        <item h="1" m="1" x="29"/>
        <item h="1" x="1"/>
        <item h="1" m="1" x="9"/>
        <item h="1" m="1" x="28"/>
        <item h="1" m="1" x="13"/>
        <item x="2"/>
        <item h="1" m="1" x="19"/>
        <item h="1" m="1" x="30"/>
        <item h="1" m="1" x="15"/>
        <item h="1" m="1" x="24"/>
        <item h="1" m="1" x="6"/>
        <item h="1" m="1" x="21"/>
        <item h="1" m="1" x="20"/>
        <item h="1" m="1" x="5"/>
        <item h="1" m="1" x="10"/>
        <item h="1" m="1" x="14"/>
        <item h="1" x="0"/>
      </items>
      <extLst>
        <ext xmlns:x14="http://schemas.microsoft.com/office/spreadsheetml/2009/9/main" uri="{2946ED86-A175-432a-8AC1-64E0C546D7DE}">
          <x14:pivotField fillDownLabels="1"/>
        </ext>
      </extLst>
    </pivotField>
    <pivotField axis="axisRow" compact="0" outline="0" showAll="0" defaultSubtotal="0">
      <items count="31">
        <item m="1" x="22"/>
        <item m="1" x="30"/>
        <item m="1" x="21"/>
        <item x="1"/>
        <item x="4"/>
        <item m="1" x="28"/>
        <item m="1" x="10"/>
        <item m="1" x="18"/>
        <item m="1" x="25"/>
        <item m="1" x="6"/>
        <item m="1" x="20"/>
        <item m="1" x="5"/>
        <item m="1" x="13"/>
        <item m="1" x="8"/>
        <item m="1" x="14"/>
        <item m="1" x="19"/>
        <item m="1" x="7"/>
        <item m="1" x="15"/>
        <item m="1" x="27"/>
        <item m="1" x="24"/>
        <item m="1" x="17"/>
        <item m="1" x="11"/>
        <item x="3"/>
        <item m="1" x="9"/>
        <item x="2"/>
        <item m="1" x="12"/>
        <item m="1" x="29"/>
        <item m="1" x="23"/>
        <item m="1" x="26"/>
        <item m="1" x="16"/>
        <item x="0"/>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8">
        <item x="6"/>
        <item x="4"/>
        <item x="2"/>
        <item x="3"/>
        <item x="0"/>
        <item x="5"/>
        <item x="1"/>
        <item x="7"/>
      </items>
      <extLst>
        <ext xmlns:x14="http://schemas.microsoft.com/office/spreadsheetml/2009/9/main" uri="{2946ED86-A175-432a-8AC1-64E0C546D7DE}">
          <x14:pivotField fillDownLabels="1"/>
        </ext>
      </extLst>
    </pivotField>
  </pivotFields>
  <rowFields count="2">
    <field x="9"/>
    <field x="1"/>
  </rowFields>
  <rowItems count="7">
    <i>
      <x/>
      <x v="24"/>
    </i>
    <i>
      <x v="1"/>
      <x v="24"/>
    </i>
    <i>
      <x v="2"/>
      <x v="24"/>
    </i>
    <i>
      <x v="3"/>
      <x v="24"/>
    </i>
    <i>
      <x v="4"/>
      <x v="24"/>
    </i>
    <i>
      <x v="5"/>
      <x v="24"/>
    </i>
    <i>
      <x v="6"/>
      <x v="24"/>
    </i>
  </rowItems>
  <colFields count="1">
    <field x="-2"/>
  </colFields>
  <colItems count="7">
    <i>
      <x/>
    </i>
    <i i="1">
      <x v="1"/>
    </i>
    <i i="2">
      <x v="2"/>
    </i>
    <i i="3">
      <x v="3"/>
    </i>
    <i i="4">
      <x v="4"/>
    </i>
    <i i="5">
      <x v="5"/>
    </i>
    <i i="6">
      <x v="6"/>
    </i>
  </colItems>
  <pageFields count="1">
    <pageField fld="0" hier="-1"/>
  </pageFields>
  <dataFields count="7">
    <dataField name="Sum of Away_Margin" fld="2" baseField="0" baseItem="0"/>
    <dataField name="Sum of Home_Margin" fld="3" baseField="0" baseItem="0"/>
    <dataField name="Sum of Away_Margin2" fld="4" baseField="0" baseItem="0"/>
    <dataField name="Sum of Home_Margin2" fld="5" baseField="0" baseItem="0"/>
    <dataField name="Sum of Away_Win" fld="6" baseField="0" baseItem="0"/>
    <dataField name="Sum of Home_Win" fld="7" baseField="0" baseItem="0"/>
    <dataField name="Average of Total" fld="8"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way" xr10:uid="{9BB8BB45-1C78-C840-8473-0DB3BBA9788D}" sourceName="away">
  <pivotTables>
    <pivotTable tabId="5" name="PivotTable2"/>
  </pivotTables>
  <data>
    <tabular pivotCacheId="1705835523">
      <items count="31">
        <i x="3"/>
        <i x="1"/>
        <i x="2" s="1"/>
        <i x="0"/>
        <i x="29" nd="1"/>
        <i x="8" nd="1"/>
        <i x="13" nd="1"/>
        <i x="27" nd="1"/>
        <i x="17" nd="1"/>
        <i x="26" nd="1"/>
        <i x="15" nd="1"/>
        <i x="30" nd="1"/>
        <i x="21" nd="1"/>
        <i x="23" nd="1"/>
        <i x="11" nd="1"/>
        <i x="14" nd="1"/>
        <i x="9" nd="1"/>
        <i x="28" nd="1"/>
        <i x="16" nd="1"/>
        <i x="19" nd="1"/>
        <i x="20" nd="1"/>
        <i x="6" nd="1"/>
        <i x="7" nd="1"/>
        <i x="12" nd="1"/>
        <i x="18" nd="1"/>
        <i x="5" nd="1"/>
        <i x="24" nd="1"/>
        <i x="22" nd="1"/>
        <i x="10" nd="1"/>
        <i x="25" nd="1"/>
        <i x="4"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way" xr10:uid="{C4AAF5F4-B018-4842-BDDD-203D78635BFB}" cache="Slicer_away" caption="Away Team" style="SlicerStyleOther1"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slicers/slicer1.xml" Type="http://schemas.microsoft.com/office/2007/relationships/slicer"/></Relationships>
</file>

<file path=xl/worksheets/_rels/sheet2.xml.rels><?xml version="1.0" encoding="UTF-8" standalone="no"?><Relationships xmlns="http://schemas.openxmlformats.org/package/2006/relationships"><Relationship Id="rId1" Target="../pivotTables/pivotTable1.xml" Type="http://schemas.openxmlformats.org/officeDocument/2006/relationships/pivotTable"/></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F8C9B-523F-0446-9E2C-1776621B992A}">
  <dimension ref="B1:S44"/>
  <sheetViews>
    <sheetView tabSelected="1" zoomScale="80" zoomScaleNormal="80" workbookViewId="0"/>
  </sheetViews>
  <sheetFormatPr baseColWidth="10" defaultRowHeight="16" customHeight="1" x14ac:dyDescent="0.2"/>
  <cols>
    <col min="1" max="1" customWidth="true" style="8" width="2.83203125" collapsed="true"/>
    <col min="2" max="2" customWidth="true" style="8" width="10.83203125" collapsed="true"/>
    <col min="3" max="3" style="8" width="10.83203125" collapsed="true"/>
    <col min="4" max="4" customWidth="true" style="8" width="8.83203125" collapsed="true"/>
    <col min="5" max="6" style="8" width="10.83203125" collapsed="true"/>
    <col min="7" max="7" customWidth="true" style="8" width="2.83203125" collapsed="true"/>
    <col min="8" max="8" customWidth="true" style="8" width="6.83203125" collapsed="true"/>
    <col min="9" max="9" customWidth="true" style="8" width="24.83203125" collapsed="true"/>
    <col min="10" max="16" customWidth="true" style="8" width="15.83203125" collapsed="true"/>
    <col min="17" max="17" style="8" width="10.83203125" collapsed="true"/>
    <col min="18" max="19" customWidth="true" style="8" width="15.83203125" collapsed="true"/>
    <col min="20" max="20" bestFit="true" customWidth="true" style="8" width="14.6640625" collapsed="true"/>
    <col min="21" max="16384" style="8" width="10.83203125" collapsed="true"/>
  </cols>
  <sheetData>
    <row r="1" spans="2:16" ht="16" customHeight="1" x14ac:dyDescent="0.2">
      <c r="B1" s="59" t="s">
        <v>118</v>
      </c>
      <c r="C1" s="59"/>
      <c r="E1" s="60" t="s">
        <v>119</v>
      </c>
      <c r="F1" s="60"/>
      <c r="H1" s="68">
        <f ca="1">TODAY()</f>
        <v>44667</v>
      </c>
      <c r="I1" s="68"/>
    </row>
    <row r="2" spans="2:16" ht="16" customHeight="1" x14ac:dyDescent="0.2">
      <c r="H2" s="68"/>
      <c r="I2" s="68"/>
    </row>
    <row r="3" spans="2:16" ht="16" customHeight="1" x14ac:dyDescent="0.2">
      <c r="B3" s="56" t="str">
        <f>I5</f>
        <v>Toronto Raptors</v>
      </c>
      <c r="C3" s="56"/>
      <c r="D3" s="67" t="s">
        <v>127</v>
      </c>
      <c r="E3" s="55" t="str">
        <f>I6</f>
        <v>Philadelphia 76ers</v>
      </c>
      <c r="F3" s="55"/>
      <c r="H3" s="68"/>
      <c r="I3" s="68"/>
      <c r="J3" s="64" t="s">
        <v>9</v>
      </c>
      <c r="K3" s="65" t="s">
        <v>129</v>
      </c>
      <c r="L3" s="66" t="s">
        <v>21</v>
      </c>
      <c r="M3" s="63" t="s">
        <v>128</v>
      </c>
      <c r="N3" s="61" t="s">
        <v>23</v>
      </c>
      <c r="O3" s="62" t="s">
        <v>24</v>
      </c>
      <c r="P3" s="58" t="s">
        <v>25</v>
      </c>
    </row>
    <row r="4" spans="2:16" ht="16" customHeight="1" x14ac:dyDescent="0.2">
      <c r="B4" s="56"/>
      <c r="C4" s="56"/>
      <c r="D4" s="67"/>
      <c r="E4" s="55"/>
      <c r="F4" s="55"/>
      <c r="I4" s="19" t="s">
        <v>120</v>
      </c>
      <c r="J4" s="64"/>
      <c r="K4" s="65"/>
      <c r="L4" s="66"/>
      <c r="M4" s="63"/>
      <c r="N4" s="61"/>
      <c r="O4" s="62"/>
      <c r="P4" s="58"/>
    </row>
    <row r="5" spans="2:16" ht="16" customHeight="1" x14ac:dyDescent="0.2">
      <c r="H5" s="13" t="s">
        <v>118</v>
      </c>
      <c r="I5" s="18" t="str">
        <f>Pivot!D2</f>
        <v>Toronto Raptors</v>
      </c>
      <c r="J5" s="11">
        <f>Pivot!$N5</f>
        <v>-0.33800000000000002</v>
      </c>
      <c r="K5" s="11">
        <f>Pivot!$N6</f>
        <v>-1.9359999999999999</v>
      </c>
      <c r="L5" s="11">
        <f>Pivot!$N7</f>
        <v>-2.3940000000000001</v>
      </c>
      <c r="M5" s="11">
        <f>Pivot!$N8</f>
        <v>-0.98</v>
      </c>
      <c r="N5" s="11">
        <f>Pivot!$N9</f>
        <v>-1.51</v>
      </c>
      <c r="O5" s="11">
        <f>Pivot!$N10</f>
        <v>-1.044</v>
      </c>
      <c r="P5" s="11">
        <f>Pivot!$N11</f>
        <v>-1.367</v>
      </c>
    </row>
    <row r="6" spans="2:16" ht="16" customHeight="1" x14ac:dyDescent="0.2">
      <c r="B6" s="59" t="s">
        <v>124</v>
      </c>
      <c r="C6" s="59"/>
      <c r="E6" s="60" t="s">
        <v>123</v>
      </c>
      <c r="F6" s="60"/>
      <c r="H6" s="14" t="s">
        <v>119</v>
      </c>
      <c r="I6" s="3" t="str">
        <f>Pivot!D3</f>
        <v>Philadelphia 76ers</v>
      </c>
      <c r="J6" s="11">
        <f>Pivot!$O5</f>
        <v>0.33800000000000002</v>
      </c>
      <c r="K6" s="11">
        <f>Pivot!$O6</f>
        <v>1.9359999999999999</v>
      </c>
      <c r="L6" s="11">
        <f>Pivot!$O7</f>
        <v>2.3940000000000001</v>
      </c>
      <c r="M6" s="11">
        <f>Pivot!$O8</f>
        <v>0.98</v>
      </c>
      <c r="N6" s="11">
        <f>Pivot!$O9</f>
        <v>1.51</v>
      </c>
      <c r="O6" s="11">
        <f>Pivot!$O10</f>
        <v>1.044</v>
      </c>
      <c r="P6" s="11">
        <f>Pivot!$O11</f>
        <v>1.367</v>
      </c>
    </row>
    <row r="7" spans="2:16" ht="16" customHeight="1" x14ac:dyDescent="0.2">
      <c r="B7" s="10"/>
      <c r="C7" s="30" t="s">
        <v>125</v>
      </c>
      <c r="D7" s="10"/>
      <c r="E7" s="30" t="s">
        <v>125</v>
      </c>
    </row>
    <row r="8" spans="2:16" ht="16" customHeight="1" x14ac:dyDescent="0.2">
      <c r="B8" s="6">
        <f>VLOOKUP($B$3,'away rank'!$A:$BS,2,0)</f>
        <v>0.44133905759354486</v>
      </c>
      <c r="C8" s="4">
        <f>VLOOKUP($B$3,'away rank'!$A:$BS,3,0)</f>
        <v>27</v>
      </c>
      <c r="D8" s="5" t="s">
        <v>27</v>
      </c>
      <c r="E8" s="4">
        <f>VLOOKUP($E$3,'home rank'!$A:$BS,35,0)</f>
        <v>17</v>
      </c>
      <c r="F8" s="16">
        <f>VLOOKUP($E$3,'home rank'!$A:$BS,34,0)</f>
        <v>0.46563180549102628</v>
      </c>
      <c r="J8" s="64" t="s">
        <v>9</v>
      </c>
      <c r="K8" s="65" t="s">
        <v>129</v>
      </c>
      <c r="L8" s="66" t="s">
        <v>21</v>
      </c>
      <c r="M8" s="63" t="s">
        <v>128</v>
      </c>
      <c r="N8" s="61" t="s">
        <v>23</v>
      </c>
      <c r="O8" s="62" t="s">
        <v>24</v>
      </c>
      <c r="P8" s="58" t="s">
        <v>25</v>
      </c>
    </row>
    <row r="9" spans="2:16" ht="16" customHeight="1" x14ac:dyDescent="0.2">
      <c r="B9" s="6">
        <f>VLOOKUP($B$3,'away rank'!$A:$BS,4,0)</f>
        <v>0.63231673951624201</v>
      </c>
      <c r="C9" s="4">
        <f>VLOOKUP($B$3,'away rank'!$A:$BS,5,0)</f>
        <v>8</v>
      </c>
      <c r="D9" s="5" t="s">
        <v>29</v>
      </c>
      <c r="E9" s="4">
        <f>VLOOKUP($E$3,'home rank'!$A:$BS,37,0)</f>
        <v>20</v>
      </c>
      <c r="F9" s="16">
        <f>VLOOKUP($E$3,'home rank'!$A:$BS,36,0)</f>
        <v>0.60664552163086494</v>
      </c>
      <c r="I9" s="15" t="s">
        <v>121</v>
      </c>
      <c r="J9" s="64"/>
      <c r="K9" s="65"/>
      <c r="L9" s="66"/>
      <c r="M9" s="63"/>
      <c r="N9" s="61"/>
      <c r="O9" s="62"/>
      <c r="P9" s="58"/>
    </row>
    <row r="10" spans="2:16" ht="16" customHeight="1" x14ac:dyDescent="0.2">
      <c r="B10" s="6">
        <f>VLOOKUP($B$3,'away rank'!$A:$BS,6,0)</f>
        <v>0.34116560190734535</v>
      </c>
      <c r="C10" s="4">
        <f>VLOOKUP($B$3,'away rank'!$A:$BS,7,0)</f>
        <v>27</v>
      </c>
      <c r="D10" s="5" t="s">
        <v>31</v>
      </c>
      <c r="E10" s="4">
        <f>VLOOKUP($E$3,'home rank'!$A:$BS,39,0)</f>
        <v>9</v>
      </c>
      <c r="F10" s="16">
        <f>VLOOKUP($E$3,'home rank'!$A:$BS,38,0)</f>
        <v>0.34216319764391734</v>
      </c>
      <c r="H10" s="13" t="s">
        <v>118</v>
      </c>
      <c r="I10" s="18" t="str">
        <f>Pivot!D2</f>
        <v>Toronto Raptors</v>
      </c>
      <c r="J10" s="12">
        <f>Pivot!$P5</f>
        <v>0.48799999999999999</v>
      </c>
      <c r="K10" s="12">
        <f>Pivot!$P6</f>
        <v>0.41899999999999998</v>
      </c>
      <c r="L10" s="12">
        <f>Pivot!$P7</f>
        <v>0.42899999999999999</v>
      </c>
      <c r="M10" s="12">
        <f>Pivot!$P8</f>
        <v>0.38600000000000001</v>
      </c>
      <c r="N10" s="12">
        <f>Pivot!$P9</f>
        <v>0.42099999999999999</v>
      </c>
      <c r="O10" s="12">
        <f>Pivot!$P10</f>
        <v>0.42299999999999999</v>
      </c>
      <c r="P10" s="12">
        <f>Pivot!$P11</f>
        <v>0.42799999999999999</v>
      </c>
    </row>
    <row r="11" spans="2:16" ht="16" customHeight="1" x14ac:dyDescent="0.2">
      <c r="B11" s="6">
        <f>VLOOKUP($B$3,'away rank'!$A:$BS,8,0)</f>
        <v>0.36768326048375793</v>
      </c>
      <c r="C11" s="4">
        <f>VLOOKUP($B$3,'away rank'!$A:$BS,9,0)</f>
        <v>23</v>
      </c>
      <c r="D11" s="5" t="s">
        <v>33</v>
      </c>
      <c r="E11" s="4">
        <f>VLOOKUP($E$3,'home rank'!$A:$BS,41,0)</f>
        <v>11</v>
      </c>
      <c r="F11" s="16">
        <f>VLOOKUP($E$3,'home rank'!$A:$BS,40,0)</f>
        <v>0.39335447836913501</v>
      </c>
      <c r="H11" s="14" t="s">
        <v>119</v>
      </c>
      <c r="I11" s="3" t="str">
        <f>Pivot!D3</f>
        <v>Philadelphia 76ers</v>
      </c>
      <c r="J11" s="12">
        <f>Pivot!$Q5</f>
        <v>0.51200000000000001</v>
      </c>
      <c r="K11" s="12">
        <f>Pivot!$Q6</f>
        <v>0.58099999999999996</v>
      </c>
      <c r="L11" s="12">
        <f>Pivot!$Q7</f>
        <v>0.57099999999999995</v>
      </c>
      <c r="M11" s="12">
        <f>Pivot!$Q8</f>
        <v>0.61399999999999999</v>
      </c>
      <c r="N11" s="12">
        <f>Pivot!$Q9</f>
        <v>0.57899999999999996</v>
      </c>
      <c r="O11" s="12">
        <f>Pivot!$Q10</f>
        <v>0.57699999999999996</v>
      </c>
      <c r="P11" s="12">
        <f>Pivot!$Q11</f>
        <v>0.57199999999999995</v>
      </c>
    </row>
    <row r="12" spans="2:16" ht="16" customHeight="1" x14ac:dyDescent="0.2">
      <c r="B12" s="6">
        <f>VLOOKUP($B$3,'away rank'!$A:$BS,12,0)</f>
        <v>0.18618284532494328</v>
      </c>
      <c r="C12" s="4">
        <f>VLOOKUP($B$3,'away rank'!$A:$BS,13,0)</f>
        <v>25</v>
      </c>
      <c r="D12" s="5" t="s">
        <v>37</v>
      </c>
      <c r="E12" s="4">
        <f>VLOOKUP($E$3,'home rank'!$A:$BS,45,0)</f>
        <v>3</v>
      </c>
      <c r="F12" s="16">
        <f>VLOOKUP($E$3,'home rank'!$A:$BS,44,0)</f>
        <v>0.15845639790673935</v>
      </c>
    </row>
    <row r="13" spans="2:16" ht="16" customHeight="1" x14ac:dyDescent="0.2">
      <c r="B13" s="6">
        <f>VLOOKUP($B$3,'away rank'!$A:$BS,14,0)</f>
        <v>0.28113178772301284</v>
      </c>
      <c r="C13" s="4">
        <f>VLOOKUP($B$3,'away rank'!$A:$BS,15,0)</f>
        <v>2</v>
      </c>
      <c r="D13" s="5" t="s">
        <v>275</v>
      </c>
      <c r="E13" s="4">
        <f>VLOOKUP($E$3,'home rank'!$A:$BS,17,0)</f>
        <v>20</v>
      </c>
      <c r="F13" s="16">
        <f>VLOOKUP($E$3,'home rank'!$A:$BS,16,0)</f>
        <v>0.76306547994779517</v>
      </c>
      <c r="J13" s="64" t="s">
        <v>9</v>
      </c>
      <c r="K13" s="65" t="s">
        <v>129</v>
      </c>
      <c r="L13" s="66" t="s">
        <v>21</v>
      </c>
      <c r="M13" s="63" t="s">
        <v>128</v>
      </c>
      <c r="N13" s="61" t="s">
        <v>23</v>
      </c>
      <c r="O13" s="62" t="s">
        <v>24</v>
      </c>
      <c r="P13" s="58" t="s">
        <v>25</v>
      </c>
    </row>
    <row r="14" spans="2:16" ht="16" customHeight="1" x14ac:dyDescent="0.2">
      <c r="B14" s="6">
        <f>VLOOKUP($B$3,'away rank'!$A:$BS,20,0)</f>
        <v>0.54663524972110822</v>
      </c>
      <c r="C14" s="4">
        <f>VLOOKUP($B$3,'away rank'!$A:$BS,21,0)</f>
        <v>30</v>
      </c>
      <c r="D14" s="5" t="s">
        <v>45</v>
      </c>
      <c r="E14" s="4">
        <f>VLOOKUP($E$3,'home rank'!$A:$BS,53,0)</f>
        <v>13</v>
      </c>
      <c r="F14" s="16">
        <f>VLOOKUP($E$3,'home rank'!$A:$BS,52,0)</f>
        <v>0.59545873115731107</v>
      </c>
      <c r="I14" s="34" t="s">
        <v>258</v>
      </c>
      <c r="J14" s="64"/>
      <c r="K14" s="65"/>
      <c r="L14" s="66"/>
      <c r="M14" s="63"/>
      <c r="N14" s="61"/>
      <c r="O14" s="62"/>
      <c r="P14" s="58"/>
    </row>
    <row r="15" spans="2:16" ht="16" customHeight="1" x14ac:dyDescent="0.2">
      <c r="B15" s="6">
        <f>VLOOKUP($B$3,'away rank'!$A:$BS,22,0)</f>
        <v>0.12421113315882068</v>
      </c>
      <c r="C15" s="4">
        <f>VLOOKUP($B$3,'away rank'!$A:$BS,23,0)</f>
        <v>6</v>
      </c>
      <c r="D15" s="5" t="s">
        <v>47</v>
      </c>
      <c r="E15" s="4">
        <f>VLOOKUP($E$3,'home rank'!$A:$BS,55,0)</f>
        <v>5</v>
      </c>
      <c r="F15" s="16">
        <f>VLOOKUP($E$3,'home rank'!$A:$BS,54,0)</f>
        <v>0.14531992777648259</v>
      </c>
      <c r="H15" s="13" t="s">
        <v>118</v>
      </c>
      <c r="I15" s="18" t="str">
        <f>Pivot!D2</f>
        <v>Toronto Raptors</v>
      </c>
      <c r="J15" s="35">
        <f>Pivot!$R5</f>
        <v>207.58</v>
      </c>
      <c r="K15" s="35">
        <f>Pivot!$R6</f>
        <v>223.97300000000001</v>
      </c>
      <c r="L15" s="35">
        <f>Pivot!$R7</f>
        <v>227.83199999999999</v>
      </c>
      <c r="M15" s="35">
        <f>Pivot!$R8</f>
        <v>217.184</v>
      </c>
      <c r="N15" s="35">
        <f>Pivot!$R9</f>
        <v>223.798</v>
      </c>
      <c r="O15" s="35">
        <f>Pivot!$R10</f>
        <v>224.63399999999999</v>
      </c>
      <c r="P15" s="35">
        <f>Pivot!$R11</f>
        <v>220.834</v>
      </c>
    </row>
    <row r="16" spans="2:16" ht="16" customHeight="1" x14ac:dyDescent="0.2">
      <c r="B16" s="6">
        <f>VLOOKUP($B$3,'away rank'!$A:$BS,24,0)</f>
        <v>8.8269092213444283E-2</v>
      </c>
      <c r="C16" s="4">
        <f>VLOOKUP($B$3,'away rank'!$A:$BS,25,0)</f>
        <v>28</v>
      </c>
      <c r="D16" s="5" t="s">
        <v>49</v>
      </c>
      <c r="E16" s="4">
        <f>VLOOKUP($E$3,'home rank'!$A:$BS,25,0)</f>
        <v>24</v>
      </c>
      <c r="F16" s="16">
        <f>VLOOKUP($E$3,'home rank'!$A:$BS,24,0)</f>
        <v>7.8921127812480035E-2</v>
      </c>
      <c r="H16" s="14" t="s">
        <v>119</v>
      </c>
      <c r="I16" s="3" t="str">
        <f>Pivot!D3</f>
        <v>Philadelphia 76ers</v>
      </c>
      <c r="J16" s="35">
        <f>Pivot!$R5</f>
        <v>207.58</v>
      </c>
      <c r="K16" s="35">
        <f>Pivot!$R6</f>
        <v>223.97300000000001</v>
      </c>
      <c r="L16" s="35">
        <f>Pivot!$R7</f>
        <v>227.83199999999999</v>
      </c>
      <c r="M16" s="35">
        <f>Pivot!$R8</f>
        <v>217.184</v>
      </c>
      <c r="N16" s="35">
        <f>Pivot!$R9</f>
        <v>223.798</v>
      </c>
      <c r="O16" s="35">
        <f>Pivot!$R10</f>
        <v>224.63399999999999</v>
      </c>
      <c r="P16" s="35">
        <f>Pivot!$R11</f>
        <v>220.834</v>
      </c>
    </row>
    <row r="17" spans="2:19" ht="16" customHeight="1" x14ac:dyDescent="0.2">
      <c r="B17" s="6">
        <f>VLOOKUP($B$3,'away rank'!$A:$BS,26,0)</f>
        <v>9.0873743210700728E-2</v>
      </c>
      <c r="C17" s="4">
        <f>VLOOKUP($B$3,'away rank'!$A:$BS,27,0)</f>
        <v>22</v>
      </c>
      <c r="D17" s="5" t="s">
        <v>51</v>
      </c>
      <c r="E17" s="4">
        <f>VLOOKUP($E$3,'home rank'!$A:$BS,27,0)</f>
        <v>21</v>
      </c>
      <c r="F17" s="16">
        <f>VLOOKUP($E$3,'home rank'!$A:$BS,26,0)</f>
        <v>9.4281785256504089E-2</v>
      </c>
    </row>
    <row r="18" spans="2:19" ht="16" customHeight="1" x14ac:dyDescent="0.2">
      <c r="B18" s="6">
        <f>VLOOKUP($B$3,'away rank'!$A:$BS,60,0)</f>
        <v>0.19950760161707942</v>
      </c>
      <c r="C18" s="4">
        <f>VLOOKUP($B$3,'away rank'!$A:$BS,61,0)</f>
        <v>11</v>
      </c>
      <c r="D18" s="5" t="s">
        <v>53</v>
      </c>
      <c r="E18" s="4">
        <f>VLOOKUP($E$3,'home rank'!$A:$BS,29,0)</f>
        <v>18</v>
      </c>
      <c r="F18" s="16">
        <f>VLOOKUP($E$3,'home rank'!$A:$BS,28,0)</f>
        <v>0.19658415181091279</v>
      </c>
      <c r="J18" s="48" t="s">
        <v>130</v>
      </c>
      <c r="K18" s="48"/>
      <c r="L18" s="48"/>
      <c r="M18" s="48"/>
      <c r="N18" s="33"/>
    </row>
    <row r="19" spans="2:19" ht="16" customHeight="1" x14ac:dyDescent="0.2">
      <c r="B19" s="6">
        <f>VLOOKUP($B$3,'away rank'!$A:$BS,30,0)</f>
        <v>0.50432888697637224</v>
      </c>
      <c r="C19" s="4">
        <f>VLOOKUP($B$3,'away rank'!$A:$BS,31,0)</f>
        <v>29</v>
      </c>
      <c r="D19" s="5" t="s">
        <v>55</v>
      </c>
      <c r="E19" s="4">
        <f>VLOOKUP($E$3,'home rank'!$A:$BS,63,0)</f>
        <v>14</v>
      </c>
      <c r="F19" s="16">
        <f>VLOOKUP($E$3,'home rank'!$A:$BS,62,0)</f>
        <v>0.53337990100181076</v>
      </c>
      <c r="J19" s="48"/>
      <c r="K19" s="48"/>
      <c r="L19" s="48"/>
      <c r="M19" s="48"/>
    </row>
    <row r="20" spans="2:19" ht="16" customHeight="1" x14ac:dyDescent="0.25">
      <c r="B20" s="6">
        <f>VLOOKUP($B$3,'away rank'!$A:$BS,32,0)</f>
        <v>0.5669534517115159</v>
      </c>
      <c r="C20" s="4">
        <f>VLOOKUP($B$3,'away rank'!$A:$BS,33,0)</f>
        <v>29</v>
      </c>
      <c r="D20" s="5" t="s">
        <v>57</v>
      </c>
      <c r="E20" s="4">
        <f>VLOOKUP($E$3,'home rank'!$A:$BS,65,0)</f>
        <v>9</v>
      </c>
      <c r="F20" s="16">
        <f>VLOOKUP($E$3,'home rank'!$A:$BS,64,0)</f>
        <v>0.58338003040760533</v>
      </c>
      <c r="J20" s="57" t="str">
        <f>VLOOKUP(Pivot!D3,arenas!A:B,2,0)&amp;" - "&amp;VLOOKUP(Pivot!D3,arenas!A:C,3,0)</f>
        <v>Wells Fargo Center - Philadelphia, Pennsylvania</v>
      </c>
      <c r="K20" s="57"/>
      <c r="L20" s="57"/>
      <c r="M20" s="57"/>
      <c r="O20" s="47" t="s">
        <v>271</v>
      </c>
      <c r="P20" s="47"/>
      <c r="Q20" s="47"/>
      <c r="R20" s="47"/>
      <c r="S20" s="47"/>
    </row>
    <row r="21" spans="2:19" ht="16" customHeight="1" x14ac:dyDescent="0.2">
      <c r="B21" s="7">
        <f>VLOOKUP($B$3,'away rank'!$A:$BS,66,0)</f>
        <v>108.40117566375528</v>
      </c>
      <c r="C21" s="4">
        <f>VLOOKUP($B$3,'away rank'!$A:$BS,67,0)</f>
        <v>23</v>
      </c>
      <c r="D21" s="5" t="s">
        <v>277</v>
      </c>
      <c r="E21" s="4">
        <f>VLOOKUP($E$3,'home rank'!$A:$BS,69,0)</f>
        <v>13</v>
      </c>
      <c r="F21" s="17">
        <f>VLOOKUP($E$3,'home rank'!$A:$BS,68,0)</f>
        <v>109.72559407256372</v>
      </c>
      <c r="K21" s="69">
        <f>VLOOKUP(Pivot!D3,'game times'!B:F,5,0)</f>
        <v>0.75</v>
      </c>
      <c r="L21" s="69"/>
      <c r="O21" s="47"/>
      <c r="P21" s="47"/>
      <c r="Q21" s="47"/>
      <c r="R21" s="47"/>
      <c r="S21" s="47"/>
    </row>
    <row r="22" spans="2:19" ht="16" customHeight="1" x14ac:dyDescent="0.2">
      <c r="B22" s="7">
        <f>VLOOKUP($B$3,'away rank'!$A:$BS,70,0)</f>
        <v>99.049241594489303</v>
      </c>
      <c r="C22" s="4">
        <f>VLOOKUP($B$3,'away rank'!$A:$BS,71,0)</f>
        <v>23</v>
      </c>
      <c r="D22" s="5" t="s">
        <v>95</v>
      </c>
      <c r="E22" s="4">
        <f>VLOOKUP($E$3,'home rank'!$A:$BS,71,0)</f>
        <v>27</v>
      </c>
      <c r="F22" s="17">
        <f>VLOOKUP($E$3,'home rank'!$A:$BS,70,0)</f>
        <v>98.472896154055817</v>
      </c>
      <c r="J22" s="56" t="str">
        <f>Pivot!D2</f>
        <v>Toronto Raptors</v>
      </c>
      <c r="K22" s="56"/>
      <c r="L22" s="55" t="str">
        <f>Pivot!D3</f>
        <v>Philadelphia 76ers</v>
      </c>
      <c r="M22" s="55"/>
      <c r="O22" s="45" t="str">
        <f>Pivot!D2</f>
        <v>Toronto Raptors</v>
      </c>
      <c r="P22" s="46"/>
      <c r="R22" s="43" t="str">
        <f>Pivot!D3</f>
        <v>Philadelphia 76ers</v>
      </c>
      <c r="S22" s="44"/>
    </row>
    <row r="23" spans="2:19" ht="16" customHeight="1" x14ac:dyDescent="0.2">
      <c r="J23" s="42" t="str">
        <f>VLOOKUP(Pivot!D2,standings!A:B,2,0)</f>
        <v>East</v>
      </c>
      <c r="K23" s="42" t="str" cm="1">
        <f t="array" ref="K23">VLOOKUP(Pivot!D2,standings!$A:$P,16,0)&amp;IF(OR(VALUE(RIGHT(VLOOKUP(Pivot!D2,standings!$A:$P,16,0),2))={11,12,13}),"th",IF(OR(VALUE(RIGHT(VLOOKUP(Pivot!D2,standings!$A:$P,16,0)))={1,2,3}),CHOOSE(RIGHT(VLOOKUP(Pivot!D2,standings!$A:$P,16,0)),"st","nd","rd"),"th"))</f>
        <v>5th</v>
      </c>
      <c r="L23" s="14" t="str">
        <f>VLOOKUP(Pivot!D3,standings!A:B,2,0)</f>
        <v>East</v>
      </c>
      <c r="M23" s="14" t="str" cm="1">
        <f t="array" ref="M23">VLOOKUP(Pivot!D3,standings!$A:$P,16,0)&amp;IF(OR(VALUE(RIGHT(VLOOKUP(Pivot!D3,standings!$A:$P,16,0),2))={11,12,13}),"th",IF(OR(VALUE(RIGHT(VLOOKUP(Pivot!D3,standings!$A:$P,16,0)))={1,2,3}),CHOOSE(RIGHT(VLOOKUP(Pivot!D3,standings!$A:$P,16,0)),"st","nd","rd"),"th"))</f>
        <v>4th</v>
      </c>
      <c r="O23" s="36" t="str">
        <f>VLOOKUP(Pivot!$D$2,[1]Points!$A:$C,2,0)</f>
        <v>Pascal Siakam</v>
      </c>
      <c r="P23" s="37">
        <f>VLOOKUP(Pivot!$D$2,[1]Points!$A:$C,3,0)</f>
        <v>22.8</v>
      </c>
      <c r="Q23" s="40" t="s">
        <v>272</v>
      </c>
      <c r="R23" s="38">
        <f>VLOOKUP(Pivot!$D$3,[1]Points!$A:$C,3,0)</f>
        <v>30.4</v>
      </c>
      <c r="S23" s="39" t="str">
        <f>VLOOKUP(Pivot!$D$3,[1]Points!$A:$C,2,0)</f>
        <v>Joel Embiid</v>
      </c>
    </row>
    <row r="24" spans="2:19" ht="16" customHeight="1" x14ac:dyDescent="0.2">
      <c r="B24" s="59" t="s">
        <v>123</v>
      </c>
      <c r="C24" s="59"/>
      <c r="E24" s="60" t="s">
        <v>124</v>
      </c>
      <c r="F24" s="60"/>
      <c r="J24" s="27" t="s">
        <v>192</v>
      </c>
      <c r="K24" s="28" t="str">
        <f>VLOOKUP(Pivot!$D$2,standings!$A:$P,4,0)</f>
        <v>48-34</v>
      </c>
      <c r="L24" s="27" t="s">
        <v>192</v>
      </c>
      <c r="M24" s="28" t="str">
        <f>VLOOKUP(Pivot!$D$3,standings!$A:$P,4,0)</f>
        <v>51-31</v>
      </c>
      <c r="O24" s="36" t="str">
        <f>VLOOKUP(Pivot!$D$2,[1]Rebounds!$A:$C,2,0)</f>
        <v>Pascal Siakam</v>
      </c>
      <c r="P24" s="37">
        <f>VLOOKUP(Pivot!$D$2,[1]Rebounds!$A:$C,3,0)</f>
        <v>8.5</v>
      </c>
      <c r="Q24" s="41" t="s">
        <v>273</v>
      </c>
      <c r="R24" s="38">
        <f>VLOOKUP(Pivot!$D$3,[1]Rebounds!$A:$C,3,0)</f>
        <v>11.6</v>
      </c>
      <c r="S24" s="39" t="str">
        <f>VLOOKUP(Pivot!$D$3,[1]Rebounds!$A:$C,2,0)</f>
        <v>Joel Embiid</v>
      </c>
    </row>
    <row r="25" spans="2:19" ht="16" customHeight="1" x14ac:dyDescent="0.2">
      <c r="B25" s="10"/>
      <c r="C25" s="30" t="s">
        <v>125</v>
      </c>
      <c r="D25" s="10"/>
      <c r="E25" s="30" t="s">
        <v>125</v>
      </c>
      <c r="J25" s="27" t="s">
        <v>194</v>
      </c>
      <c r="K25" s="28" t="str">
        <f>VLOOKUP(Pivot!$D$2,standings!$A:$P,6,0)</f>
        <v>8-2</v>
      </c>
      <c r="L25" s="27" t="s">
        <v>194</v>
      </c>
      <c r="M25" s="28" t="str">
        <f>VLOOKUP(Pivot!$D$3,standings!$A:$P,6,0)</f>
        <v>6-4</v>
      </c>
      <c r="O25" s="36" t="str">
        <f>VLOOKUP(Pivot!$D$2,[1]Assists!$A:$C,2,0)</f>
        <v>Fred VanVleet</v>
      </c>
      <c r="P25" s="37">
        <f>VLOOKUP(Pivot!$D$2,[1]Assists!$A:$C,3,0)</f>
        <v>6.7</v>
      </c>
      <c r="Q25" s="41" t="s">
        <v>274</v>
      </c>
      <c r="R25" s="38">
        <f>VLOOKUP(Pivot!$D$3,[1]Assists!$A:$C,3,0)</f>
        <v>10.3</v>
      </c>
      <c r="S25" s="39" t="str">
        <f>VLOOKUP(Pivot!$D$3,[1]Assists!$A:$C,2,0)</f>
        <v>James Harden</v>
      </c>
    </row>
    <row r="26" spans="2:19" ht="16" customHeight="1" x14ac:dyDescent="0.2">
      <c r="B26" s="6">
        <f>VLOOKUP($B$3,'away rank'!$A:$BS,34,0)</f>
        <v>0.48559614722000743</v>
      </c>
      <c r="C26" s="4">
        <f>VLOOKUP($B$3,'away rank'!$A:$BS,35,0)</f>
        <v>25</v>
      </c>
      <c r="D26" s="5" t="s">
        <v>27</v>
      </c>
      <c r="E26" s="4">
        <f>VLOOKUP($E$3,'home rank'!$A:$BS,3,0)</f>
        <v>15</v>
      </c>
      <c r="F26" s="16">
        <f>VLOOKUP($E$3,'home rank'!$A:$BS,2,0)</f>
        <v>0.46881404758903866</v>
      </c>
      <c r="J26" s="27" t="s">
        <v>195</v>
      </c>
      <c r="K26" s="28" t="str">
        <f>VLOOKUP(Pivot!$D$2,standings!$A:$P,7,0)</f>
        <v>L 1</v>
      </c>
      <c r="L26" s="27" t="s">
        <v>195</v>
      </c>
      <c r="M26" s="28" t="str">
        <f>VLOOKUP(Pivot!$D$3,standings!$A:$P,7,0)</f>
        <v>W 2</v>
      </c>
    </row>
    <row r="27" spans="2:19" ht="16" customHeight="1" x14ac:dyDescent="0.2">
      <c r="B27" s="6">
        <f>VLOOKUP($B$3,'away rank'!$A:$BS,36,0)</f>
        <v>0.5522200456835713</v>
      </c>
      <c r="C27" s="4">
        <f>VLOOKUP($B$3,'away rank'!$A:$BS,37,0)</f>
        <v>2</v>
      </c>
      <c r="D27" s="5" t="s">
        <v>29</v>
      </c>
      <c r="E27" s="4">
        <f>VLOOKUP($E$3,'home rank'!$A:$BS,5,0)</f>
        <v>12</v>
      </c>
      <c r="F27" s="16">
        <f>VLOOKUP($E$3,'home rank'!$A:$BS,4,0)</f>
        <v>0.618026263123861</v>
      </c>
      <c r="J27" s="27" t="s">
        <v>196</v>
      </c>
      <c r="K27" s="28" t="str">
        <f>VLOOKUP(Pivot!$D$2,standings!$A:$P,8,0)</f>
        <v>24-17</v>
      </c>
      <c r="L27" s="27" t="s">
        <v>200</v>
      </c>
      <c r="M27" s="28" t="str">
        <f>VLOOKUP(Pivot!$D$3,standings!$A:$P,12,0)</f>
        <v>24-17</v>
      </c>
    </row>
    <row r="28" spans="2:19" ht="16" customHeight="1" x14ac:dyDescent="0.2">
      <c r="B28" s="6">
        <f>VLOOKUP($B$3,'away rank'!$A:$BS,38,0)</f>
        <v>0.34662846478002829</v>
      </c>
      <c r="C28" s="4">
        <f>VLOOKUP($B$3,'away rank'!$A:$BS,39,0)</f>
        <v>9</v>
      </c>
      <c r="D28" s="5" t="s">
        <v>31</v>
      </c>
      <c r="E28" s="4">
        <f>VLOOKUP($E$3,'home rank'!$A:$BS,7,0)</f>
        <v>16</v>
      </c>
      <c r="F28" s="16">
        <f>VLOOKUP($E$3,'home rank'!$A:$BS,6,0)</f>
        <v>0.35697965224510542</v>
      </c>
      <c r="J28" s="27" t="s">
        <v>198</v>
      </c>
      <c r="K28" s="28" t="str">
        <f>VLOOKUP(Pivot!$D$2,standings!$A:$P,10,0)</f>
        <v>7-3</v>
      </c>
      <c r="L28" s="27" t="s">
        <v>202</v>
      </c>
      <c r="M28" s="28" t="str">
        <f>VLOOKUP(Pivot!$D$3,standings!$A:$P,14,0)</f>
        <v>6-4</v>
      </c>
    </row>
    <row r="29" spans="2:19" ht="16" customHeight="1" x14ac:dyDescent="0.2">
      <c r="B29" s="6">
        <f>VLOOKUP($B$3,'away rank'!$A:$BS,40,0)</f>
        <v>0.44777995431642859</v>
      </c>
      <c r="C29" s="4">
        <f>VLOOKUP($B$3,'away rank'!$A:$BS,41,0)</f>
        <v>29</v>
      </c>
      <c r="D29" s="5" t="s">
        <v>33</v>
      </c>
      <c r="E29" s="4">
        <f>VLOOKUP($E$3,'home rank'!$A:$BS,9,0)</f>
        <v>19</v>
      </c>
      <c r="F29" s="16">
        <f>VLOOKUP($E$3,'home rank'!$A:$BS,8,0)</f>
        <v>0.38197373687613889</v>
      </c>
      <c r="J29" s="27" t="s">
        <v>199</v>
      </c>
      <c r="K29" s="28" t="str">
        <f>VLOOKUP(Pivot!$D$2,standings!$A:$P,11,0)</f>
        <v>L 1</v>
      </c>
      <c r="L29" s="27" t="s">
        <v>203</v>
      </c>
      <c r="M29" s="28" t="str">
        <f>VLOOKUP(Pivot!$D$3,standings!$A:$P,15,0)</f>
        <v>W 3</v>
      </c>
    </row>
    <row r="30" spans="2:19" ht="16" customHeight="1" x14ac:dyDescent="0.2">
      <c r="B30" s="6">
        <f>VLOOKUP($B$3,'away rank'!$A:$BS,44,0)</f>
        <v>0.19639287029188568</v>
      </c>
      <c r="C30" s="4">
        <f>VLOOKUP($B$3,'away rank'!$A:$BS,45,0)</f>
        <v>15</v>
      </c>
      <c r="D30" s="5" t="s">
        <v>37</v>
      </c>
      <c r="E30" s="4">
        <f>VLOOKUP($E$3,'home rank'!$A:$BS,13,0)</f>
        <v>1</v>
      </c>
      <c r="F30" s="16">
        <f>VLOOKUP($E$3,'home rank'!$A:$BS,12,0)</f>
        <v>0.23550828319742506</v>
      </c>
    </row>
    <row r="31" spans="2:19" ht="16" customHeight="1" x14ac:dyDescent="0.2">
      <c r="B31" s="6">
        <f>VLOOKUP($B$3,'away rank'!$A:$BS,16,0)</f>
        <v>0.76461322078177663</v>
      </c>
      <c r="C31" s="4">
        <f>VLOOKUP($B$3,'away rank'!$A:$BS,17,0)</f>
        <v>19</v>
      </c>
      <c r="D31" s="5" t="s">
        <v>278</v>
      </c>
      <c r="E31" s="4">
        <f>VLOOKUP($E$3,'home rank'!$A:$BS,15,0)</f>
        <v>27</v>
      </c>
      <c r="F31" s="16">
        <f>VLOOKUP($E$3,'home rank'!$A:$BS,14,0)</f>
        <v>0.21025134979567678</v>
      </c>
      <c r="J31" s="53" t="s">
        <v>219</v>
      </c>
      <c r="K31" s="54"/>
      <c r="L31" s="53" t="s">
        <v>219</v>
      </c>
      <c r="M31" s="54"/>
    </row>
    <row r="32" spans="2:19" ht="16" customHeight="1" x14ac:dyDescent="0.2">
      <c r="B32" s="6">
        <f>VLOOKUP($B$3,'away rank'!$A:$BS,52,0)</f>
        <v>0.71600548981473211</v>
      </c>
      <c r="C32" s="4">
        <f>VLOOKUP($B$3,'away rank'!$A:$BS,53,0)</f>
        <v>30</v>
      </c>
      <c r="D32" s="5" t="s">
        <v>45</v>
      </c>
      <c r="E32" s="4">
        <f>VLOOKUP($E$3,'home rank'!$A:$BS,21,0)</f>
        <v>11</v>
      </c>
      <c r="F32" s="16">
        <f>VLOOKUP($E$3,'home rank'!$A:$BS,20,0)</f>
        <v>0.62382670674071561</v>
      </c>
      <c r="J32" s="49" t="s">
        <v>253</v>
      </c>
      <c r="K32" s="50"/>
      <c r="L32" s="51" t="s">
        <v>254</v>
      </c>
      <c r="M32" s="52"/>
    </row>
    <row r="33" spans="2:13" ht="16" customHeight="1" x14ac:dyDescent="0.2">
      <c r="B33" s="6">
        <f>VLOOKUP($B$3,'away rank'!$A:$BS,54,0)</f>
        <v>0.1697063379889473</v>
      </c>
      <c r="C33" s="4">
        <f>VLOOKUP($B$3,'away rank'!$A:$BS,55,0)</f>
        <v>1</v>
      </c>
      <c r="D33" s="5" t="s">
        <v>47</v>
      </c>
      <c r="E33" s="4">
        <f>VLOOKUP($E$3,'home rank'!$A:$BS,23,0)</f>
        <v>7</v>
      </c>
      <c r="F33" s="16">
        <f>VLOOKUP($E$3,'home rank'!$A:$BS,22,0)</f>
        <v>0.12626425649275039</v>
      </c>
      <c r="J33" s="24" t="s">
        <v>37</v>
      </c>
      <c r="K33" s="6">
        <f>(B12-league!G2)+(F12-league!G2)+league!G2</f>
        <v>0.15218862034455824</v>
      </c>
      <c r="L33" s="16">
        <f>(F12-league!G2)+(B12-league!G2)+league!G2</f>
        <v>0.15218862034455824</v>
      </c>
      <c r="M33" s="25" t="s">
        <v>37</v>
      </c>
    </row>
    <row r="34" spans="2:13" ht="16" customHeight="1" x14ac:dyDescent="0.2">
      <c r="B34" s="6">
        <f>VLOOKUP($B$3,'away rank'!$A:$BS,24,0)</f>
        <v>8.8269092213444283E-2</v>
      </c>
      <c r="C34" s="4">
        <f>VLOOKUP($B$3,'away rank'!$A:$BS,25,0)</f>
        <v>28</v>
      </c>
      <c r="D34" s="5" t="s">
        <v>49</v>
      </c>
      <c r="E34" s="4">
        <f>VLOOKUP($E$3,'home rank'!$A:$BS,25,0)</f>
        <v>24</v>
      </c>
      <c r="F34" s="16">
        <f>VLOOKUP($E$3,'home rank'!$A:$BS,24,0)</f>
        <v>7.8921127812480035E-2</v>
      </c>
      <c r="J34" s="24" t="s">
        <v>39</v>
      </c>
      <c r="K34" s="6">
        <f>(B13-league!H2)+((1-Viz!F13)-league!H2)+league!H2</f>
        <v>0.28588184525759908</v>
      </c>
      <c r="L34" s="16">
        <f>(F13-league!I2)+((1-Viz!B13)-league!I2)+league!I2</f>
        <v>0.71440067034172383</v>
      </c>
      <c r="M34" s="25" t="s">
        <v>41</v>
      </c>
    </row>
    <row r="35" spans="2:13" ht="16" customHeight="1" x14ac:dyDescent="0.2">
      <c r="B35" s="6">
        <f>VLOOKUP($B$3,'away rank'!$A:$BS,26,0)</f>
        <v>9.0873743210700728E-2</v>
      </c>
      <c r="C35" s="4">
        <f>VLOOKUP($B$3,'away rank'!$A:$BS,27,0)</f>
        <v>22</v>
      </c>
      <c r="D35" s="5" t="s">
        <v>51</v>
      </c>
      <c r="E35" s="4">
        <f>VLOOKUP($E$3,'home rank'!$A:$BS,27,0)</f>
        <v>21</v>
      </c>
      <c r="F35" s="16">
        <f>VLOOKUP($E$3,'home rank'!$A:$BS,26,0)</f>
        <v>9.4281785256504089E-2</v>
      </c>
      <c r="J35" s="24" t="s">
        <v>47</v>
      </c>
      <c r="K35" s="6">
        <f>(B15-league!L2)+(Viz!F15-league!L2)+league!L2</f>
        <v>0.13347651032900873</v>
      </c>
      <c r="L35" s="16">
        <f>(F15-league!L2)+(Viz!B15-league!L2)+league!L2</f>
        <v>0.13347651032900873</v>
      </c>
      <c r="M35" s="25" t="s">
        <v>47</v>
      </c>
    </row>
    <row r="36" spans="2:13" ht="16" customHeight="1" x14ac:dyDescent="0.2">
      <c r="B36" s="6">
        <f>VLOOKUP($B$3,'away rank'!$A:$BS,28,0)</f>
        <v>0.18824859790818521</v>
      </c>
      <c r="C36" s="4">
        <f>VLOOKUP($B$3,'away rank'!$A:$BS,29,0)</f>
        <v>9</v>
      </c>
      <c r="D36" s="5" t="s">
        <v>53</v>
      </c>
      <c r="E36" s="4">
        <f>VLOOKUP($E$3,'home rank'!$A:$BS,61,0)</f>
        <v>17</v>
      </c>
      <c r="F36" s="16">
        <f>VLOOKUP($E$3,'home rank'!$A:$BS,60,0)</f>
        <v>0.19432812910326641</v>
      </c>
      <c r="J36" s="24" t="s">
        <v>55</v>
      </c>
      <c r="K36" s="6">
        <f>(B19-league!P2)+(Viz!F19-league!P2)+league!P2</f>
        <v>0.50591310113651533</v>
      </c>
      <c r="L36" s="16">
        <f>(F19-league!P2)+(B19-league!P2)+league!P2</f>
        <v>0.50591310113651533</v>
      </c>
      <c r="M36" s="25" t="s">
        <v>55</v>
      </c>
    </row>
    <row r="37" spans="2:13" ht="16" customHeight="1" x14ac:dyDescent="0.2">
      <c r="B37" s="6">
        <f>VLOOKUP($B$3,'away rank'!$A:$BS,62,0)</f>
        <v>0.56314447070361962</v>
      </c>
      <c r="C37" s="4">
        <f>VLOOKUP($B$3,'away rank'!$A:$BS,63,0)</f>
        <v>24</v>
      </c>
      <c r="D37" s="5" t="s">
        <v>55</v>
      </c>
      <c r="E37" s="4">
        <f>VLOOKUP($E$3,'home rank'!$A:$BS,31,0)</f>
        <v>15</v>
      </c>
      <c r="F37" s="16">
        <f>VLOOKUP($E$3,'home rank'!$A:$BS,30,0)</f>
        <v>0.53840419216796676</v>
      </c>
      <c r="J37" s="24" t="s">
        <v>122</v>
      </c>
      <c r="K37" s="7">
        <f>(B21-league!AH2)+(Viz!F21-league!AI2)+league!AH2</f>
        <v>108.77583851523721</v>
      </c>
      <c r="L37" s="17">
        <f>(F21-league!AI2)+(Viz!B21-league!AH2)+league!AI2</f>
        <v>108.75414654130439</v>
      </c>
      <c r="M37" s="25" t="s">
        <v>126</v>
      </c>
    </row>
    <row r="38" spans="2:13" ht="16" customHeight="1" x14ac:dyDescent="0.2">
      <c r="B38" s="6">
        <f>VLOOKUP($B$3,'away rank'!$A:$BS,64,0)</f>
        <v>0.6265655300678733</v>
      </c>
      <c r="C38" s="4">
        <f>VLOOKUP($B$3,'away rank'!$A:$BS,65,0)</f>
        <v>26</v>
      </c>
      <c r="D38" s="5" t="s">
        <v>57</v>
      </c>
      <c r="E38" s="4">
        <f>VLOOKUP($E$3,'home rank'!$A:$BS,33,0)</f>
        <v>5</v>
      </c>
      <c r="F38" s="16">
        <f>VLOOKUP($E$3,'home rank'!$A:$BS,32,0)</f>
        <v>0.6171242174437489</v>
      </c>
      <c r="J38" s="24" t="s">
        <v>95</v>
      </c>
      <c r="K38" s="7">
        <f>(B22-league!AJ2)+(Viz!F22-league!AJ2)+league!AJ2</f>
        <v>96.946686537764947</v>
      </c>
      <c r="L38" s="17">
        <f>(F22-league!AJ2)+(Viz!B22-league!AJ2)+league!AJ2</f>
        <v>96.946686537764947</v>
      </c>
      <c r="M38" s="25" t="s">
        <v>95</v>
      </c>
    </row>
    <row r="39" spans="2:13" ht="16" customHeight="1" x14ac:dyDescent="0.2">
      <c r="B39" s="7">
        <f>VLOOKUP($B$3,'away rank'!$A:$BS,68,0)</f>
        <v>106.98307493690912</v>
      </c>
      <c r="C39" s="4">
        <f>VLOOKUP($B$3,'away rank'!$A:$BS,69,0)</f>
        <v>6</v>
      </c>
      <c r="D39" s="5" t="s">
        <v>276</v>
      </c>
      <c r="E39" s="4">
        <f>VLOOKUP($E$3,'home rank'!$A:$BS,67,0)</f>
        <v>14</v>
      </c>
      <c r="F39" s="17">
        <f>VLOOKUP($E$3,'home rank'!$A:$BS,66,0)</f>
        <v>111.52711007044032</v>
      </c>
      <c r="J39" s="49" t="s">
        <v>254</v>
      </c>
      <c r="K39" s="50"/>
      <c r="L39" s="51" t="s">
        <v>253</v>
      </c>
      <c r="M39" s="52"/>
    </row>
    <row r="40" spans="2:13" ht="16" customHeight="1" x14ac:dyDescent="0.2">
      <c r="J40" s="24" t="s">
        <v>37</v>
      </c>
      <c r="K40" s="6">
        <f>(B30-league!G2)+(Viz!F30-league!G2)+league!G2</f>
        <v>0.23945053060218635</v>
      </c>
      <c r="L40" s="16">
        <f>(F30-league!G2)+(B30-league!G2)+league!G2</f>
        <v>0.23945053060218635</v>
      </c>
      <c r="M40" s="25" t="s">
        <v>37</v>
      </c>
    </row>
    <row r="41" spans="2:13" ht="16" customHeight="1" x14ac:dyDescent="0.2">
      <c r="J41" s="24" t="s">
        <v>41</v>
      </c>
      <c r="K41" s="6">
        <f>(B31-league!I2)+((1-Viz!F31)-league!I2)+league!I2</f>
        <v>0.78682884910304129</v>
      </c>
      <c r="L41" s="16">
        <f>(F31-league!H2)-((1-Viz!B31)-league!H2)+league!H2</f>
        <v>0.207049033095072</v>
      </c>
      <c r="M41" s="25" t="s">
        <v>39</v>
      </c>
    </row>
    <row r="42" spans="2:13" ht="16" customHeight="1" x14ac:dyDescent="0.2">
      <c r="B42" s="9"/>
      <c r="J42" s="24" t="s">
        <v>47</v>
      </c>
      <c r="K42" s="6">
        <f>(B33-league!L2)+(Viz!F33-league!L2)+league!L2</f>
        <v>0.15991604387540315</v>
      </c>
      <c r="L42" s="16">
        <f>(F33-league!L2)+(B33-league!L2)+league!L2</f>
        <v>0.15991604387540315</v>
      </c>
      <c r="M42" s="25" t="s">
        <v>47</v>
      </c>
    </row>
    <row r="43" spans="2:13" ht="16" customHeight="1" x14ac:dyDescent="0.2">
      <c r="J43" s="24" t="s">
        <v>55</v>
      </c>
      <c r="K43" s="6">
        <f>(B37-league!P2)+(Viz!F37-league!P2)+league!P2</f>
        <v>0.5697529760299187</v>
      </c>
      <c r="L43" s="16">
        <f>(F37-league!P2)+(B37-league!P2)+league!P2</f>
        <v>0.5697529760299187</v>
      </c>
      <c r="M43" s="25" t="s">
        <v>55</v>
      </c>
    </row>
    <row r="44" spans="2:13" ht="16" customHeight="1" x14ac:dyDescent="0.2">
      <c r="J44" s="24" t="s">
        <v>126</v>
      </c>
      <c r="K44" s="7">
        <f>(B39-league!AI2)+(Viz!F39-league!AH2)+league!AI2</f>
        <v>109.13756181233482</v>
      </c>
      <c r="L44" s="17">
        <f>(F39-league!AH2)+(Viz!B39-league!AI2)+league!AI2</f>
        <v>109.13756181233482</v>
      </c>
      <c r="M44" s="25" t="s">
        <v>122</v>
      </c>
    </row>
  </sheetData>
  <mergeCells count="45">
    <mergeCell ref="M13:M14"/>
    <mergeCell ref="N13:N14"/>
    <mergeCell ref="O13:O14"/>
    <mergeCell ref="P13:P14"/>
    <mergeCell ref="B24:C24"/>
    <mergeCell ref="E24:F24"/>
    <mergeCell ref="K21:L21"/>
    <mergeCell ref="J13:J14"/>
    <mergeCell ref="K13:K14"/>
    <mergeCell ref="L13:L14"/>
    <mergeCell ref="K3:K4"/>
    <mergeCell ref="L3:L4"/>
    <mergeCell ref="D3:D4"/>
    <mergeCell ref="H1:I3"/>
    <mergeCell ref="B1:C1"/>
    <mergeCell ref="E1:F1"/>
    <mergeCell ref="P8:P9"/>
    <mergeCell ref="B6:C6"/>
    <mergeCell ref="E6:F6"/>
    <mergeCell ref="N3:N4"/>
    <mergeCell ref="O3:O4"/>
    <mergeCell ref="P3:P4"/>
    <mergeCell ref="N8:N9"/>
    <mergeCell ref="O8:O9"/>
    <mergeCell ref="E3:F4"/>
    <mergeCell ref="B3:C4"/>
    <mergeCell ref="M3:M4"/>
    <mergeCell ref="J8:J9"/>
    <mergeCell ref="K8:K9"/>
    <mergeCell ref="L8:L9"/>
    <mergeCell ref="M8:M9"/>
    <mergeCell ref="J3:J4"/>
    <mergeCell ref="R22:S22"/>
    <mergeCell ref="O22:P22"/>
    <mergeCell ref="O20:S21"/>
    <mergeCell ref="J18:M19"/>
    <mergeCell ref="J39:K39"/>
    <mergeCell ref="L39:M39"/>
    <mergeCell ref="L31:M31"/>
    <mergeCell ref="J31:K31"/>
    <mergeCell ref="L32:M32"/>
    <mergeCell ref="J32:K32"/>
    <mergeCell ref="L22:M22"/>
    <mergeCell ref="J22:K22"/>
    <mergeCell ref="J20:M20"/>
  </mergeCells>
  <conditionalFormatting sqref="C8:C11">
    <cfRule type="colorScale" priority="14">
      <colorScale>
        <cfvo type="num" val="1"/>
        <cfvo type="num" val="15"/>
        <cfvo type="num" val="30"/>
        <color rgb="FF00B050"/>
        <color theme="0"/>
        <color rgb="FFFF0000"/>
      </colorScale>
    </cfRule>
  </conditionalFormatting>
  <conditionalFormatting sqref="C12:C13">
    <cfRule type="colorScale" priority="13">
      <colorScale>
        <cfvo type="num" val="1"/>
        <cfvo type="num" val="15"/>
        <cfvo type="num" val="30"/>
        <color rgb="FF00B050"/>
        <color theme="0"/>
        <color rgb="FFFF0000"/>
      </colorScale>
    </cfRule>
  </conditionalFormatting>
  <conditionalFormatting sqref="C14:C17">
    <cfRule type="colorScale" priority="12">
      <colorScale>
        <cfvo type="num" val="1"/>
        <cfvo type="num" val="15"/>
        <cfvo type="num" val="30"/>
        <color rgb="FF00B050"/>
        <color theme="0"/>
        <color rgb="FFFF0000"/>
      </colorScale>
    </cfRule>
  </conditionalFormatting>
  <conditionalFormatting sqref="C18:C22">
    <cfRule type="colorScale" priority="11">
      <colorScale>
        <cfvo type="num" val="1"/>
        <cfvo type="num" val="15"/>
        <cfvo type="num" val="30"/>
        <color rgb="FF00B050"/>
        <color theme="0"/>
        <color rgb="FFFF0000"/>
      </colorScale>
    </cfRule>
  </conditionalFormatting>
  <conditionalFormatting sqref="E8:E12">
    <cfRule type="colorScale" priority="10">
      <colorScale>
        <cfvo type="num" val="1"/>
        <cfvo type="num" val="15"/>
        <cfvo type="num" val="30"/>
        <color rgb="FF00B050"/>
        <color theme="0"/>
        <color rgb="FFFF0000"/>
      </colorScale>
    </cfRule>
  </conditionalFormatting>
  <conditionalFormatting sqref="E13">
    <cfRule type="colorScale" priority="9">
      <colorScale>
        <cfvo type="num" val="1"/>
        <cfvo type="num" val="15"/>
        <cfvo type="num" val="30"/>
        <color rgb="FF00B050"/>
        <color theme="0"/>
        <color rgb="FFFF0000"/>
      </colorScale>
    </cfRule>
  </conditionalFormatting>
  <conditionalFormatting sqref="E14:E21">
    <cfRule type="colorScale" priority="8">
      <colorScale>
        <cfvo type="num" val="1"/>
        <cfvo type="num" val="15"/>
        <cfvo type="num" val="30"/>
        <color rgb="FF00B050"/>
        <color theme="0"/>
        <color rgb="FFFF0000"/>
      </colorScale>
    </cfRule>
  </conditionalFormatting>
  <conditionalFormatting sqref="E22">
    <cfRule type="colorScale" priority="7">
      <colorScale>
        <cfvo type="num" val="1"/>
        <cfvo type="num" val="15"/>
        <cfvo type="num" val="30"/>
        <color rgb="FF00B050"/>
        <color theme="0"/>
        <color rgb="FFFF0000"/>
      </colorScale>
    </cfRule>
  </conditionalFormatting>
  <conditionalFormatting sqref="C26:C31">
    <cfRule type="colorScale" priority="6">
      <colorScale>
        <cfvo type="num" val="1"/>
        <cfvo type="num" val="15"/>
        <cfvo type="num" val="30"/>
        <color rgb="FF00B050"/>
        <color theme="0"/>
        <color rgb="FFFF0000"/>
      </colorScale>
    </cfRule>
  </conditionalFormatting>
  <conditionalFormatting sqref="C32:C39">
    <cfRule type="colorScale" priority="5">
      <colorScale>
        <cfvo type="num" val="1"/>
        <cfvo type="num" val="15"/>
        <cfvo type="num" val="30"/>
        <color rgb="FF00B050"/>
        <color theme="0"/>
        <color rgb="FFFF0000"/>
      </colorScale>
    </cfRule>
  </conditionalFormatting>
  <conditionalFormatting sqref="E26:E29">
    <cfRule type="colorScale" priority="4">
      <colorScale>
        <cfvo type="num" val="1"/>
        <cfvo type="num" val="15"/>
        <cfvo type="num" val="30"/>
        <color rgb="FF00B050"/>
        <color theme="0"/>
        <color rgb="FFFF0000"/>
      </colorScale>
    </cfRule>
  </conditionalFormatting>
  <conditionalFormatting sqref="E30:E31">
    <cfRule type="colorScale" priority="3">
      <colorScale>
        <cfvo type="num" val="1"/>
        <cfvo type="num" val="15"/>
        <cfvo type="num" val="30"/>
        <color rgb="FF00B050"/>
        <color theme="0"/>
        <color rgb="FFFF0000"/>
      </colorScale>
    </cfRule>
  </conditionalFormatting>
  <conditionalFormatting sqref="E32:E35">
    <cfRule type="colorScale" priority="2">
      <colorScale>
        <cfvo type="num" val="1"/>
        <cfvo type="num" val="15"/>
        <cfvo type="num" val="30"/>
        <color rgb="FF00B050"/>
        <color theme="0"/>
        <color rgb="FFFF0000"/>
      </colorScale>
    </cfRule>
  </conditionalFormatting>
  <conditionalFormatting sqref="E36:E39">
    <cfRule type="colorScale" priority="1">
      <colorScale>
        <cfvo type="num" val="1"/>
        <cfvo type="num" val="15"/>
        <cfvo type="num" val="30"/>
        <color rgb="FF00B050"/>
        <color theme="0"/>
        <color rgb="FFFF0000"/>
      </colorScale>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B4A8-FF1A-A244-BB98-64CE136ACF2E}">
  <dimension ref="A2:R11"/>
  <sheetViews>
    <sheetView workbookViewId="0">
      <selection activeCell="B6" sqref="B6"/>
    </sheetView>
  </sheetViews>
  <sheetFormatPr baseColWidth="10" defaultRowHeight="15" x14ac:dyDescent="0.2"/>
  <cols>
    <col min="1" max="1" bestFit="true" customWidth="true" width="20.1640625" collapsed="true"/>
    <col min="2" max="2" bestFit="true" customWidth="true" width="16.0" collapsed="true"/>
    <col min="3" max="3" bestFit="true" customWidth="true" width="17.33203125" collapsed="true"/>
    <col min="4" max="4" bestFit="true" customWidth="true" width="17.83203125" collapsed="true"/>
    <col min="5" max="5" bestFit="true" customWidth="true" width="18.33203125" collapsed="true"/>
    <col min="6" max="6" bestFit="true" customWidth="true" width="18.83203125" collapsed="true"/>
    <col min="7" max="7" bestFit="true" customWidth="true" width="14.83203125" collapsed="true"/>
    <col min="8" max="8" bestFit="true" customWidth="true" width="15.33203125" collapsed="true"/>
    <col min="9" max="9" bestFit="true" customWidth="true" width="13.5" collapsed="true"/>
    <col min="10" max="12" customWidth="true" width="4.83203125" collapsed="true"/>
    <col min="13" max="13" bestFit="true" customWidth="true" width="5.6640625" collapsed="true"/>
    <col min="14" max="16" bestFit="true" customWidth="true" width="6.6640625" collapsed="true"/>
    <col min="17" max="21" bestFit="true" customWidth="true" width="6.1640625" collapsed="true"/>
    <col min="22" max="22" bestFit="true" customWidth="true" width="5.1640625" collapsed="true"/>
    <col min="23" max="35" bestFit="true" customWidth="true" width="6.1640625" collapsed="true"/>
    <col min="36" max="36" bestFit="true" customWidth="true" width="5.1640625" collapsed="true"/>
    <col min="37" max="42" bestFit="true" customWidth="true" width="6.1640625" collapsed="true"/>
    <col min="43" max="43" bestFit="true" customWidth="true" width="10.0" collapsed="true"/>
    <col min="44" max="44" bestFit="true" customWidth="true" width="8.33203125" collapsed="true"/>
    <col min="45" max="45" bestFit="true" customWidth="true" width="10.33203125" collapsed="true"/>
    <col min="46" max="46" bestFit="true" customWidth="true" width="8.33203125" collapsed="true"/>
    <col min="47" max="47" bestFit="true" customWidth="true" width="10.33203125" collapsed="true"/>
    <col min="48" max="48" bestFit="true" customWidth="true" width="8.33203125" collapsed="true"/>
    <col min="49" max="49" bestFit="true" customWidth="true" width="10.33203125" collapsed="true"/>
    <col min="50" max="50" bestFit="true" customWidth="true" width="8.33203125" collapsed="true"/>
    <col min="51" max="51" bestFit="true" customWidth="true" width="10.33203125" collapsed="true"/>
    <col min="52" max="52" bestFit="true" customWidth="true" width="7.83203125" collapsed="true"/>
    <col min="53" max="53" bestFit="true" customWidth="true" width="9.83203125" collapsed="true"/>
    <col min="54" max="54" bestFit="true" customWidth="true" width="7.83203125" collapsed="true"/>
    <col min="55" max="55" bestFit="true" customWidth="true" width="9.83203125" collapsed="true"/>
    <col min="56" max="56" bestFit="true" customWidth="true" width="7.83203125" collapsed="true"/>
    <col min="57" max="57" bestFit="true" customWidth="true" width="9.83203125" collapsed="true"/>
    <col min="58" max="58" bestFit="true" customWidth="true" width="6.83203125" collapsed="true"/>
    <col min="59" max="59" bestFit="true" customWidth="true" width="8.83203125" collapsed="true"/>
    <col min="60" max="60" bestFit="true" customWidth="true" width="7.83203125" collapsed="true"/>
    <col min="61" max="61" bestFit="true" customWidth="true" width="9.83203125" collapsed="true"/>
    <col min="62" max="62" bestFit="true" customWidth="true" width="6.83203125" collapsed="true"/>
    <col min="63" max="63" bestFit="true" customWidth="true" width="8.83203125" collapsed="true"/>
    <col min="64" max="64" bestFit="true" customWidth="true" width="6.83203125" collapsed="true"/>
    <col min="65" max="65" bestFit="true" customWidth="true" width="8.83203125" collapsed="true"/>
    <col min="66" max="66" bestFit="true" customWidth="true" width="7.83203125" collapsed="true"/>
    <col min="67" max="67" bestFit="true" customWidth="true" width="9.83203125" collapsed="true"/>
    <col min="68" max="68" bestFit="true" customWidth="true" width="7.83203125" collapsed="true"/>
    <col min="69" max="69" bestFit="true" customWidth="true" width="9.83203125" collapsed="true"/>
    <col min="70" max="70" bestFit="true" customWidth="true" width="7.83203125" collapsed="true"/>
    <col min="71" max="71" bestFit="true" customWidth="true" width="9.83203125" collapsed="true"/>
    <col min="72" max="72" bestFit="true" customWidth="true" width="7.83203125" collapsed="true"/>
    <col min="73" max="73" bestFit="true" customWidth="true" width="9.83203125" collapsed="true"/>
    <col min="74" max="74" bestFit="true" customWidth="true" width="7.83203125" collapsed="true"/>
    <col min="75" max="75" bestFit="true" customWidth="true" width="9.83203125" collapsed="true"/>
    <col min="76" max="76" bestFit="true" customWidth="true" width="8.83203125" collapsed="true"/>
    <col min="78" max="78" bestFit="true" customWidth="true" width="8.83203125" collapsed="true"/>
    <col min="80" max="80" bestFit="true" customWidth="true" width="8.83203125" collapsed="true"/>
    <col min="82" max="82" bestFit="true" customWidth="true" width="8.83203125" collapsed="true"/>
    <col min="84" max="84" bestFit="true" customWidth="true" width="10.0" collapsed="true"/>
  </cols>
  <sheetData>
    <row r="2" spans="1:18" x14ac:dyDescent="0.2">
      <c r="A2" s="2" t="s">
        <v>118</v>
      </c>
      <c r="B2" t="s">
        <v>114</v>
      </c>
      <c r="C2" t="s">
        <v>0</v>
      </c>
      <c r="D2" t="str">
        <f>B2</f>
        <v>Toronto Raptors</v>
      </c>
    </row>
    <row r="3" spans="1:18" x14ac:dyDescent="0.2">
      <c r="C3" t="s">
        <v>1</v>
      </c>
      <c r="D3" t="str">
        <f>B5</f>
        <v>Philadelphia 76ers</v>
      </c>
    </row>
    <row r="4" spans="1:18" x14ac:dyDescent="0.2">
      <c r="A4" s="2" t="s">
        <v>6</v>
      </c>
      <c r="B4" s="2" t="s">
        <v>119</v>
      </c>
      <c r="C4" t="s">
        <v>115</v>
      </c>
      <c r="D4" t="s">
        <v>116</v>
      </c>
      <c r="E4" t="s">
        <v>259</v>
      </c>
      <c r="F4" t="s">
        <v>260</v>
      </c>
      <c r="G4" t="s">
        <v>117</v>
      </c>
      <c r="H4" t="s">
        <v>261</v>
      </c>
      <c r="I4" t="s">
        <v>262</v>
      </c>
    </row>
    <row r="5" spans="1:18" x14ac:dyDescent="0.2">
      <c r="A5" t="s">
        <v>25</v>
      </c>
      <c r="B5" t="s">
        <v>111</v>
      </c>
      <c r="C5" s="1">
        <v>-1.706</v>
      </c>
      <c r="D5" s="1">
        <v>1.706</v>
      </c>
      <c r="E5" s="1">
        <v>-1.367</v>
      </c>
      <c r="F5" s="1">
        <v>1.367</v>
      </c>
      <c r="G5" s="1">
        <v>0.42799999999999999</v>
      </c>
      <c r="H5" s="1">
        <v>0.57199999999999995</v>
      </c>
      <c r="I5" s="1">
        <v>220.834</v>
      </c>
      <c r="J5" t="str">
        <f t="shared" ref="J5:R5" si="0">A9</f>
        <v>Kendall Jenner - Simple Model</v>
      </c>
      <c r="K5" t="str">
        <f t="shared" si="0"/>
        <v>Philadelphia 76ers</v>
      </c>
      <c r="L5">
        <f t="shared" si="0"/>
        <v>-0.33800000000000002</v>
      </c>
      <c r="M5">
        <f t="shared" si="0"/>
        <v>0.33800000000000002</v>
      </c>
      <c r="N5">
        <f t="shared" si="0"/>
        <v>-0.33800000000000002</v>
      </c>
      <c r="O5">
        <f t="shared" si="0"/>
        <v>0.33800000000000002</v>
      </c>
      <c r="P5">
        <f t="shared" si="0"/>
        <v>0.48799999999999999</v>
      </c>
      <c r="Q5">
        <f t="shared" si="0"/>
        <v>0.51200000000000001</v>
      </c>
      <c r="R5">
        <f t="shared" si="0"/>
        <v>207.58</v>
      </c>
    </row>
    <row r="6" spans="1:18" x14ac:dyDescent="0.2">
      <c r="A6" t="s">
        <v>23</v>
      </c>
      <c r="B6" t="s">
        <v>111</v>
      </c>
      <c r="C6" s="1">
        <v>-1.831</v>
      </c>
      <c r="D6" s="1">
        <v>1.831</v>
      </c>
      <c r="E6" s="1">
        <v>-1.51</v>
      </c>
      <c r="F6" s="1">
        <v>1.51</v>
      </c>
      <c r="G6" s="1">
        <v>0.42099999999999999</v>
      </c>
      <c r="H6" s="1">
        <v>0.57899999999999996</v>
      </c>
      <c r="I6" s="1">
        <v>223.798</v>
      </c>
      <c r="J6" t="str">
        <f t="shared" ref="J6:O6" si="1">A11</f>
        <v>Tyra Banks - Least Squares</v>
      </c>
      <c r="K6" t="str">
        <f t="shared" si="1"/>
        <v>Philadelphia 76ers</v>
      </c>
      <c r="L6">
        <f t="shared" si="1"/>
        <v>-1.9359999999999999</v>
      </c>
      <c r="M6">
        <f t="shared" si="1"/>
        <v>1.9359999999999999</v>
      </c>
      <c r="N6">
        <f t="shared" si="1"/>
        <v>-1.9359999999999999</v>
      </c>
      <c r="O6">
        <f t="shared" si="1"/>
        <v>1.9359999999999999</v>
      </c>
      <c r="P6">
        <f t="shared" ref="P6:R6" si="2">G11</f>
        <v>0.41899999999999998</v>
      </c>
      <c r="Q6">
        <f t="shared" si="2"/>
        <v>0.58099999999999996</v>
      </c>
      <c r="R6">
        <f t="shared" si="2"/>
        <v>223.97300000000001</v>
      </c>
    </row>
    <row r="7" spans="1:18" x14ac:dyDescent="0.2">
      <c r="A7" t="s">
        <v>21</v>
      </c>
      <c r="B7" t="s">
        <v>111</v>
      </c>
      <c r="C7" s="1">
        <v>-2.4119999999999999</v>
      </c>
      <c r="D7" s="1">
        <v>2.4119999999999999</v>
      </c>
      <c r="E7" s="1">
        <v>-2.3940000000000001</v>
      </c>
      <c r="F7" s="1">
        <v>2.3940000000000001</v>
      </c>
      <c r="G7" s="1">
        <v>0.42899999999999999</v>
      </c>
      <c r="H7" s="1">
        <v>0.57099999999999995</v>
      </c>
      <c r="I7" s="1">
        <v>227.83199999999999</v>
      </c>
      <c r="J7" t="str">
        <f t="shared" ref="J7:O8" si="3">A7</f>
        <v>Gisele Bundchen - KNN</v>
      </c>
      <c r="K7" t="str">
        <f t="shared" si="3"/>
        <v>Philadelphia 76ers</v>
      </c>
      <c r="L7">
        <f t="shared" si="3"/>
        <v>-2.4119999999999999</v>
      </c>
      <c r="M7">
        <f t="shared" si="3"/>
        <v>2.4119999999999999</v>
      </c>
      <c r="N7">
        <f t="shared" si="3"/>
        <v>-2.3940000000000001</v>
      </c>
      <c r="O7">
        <f t="shared" si="3"/>
        <v>2.3940000000000001</v>
      </c>
      <c r="P7">
        <f t="shared" ref="P7:R8" si="4">G7</f>
        <v>0.42899999999999999</v>
      </c>
      <c r="Q7">
        <f t="shared" si="4"/>
        <v>0.57099999999999995</v>
      </c>
      <c r="R7">
        <f t="shared" si="4"/>
        <v>227.83199999999999</v>
      </c>
    </row>
    <row r="8" spans="1:18" x14ac:dyDescent="0.2">
      <c r="A8" t="s">
        <v>22</v>
      </c>
      <c r="B8" t="s">
        <v>111</v>
      </c>
      <c r="C8" s="1">
        <v>-2.089</v>
      </c>
      <c r="D8" s="1">
        <v>2.089</v>
      </c>
      <c r="E8" s="1">
        <v>-0.98</v>
      </c>
      <c r="F8" s="1">
        <v>0.98</v>
      </c>
      <c r="G8" s="1">
        <v>0.38600000000000001</v>
      </c>
      <c r="H8" s="1">
        <v>0.61399999999999999</v>
      </c>
      <c r="I8" s="1">
        <v>217.184</v>
      </c>
      <c r="J8" t="str">
        <f t="shared" si="3"/>
        <v>Kate Moss - Random Forest</v>
      </c>
      <c r="K8" t="str">
        <f t="shared" si="3"/>
        <v>Philadelphia 76ers</v>
      </c>
      <c r="L8">
        <f t="shared" si="3"/>
        <v>-2.089</v>
      </c>
      <c r="M8">
        <f t="shared" si="3"/>
        <v>2.089</v>
      </c>
      <c r="N8">
        <f t="shared" si="3"/>
        <v>-0.98</v>
      </c>
      <c r="O8">
        <f t="shared" si="3"/>
        <v>0.98</v>
      </c>
      <c r="P8">
        <f t="shared" si="4"/>
        <v>0.38600000000000001</v>
      </c>
      <c r="Q8">
        <f t="shared" si="4"/>
        <v>0.61399999999999999</v>
      </c>
      <c r="R8">
        <f t="shared" si="4"/>
        <v>217.184</v>
      </c>
    </row>
    <row r="9" spans="1:18" x14ac:dyDescent="0.2">
      <c r="A9" t="s">
        <v>9</v>
      </c>
      <c r="B9" t="s">
        <v>111</v>
      </c>
      <c r="C9" s="1">
        <v>-0.33800000000000002</v>
      </c>
      <c r="D9" s="1">
        <v>0.33800000000000002</v>
      </c>
      <c r="E9" s="1">
        <v>-0.33800000000000002</v>
      </c>
      <c r="F9" s="1">
        <v>0.33800000000000002</v>
      </c>
      <c r="G9" s="1">
        <v>0.48799999999999999</v>
      </c>
      <c r="H9" s="1">
        <v>0.51200000000000001</v>
      </c>
      <c r="I9" s="1">
        <v>207.58</v>
      </c>
      <c r="J9" t="str">
        <f t="shared" ref="J9:O9" si="5">A6</f>
        <v>Cindy Crawford - SVM</v>
      </c>
      <c r="K9" t="str">
        <f t="shared" si="5"/>
        <v>Philadelphia 76ers</v>
      </c>
      <c r="L9">
        <f t="shared" si="5"/>
        <v>-1.831</v>
      </c>
      <c r="M9">
        <f t="shared" si="5"/>
        <v>1.831</v>
      </c>
      <c r="N9">
        <f t="shared" si="5"/>
        <v>-1.51</v>
      </c>
      <c r="O9">
        <f t="shared" si="5"/>
        <v>1.51</v>
      </c>
      <c r="P9">
        <f t="shared" ref="P9:R9" si="6">G6</f>
        <v>0.42099999999999999</v>
      </c>
      <c r="Q9">
        <f t="shared" si="6"/>
        <v>0.57899999999999996</v>
      </c>
      <c r="R9">
        <f t="shared" si="6"/>
        <v>223.798</v>
      </c>
    </row>
    <row r="10" spans="1:18" x14ac:dyDescent="0.2">
      <c r="A10" t="s">
        <v>24</v>
      </c>
      <c r="B10" t="s">
        <v>111</v>
      </c>
      <c r="C10" s="1">
        <v>-1.627</v>
      </c>
      <c r="D10" s="1">
        <v>1.627</v>
      </c>
      <c r="E10" s="1">
        <v>-1.044</v>
      </c>
      <c r="F10" s="1">
        <v>1.044</v>
      </c>
      <c r="G10" s="1">
        <v>0.42299999999999999</v>
      </c>
      <c r="H10" s="1">
        <v>0.57699999999999996</v>
      </c>
      <c r="I10" s="1">
        <v>224.63399999999999</v>
      </c>
      <c r="J10" t="str">
        <f t="shared" ref="J10:O10" si="7">A10</f>
        <v>Naomi Campbell - Neural Network</v>
      </c>
      <c r="K10" t="str">
        <f t="shared" si="7"/>
        <v>Philadelphia 76ers</v>
      </c>
      <c r="L10">
        <f t="shared" si="7"/>
        <v>-1.627</v>
      </c>
      <c r="M10">
        <f t="shared" si="7"/>
        <v>1.627</v>
      </c>
      <c r="N10">
        <f t="shared" si="7"/>
        <v>-1.044</v>
      </c>
      <c r="O10">
        <f t="shared" si="7"/>
        <v>1.044</v>
      </c>
      <c r="P10">
        <f t="shared" ref="P10:R10" si="8">G10</f>
        <v>0.42299999999999999</v>
      </c>
      <c r="Q10">
        <f t="shared" si="8"/>
        <v>0.57699999999999996</v>
      </c>
      <c r="R10">
        <f t="shared" si="8"/>
        <v>224.63399999999999</v>
      </c>
    </row>
    <row r="11" spans="1:18" x14ac:dyDescent="0.2">
      <c r="A11" t="s">
        <v>20</v>
      </c>
      <c r="B11" t="s">
        <v>111</v>
      </c>
      <c r="C11" s="1">
        <v>-1.9359999999999999</v>
      </c>
      <c r="D11" s="1">
        <v>1.9359999999999999</v>
      </c>
      <c r="E11" s="1">
        <v>-1.9359999999999999</v>
      </c>
      <c r="F11" s="1">
        <v>1.9359999999999999</v>
      </c>
      <c r="G11" s="1">
        <v>0.41899999999999998</v>
      </c>
      <c r="H11" s="1">
        <v>0.58099999999999996</v>
      </c>
      <c r="I11" s="1">
        <v>223.97300000000001</v>
      </c>
      <c r="J11" t="str">
        <f t="shared" ref="J11:O11" si="9">A5</f>
        <v>Adriana Lima - Combination</v>
      </c>
      <c r="K11" t="str">
        <f t="shared" si="9"/>
        <v>Philadelphia 76ers</v>
      </c>
      <c r="L11">
        <f t="shared" si="9"/>
        <v>-1.706</v>
      </c>
      <c r="M11">
        <f t="shared" si="9"/>
        <v>1.706</v>
      </c>
      <c r="N11">
        <f t="shared" si="9"/>
        <v>-1.367</v>
      </c>
      <c r="O11">
        <f t="shared" si="9"/>
        <v>1.367</v>
      </c>
      <c r="P11">
        <f t="shared" ref="P11:R11" si="10">G5</f>
        <v>0.42799999999999999</v>
      </c>
      <c r="Q11">
        <f t="shared" si="10"/>
        <v>0.57199999999999995</v>
      </c>
      <c r="R11">
        <f t="shared" si="10"/>
        <v>220.834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workbookViewId="0">
      <selection activeCell="E1" sqref="E1"/>
    </sheetView>
  </sheetViews>
  <sheetFormatPr baseColWidth="10" defaultRowHeight="15" x14ac:dyDescent="0.2"/>
  <cols>
    <col min="1" max="1" bestFit="true" customWidth="true" width="17.1640625" collapsed="true"/>
    <col min="2" max="2" bestFit="true" customWidth="true" width="18.0" collapsed="true"/>
    <col min="3" max="3" bestFit="true" customWidth="true" width="13.83203125" collapsed="true"/>
    <col min="4" max="4" bestFit="true" customWidth="true" width="14.33203125" collapsed="true"/>
    <col min="5" max="5" bestFit="true" customWidth="true" width="11.6640625" collapsed="true"/>
    <col min="6" max="6" bestFit="true" customWidth="true" width="12.1640625" collapsed="true"/>
    <col min="7" max="7" bestFit="true" customWidth="true" width="27.1640625" collapsed="true"/>
  </cols>
  <sheetData>
    <row r="1">
      <c r="A1" t="s">
        <v>118</v>
      </c>
      <c r="B1" t="s">
        <v>119</v>
      </c>
      <c r="C1" t="s">
        <v>2</v>
      </c>
      <c r="D1" t="s">
        <v>3</v>
      </c>
      <c r="E1" t="s">
        <v>256</v>
      </c>
      <c r="F1" t="s">
        <v>257</v>
      </c>
      <c r="G1" t="s">
        <v>4</v>
      </c>
      <c r="H1" t="s">
        <v>5</v>
      </c>
      <c r="I1" t="s">
        <v>258</v>
      </c>
      <c r="J1" t="s">
        <v>6</v>
      </c>
    </row>
    <row r="2">
      <c r="A2" t="s">
        <v>8</v>
      </c>
      <c r="B2" t="s">
        <v>106</v>
      </c>
      <c r="C2" t="n">
        <v>-3.391</v>
      </c>
      <c r="D2" t="n">
        <v>3.391</v>
      </c>
      <c r="E2" t="n">
        <v>-3.391</v>
      </c>
      <c r="F2" t="n">
        <v>3.391</v>
      </c>
      <c r="G2" t="n">
        <v>0.391</v>
      </c>
      <c r="H2" t="n">
        <v>0.609</v>
      </c>
      <c r="I2" t="n">
        <v>217.751</v>
      </c>
      <c r="J2" t="s">
        <v>9</v>
      </c>
    </row>
    <row r="3">
      <c r="A3" t="s">
        <v>98</v>
      </c>
      <c r="B3" t="s">
        <v>97</v>
      </c>
      <c r="C3" t="n">
        <v>-1.359</v>
      </c>
      <c r="D3" t="n">
        <v>1.359</v>
      </c>
      <c r="E3" t="n">
        <v>-1.359</v>
      </c>
      <c r="F3" t="n">
        <v>1.359</v>
      </c>
      <c r="G3" t="n">
        <v>0.456</v>
      </c>
      <c r="H3" t="n">
        <v>0.544</v>
      </c>
      <c r="I3" t="n">
        <v>220.642</v>
      </c>
      <c r="J3" t="s">
        <v>9</v>
      </c>
    </row>
    <row r="4">
      <c r="A4" t="s">
        <v>100</v>
      </c>
      <c r="B4" t="s">
        <v>14</v>
      </c>
      <c r="C4" t="n">
        <v>-4.692</v>
      </c>
      <c r="D4" t="n">
        <v>4.692</v>
      </c>
      <c r="E4" t="n">
        <v>-4.692</v>
      </c>
      <c r="F4" t="n">
        <v>4.692</v>
      </c>
      <c r="G4" t="n">
        <v>0.359</v>
      </c>
      <c r="H4" t="n">
        <v>0.641</v>
      </c>
      <c r="I4" t="n">
        <v>231.186</v>
      </c>
      <c r="J4" t="s">
        <v>9</v>
      </c>
    </row>
    <row r="5">
      <c r="A5" t="s">
        <v>12</v>
      </c>
      <c r="B5" t="s">
        <v>112</v>
      </c>
      <c r="C5" t="n">
        <v>-5.941</v>
      </c>
      <c r="D5" t="n">
        <v>5.941</v>
      </c>
      <c r="E5" t="n">
        <v>-5.941</v>
      </c>
      <c r="F5" t="n">
        <v>5.941</v>
      </c>
      <c r="G5" t="n">
        <v>0.316</v>
      </c>
      <c r="H5" t="n">
        <v>0.684</v>
      </c>
      <c r="I5" t="n">
        <v>218.917</v>
      </c>
      <c r="J5" t="s">
        <v>9</v>
      </c>
    </row>
    <row r="6">
      <c r="A6" t="s">
        <v>8</v>
      </c>
      <c r="B6" t="s">
        <v>106</v>
      </c>
      <c r="C6" t="n">
        <v>-5.001</v>
      </c>
      <c r="D6" t="n">
        <v>5.001</v>
      </c>
      <c r="E6" t="n">
        <v>-5.001</v>
      </c>
      <c r="F6" t="n">
        <v>5.001</v>
      </c>
      <c r="G6" t="n">
        <v>0.3</v>
      </c>
      <c r="H6" t="n">
        <v>0.7</v>
      </c>
      <c r="I6" t="n">
        <v>231.494</v>
      </c>
      <c r="J6" t="s">
        <v>20</v>
      </c>
    </row>
    <row r="7">
      <c r="A7" t="s">
        <v>98</v>
      </c>
      <c r="B7" t="s">
        <v>97</v>
      </c>
      <c r="C7" t="n">
        <v>-4.015</v>
      </c>
      <c r="D7" t="n">
        <v>4.015</v>
      </c>
      <c r="E7" t="n">
        <v>-4.015</v>
      </c>
      <c r="F7" t="n">
        <v>4.015</v>
      </c>
      <c r="G7" t="n">
        <v>0.362</v>
      </c>
      <c r="H7" t="n">
        <v>0.638</v>
      </c>
      <c r="I7" t="n">
        <v>226.473</v>
      </c>
      <c r="J7" t="s">
        <v>20</v>
      </c>
    </row>
    <row r="8">
      <c r="A8" t="s">
        <v>100</v>
      </c>
      <c r="B8" t="s">
        <v>14</v>
      </c>
      <c r="C8" t="n">
        <v>-7.691</v>
      </c>
      <c r="D8" t="n">
        <v>7.691</v>
      </c>
      <c r="E8" t="n">
        <v>-7.691</v>
      </c>
      <c r="F8" t="n">
        <v>7.691</v>
      </c>
      <c r="G8" t="n">
        <v>0.286</v>
      </c>
      <c r="H8" t="n">
        <v>0.714</v>
      </c>
      <c r="I8" t="n">
        <v>228.579</v>
      </c>
      <c r="J8" t="s">
        <v>20</v>
      </c>
    </row>
    <row r="9">
      <c r="A9" t="s">
        <v>12</v>
      </c>
      <c r="B9" t="s">
        <v>112</v>
      </c>
      <c r="C9" t="n">
        <v>-6.666</v>
      </c>
      <c r="D9" t="n">
        <v>6.666</v>
      </c>
      <c r="E9" t="n">
        <v>-6.666</v>
      </c>
      <c r="F9" t="n">
        <v>6.666</v>
      </c>
      <c r="G9" t="n">
        <v>0.263</v>
      </c>
      <c r="H9" t="n">
        <v>0.737</v>
      </c>
      <c r="I9" t="n">
        <v>225.541</v>
      </c>
      <c r="J9" t="s">
        <v>20</v>
      </c>
    </row>
    <row r="10">
      <c r="A10" t="s">
        <v>8</v>
      </c>
      <c r="B10" t="s">
        <v>106</v>
      </c>
      <c r="C10" t="n">
        <v>-5.627</v>
      </c>
      <c r="D10" t="n">
        <v>5.627</v>
      </c>
      <c r="E10" t="n">
        <v>-6.683</v>
      </c>
      <c r="F10" t="n">
        <v>6.683</v>
      </c>
      <c r="G10" t="n">
        <v>0.333</v>
      </c>
      <c r="H10" t="n">
        <v>0.667</v>
      </c>
      <c r="I10" t="n">
        <v>228.027</v>
      </c>
      <c r="J10" t="s">
        <v>21</v>
      </c>
    </row>
    <row r="11">
      <c r="A11" t="s">
        <v>98</v>
      </c>
      <c r="B11" t="s">
        <v>97</v>
      </c>
      <c r="C11" t="n">
        <v>-6.0</v>
      </c>
      <c r="D11" t="n">
        <v>6.0</v>
      </c>
      <c r="E11" t="n">
        <v>-5.778</v>
      </c>
      <c r="F11" t="n">
        <v>5.778</v>
      </c>
      <c r="G11" t="n">
        <v>0.333</v>
      </c>
      <c r="H11" t="n">
        <v>0.667</v>
      </c>
      <c r="I11" t="n">
        <v>225.996</v>
      </c>
      <c r="J11" t="s">
        <v>21</v>
      </c>
    </row>
    <row r="12">
      <c r="A12" t="s">
        <v>100</v>
      </c>
      <c r="B12" t="s">
        <v>14</v>
      </c>
      <c r="C12" t="n">
        <v>-4.275</v>
      </c>
      <c r="D12" t="n">
        <v>4.275</v>
      </c>
      <c r="E12" t="n">
        <v>-4.057</v>
      </c>
      <c r="F12" t="n">
        <v>4.057</v>
      </c>
      <c r="G12" t="n">
        <v>0.317</v>
      </c>
      <c r="H12" t="n">
        <v>0.683</v>
      </c>
      <c r="I12" t="n">
        <v>232.62</v>
      </c>
      <c r="J12" t="s">
        <v>21</v>
      </c>
    </row>
    <row r="13">
      <c r="A13" t="s">
        <v>12</v>
      </c>
      <c r="B13" t="s">
        <v>112</v>
      </c>
      <c r="C13" t="n">
        <v>-4.196</v>
      </c>
      <c r="D13" t="n">
        <v>4.196</v>
      </c>
      <c r="E13" t="n">
        <v>-5.335</v>
      </c>
      <c r="F13" t="n">
        <v>5.335</v>
      </c>
      <c r="G13" t="n">
        <v>0.365</v>
      </c>
      <c r="H13" t="n">
        <v>0.635</v>
      </c>
      <c r="I13" t="n">
        <v>223.116</v>
      </c>
      <c r="J13" t="s">
        <v>21</v>
      </c>
    </row>
    <row r="14">
      <c r="A14" t="s">
        <v>8</v>
      </c>
      <c r="B14" t="s">
        <v>106</v>
      </c>
      <c r="C14" t="n">
        <v>-8.839</v>
      </c>
      <c r="D14" t="n">
        <v>8.839</v>
      </c>
      <c r="E14" t="n">
        <v>-6.609</v>
      </c>
      <c r="F14" t="n">
        <v>6.609</v>
      </c>
      <c r="G14" t="n">
        <v>0.32</v>
      </c>
      <c r="H14" t="n">
        <v>0.68</v>
      </c>
      <c r="I14" t="n">
        <v>224.661</v>
      </c>
      <c r="J14" t="s">
        <v>22</v>
      </c>
    </row>
    <row r="15">
      <c r="A15" t="s">
        <v>98</v>
      </c>
      <c r="B15" t="s">
        <v>97</v>
      </c>
      <c r="C15" t="n">
        <v>-3.452</v>
      </c>
      <c r="D15" t="n">
        <v>3.452</v>
      </c>
      <c r="E15" t="n">
        <v>-2.807</v>
      </c>
      <c r="F15" t="n">
        <v>2.807</v>
      </c>
      <c r="G15" t="n">
        <v>0.352</v>
      </c>
      <c r="H15" t="n">
        <v>0.648</v>
      </c>
      <c r="I15" t="n">
        <v>231.617</v>
      </c>
      <c r="J15" t="s">
        <v>22</v>
      </c>
    </row>
    <row r="16">
      <c r="A16" t="s">
        <v>100</v>
      </c>
      <c r="B16" t="s">
        <v>14</v>
      </c>
      <c r="C16" t="n">
        <v>-2.98</v>
      </c>
      <c r="D16" t="n">
        <v>2.98</v>
      </c>
      <c r="E16" t="n">
        <v>-3.985</v>
      </c>
      <c r="F16" t="n">
        <v>3.985</v>
      </c>
      <c r="G16" t="n">
        <v>0.22</v>
      </c>
      <c r="H16" t="n">
        <v>0.78</v>
      </c>
      <c r="I16" t="n">
        <v>232.987</v>
      </c>
      <c r="J16" t="s">
        <v>22</v>
      </c>
    </row>
    <row r="17">
      <c r="A17" t="s">
        <v>12</v>
      </c>
      <c r="B17" t="s">
        <v>112</v>
      </c>
      <c r="C17" t="n">
        <v>-4.814</v>
      </c>
      <c r="D17" t="n">
        <v>4.814</v>
      </c>
      <c r="E17" t="n">
        <v>-4.209</v>
      </c>
      <c r="F17" t="n">
        <v>4.209</v>
      </c>
      <c r="G17" t="n">
        <v>0.3</v>
      </c>
      <c r="H17" t="n">
        <v>0.7</v>
      </c>
      <c r="I17" t="n">
        <v>224.231</v>
      </c>
      <c r="J17" t="s">
        <v>22</v>
      </c>
    </row>
    <row r="18">
      <c r="A18" t="s">
        <v>8</v>
      </c>
      <c r="B18" t="s">
        <v>106</v>
      </c>
      <c r="C18" t="n">
        <v>-5.227</v>
      </c>
      <c r="D18" t="n">
        <v>5.227</v>
      </c>
      <c r="E18" t="n">
        <v>-5.658</v>
      </c>
      <c r="F18" t="n">
        <v>5.658</v>
      </c>
      <c r="G18" t="n">
        <v>0.292</v>
      </c>
      <c r="H18" t="n">
        <v>0.708</v>
      </c>
      <c r="I18" t="n">
        <v>232.298</v>
      </c>
      <c r="J18" t="s">
        <v>23</v>
      </c>
    </row>
    <row r="19">
      <c r="A19" t="s">
        <v>98</v>
      </c>
      <c r="B19" t="s">
        <v>97</v>
      </c>
      <c r="C19" t="n">
        <v>-3.194</v>
      </c>
      <c r="D19" t="n">
        <v>3.194</v>
      </c>
      <c r="E19" t="n">
        <v>-3.906</v>
      </c>
      <c r="F19" t="n">
        <v>3.906</v>
      </c>
      <c r="G19" t="n">
        <v>0.361</v>
      </c>
      <c r="H19" t="n">
        <v>0.639</v>
      </c>
      <c r="I19" t="n">
        <v>228.337</v>
      </c>
      <c r="J19" t="s">
        <v>23</v>
      </c>
    </row>
    <row r="20">
      <c r="A20" t="s">
        <v>100</v>
      </c>
      <c r="B20" t="s">
        <v>14</v>
      </c>
      <c r="C20" t="n">
        <v>-5.419</v>
      </c>
      <c r="D20" t="n">
        <v>5.419</v>
      </c>
      <c r="E20" t="n">
        <v>-5.466</v>
      </c>
      <c r="F20" t="n">
        <v>5.466</v>
      </c>
      <c r="G20" t="n">
        <v>0.305</v>
      </c>
      <c r="H20" t="n">
        <v>0.695</v>
      </c>
      <c r="I20" t="n">
        <v>232.408</v>
      </c>
      <c r="J20" t="s">
        <v>23</v>
      </c>
    </row>
    <row r="21">
      <c r="A21" t="s">
        <v>12</v>
      </c>
      <c r="B21" t="s">
        <v>112</v>
      </c>
      <c r="C21" t="n">
        <v>-7.328</v>
      </c>
      <c r="D21" t="n">
        <v>7.328</v>
      </c>
      <c r="E21" t="n">
        <v>-7.962</v>
      </c>
      <c r="F21" t="n">
        <v>7.962</v>
      </c>
      <c r="G21" t="n">
        <v>0.241</v>
      </c>
      <c r="H21" t="n">
        <v>0.759</v>
      </c>
      <c r="I21" t="n">
        <v>226.062</v>
      </c>
      <c r="J21" t="s">
        <v>23</v>
      </c>
    </row>
    <row r="22">
      <c r="A22" t="s">
        <v>8</v>
      </c>
      <c r="B22" t="s">
        <v>106</v>
      </c>
      <c r="C22" t="n">
        <v>-4.767</v>
      </c>
      <c r="D22" t="n">
        <v>4.767</v>
      </c>
      <c r="E22" t="n">
        <v>-3.785</v>
      </c>
      <c r="F22" t="n">
        <v>3.785</v>
      </c>
      <c r="G22" t="n">
        <v>0.284</v>
      </c>
      <c r="H22" t="n">
        <v>0.716</v>
      </c>
      <c r="I22" t="n">
        <v>232.008</v>
      </c>
      <c r="J22" t="s">
        <v>24</v>
      </c>
    </row>
    <row r="23">
      <c r="A23" t="s">
        <v>98</v>
      </c>
      <c r="B23" t="s">
        <v>97</v>
      </c>
      <c r="C23" t="n">
        <v>-3.551</v>
      </c>
      <c r="D23" t="n">
        <v>3.551</v>
      </c>
      <c r="E23" t="n">
        <v>-3.517</v>
      </c>
      <c r="F23" t="n">
        <v>3.517</v>
      </c>
      <c r="G23" t="n">
        <v>0.347</v>
      </c>
      <c r="H23" t="n">
        <v>0.653</v>
      </c>
      <c r="I23" t="n">
        <v>228.792</v>
      </c>
      <c r="J23" t="s">
        <v>24</v>
      </c>
    </row>
    <row r="24">
      <c r="A24" t="s">
        <v>100</v>
      </c>
      <c r="B24" t="s">
        <v>14</v>
      </c>
      <c r="C24" t="n">
        <v>-5.521</v>
      </c>
      <c r="D24" t="n">
        <v>5.521</v>
      </c>
      <c r="E24" t="n">
        <v>-5.102</v>
      </c>
      <c r="F24" t="n">
        <v>5.102</v>
      </c>
      <c r="G24" t="n">
        <v>0.272</v>
      </c>
      <c r="H24" t="n">
        <v>0.728</v>
      </c>
      <c r="I24" t="n">
        <v>231.321</v>
      </c>
      <c r="J24" t="s">
        <v>24</v>
      </c>
    </row>
    <row r="25">
      <c r="A25" t="s">
        <v>12</v>
      </c>
      <c r="B25" t="s">
        <v>112</v>
      </c>
      <c r="C25" t="n">
        <v>-6.869</v>
      </c>
      <c r="D25" t="n">
        <v>6.869</v>
      </c>
      <c r="E25" t="n">
        <v>-7.912</v>
      </c>
      <c r="F25" t="n">
        <v>7.912</v>
      </c>
      <c r="G25" t="n">
        <v>0.306</v>
      </c>
      <c r="H25" t="n">
        <v>0.694</v>
      </c>
      <c r="I25" t="n">
        <v>226.535</v>
      </c>
      <c r="J25" t="s">
        <v>24</v>
      </c>
    </row>
    <row r="26">
      <c r="A26" t="s">
        <v>8</v>
      </c>
      <c r="B26" t="s">
        <v>106</v>
      </c>
      <c r="C26" t="n">
        <v>-5.475</v>
      </c>
      <c r="D26" t="n">
        <v>5.475</v>
      </c>
      <c r="E26" t="n">
        <v>-5.188</v>
      </c>
      <c r="F26" t="n">
        <v>5.188</v>
      </c>
      <c r="G26" t="n">
        <v>0.32</v>
      </c>
      <c r="H26" t="n">
        <v>0.68</v>
      </c>
      <c r="I26" t="n">
        <v>227.707</v>
      </c>
      <c r="J26" t="s">
        <v>25</v>
      </c>
    </row>
    <row r="27">
      <c r="A27" t="s">
        <v>98</v>
      </c>
      <c r="B27" t="s">
        <v>97</v>
      </c>
      <c r="C27" t="n">
        <v>-3.595</v>
      </c>
      <c r="D27" t="n">
        <v>3.595</v>
      </c>
      <c r="E27" t="n">
        <v>-3.564</v>
      </c>
      <c r="F27" t="n">
        <v>3.564</v>
      </c>
      <c r="G27" t="n">
        <v>0.368</v>
      </c>
      <c r="H27" t="n">
        <v>0.632</v>
      </c>
      <c r="I27" t="n">
        <v>226.976</v>
      </c>
      <c r="J27" t="s">
        <v>25</v>
      </c>
    </row>
    <row r="28">
      <c r="A28" t="s">
        <v>100</v>
      </c>
      <c r="B28" t="s">
        <v>14</v>
      </c>
      <c r="C28" t="n">
        <v>-5.096</v>
      </c>
      <c r="D28" t="n">
        <v>5.096</v>
      </c>
      <c r="E28" t="n">
        <v>-5.165</v>
      </c>
      <c r="F28" t="n">
        <v>5.165</v>
      </c>
      <c r="G28" t="n">
        <v>0.293</v>
      </c>
      <c r="H28" t="n">
        <v>0.707</v>
      </c>
      <c r="I28" t="n">
        <v>231.517</v>
      </c>
      <c r="J28" t="s">
        <v>25</v>
      </c>
    </row>
    <row r="29">
      <c r="A29" t="s">
        <v>12</v>
      </c>
      <c r="B29" t="s">
        <v>112</v>
      </c>
      <c r="C29" t="n">
        <v>-5.969</v>
      </c>
      <c r="D29" t="n">
        <v>5.969</v>
      </c>
      <c r="E29" t="n">
        <v>-6.338</v>
      </c>
      <c r="F29" t="n">
        <v>6.338</v>
      </c>
      <c r="G29" t="n">
        <v>0.298</v>
      </c>
      <c r="H29" t="n">
        <v>0.702</v>
      </c>
      <c r="I29" t="n">
        <v>224.067</v>
      </c>
      <c r="J29" t="s">
        <v>25</v>
      </c>
    </row>
  </sheetData>
  <autoFilter ref="A1:G43" xr:uid="{00000000-0001-0000-0000-00000000000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S31"/>
  <sheetViews>
    <sheetView workbookViewId="0">
      <selection activeCell="E1" sqref="E1"/>
    </sheetView>
  </sheetViews>
  <sheetFormatPr baseColWidth="10" defaultRowHeight="15" x14ac:dyDescent="0.2"/>
  <cols>
    <col min="1" max="1" bestFit="true" customWidth="true" width="20.1640625" collapsed="true"/>
  </cols>
  <sheetData>
    <row r="1">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80</v>
      </c>
      <c r="BD1" t="s">
        <v>81</v>
      </c>
      <c r="BE1" t="s">
        <v>82</v>
      </c>
      <c r="BF1" t="s">
        <v>83</v>
      </c>
      <c r="BG1" t="s">
        <v>84</v>
      </c>
      <c r="BH1" t="s">
        <v>85</v>
      </c>
      <c r="BI1" t="s">
        <v>86</v>
      </c>
      <c r="BJ1" t="s">
        <v>87</v>
      </c>
      <c r="BK1" t="s">
        <v>88</v>
      </c>
      <c r="BL1" t="s">
        <v>89</v>
      </c>
      <c r="BM1" t="s">
        <v>90</v>
      </c>
      <c r="BN1" t="s">
        <v>91</v>
      </c>
      <c r="BO1" t="s">
        <v>92</v>
      </c>
      <c r="BP1" t="s">
        <v>93</v>
      </c>
      <c r="BQ1" t="s">
        <v>94</v>
      </c>
      <c r="BR1" t="s">
        <v>95</v>
      </c>
      <c r="BS1" t="s">
        <v>96</v>
      </c>
    </row>
    <row r="2">
      <c r="A2" t="s">
        <v>8</v>
      </c>
      <c r="B2" t="n">
        <v>0.4620864691695618</v>
      </c>
      <c r="C2" t="n">
        <v>19.0</v>
      </c>
      <c r="D2" t="n">
        <v>0.6129139462778543</v>
      </c>
      <c r="E2" t="n">
        <v>12.0</v>
      </c>
      <c r="F2" t="n">
        <v>0.36354249923998166</v>
      </c>
      <c r="G2" t="n">
        <v>10.0</v>
      </c>
      <c r="H2" t="n">
        <v>0.38708605372214555</v>
      </c>
      <c r="I2" t="n">
        <v>19.0</v>
      </c>
      <c r="J2" t="n">
        <v>0.807115569133845</v>
      </c>
      <c r="K2" t="n">
        <v>4.0</v>
      </c>
      <c r="L2" t="n">
        <v>0.19050466772521754</v>
      </c>
      <c r="M2" t="n">
        <v>21.0</v>
      </c>
      <c r="N2" t="n">
        <v>0.23185736721121447</v>
      </c>
      <c r="O2" t="n">
        <v>10.0</v>
      </c>
      <c r="P2" t="n">
        <v>0.7724653000784641</v>
      </c>
      <c r="Q2" t="n">
        <v>13.0</v>
      </c>
      <c r="R2" t="n">
        <v>0.5024011439657209</v>
      </c>
      <c r="S2" t="n">
        <v>12.0</v>
      </c>
      <c r="T2" t="n">
        <v>0.5871414905211142</v>
      </c>
      <c r="U2" t="n">
        <v>22.0</v>
      </c>
      <c r="V2" t="n">
        <v>0.116932342603318</v>
      </c>
      <c r="W2" t="n">
        <v>2.0</v>
      </c>
      <c r="X2" t="n">
        <v>0.06709959306916671</v>
      </c>
      <c r="Y2" t="n">
        <v>5.0</v>
      </c>
      <c r="Z2" t="n">
        <v>0.07355012121135857</v>
      </c>
      <c r="AA2" t="n">
        <v>2.0</v>
      </c>
      <c r="AB2" t="n">
        <v>0.19148519003279052</v>
      </c>
      <c r="AC2" t="n">
        <v>13.0</v>
      </c>
      <c r="AD2" t="n">
        <v>0.53333299168362</v>
      </c>
      <c r="AE2" t="n">
        <v>16.0</v>
      </c>
      <c r="AF2" t="n">
        <v>0.5970197572340874</v>
      </c>
      <c r="AG2" t="n">
        <v>17.0</v>
      </c>
      <c r="AH2" t="n">
        <v>0.4764758137099258</v>
      </c>
      <c r="AI2" t="n">
        <v>19.0</v>
      </c>
      <c r="AJ2" t="n">
        <v>0.5860562137707643</v>
      </c>
      <c r="AK2" t="n">
        <v>13.0</v>
      </c>
      <c r="AL2" t="n">
        <v>0.3565432368501853</v>
      </c>
      <c r="AM2" t="n">
        <v>15.0</v>
      </c>
      <c r="AN2" t="n">
        <v>0.4139437862292356</v>
      </c>
      <c r="AO2" t="n">
        <v>18.0</v>
      </c>
      <c r="AP2" t="n">
        <v>0.7704478590850112</v>
      </c>
      <c r="AQ2" t="n">
        <v>13.0</v>
      </c>
      <c r="AR2" t="n">
        <v>0.1988192985280643</v>
      </c>
      <c r="AS2" t="n">
        <v>17.0</v>
      </c>
      <c r="AT2" t="n">
        <v>0.23711344316447602</v>
      </c>
      <c r="AU2" t="n">
        <v>21.0</v>
      </c>
      <c r="AV2" t="n">
        <v>0.763788632906764</v>
      </c>
      <c r="AW2" t="n">
        <v>10.0</v>
      </c>
      <c r="AX2" t="n">
        <v>0.5008140242048077</v>
      </c>
      <c r="AY2" t="n">
        <v>17.0</v>
      </c>
      <c r="AZ2" t="n">
        <v>0.6284547236533425</v>
      </c>
      <c r="BA2" t="n">
        <v>22.0</v>
      </c>
      <c r="BB2" t="n">
        <v>0.14355323649421045</v>
      </c>
      <c r="BC2" t="n">
        <v>7.0</v>
      </c>
      <c r="BD2" t="n">
        <v>0.07867798554701863</v>
      </c>
      <c r="BE2" t="n">
        <v>14.0</v>
      </c>
      <c r="BF2" t="n">
        <v>0.09817132912707631</v>
      </c>
      <c r="BG2" t="n">
        <v>7.0</v>
      </c>
      <c r="BH2" t="n">
        <v>0.20553504410545984</v>
      </c>
      <c r="BI2" t="n">
        <v>7.0</v>
      </c>
      <c r="BJ2" t="n">
        <v>0.5495101538333316</v>
      </c>
      <c r="BK2" t="n">
        <v>20.0</v>
      </c>
      <c r="BL2" t="n">
        <v>0.6136800811059547</v>
      </c>
      <c r="BM2" t="n">
        <v>20.0</v>
      </c>
      <c r="BN2" t="n">
        <v>113.14400807606175</v>
      </c>
      <c r="BO2" t="n">
        <v>6.0</v>
      </c>
      <c r="BP2" t="n">
        <v>113.59545380501498</v>
      </c>
      <c r="BQ2" t="n">
        <v>25.0</v>
      </c>
      <c r="BR2" t="n">
        <v>100.10426784478882</v>
      </c>
      <c r="BS2" t="n">
        <v>17.0</v>
      </c>
    </row>
    <row r="3">
      <c r="A3" t="s">
        <v>97</v>
      </c>
      <c r="B3" t="n">
        <v>0.4776484613954061</v>
      </c>
      <c r="C3" t="n">
        <v>6.0</v>
      </c>
      <c r="D3" t="n">
        <v>0.554645295200737</v>
      </c>
      <c r="E3" t="n">
        <v>27.0</v>
      </c>
      <c r="F3" t="n">
        <v>0.3640109965734063</v>
      </c>
      <c r="G3" t="n">
        <v>9.0</v>
      </c>
      <c r="H3" t="n">
        <v>0.4453547047992629</v>
      </c>
      <c r="I3" t="n">
        <v>4.0</v>
      </c>
      <c r="J3" t="n">
        <v>0.8168551039288713</v>
      </c>
      <c r="K3" t="n">
        <v>1.0</v>
      </c>
      <c r="L3" t="n">
        <v>0.19724925203606405</v>
      </c>
      <c r="M3" t="n">
        <v>15.0</v>
      </c>
      <c r="N3" t="n">
        <v>0.22722759234207676</v>
      </c>
      <c r="O3" t="n">
        <v>14.0</v>
      </c>
      <c r="P3" t="n">
        <v>0.7701484755942682</v>
      </c>
      <c r="Q3" t="n">
        <v>14.0</v>
      </c>
      <c r="R3" t="n">
        <v>0.5174820581711368</v>
      </c>
      <c r="S3" t="n">
        <v>6.0</v>
      </c>
      <c r="T3" t="n">
        <v>0.6217752652561702</v>
      </c>
      <c r="U3" t="n">
        <v>8.0</v>
      </c>
      <c r="V3" t="n">
        <v>0.13347385160401623</v>
      </c>
      <c r="W3" t="n">
        <v>14.0</v>
      </c>
      <c r="X3" t="n">
        <v>0.06813242902158897</v>
      </c>
      <c r="Y3" t="n">
        <v>8.0</v>
      </c>
      <c r="Z3" t="n">
        <v>0.11138321634524834</v>
      </c>
      <c r="AA3" t="n">
        <v>29.0</v>
      </c>
      <c r="AB3" t="n">
        <v>0.1878640390428572</v>
      </c>
      <c r="AC3" t="n">
        <v>7.0</v>
      </c>
      <c r="AD3" t="n">
        <v>0.5602634406341288</v>
      </c>
      <c r="AE3" t="n">
        <v>5.0</v>
      </c>
      <c r="AF3" t="n">
        <v>0.6254905997648061</v>
      </c>
      <c r="AG3" t="n">
        <v>4.0</v>
      </c>
      <c r="AH3" t="n">
        <v>0.4199354636722709</v>
      </c>
      <c r="AI3" t="n">
        <v>1.0</v>
      </c>
      <c r="AJ3" t="n">
        <v>0.6502229886200384</v>
      </c>
      <c r="AK3" t="n">
        <v>29.0</v>
      </c>
      <c r="AL3" t="n">
        <v>0.3254836062838404</v>
      </c>
      <c r="AM3" t="n">
        <v>4.0</v>
      </c>
      <c r="AN3" t="n">
        <v>0.3497770113799616</v>
      </c>
      <c r="AO3" t="n">
        <v>2.0</v>
      </c>
      <c r="AP3" t="n">
        <v>0.7255459389514263</v>
      </c>
      <c r="AQ3" t="n">
        <v>2.0</v>
      </c>
      <c r="AR3" t="n">
        <v>0.18192573174988255</v>
      </c>
      <c r="AS3" t="n">
        <v>7.0</v>
      </c>
      <c r="AT3" t="n">
        <v>0.24024930251564142</v>
      </c>
      <c r="AU3" t="n">
        <v>26.0</v>
      </c>
      <c r="AV3" t="n">
        <v>0.7709756495104199</v>
      </c>
      <c r="AW3" t="n">
        <v>13.0</v>
      </c>
      <c r="AX3" t="n">
        <v>0.497279260316484</v>
      </c>
      <c r="AY3" t="n">
        <v>4.0</v>
      </c>
      <c r="AZ3" t="n">
        <v>0.5561786992478014</v>
      </c>
      <c r="BA3" t="n">
        <v>2.0</v>
      </c>
      <c r="BB3" t="n">
        <v>0.1303363572900887</v>
      </c>
      <c r="BC3" t="n">
        <v>16.0</v>
      </c>
      <c r="BD3" t="n">
        <v>0.08208346267891352</v>
      </c>
      <c r="BE3" t="n">
        <v>11.0</v>
      </c>
      <c r="BF3" t="n">
        <v>0.07114418379446211</v>
      </c>
      <c r="BG3" t="n">
        <v>27.0</v>
      </c>
      <c r="BH3" t="n">
        <v>0.20150088953303974</v>
      </c>
      <c r="BI3" t="n">
        <v>9.0</v>
      </c>
      <c r="BJ3" t="n">
        <v>0.4750118768612424</v>
      </c>
      <c r="BK3" t="n">
        <v>1.0</v>
      </c>
      <c r="BL3" t="n">
        <v>0.5362953850662938</v>
      </c>
      <c r="BM3" t="n">
        <v>1.0</v>
      </c>
      <c r="BN3" t="n">
        <v>115.37282209554495</v>
      </c>
      <c r="BO3" t="n">
        <v>3.0</v>
      </c>
      <c r="BP3" t="n">
        <v>103.25413075715541</v>
      </c>
      <c r="BQ3" t="n">
        <v>1.0</v>
      </c>
      <c r="BR3" t="n">
        <v>99.31899679439863</v>
      </c>
      <c r="BS3" t="n">
        <v>22.0</v>
      </c>
    </row>
    <row r="4">
      <c r="A4" t="s">
        <v>98</v>
      </c>
      <c r="B4" t="n">
        <v>0.49042667104434745</v>
      </c>
      <c r="C4" t="n">
        <v>2.0</v>
      </c>
      <c r="D4" t="n">
        <v>0.6342359718314754</v>
      </c>
      <c r="E4" t="n">
        <v>7.0</v>
      </c>
      <c r="F4" t="n">
        <v>0.3926250727614381</v>
      </c>
      <c r="G4" t="n">
        <v>1.0</v>
      </c>
      <c r="H4" t="n">
        <v>0.36576402816852455</v>
      </c>
      <c r="I4" t="n">
        <v>24.0</v>
      </c>
      <c r="J4" t="n">
        <v>0.7969103088408299</v>
      </c>
      <c r="K4" t="n">
        <v>8.0</v>
      </c>
      <c r="L4" t="n">
        <v>0.19979114629448658</v>
      </c>
      <c r="M4" t="n">
        <v>14.0</v>
      </c>
      <c r="N4" t="n">
        <v>0.22866152225960518</v>
      </c>
      <c r="O4" t="n">
        <v>13.0</v>
      </c>
      <c r="P4" t="n">
        <v>0.7536878832380707</v>
      </c>
      <c r="Q4" t="n">
        <v>24.0</v>
      </c>
      <c r="R4" t="n">
        <v>0.49715544157421326</v>
      </c>
      <c r="S4" t="n">
        <v>15.0</v>
      </c>
      <c r="T4" t="n">
        <v>0.5863610915780675</v>
      </c>
      <c r="U4" t="n">
        <v>23.0</v>
      </c>
      <c r="V4" t="n">
        <v>0.12415546052369164</v>
      </c>
      <c r="W4" t="n">
        <v>5.0</v>
      </c>
      <c r="X4" t="n">
        <v>0.07434728689778133</v>
      </c>
      <c r="Y4" t="n">
        <v>16.0</v>
      </c>
      <c r="Z4" t="n">
        <v>0.10242990402924644</v>
      </c>
      <c r="AA4" t="n">
        <v>27.0</v>
      </c>
      <c r="AB4" t="n">
        <v>0.20927202616040858</v>
      </c>
      <c r="AC4" t="n">
        <v>26.0</v>
      </c>
      <c r="AD4" t="n">
        <v>0.5626223973244691</v>
      </c>
      <c r="AE4" t="n">
        <v>3.0</v>
      </c>
      <c r="AF4" t="n">
        <v>0.6273550175134815</v>
      </c>
      <c r="AG4" t="n">
        <v>3.0</v>
      </c>
      <c r="AH4" t="n">
        <v>0.42276124733727793</v>
      </c>
      <c r="AI4" t="n">
        <v>2.0</v>
      </c>
      <c r="AJ4" t="n">
        <v>0.5599319421269974</v>
      </c>
      <c r="AK4" t="n">
        <v>3.0</v>
      </c>
      <c r="AL4" t="n">
        <v>0.31250936306197385</v>
      </c>
      <c r="AM4" t="n">
        <v>2.0</v>
      </c>
      <c r="AN4" t="n">
        <v>0.4400680578730025</v>
      </c>
      <c r="AO4" t="n">
        <v>28.0</v>
      </c>
      <c r="AP4" t="n">
        <v>0.7749831048409841</v>
      </c>
      <c r="AQ4" t="n">
        <v>15.0</v>
      </c>
      <c r="AR4" t="n">
        <v>0.23112916851814136</v>
      </c>
      <c r="AS4" t="n">
        <v>28.0</v>
      </c>
      <c r="AT4" t="n">
        <v>0.23692729822811634</v>
      </c>
      <c r="AU4" t="n">
        <v>20.0</v>
      </c>
      <c r="AV4" t="n">
        <v>0.7778266953655283</v>
      </c>
      <c r="AW4" t="n">
        <v>14.0</v>
      </c>
      <c r="AX4" t="n">
        <v>0.5009635608668092</v>
      </c>
      <c r="AY4" t="n">
        <v>18.0</v>
      </c>
      <c r="AZ4" t="n">
        <v>0.6131623455447248</v>
      </c>
      <c r="BA4" t="n">
        <v>15.0</v>
      </c>
      <c r="BB4" t="n">
        <v>0.14233832654404602</v>
      </c>
      <c r="BC4" t="n">
        <v>9.0</v>
      </c>
      <c r="BD4" t="n">
        <v>0.07382528483094587</v>
      </c>
      <c r="BE4" t="n">
        <v>16.0</v>
      </c>
      <c r="BF4" t="n">
        <v>0.07631548937172863</v>
      </c>
      <c r="BG4" t="n">
        <v>23.0</v>
      </c>
      <c r="BH4" t="n">
        <v>0.1843261958338257</v>
      </c>
      <c r="BI4" t="n">
        <v>23.0</v>
      </c>
      <c r="BJ4" t="n">
        <v>0.49254880402668805</v>
      </c>
      <c r="BK4" t="n">
        <v>3.0</v>
      </c>
      <c r="BL4" t="n">
        <v>0.5696393954477545</v>
      </c>
      <c r="BM4" t="n">
        <v>3.0</v>
      </c>
      <c r="BN4" t="n">
        <v>115.68877622462041</v>
      </c>
      <c r="BO4" t="n">
        <v>2.0</v>
      </c>
      <c r="BP4" t="n">
        <v>109.39215435870773</v>
      </c>
      <c r="BQ4" t="n">
        <v>13.0</v>
      </c>
      <c r="BR4" t="n">
        <v>102.08689612847137</v>
      </c>
      <c r="BS4" t="n">
        <v>8.0</v>
      </c>
    </row>
    <row r="5">
      <c r="A5" t="s">
        <v>99</v>
      </c>
      <c r="B5" t="n">
        <v>0.48473485135867933</v>
      </c>
      <c r="C5" t="n">
        <v>4.0</v>
      </c>
      <c r="D5" t="n">
        <v>0.5851466033735071</v>
      </c>
      <c r="E5" t="n">
        <v>16.0</v>
      </c>
      <c r="F5" t="n">
        <v>0.38750092088523747</v>
      </c>
      <c r="G5" t="n">
        <v>2.0</v>
      </c>
      <c r="H5" t="n">
        <v>0.41485339662649284</v>
      </c>
      <c r="I5" t="n">
        <v>15.0</v>
      </c>
      <c r="J5" t="n">
        <v>0.7720666257462508</v>
      </c>
      <c r="K5" t="n">
        <v>19.0</v>
      </c>
      <c r="L5" t="n">
        <v>0.18719446519534122</v>
      </c>
      <c r="M5" t="n">
        <v>22.0</v>
      </c>
      <c r="N5" t="n">
        <v>0.21621925390731578</v>
      </c>
      <c r="O5" t="n">
        <v>18.0</v>
      </c>
      <c r="P5" t="n">
        <v>0.7539904246361288</v>
      </c>
      <c r="Q5" t="n">
        <v>23.0</v>
      </c>
      <c r="R5" t="n">
        <v>0.48192457086710966</v>
      </c>
      <c r="S5" t="n">
        <v>27.0</v>
      </c>
      <c r="T5" t="n">
        <v>0.6612589735343278</v>
      </c>
      <c r="U5" t="n">
        <v>2.0</v>
      </c>
      <c r="V5" t="n">
        <v>0.11951450412451405</v>
      </c>
      <c r="W5" t="n">
        <v>3.0</v>
      </c>
      <c r="X5" t="n">
        <v>0.08806695941765112</v>
      </c>
      <c r="Y5" t="n">
        <v>27.0</v>
      </c>
      <c r="Z5" t="n">
        <v>0.08384188622050023</v>
      </c>
      <c r="AA5" t="n">
        <v>14.0</v>
      </c>
      <c r="AB5" t="n">
        <v>0.19227832291410987</v>
      </c>
      <c r="AC5" t="n">
        <v>14.0</v>
      </c>
      <c r="AD5" t="n">
        <v>0.5653152126603709</v>
      </c>
      <c r="AE5" t="n">
        <v>2.0</v>
      </c>
      <c r="AF5" t="n">
        <v>0.6251033376580571</v>
      </c>
      <c r="AG5" t="n">
        <v>5.0</v>
      </c>
      <c r="AH5" t="n">
        <v>0.4621493950458541</v>
      </c>
      <c r="AI5" t="n">
        <v>14.0</v>
      </c>
      <c r="AJ5" t="n">
        <v>0.5752054503466747</v>
      </c>
      <c r="AK5" t="n">
        <v>7.0</v>
      </c>
      <c r="AL5" t="n">
        <v>0.35211867491650106</v>
      </c>
      <c r="AM5" t="n">
        <v>13.0</v>
      </c>
      <c r="AN5" t="n">
        <v>0.4247945496533252</v>
      </c>
      <c r="AO5" t="n">
        <v>24.0</v>
      </c>
      <c r="AP5" t="n">
        <v>0.7741294435800221</v>
      </c>
      <c r="AQ5" t="n">
        <v>14.0</v>
      </c>
      <c r="AR5" t="n">
        <v>0.21429611474365945</v>
      </c>
      <c r="AS5" t="n">
        <v>24.0</v>
      </c>
      <c r="AT5" t="n">
        <v>0.23525215082391346</v>
      </c>
      <c r="AU5" t="n">
        <v>16.0</v>
      </c>
      <c r="AV5" t="n">
        <v>0.7924247737446414</v>
      </c>
      <c r="AW5" t="n">
        <v>18.0</v>
      </c>
      <c r="AX5" t="n">
        <v>0.49861180961619556</v>
      </c>
      <c r="AY5" t="n">
        <v>8.0</v>
      </c>
      <c r="AZ5" t="n">
        <v>0.5964815034783482</v>
      </c>
      <c r="BA5" t="n">
        <v>11.0</v>
      </c>
      <c r="BB5" t="n">
        <v>0.1652547829123025</v>
      </c>
      <c r="BC5" t="n">
        <v>2.0</v>
      </c>
      <c r="BD5" t="n">
        <v>0.05540535323626462</v>
      </c>
      <c r="BE5" t="n">
        <v>28.0</v>
      </c>
      <c r="BF5" t="n">
        <v>0.08088394266980571</v>
      </c>
      <c r="BG5" t="n">
        <v>19.0</v>
      </c>
      <c r="BH5" t="n">
        <v>0.19758628433648176</v>
      </c>
      <c r="BI5" t="n">
        <v>13.0</v>
      </c>
      <c r="BJ5" t="n">
        <v>0.537639767981894</v>
      </c>
      <c r="BK5" t="n">
        <v>16.0</v>
      </c>
      <c r="BL5" t="n">
        <v>0.6074862995209466</v>
      </c>
      <c r="BM5" t="n">
        <v>16.0</v>
      </c>
      <c r="BN5" t="n">
        <v>116.139307567738</v>
      </c>
      <c r="BO5" t="n">
        <v>1.0</v>
      </c>
      <c r="BP5" t="n">
        <v>112.76273396552105</v>
      </c>
      <c r="BQ5" t="n">
        <v>21.0</v>
      </c>
      <c r="BR5" t="n">
        <v>103.3840775566684</v>
      </c>
      <c r="BS5" t="n">
        <v>2.0</v>
      </c>
    </row>
    <row r="6">
      <c r="A6" t="s">
        <v>100</v>
      </c>
      <c r="B6" t="n">
        <v>0.4791589152325915</v>
      </c>
      <c r="C6" t="n">
        <v>5.0</v>
      </c>
      <c r="D6" t="n">
        <v>0.6623679490225428</v>
      </c>
      <c r="E6" t="n">
        <v>1.0</v>
      </c>
      <c r="F6" t="n">
        <v>0.3541207792740189</v>
      </c>
      <c r="G6" t="n">
        <v>18.0</v>
      </c>
      <c r="H6" t="n">
        <v>0.33763205097745713</v>
      </c>
      <c r="I6" t="n">
        <v>30.0</v>
      </c>
      <c r="J6" t="n">
        <v>0.8028745005374103</v>
      </c>
      <c r="K6" t="n">
        <v>6.0</v>
      </c>
      <c r="L6" t="n">
        <v>0.2116132583490825</v>
      </c>
      <c r="M6" t="n">
        <v>4.0</v>
      </c>
      <c r="N6" t="n">
        <v>0.18267212920006182</v>
      </c>
      <c r="O6" t="n">
        <v>30.0</v>
      </c>
      <c r="P6" t="n">
        <v>0.7746353888996435</v>
      </c>
      <c r="Q6" t="n">
        <v>12.0</v>
      </c>
      <c r="R6" t="n">
        <v>0.48620335341278553</v>
      </c>
      <c r="S6" t="n">
        <v>22.0</v>
      </c>
      <c r="T6" t="n">
        <v>0.5820956718653841</v>
      </c>
      <c r="U6" t="n">
        <v>26.0</v>
      </c>
      <c r="V6" t="n">
        <v>0.13343441491017413</v>
      </c>
      <c r="W6" t="n">
        <v>13.0</v>
      </c>
      <c r="X6" t="n">
        <v>0.07093945753960473</v>
      </c>
      <c r="Y6" t="n">
        <v>11.0</v>
      </c>
      <c r="Z6" t="n">
        <v>0.07159078180813086</v>
      </c>
      <c r="AA6" t="n">
        <v>1.0</v>
      </c>
      <c r="AB6" t="n">
        <v>0.19083533631744978</v>
      </c>
      <c r="AC6" t="n">
        <v>12.0</v>
      </c>
      <c r="AD6" t="n">
        <v>0.5397386529418118</v>
      </c>
      <c r="AE6" t="n">
        <v>14.0</v>
      </c>
      <c r="AF6" t="n">
        <v>0.610417833131139</v>
      </c>
      <c r="AG6" t="n">
        <v>12.0</v>
      </c>
      <c r="AH6" t="n">
        <v>0.4618320270661769</v>
      </c>
      <c r="AI6" t="n">
        <v>13.0</v>
      </c>
      <c r="AJ6" t="n">
        <v>0.5783739553499195</v>
      </c>
      <c r="AK6" t="n">
        <v>9.0</v>
      </c>
      <c r="AL6" t="n">
        <v>0.3599136939194408</v>
      </c>
      <c r="AM6" t="n">
        <v>16.0</v>
      </c>
      <c r="AN6" t="n">
        <v>0.4216260446500804</v>
      </c>
      <c r="AO6" t="n">
        <v>22.0</v>
      </c>
      <c r="AP6" t="n">
        <v>0.7690546759844217</v>
      </c>
      <c r="AQ6" t="n">
        <v>12.0</v>
      </c>
      <c r="AR6" t="n">
        <v>0.20534065757840067</v>
      </c>
      <c r="AS6" t="n">
        <v>19.0</v>
      </c>
      <c r="AT6" t="n">
        <v>0.23387579569577535</v>
      </c>
      <c r="AU6" t="n">
        <v>12.0</v>
      </c>
      <c r="AV6" t="n">
        <v>0.857449024073722</v>
      </c>
      <c r="AW6" t="n">
        <v>30.0</v>
      </c>
      <c r="AX6" t="n">
        <v>0.5007321816266254</v>
      </c>
      <c r="AY6" t="n">
        <v>16.0</v>
      </c>
      <c r="AZ6" t="n">
        <v>0.6230743687212263</v>
      </c>
      <c r="BA6" t="n">
        <v>20.0</v>
      </c>
      <c r="BB6" t="n">
        <v>0.12975301315429216</v>
      </c>
      <c r="BC6" t="n">
        <v>18.0</v>
      </c>
      <c r="BD6" t="n">
        <v>0.0724509032821747</v>
      </c>
      <c r="BE6" t="n">
        <v>18.0</v>
      </c>
      <c r="BF6" t="n">
        <v>0.09203273961315495</v>
      </c>
      <c r="BG6" t="n">
        <v>11.0</v>
      </c>
      <c r="BH6" t="n">
        <v>0.18707382888559024</v>
      </c>
      <c r="BI6" t="n">
        <v>22.0</v>
      </c>
      <c r="BJ6" t="n">
        <v>0.5371744049033137</v>
      </c>
      <c r="BK6" t="n">
        <v>15.0</v>
      </c>
      <c r="BL6" t="n">
        <v>0.6032340765677916</v>
      </c>
      <c r="BM6" t="n">
        <v>14.0</v>
      </c>
      <c r="BN6" t="n">
        <v>109.459300278943</v>
      </c>
      <c r="BO6" t="n">
        <v>20.0</v>
      </c>
      <c r="BP6" t="n">
        <v>112.32776567552969</v>
      </c>
      <c r="BQ6" t="n">
        <v>20.0</v>
      </c>
      <c r="BR6" t="n">
        <v>100.72609834071739</v>
      </c>
      <c r="BS6" t="n">
        <v>13.0</v>
      </c>
    </row>
    <row r="7">
      <c r="A7" t="s">
        <v>11</v>
      </c>
      <c r="B7" t="n">
        <v>0.47504004332373234</v>
      </c>
      <c r="C7" t="n">
        <v>11.0</v>
      </c>
      <c r="D7" t="n">
        <v>0.6304686083386812</v>
      </c>
      <c r="E7" t="n">
        <v>9.0</v>
      </c>
      <c r="F7" t="n">
        <v>0.345099429198362</v>
      </c>
      <c r="G7" t="n">
        <v>21.0</v>
      </c>
      <c r="H7" t="n">
        <v>0.3695313916613187</v>
      </c>
      <c r="I7" t="n">
        <v>22.0</v>
      </c>
      <c r="J7" t="n">
        <v>0.7835168505070954</v>
      </c>
      <c r="K7" t="n">
        <v>12.0</v>
      </c>
      <c r="L7" t="n">
        <v>0.20902193771294972</v>
      </c>
      <c r="M7" t="n">
        <v>6.0</v>
      </c>
      <c r="N7" t="n">
        <v>0.2336653965194776</v>
      </c>
      <c r="O7" t="n">
        <v>8.0</v>
      </c>
      <c r="P7" t="n">
        <v>0.7626219379976339</v>
      </c>
      <c r="Q7" t="n">
        <v>20.0</v>
      </c>
      <c r="R7" t="n">
        <v>0.5054260107260204</v>
      </c>
      <c r="S7" t="n">
        <v>11.0</v>
      </c>
      <c r="T7" t="n">
        <v>0.6203282155037881</v>
      </c>
      <c r="U7" t="n">
        <v>10.0</v>
      </c>
      <c r="V7" t="n">
        <v>0.13946491373393508</v>
      </c>
      <c r="W7" t="n">
        <v>22.0</v>
      </c>
      <c r="X7" t="n">
        <v>0.06728984245877752</v>
      </c>
      <c r="Y7" t="n">
        <v>6.0</v>
      </c>
      <c r="Z7" t="n">
        <v>0.0779419769541407</v>
      </c>
      <c r="AA7" t="n">
        <v>6.0</v>
      </c>
      <c r="AB7" t="n">
        <v>0.18105271581105828</v>
      </c>
      <c r="AC7" t="n">
        <v>5.0</v>
      </c>
      <c r="AD7" t="n">
        <v>0.5392413024451296</v>
      </c>
      <c r="AE7" t="n">
        <v>15.0</v>
      </c>
      <c r="AF7" t="n">
        <v>0.6075652519675762</v>
      </c>
      <c r="AG7" t="n">
        <v>15.0</v>
      </c>
      <c r="AH7" t="n">
        <v>0.4451173135299049</v>
      </c>
      <c r="AI7" t="n">
        <v>6.0</v>
      </c>
      <c r="AJ7" t="n">
        <v>0.594162707953052</v>
      </c>
      <c r="AK7" t="n">
        <v>17.0</v>
      </c>
      <c r="AL7" t="n">
        <v>0.3928553881542695</v>
      </c>
      <c r="AM7" t="n">
        <v>29.0</v>
      </c>
      <c r="AN7" t="n">
        <v>0.40583729204694796</v>
      </c>
      <c r="AO7" t="n">
        <v>14.0</v>
      </c>
      <c r="AP7" t="n">
        <v>0.7764684384340292</v>
      </c>
      <c r="AQ7" t="n">
        <v>16.0</v>
      </c>
      <c r="AR7" t="n">
        <v>0.1812719024730762</v>
      </c>
      <c r="AS7" t="n">
        <v>6.0</v>
      </c>
      <c r="AT7" t="n">
        <v>0.2343292691951201</v>
      </c>
      <c r="AU7" t="n">
        <v>14.0</v>
      </c>
      <c r="AV7" t="n">
        <v>0.7601979821037804</v>
      </c>
      <c r="AW7" t="n">
        <v>8.0</v>
      </c>
      <c r="AX7" t="n">
        <v>0.5033480132737606</v>
      </c>
      <c r="AY7" t="n">
        <v>26.0</v>
      </c>
      <c r="AZ7" t="n">
        <v>0.570913597200988</v>
      </c>
      <c r="BA7" t="n">
        <v>5.0</v>
      </c>
      <c r="BB7" t="n">
        <v>0.11893709610479898</v>
      </c>
      <c r="BC7" t="n">
        <v>26.0</v>
      </c>
      <c r="BD7" t="n">
        <v>0.09174806195033647</v>
      </c>
      <c r="BE7" t="n">
        <v>2.0</v>
      </c>
      <c r="BF7" t="n">
        <v>0.10518051856552234</v>
      </c>
      <c r="BG7" t="n">
        <v>3.0</v>
      </c>
      <c r="BH7" t="n">
        <v>0.22459006528899206</v>
      </c>
      <c r="BI7" t="n">
        <v>1.0</v>
      </c>
      <c r="BJ7" t="n">
        <v>0.5233287084810221</v>
      </c>
      <c r="BK7" t="n">
        <v>10.0</v>
      </c>
      <c r="BL7" t="n">
        <v>0.5839384677243457</v>
      </c>
      <c r="BM7" t="n">
        <v>11.0</v>
      </c>
      <c r="BN7" t="n">
        <v>110.66905982968676</v>
      </c>
      <c r="BO7" t="n">
        <v>17.0</v>
      </c>
      <c r="BP7" t="n">
        <v>110.13301296696412</v>
      </c>
      <c r="BQ7" t="n">
        <v>15.0</v>
      </c>
      <c r="BR7" t="n">
        <v>98.70527088553905</v>
      </c>
      <c r="BS7" t="n">
        <v>26.0</v>
      </c>
    </row>
    <row r="8">
      <c r="A8" t="s">
        <v>101</v>
      </c>
      <c r="B8" t="n">
        <v>0.47512947760004626</v>
      </c>
      <c r="C8" t="n">
        <v>10.0</v>
      </c>
      <c r="D8" t="n">
        <v>0.5639126699048725</v>
      </c>
      <c r="E8" t="n">
        <v>24.0</v>
      </c>
      <c r="F8" t="n">
        <v>0.35559841847628043</v>
      </c>
      <c r="G8" t="n">
        <v>15.0</v>
      </c>
      <c r="H8" t="n">
        <v>0.4360873300951274</v>
      </c>
      <c r="I8" t="n">
        <v>7.0</v>
      </c>
      <c r="J8" t="n">
        <v>0.7931258494609341</v>
      </c>
      <c r="K8" t="n">
        <v>9.0</v>
      </c>
      <c r="L8" t="n">
        <v>0.20378359170165317</v>
      </c>
      <c r="M8" t="n">
        <v>10.0</v>
      </c>
      <c r="N8" t="n">
        <v>0.19901149753024266</v>
      </c>
      <c r="O8" t="n">
        <v>26.0</v>
      </c>
      <c r="P8" t="n">
        <v>0.785945299427112</v>
      </c>
      <c r="Q8" t="n">
        <v>4.0</v>
      </c>
      <c r="R8" t="n">
        <v>0.49968940559529146</v>
      </c>
      <c r="S8" t="n">
        <v>13.0</v>
      </c>
      <c r="T8" t="n">
        <v>0.5977681994889267</v>
      </c>
      <c r="U8" t="n">
        <v>19.0</v>
      </c>
      <c r="V8" t="n">
        <v>0.1336911495902173</v>
      </c>
      <c r="W8" t="n">
        <v>15.0</v>
      </c>
      <c r="X8" t="n">
        <v>0.0661113084294905</v>
      </c>
      <c r="Y8" t="n">
        <v>3.0</v>
      </c>
      <c r="Z8" t="n">
        <v>0.08334327975829278</v>
      </c>
      <c r="AA8" t="n">
        <v>12.0</v>
      </c>
      <c r="AB8" t="n">
        <v>0.2039532257267078</v>
      </c>
      <c r="AC8" t="n">
        <v>22.0</v>
      </c>
      <c r="AD8" t="n">
        <v>0.5528216415020472</v>
      </c>
      <c r="AE8" t="n">
        <v>7.0</v>
      </c>
      <c r="AF8" t="n">
        <v>0.6186772019366361</v>
      </c>
      <c r="AG8" t="n">
        <v>9.0</v>
      </c>
      <c r="AH8" t="n">
        <v>0.456616605890332</v>
      </c>
      <c r="AI8" t="n">
        <v>11.0</v>
      </c>
      <c r="AJ8" t="n">
        <v>0.6383113385769624</v>
      </c>
      <c r="AK8" t="n">
        <v>26.0</v>
      </c>
      <c r="AL8" t="n">
        <v>0.36709789981256175</v>
      </c>
      <c r="AM8" t="n">
        <v>22.0</v>
      </c>
      <c r="AN8" t="n">
        <v>0.3616886614230374</v>
      </c>
      <c r="AO8" t="n">
        <v>5.0</v>
      </c>
      <c r="AP8" t="n">
        <v>0.7619237525437282</v>
      </c>
      <c r="AQ8" t="n">
        <v>10.0</v>
      </c>
      <c r="AR8" t="n">
        <v>0.19089957991747503</v>
      </c>
      <c r="AS8" t="n">
        <v>10.0</v>
      </c>
      <c r="AT8" t="n">
        <v>0.23939700554557908</v>
      </c>
      <c r="AU8" t="n">
        <v>25.0</v>
      </c>
      <c r="AV8" t="n">
        <v>0.8275117075505747</v>
      </c>
      <c r="AW8" t="n">
        <v>25.0</v>
      </c>
      <c r="AX8" t="n">
        <v>0.5012514415645428</v>
      </c>
      <c r="AY8" t="n">
        <v>20.0</v>
      </c>
      <c r="AZ8" t="n">
        <v>0.6058789774030715</v>
      </c>
      <c r="BA8" t="n">
        <v>14.0</v>
      </c>
      <c r="BB8" t="n">
        <v>0.12992421323165892</v>
      </c>
      <c r="BC8" t="n">
        <v>17.0</v>
      </c>
      <c r="BD8" t="n">
        <v>0.07889372255883127</v>
      </c>
      <c r="BE8" t="n">
        <v>13.0</v>
      </c>
      <c r="BF8" t="n">
        <v>0.07618058314032068</v>
      </c>
      <c r="BG8" t="n">
        <v>24.0</v>
      </c>
      <c r="BH8" t="n">
        <v>0.18926304653485798</v>
      </c>
      <c r="BI8" t="n">
        <v>20.0</v>
      </c>
      <c r="BJ8" t="n">
        <v>0.5235193349796039</v>
      </c>
      <c r="BK8" t="n">
        <v>11.0</v>
      </c>
      <c r="BL8" t="n">
        <v>0.5868960874014106</v>
      </c>
      <c r="BM8" t="n">
        <v>12.0</v>
      </c>
      <c r="BN8" t="n">
        <v>112.13606912195732</v>
      </c>
      <c r="BO8" t="n">
        <v>11.0</v>
      </c>
      <c r="BP8" t="n">
        <v>110.29498704891765</v>
      </c>
      <c r="BQ8" t="n">
        <v>16.0</v>
      </c>
      <c r="BR8" t="n">
        <v>97.576416703431</v>
      </c>
      <c r="BS8" t="n">
        <v>30.0</v>
      </c>
    </row>
    <row r="9">
      <c r="A9" t="s">
        <v>102</v>
      </c>
      <c r="B9" t="n">
        <v>0.4935883898292968</v>
      </c>
      <c r="C9" t="n">
        <v>1.0</v>
      </c>
      <c r="D9" t="n">
        <v>0.5812465411736685</v>
      </c>
      <c r="E9" t="n">
        <v>19.0</v>
      </c>
      <c r="F9" t="n">
        <v>0.35679120538903086</v>
      </c>
      <c r="G9" t="n">
        <v>12.0</v>
      </c>
      <c r="H9" t="n">
        <v>0.41875345882633147</v>
      </c>
      <c r="I9" t="n">
        <v>12.0</v>
      </c>
      <c r="J9" t="n">
        <v>0.800467718842164</v>
      </c>
      <c r="K9" t="n">
        <v>7.0</v>
      </c>
      <c r="L9" t="n">
        <v>0.1935899311146217</v>
      </c>
      <c r="M9" t="n">
        <v>19.0</v>
      </c>
      <c r="N9" t="n">
        <v>0.2243184617430637</v>
      </c>
      <c r="O9" t="n">
        <v>15.0</v>
      </c>
      <c r="P9" t="n">
        <v>0.7820076254311878</v>
      </c>
      <c r="Q9" t="n">
        <v>8.0</v>
      </c>
      <c r="R9" t="n">
        <v>0.5219576988465932</v>
      </c>
      <c r="S9" t="n">
        <v>4.0</v>
      </c>
      <c r="T9" t="n">
        <v>0.6775842639547478</v>
      </c>
      <c r="U9" t="n">
        <v>1.0</v>
      </c>
      <c r="V9" t="n">
        <v>0.155858961480214</v>
      </c>
      <c r="W9" t="n">
        <v>29.0</v>
      </c>
      <c r="X9" t="n">
        <v>0.07442754559058948</v>
      </c>
      <c r="Y9" t="n">
        <v>17.0</v>
      </c>
      <c r="Z9" t="n">
        <v>0.07408856603845668</v>
      </c>
      <c r="AA9" t="n">
        <v>3.0</v>
      </c>
      <c r="AB9" t="n">
        <v>0.19659088115222711</v>
      </c>
      <c r="AC9" t="n">
        <v>17.0</v>
      </c>
      <c r="AD9" t="n">
        <v>0.5683274088367047</v>
      </c>
      <c r="AE9" t="n">
        <v>1.0</v>
      </c>
      <c r="AF9" t="n">
        <v>0.631282710735808</v>
      </c>
      <c r="AG9" t="n">
        <v>1.0</v>
      </c>
      <c r="AH9" t="n">
        <v>0.431699824538756</v>
      </c>
      <c r="AI9" t="n">
        <v>4.0</v>
      </c>
      <c r="AJ9" t="n">
        <v>0.6388019855730351</v>
      </c>
      <c r="AK9" t="n">
        <v>27.0</v>
      </c>
      <c r="AL9" t="n">
        <v>0.3138349371307659</v>
      </c>
      <c r="AM9" t="n">
        <v>3.0</v>
      </c>
      <c r="AN9" t="n">
        <v>0.3611980144269648</v>
      </c>
      <c r="AO9" t="n">
        <v>4.0</v>
      </c>
      <c r="AP9" t="n">
        <v>0.7244430863869297</v>
      </c>
      <c r="AQ9" t="n">
        <v>1.0</v>
      </c>
      <c r="AR9" t="n">
        <v>0.19431414235964103</v>
      </c>
      <c r="AS9" t="n">
        <v>13.0</v>
      </c>
      <c r="AT9" t="n">
        <v>0.23233646811895584</v>
      </c>
      <c r="AU9" t="n">
        <v>8.0</v>
      </c>
      <c r="AV9" t="n">
        <v>0.7882533274386326</v>
      </c>
      <c r="AW9" t="n">
        <v>17.0</v>
      </c>
      <c r="AX9" t="n">
        <v>0.49221147355191314</v>
      </c>
      <c r="AY9" t="n">
        <v>1.0</v>
      </c>
      <c r="AZ9" t="n">
        <v>0.5677855427028159</v>
      </c>
      <c r="BA9" t="n">
        <v>4.0</v>
      </c>
      <c r="BB9" t="n">
        <v>0.1093343081356621</v>
      </c>
      <c r="BC9" t="n">
        <v>30.0</v>
      </c>
      <c r="BD9" t="n">
        <v>0.08805753453949282</v>
      </c>
      <c r="BE9" t="n">
        <v>4.0</v>
      </c>
      <c r="BF9" t="n">
        <v>0.10467919698453505</v>
      </c>
      <c r="BG9" t="n">
        <v>4.0</v>
      </c>
      <c r="BH9" t="n">
        <v>0.19411136499700873</v>
      </c>
      <c r="BI9" t="n">
        <v>15.0</v>
      </c>
      <c r="BJ9" t="n">
        <v>0.4884251644223706</v>
      </c>
      <c r="BK9" t="n">
        <v>2.0</v>
      </c>
      <c r="BL9" t="n">
        <v>0.5527144776345934</v>
      </c>
      <c r="BM9" t="n">
        <v>2.0</v>
      </c>
      <c r="BN9" t="n">
        <v>112.72991450613493</v>
      </c>
      <c r="BO9" t="n">
        <v>8.0</v>
      </c>
      <c r="BP9" t="n">
        <v>107.58927313252288</v>
      </c>
      <c r="BQ9" t="n">
        <v>8.0</v>
      </c>
      <c r="BR9" t="n">
        <v>99.5479486400901</v>
      </c>
      <c r="BS9" t="n">
        <v>20.0</v>
      </c>
    </row>
    <row r="10">
      <c r="A10" t="s">
        <v>103</v>
      </c>
      <c r="B10" t="n">
        <v>0.43923492422282007</v>
      </c>
      <c r="C10" t="n">
        <v>28.0</v>
      </c>
      <c r="D10" t="n">
        <v>0.6055058050369838</v>
      </c>
      <c r="E10" t="n">
        <v>14.0</v>
      </c>
      <c r="F10" t="n">
        <v>0.3427761641422024</v>
      </c>
      <c r="G10" t="n">
        <v>25.0</v>
      </c>
      <c r="H10" t="n">
        <v>0.39449419496301613</v>
      </c>
      <c r="I10" t="n">
        <v>17.0</v>
      </c>
      <c r="J10" t="n">
        <v>0.7672579677314616</v>
      </c>
      <c r="K10" t="n">
        <v>21.0</v>
      </c>
      <c r="L10" t="n">
        <v>0.19508383928712628</v>
      </c>
      <c r="M10" t="n">
        <v>17.0</v>
      </c>
      <c r="N10" t="n">
        <v>0.23238639614134418</v>
      </c>
      <c r="O10" t="n">
        <v>9.0</v>
      </c>
      <c r="P10" t="n">
        <v>0.7607767838721158</v>
      </c>
      <c r="Q10" t="n">
        <v>21.0</v>
      </c>
      <c r="R10" t="n">
        <v>0.4831451749276429</v>
      </c>
      <c r="S10" t="n">
        <v>26.0</v>
      </c>
      <c r="T10" t="n">
        <v>0.6339124001750267</v>
      </c>
      <c r="U10" t="n">
        <v>7.0</v>
      </c>
      <c r="V10" t="n">
        <v>0.13617483390704158</v>
      </c>
      <c r="W10" t="n">
        <v>20.0</v>
      </c>
      <c r="X10" t="n">
        <v>0.07338846903227894</v>
      </c>
      <c r="Y10" t="n">
        <v>12.0</v>
      </c>
      <c r="Z10" t="n">
        <v>0.08879567376974698</v>
      </c>
      <c r="AA10" t="n">
        <v>20.0</v>
      </c>
      <c r="AB10" t="n">
        <v>0.21565060865592062</v>
      </c>
      <c r="AC10" t="n">
        <v>28.0</v>
      </c>
      <c r="AD10" t="n">
        <v>0.5068584882009288</v>
      </c>
      <c r="AE10" t="n">
        <v>28.0</v>
      </c>
      <c r="AF10" t="n">
        <v>0.5721244183359869</v>
      </c>
      <c r="AG10" t="n">
        <v>27.0</v>
      </c>
      <c r="AH10" t="n">
        <v>0.512611778690268</v>
      </c>
      <c r="AI10" t="n">
        <v>30.0</v>
      </c>
      <c r="AJ10" t="n">
        <v>0.6232610760328269</v>
      </c>
      <c r="AK10" t="n">
        <v>21.0</v>
      </c>
      <c r="AL10" t="n">
        <v>0.3940307333619133</v>
      </c>
      <c r="AM10" t="n">
        <v>30.0</v>
      </c>
      <c r="AN10" t="n">
        <v>0.37673892396717307</v>
      </c>
      <c r="AO10" t="n">
        <v>10.0</v>
      </c>
      <c r="AP10" t="n">
        <v>0.7807550614141227</v>
      </c>
      <c r="AQ10" t="n">
        <v>17.0</v>
      </c>
      <c r="AR10" t="n">
        <v>0.23022432952564656</v>
      </c>
      <c r="AS10" t="n">
        <v>27.0</v>
      </c>
      <c r="AT10" t="n">
        <v>0.24298600447748697</v>
      </c>
      <c r="AU10" t="n">
        <v>28.0</v>
      </c>
      <c r="AV10" t="n">
        <v>0.7685197982532452</v>
      </c>
      <c r="AW10" t="n">
        <v>12.0</v>
      </c>
      <c r="AX10" t="n">
        <v>0.49893041893613926</v>
      </c>
      <c r="AY10" t="n">
        <v>10.0</v>
      </c>
      <c r="AZ10" t="n">
        <v>0.5899372899204843</v>
      </c>
      <c r="BA10" t="n">
        <v>10.0</v>
      </c>
      <c r="BB10" t="n">
        <v>0.13920069331973106</v>
      </c>
      <c r="BC10" t="n">
        <v>11.0</v>
      </c>
      <c r="BD10" t="n">
        <v>0.07135532073103791</v>
      </c>
      <c r="BE10" t="n">
        <v>20.0</v>
      </c>
      <c r="BF10" t="n">
        <v>0.09243495609898056</v>
      </c>
      <c r="BG10" t="n">
        <v>10.0</v>
      </c>
      <c r="BH10" t="n">
        <v>0.17896565445242094</v>
      </c>
      <c r="BI10" t="n">
        <v>27.0</v>
      </c>
      <c r="BJ10" t="n">
        <v>0.5870485078490562</v>
      </c>
      <c r="BK10" t="n">
        <v>30.0</v>
      </c>
      <c r="BL10" t="n">
        <v>0.6590367646722441</v>
      </c>
      <c r="BM10" t="n">
        <v>30.0</v>
      </c>
      <c r="BN10" t="n">
        <v>105.99223410236823</v>
      </c>
      <c r="BO10" t="n">
        <v>26.0</v>
      </c>
      <c r="BP10" t="n">
        <v>112.88480098077855</v>
      </c>
      <c r="BQ10" t="n">
        <v>22.0</v>
      </c>
      <c r="BR10" t="n">
        <v>101.5706281520021</v>
      </c>
      <c r="BS10" t="n">
        <v>12.0</v>
      </c>
    </row>
    <row r="11">
      <c r="A11" t="s">
        <v>17</v>
      </c>
      <c r="B11" t="n">
        <v>0.4701290193569576</v>
      </c>
      <c r="C11" t="n">
        <v>13.0</v>
      </c>
      <c r="D11" t="n">
        <v>0.5529431822970223</v>
      </c>
      <c r="E11" t="n">
        <v>28.0</v>
      </c>
      <c r="F11" t="n">
        <v>0.367044088994575</v>
      </c>
      <c r="G11" t="n">
        <v>6.0</v>
      </c>
      <c r="H11" t="n">
        <v>0.4470568177029776</v>
      </c>
      <c r="I11" t="n">
        <v>3.0</v>
      </c>
      <c r="J11" t="n">
        <v>0.769045239925699</v>
      </c>
      <c r="K11" t="n">
        <v>20.0</v>
      </c>
      <c r="L11" t="n">
        <v>0.19604803063412132</v>
      </c>
      <c r="M11" t="n">
        <v>16.0</v>
      </c>
      <c r="N11" t="n">
        <v>0.2161771418205915</v>
      </c>
      <c r="O11" t="n">
        <v>19.0</v>
      </c>
      <c r="P11" t="n">
        <v>0.7959043918700794</v>
      </c>
      <c r="Q11" t="n">
        <v>1.0</v>
      </c>
      <c r="R11" t="n">
        <v>0.5146511162741535</v>
      </c>
      <c r="S11" t="n">
        <v>8.0</v>
      </c>
      <c r="T11" t="n">
        <v>0.6519781238995329</v>
      </c>
      <c r="U11" t="n">
        <v>4.0</v>
      </c>
      <c r="V11" t="n">
        <v>0.14528536019647448</v>
      </c>
      <c r="W11" t="n">
        <v>27.0</v>
      </c>
      <c r="X11" t="n">
        <v>0.08086303291428848</v>
      </c>
      <c r="Y11" t="n">
        <v>24.0</v>
      </c>
      <c r="Z11" t="n">
        <v>0.08373007841961166</v>
      </c>
      <c r="AA11" t="n">
        <v>13.0</v>
      </c>
      <c r="AB11" t="n">
        <v>0.21267227181881745</v>
      </c>
      <c r="AC11" t="n">
        <v>27.0</v>
      </c>
      <c r="AD11" t="n">
        <v>0.5518847322915708</v>
      </c>
      <c r="AE11" t="n">
        <v>8.0</v>
      </c>
      <c r="AF11" t="n">
        <v>0.6155568237919604</v>
      </c>
      <c r="AG11" t="n">
        <v>10.0</v>
      </c>
      <c r="AH11" t="n">
        <v>0.44872233270264134</v>
      </c>
      <c r="AI11" t="n">
        <v>7.0</v>
      </c>
      <c r="AJ11" t="n">
        <v>0.6322887953119383</v>
      </c>
      <c r="AK11" t="n">
        <v>25.0</v>
      </c>
      <c r="AL11" t="n">
        <v>0.34582006426033507</v>
      </c>
      <c r="AM11" t="n">
        <v>8.0</v>
      </c>
      <c r="AN11" t="n">
        <v>0.36771120468806157</v>
      </c>
      <c r="AO11" t="n">
        <v>6.0</v>
      </c>
      <c r="AP11" t="n">
        <v>0.7609356796039614</v>
      </c>
      <c r="AQ11" t="n">
        <v>8.0</v>
      </c>
      <c r="AR11" t="n">
        <v>0.20275193468577074</v>
      </c>
      <c r="AS11" t="n">
        <v>18.0</v>
      </c>
      <c r="AT11" t="n">
        <v>0.23506175357432715</v>
      </c>
      <c r="AU11" t="n">
        <v>15.0</v>
      </c>
      <c r="AV11" t="n">
        <v>0.7933025813053647</v>
      </c>
      <c r="AW11" t="n">
        <v>19.0</v>
      </c>
      <c r="AX11" t="n">
        <v>0.5017353037871363</v>
      </c>
      <c r="AY11" t="n">
        <v>22.0</v>
      </c>
      <c r="AZ11" t="n">
        <v>0.5585549513532625</v>
      </c>
      <c r="BA11" t="n">
        <v>3.0</v>
      </c>
      <c r="BB11" t="n">
        <v>0.1263090778478289</v>
      </c>
      <c r="BC11" t="n">
        <v>22.0</v>
      </c>
      <c r="BD11" t="n">
        <v>0.06744976144367323</v>
      </c>
      <c r="BE11" t="n">
        <v>22.0</v>
      </c>
      <c r="BF11" t="n">
        <v>0.08356472928995991</v>
      </c>
      <c r="BG11" t="n">
        <v>17.0</v>
      </c>
      <c r="BH11" t="n">
        <v>0.17426966883320524</v>
      </c>
      <c r="BI11" t="n">
        <v>29.0</v>
      </c>
      <c r="BJ11" t="n">
        <v>0.5121862479064401</v>
      </c>
      <c r="BK11" t="n">
        <v>6.0</v>
      </c>
      <c r="BL11" t="n">
        <v>0.5792904191302882</v>
      </c>
      <c r="BM11" t="n">
        <v>9.0</v>
      </c>
      <c r="BN11" t="n">
        <v>110.5388268053321</v>
      </c>
      <c r="BO11" t="n">
        <v>18.0</v>
      </c>
      <c r="BP11" t="n">
        <v>106.90832925908545</v>
      </c>
      <c r="BQ11" t="n">
        <v>5.0</v>
      </c>
      <c r="BR11" t="n">
        <v>100.21961763378971</v>
      </c>
      <c r="BS11" t="n">
        <v>16.0</v>
      </c>
    </row>
    <row r="12">
      <c r="A12" t="s">
        <v>18</v>
      </c>
      <c r="B12" t="n">
        <v>0.4592899965777759</v>
      </c>
      <c r="C12" t="n">
        <v>22.0</v>
      </c>
      <c r="D12" t="n">
        <v>0.5580838758114324</v>
      </c>
      <c r="E12" t="n">
        <v>26.0</v>
      </c>
      <c r="F12" t="n">
        <v>0.33026957748612845</v>
      </c>
      <c r="G12" t="n">
        <v>29.0</v>
      </c>
      <c r="H12" t="n">
        <v>0.4419161241885675</v>
      </c>
      <c r="I12" t="n">
        <v>5.0</v>
      </c>
      <c r="J12" t="n">
        <v>0.710627132207027</v>
      </c>
      <c r="K12" t="n">
        <v>30.0</v>
      </c>
      <c r="L12" t="n">
        <v>0.20689614633112505</v>
      </c>
      <c r="M12" t="n">
        <v>7.0</v>
      </c>
      <c r="N12" t="n">
        <v>0.22081799565914373</v>
      </c>
      <c r="O12" t="n">
        <v>16.0</v>
      </c>
      <c r="P12" t="n">
        <v>0.7452822503224223</v>
      </c>
      <c r="Q12" t="n">
        <v>27.0</v>
      </c>
      <c r="R12" t="n">
        <v>0.4863688233695451</v>
      </c>
      <c r="S12" t="n">
        <v>21.0</v>
      </c>
      <c r="T12" t="n">
        <v>0.5860298680407946</v>
      </c>
      <c r="U12" t="n">
        <v>24.0</v>
      </c>
      <c r="V12" t="n">
        <v>0.16051441143828502</v>
      </c>
      <c r="W12" t="n">
        <v>30.0</v>
      </c>
      <c r="X12" t="n">
        <v>0.07350156239968163</v>
      </c>
      <c r="Y12" t="n">
        <v>14.0</v>
      </c>
      <c r="Z12" t="n">
        <v>0.08572171755348795</v>
      </c>
      <c r="AA12" t="n">
        <v>17.0</v>
      </c>
      <c r="AB12" t="n">
        <v>0.19897570447565996</v>
      </c>
      <c r="AC12" t="n">
        <v>20.0</v>
      </c>
      <c r="AD12" t="n">
        <v>0.5328077631701829</v>
      </c>
      <c r="AE12" t="n">
        <v>18.0</v>
      </c>
      <c r="AF12" t="n">
        <v>0.5980667668926496</v>
      </c>
      <c r="AG12" t="n">
        <v>16.0</v>
      </c>
      <c r="AH12" t="n">
        <v>0.49009032099510835</v>
      </c>
      <c r="AI12" t="n">
        <v>26.0</v>
      </c>
      <c r="AJ12" t="n">
        <v>0.6501417894123795</v>
      </c>
      <c r="AK12" t="n">
        <v>28.0</v>
      </c>
      <c r="AL12" t="n">
        <v>0.36546266824468</v>
      </c>
      <c r="AM12" t="n">
        <v>20.0</v>
      </c>
      <c r="AN12" t="n">
        <v>0.34985821058762034</v>
      </c>
      <c r="AO12" t="n">
        <v>3.0</v>
      </c>
      <c r="AP12" t="n">
        <v>0.8725825564194096</v>
      </c>
      <c r="AQ12" t="n">
        <v>30.0</v>
      </c>
      <c r="AR12" t="n">
        <v>0.19866687563430124</v>
      </c>
      <c r="AS12" t="n">
        <v>16.0</v>
      </c>
      <c r="AT12" t="n">
        <v>0.24211630347545315</v>
      </c>
      <c r="AU12" t="n">
        <v>27.0</v>
      </c>
      <c r="AV12" t="n">
        <v>0.7791299381450838</v>
      </c>
      <c r="AW12" t="n">
        <v>15.0</v>
      </c>
      <c r="AX12" t="n">
        <v>0.5037690451694764</v>
      </c>
      <c r="AY12" t="n">
        <v>28.0</v>
      </c>
      <c r="AZ12" t="n">
        <v>0.6142534861785401</v>
      </c>
      <c r="BA12" t="n">
        <v>16.0</v>
      </c>
      <c r="BB12" t="n">
        <v>0.11126758957276368</v>
      </c>
      <c r="BC12" t="n">
        <v>29.0</v>
      </c>
      <c r="BD12" t="n">
        <v>0.09426712736550415</v>
      </c>
      <c r="BE12" t="n">
        <v>1.0</v>
      </c>
      <c r="BF12" t="n">
        <v>0.10452436771143207</v>
      </c>
      <c r="BG12" t="n">
        <v>5.0</v>
      </c>
      <c r="BH12" t="n">
        <v>0.20726730314473968</v>
      </c>
      <c r="BI12" t="n">
        <v>6.0</v>
      </c>
      <c r="BJ12" t="n">
        <v>0.5555364973083572</v>
      </c>
      <c r="BK12" t="n">
        <v>23.0</v>
      </c>
      <c r="BL12" t="n">
        <v>0.6234566352298906</v>
      </c>
      <c r="BM12" t="n">
        <v>25.0</v>
      </c>
      <c r="BN12" t="n">
        <v>105.70412377858572</v>
      </c>
      <c r="BO12" t="n">
        <v>27.0</v>
      </c>
      <c r="BP12" t="n">
        <v>113.90055177324031</v>
      </c>
      <c r="BQ12" t="n">
        <v>26.0</v>
      </c>
      <c r="BR12" t="n">
        <v>103.3304874001787</v>
      </c>
      <c r="BS12" t="n">
        <v>3.0</v>
      </c>
    </row>
    <row r="13">
      <c r="A13" t="s">
        <v>10</v>
      </c>
      <c r="B13" t="n">
        <v>0.45534054483111286</v>
      </c>
      <c r="C13" t="n">
        <v>24.0</v>
      </c>
      <c r="D13" t="n">
        <v>0.6005753812985591</v>
      </c>
      <c r="E13" t="n">
        <v>15.0</v>
      </c>
      <c r="F13" t="n">
        <v>0.34581880759902633</v>
      </c>
      <c r="G13" t="n">
        <v>20.0</v>
      </c>
      <c r="H13" t="n">
        <v>0.39942461870144075</v>
      </c>
      <c r="I13" t="n">
        <v>16.0</v>
      </c>
      <c r="J13" t="n">
        <v>0.7636346190771249</v>
      </c>
      <c r="K13" t="n">
        <v>22.0</v>
      </c>
      <c r="L13" t="n">
        <v>0.2026685313135974</v>
      </c>
      <c r="M13" t="n">
        <v>11.0</v>
      </c>
      <c r="N13" t="n">
        <v>0.2433337861074345</v>
      </c>
      <c r="O13" t="n">
        <v>6.0</v>
      </c>
      <c r="P13" t="n">
        <v>0.7499462887678556</v>
      </c>
      <c r="Q13" t="n">
        <v>26.0</v>
      </c>
      <c r="R13" t="n">
        <v>0.49119871866952847</v>
      </c>
      <c r="S13" t="n">
        <v>19.0</v>
      </c>
      <c r="T13" t="n">
        <v>0.601220936406585</v>
      </c>
      <c r="U13" t="n">
        <v>17.0</v>
      </c>
      <c r="V13" t="n">
        <v>0.14011968645492454</v>
      </c>
      <c r="W13" t="n">
        <v>24.0</v>
      </c>
      <c r="X13" t="n">
        <v>0.06891634501098576</v>
      </c>
      <c r="Y13" t="n">
        <v>9.0</v>
      </c>
      <c r="Z13" t="n">
        <v>0.09879572003744141</v>
      </c>
      <c r="AA13" t="n">
        <v>26.0</v>
      </c>
      <c r="AB13" t="n">
        <v>0.20442429003857604</v>
      </c>
      <c r="AC13" t="n">
        <v>23.0</v>
      </c>
      <c r="AD13" t="n">
        <v>0.5245234321885024</v>
      </c>
      <c r="AE13" t="n">
        <v>22.0</v>
      </c>
      <c r="AF13" t="n">
        <v>0.5909523921607244</v>
      </c>
      <c r="AG13" t="n">
        <v>22.0</v>
      </c>
      <c r="AH13" t="n">
        <v>0.5011882513758241</v>
      </c>
      <c r="AI13" t="n">
        <v>29.0</v>
      </c>
      <c r="AJ13" t="n">
        <v>0.6296149233344672</v>
      </c>
      <c r="AK13" t="n">
        <v>24.0</v>
      </c>
      <c r="AL13" t="n">
        <v>0.3828031789066714</v>
      </c>
      <c r="AM13" t="n">
        <v>26.0</v>
      </c>
      <c r="AN13" t="n">
        <v>0.37038507666553266</v>
      </c>
      <c r="AO13" t="n">
        <v>7.0</v>
      </c>
      <c r="AP13" t="n">
        <v>0.7877384443431196</v>
      </c>
      <c r="AQ13" t="n">
        <v>19.0</v>
      </c>
      <c r="AR13" t="n">
        <v>0.20927580081483843</v>
      </c>
      <c r="AS13" t="n">
        <v>21.0</v>
      </c>
      <c r="AT13" t="n">
        <v>0.2464847630735934</v>
      </c>
      <c r="AU13" t="n">
        <v>29.0</v>
      </c>
      <c r="AV13" t="n">
        <v>0.746507197748505</v>
      </c>
      <c r="AW13" t="n">
        <v>6.0</v>
      </c>
      <c r="AX13" t="n">
        <v>0.5079925672673291</v>
      </c>
      <c r="AY13" t="n">
        <v>29.0</v>
      </c>
      <c r="AZ13" t="n">
        <v>0.6234515407865263</v>
      </c>
      <c r="BA13" t="n">
        <v>21.0</v>
      </c>
      <c r="BB13" t="n">
        <v>0.12443930576146403</v>
      </c>
      <c r="BC13" t="n">
        <v>23.0</v>
      </c>
      <c r="BD13" t="n">
        <v>0.0880135323349071</v>
      </c>
      <c r="BE13" t="n">
        <v>5.0</v>
      </c>
      <c r="BF13" t="n">
        <v>0.07528359698673054</v>
      </c>
      <c r="BG13" t="n">
        <v>25.0</v>
      </c>
      <c r="BH13" t="n">
        <v>0.18334048275762638</v>
      </c>
      <c r="BI13" t="n">
        <v>24.0</v>
      </c>
      <c r="BJ13" t="n">
        <v>0.572944157570472</v>
      </c>
      <c r="BK13" t="n">
        <v>28.0</v>
      </c>
      <c r="BL13" t="n">
        <v>0.6398969731232484</v>
      </c>
      <c r="BM13" t="n">
        <v>28.0</v>
      </c>
      <c r="BN13" t="n">
        <v>108.59115102666524</v>
      </c>
      <c r="BO13" t="n">
        <v>21.0</v>
      </c>
      <c r="BP13" t="n">
        <v>116.03067905696835</v>
      </c>
      <c r="BQ13" t="n">
        <v>30.0</v>
      </c>
      <c r="BR13" t="n">
        <v>100.32664632894122</v>
      </c>
      <c r="BS13" t="n">
        <v>15.0</v>
      </c>
    </row>
    <row r="14">
      <c r="A14" t="s">
        <v>104</v>
      </c>
      <c r="B14" t="n">
        <v>0.46143449775870116</v>
      </c>
      <c r="C14" t="n">
        <v>20.0</v>
      </c>
      <c r="D14" t="n">
        <v>0.6094989854646402</v>
      </c>
      <c r="E14" t="n">
        <v>13.0</v>
      </c>
      <c r="F14" t="n">
        <v>0.36447522767138685</v>
      </c>
      <c r="G14" t="n">
        <v>8.0</v>
      </c>
      <c r="H14" t="n">
        <v>0.3905010145353597</v>
      </c>
      <c r="I14" t="n">
        <v>18.0</v>
      </c>
      <c r="J14" t="n">
        <v>0.7827971053064438</v>
      </c>
      <c r="K14" t="n">
        <v>13.0</v>
      </c>
      <c r="L14" t="n">
        <v>0.18716584546792453</v>
      </c>
      <c r="M14" t="n">
        <v>23.0</v>
      </c>
      <c r="N14" t="n">
        <v>0.19318894174293935</v>
      </c>
      <c r="O14" t="n">
        <v>27.0</v>
      </c>
      <c r="P14" t="n">
        <v>0.7423317771523297</v>
      </c>
      <c r="Q14" t="n">
        <v>29.0</v>
      </c>
      <c r="R14" t="n">
        <v>0.47945287644790213</v>
      </c>
      <c r="S14" t="n">
        <v>28.0</v>
      </c>
      <c r="T14" t="n">
        <v>0.6142328728971463</v>
      </c>
      <c r="U14" t="n">
        <v>13.0</v>
      </c>
      <c r="V14" t="n">
        <v>0.12780228197505125</v>
      </c>
      <c r="W14" t="n">
        <v>8.0</v>
      </c>
      <c r="X14" t="n">
        <v>0.07037958764317419</v>
      </c>
      <c r="Y14" t="n">
        <v>10.0</v>
      </c>
      <c r="Z14" t="n">
        <v>0.09279228029553745</v>
      </c>
      <c r="AA14" t="n">
        <v>24.0</v>
      </c>
      <c r="AB14" t="n">
        <v>0.18818870993902806</v>
      </c>
      <c r="AC14" t="n">
        <v>8.0</v>
      </c>
      <c r="AD14" t="n">
        <v>0.5329206238177426</v>
      </c>
      <c r="AE14" t="n">
        <v>17.0</v>
      </c>
      <c r="AF14" t="n">
        <v>0.5948353437512749</v>
      </c>
      <c r="AG14" t="n">
        <v>19.0</v>
      </c>
      <c r="AH14" t="n">
        <v>0.4563513924008354</v>
      </c>
      <c r="AI14" t="n">
        <v>10.0</v>
      </c>
      <c r="AJ14" t="n">
        <v>0.6266229886274848</v>
      </c>
      <c r="AK14" t="n">
        <v>23.0</v>
      </c>
      <c r="AL14" t="n">
        <v>0.3486983200021477</v>
      </c>
      <c r="AM14" t="n">
        <v>10.0</v>
      </c>
      <c r="AN14" t="n">
        <v>0.3733770113725151</v>
      </c>
      <c r="AO14" t="n">
        <v>8.0</v>
      </c>
      <c r="AP14" t="n">
        <v>0.7609648178481104</v>
      </c>
      <c r="AQ14" t="n">
        <v>9.0</v>
      </c>
      <c r="AR14" t="n">
        <v>0.18956873901634994</v>
      </c>
      <c r="AS14" t="n">
        <v>8.0</v>
      </c>
      <c r="AT14" t="n">
        <v>0.23277107129161942</v>
      </c>
      <c r="AU14" t="n">
        <v>9.0</v>
      </c>
      <c r="AV14" t="n">
        <v>0.8534714831433456</v>
      </c>
      <c r="AW14" t="n">
        <v>29.0</v>
      </c>
      <c r="AX14" t="n">
        <v>0.4967794414353982</v>
      </c>
      <c r="AY14" t="n">
        <v>3.0</v>
      </c>
      <c r="AZ14" t="n">
        <v>0.5967351230919798</v>
      </c>
      <c r="BA14" t="n">
        <v>12.0</v>
      </c>
      <c r="BB14" t="n">
        <v>0.13311796009541307</v>
      </c>
      <c r="BC14" t="n">
        <v>15.0</v>
      </c>
      <c r="BD14" t="n">
        <v>0.07175614877243028</v>
      </c>
      <c r="BE14" t="n">
        <v>19.0</v>
      </c>
      <c r="BF14" t="n">
        <v>0.07294008753629627</v>
      </c>
      <c r="BG14" t="n">
        <v>26.0</v>
      </c>
      <c r="BH14" t="n">
        <v>0.1889821484403851</v>
      </c>
      <c r="BI14" t="n">
        <v>21.0</v>
      </c>
      <c r="BJ14" t="n">
        <v>0.5211305967964169</v>
      </c>
      <c r="BK14" t="n">
        <v>8.0</v>
      </c>
      <c r="BL14" t="n">
        <v>0.5837680444276518</v>
      </c>
      <c r="BM14" t="n">
        <v>10.0</v>
      </c>
      <c r="BN14" t="n">
        <v>107.91997752118253</v>
      </c>
      <c r="BO14" t="n">
        <v>24.0</v>
      </c>
      <c r="BP14" t="n">
        <v>108.96410278089924</v>
      </c>
      <c r="BQ14" t="n">
        <v>10.0</v>
      </c>
      <c r="BR14" t="n">
        <v>99.65719906381123</v>
      </c>
      <c r="BS14" t="n">
        <v>19.0</v>
      </c>
    </row>
    <row r="15">
      <c r="A15" t="s">
        <v>105</v>
      </c>
      <c r="B15" t="n">
        <v>0.4770998487258346</v>
      </c>
      <c r="C15" t="n">
        <v>8.0</v>
      </c>
      <c r="D15" t="n">
        <v>0.5836737002902067</v>
      </c>
      <c r="E15" t="n">
        <v>18.0</v>
      </c>
      <c r="F15" t="n">
        <v>0.357288959570696</v>
      </c>
      <c r="G15" t="n">
        <v>11.0</v>
      </c>
      <c r="H15" t="n">
        <v>0.4163262997097933</v>
      </c>
      <c r="I15" t="n">
        <v>13.0</v>
      </c>
      <c r="J15" t="n">
        <v>0.7470583033889876</v>
      </c>
      <c r="K15" t="n">
        <v>27.0</v>
      </c>
      <c r="L15" t="n">
        <v>0.20012166186102326</v>
      </c>
      <c r="M15" t="n">
        <v>13.0</v>
      </c>
      <c r="N15" t="n">
        <v>0.20805902265838494</v>
      </c>
      <c r="O15" t="n">
        <v>23.0</v>
      </c>
      <c r="P15" t="n">
        <v>0.7648475230220824</v>
      </c>
      <c r="Q15" t="n">
        <v>18.0</v>
      </c>
      <c r="R15" t="n">
        <v>0.488825259778783</v>
      </c>
      <c r="S15" t="n">
        <v>20.0</v>
      </c>
      <c r="T15" t="n">
        <v>0.5846609177656941</v>
      </c>
      <c r="U15" t="n">
        <v>25.0</v>
      </c>
      <c r="V15" t="n">
        <v>0.13646307937680244</v>
      </c>
      <c r="W15" t="n">
        <v>21.0</v>
      </c>
      <c r="X15" t="n">
        <v>0.06567525710141242</v>
      </c>
      <c r="Y15" t="n">
        <v>2.0</v>
      </c>
      <c r="Z15" t="n">
        <v>0.07956405210969285</v>
      </c>
      <c r="AA15" t="n">
        <v>8.0</v>
      </c>
      <c r="AB15" t="n">
        <v>0.1935923983134266</v>
      </c>
      <c r="AC15" t="n">
        <v>16.0</v>
      </c>
      <c r="AD15" t="n">
        <v>0.5514144936924225</v>
      </c>
      <c r="AE15" t="n">
        <v>10.0</v>
      </c>
      <c r="AF15" t="n">
        <v>0.6148292087424274</v>
      </c>
      <c r="AG15" t="n">
        <v>11.0</v>
      </c>
      <c r="AH15" t="n">
        <v>0.4793562750631393</v>
      </c>
      <c r="AI15" t="n">
        <v>22.0</v>
      </c>
      <c r="AJ15" t="n">
        <v>0.6146268896743531</v>
      </c>
      <c r="AK15" t="n">
        <v>18.0</v>
      </c>
      <c r="AL15" t="n">
        <v>0.36691788992946633</v>
      </c>
      <c r="AM15" t="n">
        <v>21.0</v>
      </c>
      <c r="AN15" t="n">
        <v>0.38537311032564675</v>
      </c>
      <c r="AO15" t="n">
        <v>13.0</v>
      </c>
      <c r="AP15" t="n">
        <v>0.7963003523282185</v>
      </c>
      <c r="AQ15" t="n">
        <v>24.0</v>
      </c>
      <c r="AR15" t="n">
        <v>0.19205890498111677</v>
      </c>
      <c r="AS15" t="n">
        <v>12.0</v>
      </c>
      <c r="AT15" t="n">
        <v>0.23663454936696848</v>
      </c>
      <c r="AU15" t="n">
        <v>19.0</v>
      </c>
      <c r="AV15" t="n">
        <v>0.8149642805947505</v>
      </c>
      <c r="AW15" t="n">
        <v>23.0</v>
      </c>
      <c r="AX15" t="n">
        <v>0.5007303691636101</v>
      </c>
      <c r="AY15" t="n">
        <v>15.0</v>
      </c>
      <c r="AZ15" t="n">
        <v>0.6299722524611696</v>
      </c>
      <c r="BA15" t="n">
        <v>23.0</v>
      </c>
      <c r="BB15" t="n">
        <v>0.12327264174592335</v>
      </c>
      <c r="BC15" t="n">
        <v>24.0</v>
      </c>
      <c r="BD15" t="n">
        <v>0.08846272287659118</v>
      </c>
      <c r="BE15" t="n">
        <v>3.0</v>
      </c>
      <c r="BF15" t="n">
        <v>0.0782846130566615</v>
      </c>
      <c r="BG15" t="n">
        <v>22.0</v>
      </c>
      <c r="BH15" t="n">
        <v>0.19400566027137361</v>
      </c>
      <c r="BI15" t="n">
        <v>17.0</v>
      </c>
      <c r="BJ15" t="n">
        <v>0.5497940929318187</v>
      </c>
      <c r="BK15" t="n">
        <v>21.0</v>
      </c>
      <c r="BL15" t="n">
        <v>0.6128908642652594</v>
      </c>
      <c r="BM15" t="n">
        <v>19.0</v>
      </c>
      <c r="BN15" t="n">
        <v>110.67237289410929</v>
      </c>
      <c r="BO15" t="n">
        <v>15.0</v>
      </c>
      <c r="BP15" t="n">
        <v>114.6897173509679</v>
      </c>
      <c r="BQ15" t="n">
        <v>28.0</v>
      </c>
      <c r="BR15" t="n">
        <v>101.75062575692185</v>
      </c>
      <c r="BS15" t="n">
        <v>11.0</v>
      </c>
    </row>
    <row r="16">
      <c r="A16" t="s">
        <v>13</v>
      </c>
      <c r="B16" t="n">
        <v>0.45782730359187895</v>
      </c>
      <c r="C16" t="n">
        <v>23.0</v>
      </c>
      <c r="D16" t="n">
        <v>0.6555299876673909</v>
      </c>
      <c r="E16" t="n">
        <v>3.0</v>
      </c>
      <c r="F16" t="n">
        <v>0.34362087162096766</v>
      </c>
      <c r="G16" t="n">
        <v>22.0</v>
      </c>
      <c r="H16" t="n">
        <v>0.344470012332609</v>
      </c>
      <c r="I16" t="n">
        <v>28.0</v>
      </c>
      <c r="J16" t="n">
        <v>0.7335968821675447</v>
      </c>
      <c r="K16" t="n">
        <v>28.0</v>
      </c>
      <c r="L16" t="n">
        <v>0.19322214492516598</v>
      </c>
      <c r="M16" t="n">
        <v>20.0</v>
      </c>
      <c r="N16" t="n">
        <v>0.31540399888786624</v>
      </c>
      <c r="O16" t="n">
        <v>1.0</v>
      </c>
      <c r="P16" t="n">
        <v>0.7659852776257523</v>
      </c>
      <c r="Q16" t="n">
        <v>16.0</v>
      </c>
      <c r="R16" t="n">
        <v>0.5336035626211346</v>
      </c>
      <c r="S16" t="n">
        <v>1.0</v>
      </c>
      <c r="T16" t="n">
        <v>0.6033236217027907</v>
      </c>
      <c r="U16" t="n">
        <v>16.0</v>
      </c>
      <c r="V16" t="n">
        <v>0.12892551973060062</v>
      </c>
      <c r="W16" t="n">
        <v>10.0</v>
      </c>
      <c r="X16" t="n">
        <v>0.09133131191274375</v>
      </c>
      <c r="Y16" t="n">
        <v>30.0</v>
      </c>
      <c r="Z16" t="n">
        <v>0.11359462707556443</v>
      </c>
      <c r="AA16" t="n">
        <v>30.0</v>
      </c>
      <c r="AB16" t="n">
        <v>0.19873111798665852</v>
      </c>
      <c r="AC16" t="n">
        <v>19.0</v>
      </c>
      <c r="AD16" t="n">
        <v>0.5172440086771464</v>
      </c>
      <c r="AE16" t="n">
        <v>25.0</v>
      </c>
      <c r="AF16" t="n">
        <v>0.5796231403962357</v>
      </c>
      <c r="AG16" t="n">
        <v>25.0</v>
      </c>
      <c r="AH16" t="n">
        <v>0.46344663857904295</v>
      </c>
      <c r="AI16" t="n">
        <v>15.0</v>
      </c>
      <c r="AJ16" t="n">
        <v>0.5697080636710727</v>
      </c>
      <c r="AK16" t="n">
        <v>5.0</v>
      </c>
      <c r="AL16" t="n">
        <v>0.3608128780269047</v>
      </c>
      <c r="AM16" t="n">
        <v>17.0</v>
      </c>
      <c r="AN16" t="n">
        <v>0.43029193632892715</v>
      </c>
      <c r="AO16" t="n">
        <v>26.0</v>
      </c>
      <c r="AP16" t="n">
        <v>0.8145905645007103</v>
      </c>
      <c r="AQ16" t="n">
        <v>28.0</v>
      </c>
      <c r="AR16" t="n">
        <v>0.20881526586436722</v>
      </c>
      <c r="AS16" t="n">
        <v>20.0</v>
      </c>
      <c r="AT16" t="n">
        <v>0.23395045357641267</v>
      </c>
      <c r="AU16" t="n">
        <v>13.0</v>
      </c>
      <c r="AV16" t="n">
        <v>0.6036855849785155</v>
      </c>
      <c r="AW16" t="n">
        <v>1.0</v>
      </c>
      <c r="AX16" t="n">
        <v>0.49993198715345005</v>
      </c>
      <c r="AY16" t="n">
        <v>13.0</v>
      </c>
      <c r="AZ16" t="n">
        <v>0.623024132230918</v>
      </c>
      <c r="BA16" t="n">
        <v>19.0</v>
      </c>
      <c r="BB16" t="n">
        <v>0.14837475773502493</v>
      </c>
      <c r="BC16" t="n">
        <v>6.0</v>
      </c>
      <c r="BD16" t="n">
        <v>0.049500970711593914</v>
      </c>
      <c r="BE16" t="n">
        <v>30.0</v>
      </c>
      <c r="BF16" t="n">
        <v>0.06949500557329064</v>
      </c>
      <c r="BG16" t="n">
        <v>30.0</v>
      </c>
      <c r="BH16" t="n">
        <v>0.19409444381443228</v>
      </c>
      <c r="BI16" t="n">
        <v>16.0</v>
      </c>
      <c r="BJ16" t="n">
        <v>0.5410578819892589</v>
      </c>
      <c r="BK16" t="n">
        <v>17.0</v>
      </c>
      <c r="BL16" t="n">
        <v>0.6108448493070769</v>
      </c>
      <c r="BM16" t="n">
        <v>17.0</v>
      </c>
      <c r="BN16" t="n">
        <v>111.19798814904094</v>
      </c>
      <c r="BO16" t="n">
        <v>13.0</v>
      </c>
      <c r="BP16" t="n">
        <v>107.14994439377459</v>
      </c>
      <c r="BQ16" t="n">
        <v>7.0</v>
      </c>
      <c r="BR16" t="n">
        <v>102.79754933279702</v>
      </c>
      <c r="BS16" t="n">
        <v>4.0</v>
      </c>
    </row>
    <row r="17">
      <c r="A17" t="s">
        <v>106</v>
      </c>
      <c r="B17" t="n">
        <v>0.4679760284526813</v>
      </c>
      <c r="C17" t="n">
        <v>15.0</v>
      </c>
      <c r="D17" t="n">
        <v>0.5630799140444959</v>
      </c>
      <c r="E17" t="n">
        <v>25.0</v>
      </c>
      <c r="F17" t="n">
        <v>0.3817033379614342</v>
      </c>
      <c r="G17" t="n">
        <v>3.0</v>
      </c>
      <c r="H17" t="n">
        <v>0.4369200859555041</v>
      </c>
      <c r="I17" t="n">
        <v>6.0</v>
      </c>
      <c r="J17" t="n">
        <v>0.8069772958020468</v>
      </c>
      <c r="K17" t="n">
        <v>5.0</v>
      </c>
      <c r="L17" t="n">
        <v>0.2042445147457366</v>
      </c>
      <c r="M17" t="n">
        <v>9.0</v>
      </c>
      <c r="N17" t="n">
        <v>0.21737083486127856</v>
      </c>
      <c r="O17" t="n">
        <v>17.0</v>
      </c>
      <c r="P17" t="n">
        <v>0.7830734888348835</v>
      </c>
      <c r="Q17" t="n">
        <v>7.0</v>
      </c>
      <c r="R17" t="n">
        <v>0.5096861533060815</v>
      </c>
      <c r="S17" t="n">
        <v>9.0</v>
      </c>
      <c r="T17" t="n">
        <v>0.659910865551433</v>
      </c>
      <c r="U17" t="n">
        <v>3.0</v>
      </c>
      <c r="V17" t="n">
        <v>0.14452446936199057</v>
      </c>
      <c r="W17" t="n">
        <v>26.0</v>
      </c>
      <c r="X17" t="n">
        <v>0.07678974130120515</v>
      </c>
      <c r="Y17" t="n">
        <v>21.0</v>
      </c>
      <c r="Z17" t="n">
        <v>0.08094656940305234</v>
      </c>
      <c r="AA17" t="n">
        <v>9.0</v>
      </c>
      <c r="AB17" t="n">
        <v>0.20548378398532635</v>
      </c>
      <c r="AC17" t="n">
        <v>24.0</v>
      </c>
      <c r="AD17" t="n">
        <v>0.55183752535707</v>
      </c>
      <c r="AE17" t="n">
        <v>9.0</v>
      </c>
      <c r="AF17" t="n">
        <v>0.618677752600363</v>
      </c>
      <c r="AG17" t="n">
        <v>8.0</v>
      </c>
      <c r="AH17" t="n">
        <v>0.44008994915917804</v>
      </c>
      <c r="AI17" t="n">
        <v>5.0</v>
      </c>
      <c r="AJ17" t="n">
        <v>0.5828669973104071</v>
      </c>
      <c r="AK17" t="n">
        <v>11.0</v>
      </c>
      <c r="AL17" t="n">
        <v>0.3087834161397389</v>
      </c>
      <c r="AM17" t="n">
        <v>1.0</v>
      </c>
      <c r="AN17" t="n">
        <v>0.41713300268959275</v>
      </c>
      <c r="AO17" t="n">
        <v>20.0</v>
      </c>
      <c r="AP17" t="n">
        <v>0.7598136220006506</v>
      </c>
      <c r="AQ17" t="n">
        <v>7.0</v>
      </c>
      <c r="AR17" t="n">
        <v>0.2133499075840751</v>
      </c>
      <c r="AS17" t="n">
        <v>22.0</v>
      </c>
      <c r="AT17" t="n">
        <v>0.23376394033128986</v>
      </c>
      <c r="AU17" t="n">
        <v>10.0</v>
      </c>
      <c r="AV17" t="n">
        <v>0.7851127451473195</v>
      </c>
      <c r="AW17" t="n">
        <v>16.0</v>
      </c>
      <c r="AX17" t="n">
        <v>0.5029271955761492</v>
      </c>
      <c r="AY17" t="n">
        <v>24.0</v>
      </c>
      <c r="AZ17" t="n">
        <v>0.5876948589165197</v>
      </c>
      <c r="BA17" t="n">
        <v>8.0</v>
      </c>
      <c r="BB17" t="n">
        <v>0.13593388106381457</v>
      </c>
      <c r="BC17" t="n">
        <v>13.0</v>
      </c>
      <c r="BD17" t="n">
        <v>0.07273152087545176</v>
      </c>
      <c r="BE17" t="n">
        <v>17.0</v>
      </c>
      <c r="BF17" t="n">
        <v>0.08516803840776965</v>
      </c>
      <c r="BG17" t="n">
        <v>16.0</v>
      </c>
      <c r="BH17" t="n">
        <v>0.1930267772056667</v>
      </c>
      <c r="BI17" t="n">
        <v>18.0</v>
      </c>
      <c r="BJ17" t="n">
        <v>0.5036841772877977</v>
      </c>
      <c r="BK17" t="n">
        <v>5.0</v>
      </c>
      <c r="BL17" t="n">
        <v>0.5747597281545151</v>
      </c>
      <c r="BM17" t="n">
        <v>6.0</v>
      </c>
      <c r="BN17" t="n">
        <v>111.38011628176685</v>
      </c>
      <c r="BO17" t="n">
        <v>12.0</v>
      </c>
      <c r="BP17" t="n">
        <v>105.85110410751382</v>
      </c>
      <c r="BQ17" t="n">
        <v>3.0</v>
      </c>
      <c r="BR17" t="n">
        <v>98.75849206297109</v>
      </c>
      <c r="BS17" t="n">
        <v>25.0</v>
      </c>
    </row>
    <row r="18">
      <c r="A18" t="s">
        <v>14</v>
      </c>
      <c r="B18" t="n">
        <v>0.47734209336583144</v>
      </c>
      <c r="C18" t="n">
        <v>7.0</v>
      </c>
      <c r="D18" t="n">
        <v>0.5738808857864659</v>
      </c>
      <c r="E18" t="n">
        <v>23.0</v>
      </c>
      <c r="F18" t="n">
        <v>0.3657662400561801</v>
      </c>
      <c r="G18" t="n">
        <v>7.0</v>
      </c>
      <c r="H18" t="n">
        <v>0.426119114213534</v>
      </c>
      <c r="I18" t="n">
        <v>8.0</v>
      </c>
      <c r="J18" t="n">
        <v>0.7776453108999287</v>
      </c>
      <c r="K18" t="n">
        <v>15.0</v>
      </c>
      <c r="L18" t="n">
        <v>0.21037869762226832</v>
      </c>
      <c r="M18" t="n">
        <v>5.0</v>
      </c>
      <c r="N18" t="n">
        <v>0.2312835700302462</v>
      </c>
      <c r="O18" t="n">
        <v>11.0</v>
      </c>
      <c r="P18" t="n">
        <v>0.7849619185086468</v>
      </c>
      <c r="Q18" t="n">
        <v>5.0</v>
      </c>
      <c r="R18" t="n">
        <v>0.5172673593094732</v>
      </c>
      <c r="S18" t="n">
        <v>7.0</v>
      </c>
      <c r="T18" t="n">
        <v>0.5767553571904274</v>
      </c>
      <c r="U18" t="n">
        <v>28.0</v>
      </c>
      <c r="V18" t="n">
        <v>0.1311691132328432</v>
      </c>
      <c r="W18" t="n">
        <v>11.0</v>
      </c>
      <c r="X18" t="n">
        <v>0.07378877544476135</v>
      </c>
      <c r="Y18" t="n">
        <v>15.0</v>
      </c>
      <c r="Z18" t="n">
        <v>0.0824360044781015</v>
      </c>
      <c r="AA18" t="n">
        <v>10.0</v>
      </c>
      <c r="AB18" t="n">
        <v>0.17521436717770975</v>
      </c>
      <c r="AC18" t="n">
        <v>2.0</v>
      </c>
      <c r="AD18" t="n">
        <v>0.5554035688515949</v>
      </c>
      <c r="AE18" t="n">
        <v>6.0</v>
      </c>
      <c r="AF18" t="n">
        <v>0.6233809762889164</v>
      </c>
      <c r="AG18" t="n">
        <v>7.0</v>
      </c>
      <c r="AH18" t="n">
        <v>0.4500179707858354</v>
      </c>
      <c r="AI18" t="n">
        <v>9.0</v>
      </c>
      <c r="AJ18" t="n">
        <v>0.5909494510730083</v>
      </c>
      <c r="AK18" t="n">
        <v>16.0</v>
      </c>
      <c r="AL18" t="n">
        <v>0.3495957770220013</v>
      </c>
      <c r="AM18" t="n">
        <v>11.0</v>
      </c>
      <c r="AN18" t="n">
        <v>0.40905054892699155</v>
      </c>
      <c r="AO18" t="n">
        <v>15.0</v>
      </c>
      <c r="AP18" t="n">
        <v>0.7929054707445319</v>
      </c>
      <c r="AQ18" t="n">
        <v>23.0</v>
      </c>
      <c r="AR18" t="n">
        <v>0.15954645603909046</v>
      </c>
      <c r="AS18" t="n">
        <v>1.0</v>
      </c>
      <c r="AT18" t="n">
        <v>0.22962486938767693</v>
      </c>
      <c r="AU18" t="n">
        <v>2.0</v>
      </c>
      <c r="AV18" t="n">
        <v>0.7682536901557652</v>
      </c>
      <c r="AW18" t="n">
        <v>11.0</v>
      </c>
      <c r="AX18" t="n">
        <v>0.4974927388802099</v>
      </c>
      <c r="AY18" t="n">
        <v>5.0</v>
      </c>
      <c r="AZ18" t="n">
        <v>0.6642186684213838</v>
      </c>
      <c r="BA18" t="n">
        <v>29.0</v>
      </c>
      <c r="BB18" t="n">
        <v>0.1296545046685264</v>
      </c>
      <c r="BC18" t="n">
        <v>19.0</v>
      </c>
      <c r="BD18" t="n">
        <v>0.07653779743184876</v>
      </c>
      <c r="BE18" t="n">
        <v>15.0</v>
      </c>
      <c r="BF18" t="n">
        <v>0.08613041354278987</v>
      </c>
      <c r="BG18" t="n">
        <v>14.0</v>
      </c>
      <c r="BH18" t="n">
        <v>0.2194445814183557</v>
      </c>
      <c r="BI18" t="n">
        <v>2.0</v>
      </c>
      <c r="BJ18" t="n">
        <v>0.5215915542184897</v>
      </c>
      <c r="BK18" t="n">
        <v>9.0</v>
      </c>
      <c r="BL18" t="n">
        <v>0.5754424119112104</v>
      </c>
      <c r="BM18" t="n">
        <v>7.0</v>
      </c>
      <c r="BN18" t="n">
        <v>114.46331359250996</v>
      </c>
      <c r="BO18" t="n">
        <v>5.0</v>
      </c>
      <c r="BP18" t="n">
        <v>110.69740200640459</v>
      </c>
      <c r="BQ18" t="n">
        <v>17.0</v>
      </c>
      <c r="BR18" t="n">
        <v>102.19483133056642</v>
      </c>
      <c r="BS18" t="n">
        <v>7.0</v>
      </c>
    </row>
    <row r="19">
      <c r="A19" t="s">
        <v>107</v>
      </c>
      <c r="B19" t="n">
        <v>0.4768123436034896</v>
      </c>
      <c r="C19" t="n">
        <v>9.0</v>
      </c>
      <c r="D19" t="n">
        <v>0.5456210636638162</v>
      </c>
      <c r="E19" t="n">
        <v>29.0</v>
      </c>
      <c r="F19" t="n">
        <v>0.37963526526030195</v>
      </c>
      <c r="G19" t="n">
        <v>4.0</v>
      </c>
      <c r="H19" t="n">
        <v>0.45437893633618365</v>
      </c>
      <c r="I19" t="n">
        <v>2.0</v>
      </c>
      <c r="J19" t="n">
        <v>0.7892270942886852</v>
      </c>
      <c r="K19" t="n">
        <v>10.0</v>
      </c>
      <c r="L19" t="n">
        <v>0.20653353556189435</v>
      </c>
      <c r="M19" t="n">
        <v>8.0</v>
      </c>
      <c r="N19" t="n">
        <v>0.22974946255054812</v>
      </c>
      <c r="O19" t="n">
        <v>12.0</v>
      </c>
      <c r="P19" t="n">
        <v>0.7521813914698057</v>
      </c>
      <c r="Q19" t="n">
        <v>25.0</v>
      </c>
      <c r="R19" t="n">
        <v>0.48487570712113576</v>
      </c>
      <c r="S19" t="n">
        <v>25.0</v>
      </c>
      <c r="T19" t="n">
        <v>0.6089990652420194</v>
      </c>
      <c r="U19" t="n">
        <v>15.0</v>
      </c>
      <c r="V19" t="n">
        <v>0.13429035732119013</v>
      </c>
      <c r="W19" t="n">
        <v>16.0</v>
      </c>
      <c r="X19" t="n">
        <v>0.08717198363999268</v>
      </c>
      <c r="Y19" t="n">
        <v>26.0</v>
      </c>
      <c r="Z19" t="n">
        <v>0.10515213852339658</v>
      </c>
      <c r="AA19" t="n">
        <v>28.0</v>
      </c>
      <c r="AB19" t="n">
        <v>0.2082179981961442</v>
      </c>
      <c r="AC19" t="n">
        <v>25.0</v>
      </c>
      <c r="AD19" t="n">
        <v>0.5625905517359405</v>
      </c>
      <c r="AE19" t="n">
        <v>4.0</v>
      </c>
      <c r="AF19" t="n">
        <v>0.6293250474813817</v>
      </c>
      <c r="AG19" t="n">
        <v>2.0</v>
      </c>
      <c r="AH19" t="n">
        <v>0.47793765924391574</v>
      </c>
      <c r="AI19" t="n">
        <v>20.0</v>
      </c>
      <c r="AJ19" t="n">
        <v>0.6233039466380608</v>
      </c>
      <c r="AK19" t="n">
        <v>22.0</v>
      </c>
      <c r="AL19" t="n">
        <v>0.3540758157395619</v>
      </c>
      <c r="AM19" t="n">
        <v>14.0</v>
      </c>
      <c r="AN19" t="n">
        <v>0.3766960533619391</v>
      </c>
      <c r="AO19" t="n">
        <v>9.0</v>
      </c>
      <c r="AP19" t="n">
        <v>0.78813040429201</v>
      </c>
      <c r="AQ19" t="n">
        <v>20.0</v>
      </c>
      <c r="AR19" t="n">
        <v>0.23586968425156618</v>
      </c>
      <c r="AS19" t="n">
        <v>29.0</v>
      </c>
      <c r="AT19" t="n">
        <v>0.23105295976712328</v>
      </c>
      <c r="AU19" t="n">
        <v>5.0</v>
      </c>
      <c r="AV19" t="n">
        <v>0.7603839944873432</v>
      </c>
      <c r="AW19" t="n">
        <v>9.0</v>
      </c>
      <c r="AX19" t="n">
        <v>0.5036496762973167</v>
      </c>
      <c r="AY19" t="n">
        <v>27.0</v>
      </c>
      <c r="AZ19" t="n">
        <v>0.658889668826728</v>
      </c>
      <c r="BA19" t="n">
        <v>28.0</v>
      </c>
      <c r="BB19" t="n">
        <v>0.1590535477311365</v>
      </c>
      <c r="BC19" t="n">
        <v>4.0</v>
      </c>
      <c r="BD19" t="n">
        <v>0.056173651822020734</v>
      </c>
      <c r="BE19" t="n">
        <v>27.0</v>
      </c>
      <c r="BF19" t="n">
        <v>0.07007420400474437</v>
      </c>
      <c r="BG19" t="n">
        <v>29.0</v>
      </c>
      <c r="BH19" t="n">
        <v>0.18044987733537074</v>
      </c>
      <c r="BI19" t="n">
        <v>26.0</v>
      </c>
      <c r="BJ19" t="n">
        <v>0.5448211451146906</v>
      </c>
      <c r="BK19" t="n">
        <v>18.0</v>
      </c>
      <c r="BL19" t="n">
        <v>0.6210446191895053</v>
      </c>
      <c r="BM19" t="n">
        <v>22.0</v>
      </c>
      <c r="BN19" t="n">
        <v>115.15372399922892</v>
      </c>
      <c r="BO19" t="n">
        <v>4.0</v>
      </c>
      <c r="BP19" t="n">
        <v>113.90640964195393</v>
      </c>
      <c r="BQ19" t="n">
        <v>27.0</v>
      </c>
      <c r="BR19" t="n">
        <v>103.76535654259054</v>
      </c>
      <c r="BS19" t="n">
        <v>1.0</v>
      </c>
    </row>
    <row r="20">
      <c r="A20" t="s">
        <v>12</v>
      </c>
      <c r="B20" t="n">
        <v>0.4599753071466388</v>
      </c>
      <c r="C20" t="n">
        <v>21.0</v>
      </c>
      <c r="D20" t="n">
        <v>0.6529743457372672</v>
      </c>
      <c r="E20" t="n">
        <v>4.0</v>
      </c>
      <c r="F20" t="n">
        <v>0.3426740955401733</v>
      </c>
      <c r="G20" t="n">
        <v>26.0</v>
      </c>
      <c r="H20" t="n">
        <v>0.3470256542627328</v>
      </c>
      <c r="I20" t="n">
        <v>27.0</v>
      </c>
      <c r="J20" t="n">
        <v>0.7746924736961294</v>
      </c>
      <c r="K20" t="n">
        <v>18.0</v>
      </c>
      <c r="L20" t="n">
        <v>0.2329037267121968</v>
      </c>
      <c r="M20" t="n">
        <v>2.0</v>
      </c>
      <c r="N20" t="n">
        <v>0.25833820611438985</v>
      </c>
      <c r="O20" t="n">
        <v>4.0</v>
      </c>
      <c r="P20" t="n">
        <v>0.7934170041831745</v>
      </c>
      <c r="Q20" t="n">
        <v>2.0</v>
      </c>
      <c r="R20" t="n">
        <v>0.5190860379864648</v>
      </c>
      <c r="S20" t="n">
        <v>5.0</v>
      </c>
      <c r="T20" t="n">
        <v>0.6203915954986335</v>
      </c>
      <c r="U20" t="n">
        <v>9.0</v>
      </c>
      <c r="V20" t="n">
        <v>0.13598296275281427</v>
      </c>
      <c r="W20" t="n">
        <v>19.0</v>
      </c>
      <c r="X20" t="n">
        <v>0.08828246619129945</v>
      </c>
      <c r="Y20" t="n">
        <v>29.0</v>
      </c>
      <c r="Z20" t="n">
        <v>0.08552890227627075</v>
      </c>
      <c r="AA20" t="n">
        <v>15.0</v>
      </c>
      <c r="AB20" t="n">
        <v>0.19342130392755114</v>
      </c>
      <c r="AC20" t="n">
        <v>15.0</v>
      </c>
      <c r="AD20" t="n">
        <v>0.5187068341596386</v>
      </c>
      <c r="AE20" t="n">
        <v>23.0</v>
      </c>
      <c r="AF20" t="n">
        <v>0.5951103720015778</v>
      </c>
      <c r="AG20" t="n">
        <v>18.0</v>
      </c>
      <c r="AH20" t="n">
        <v>0.4787311818884599</v>
      </c>
      <c r="AI20" t="n">
        <v>21.0</v>
      </c>
      <c r="AJ20" t="n">
        <v>0.5404830823758974</v>
      </c>
      <c r="AK20" t="n">
        <v>1.0</v>
      </c>
      <c r="AL20" t="n">
        <v>0.3671919161733645</v>
      </c>
      <c r="AM20" t="n">
        <v>23.0</v>
      </c>
      <c r="AN20" t="n">
        <v>0.45951691762410257</v>
      </c>
      <c r="AO20" t="n">
        <v>30.0</v>
      </c>
      <c r="AP20" t="n">
        <v>0.8064591334443538</v>
      </c>
      <c r="AQ20" t="n">
        <v>26.0</v>
      </c>
      <c r="AR20" t="n">
        <v>0.1769193669486313</v>
      </c>
      <c r="AS20" t="n">
        <v>5.0</v>
      </c>
      <c r="AT20" t="n">
        <v>0.23607267250063327</v>
      </c>
      <c r="AU20" t="n">
        <v>18.0</v>
      </c>
      <c r="AV20" t="n">
        <v>0.716099564146029</v>
      </c>
      <c r="AW20" t="n">
        <v>4.0</v>
      </c>
      <c r="AX20" t="n">
        <v>0.49890394169059266</v>
      </c>
      <c r="AY20" t="n">
        <v>9.0</v>
      </c>
      <c r="AZ20" t="n">
        <v>0.6160695759293777</v>
      </c>
      <c r="BA20" t="n">
        <v>17.0</v>
      </c>
      <c r="BB20" t="n">
        <v>0.14303915129711023</v>
      </c>
      <c r="BC20" t="n">
        <v>8.0</v>
      </c>
      <c r="BD20" t="n">
        <v>0.06121238962394385</v>
      </c>
      <c r="BE20" t="n">
        <v>24.0</v>
      </c>
      <c r="BF20" t="n">
        <v>0.09608424261595722</v>
      </c>
      <c r="BG20" t="n">
        <v>9.0</v>
      </c>
      <c r="BH20" t="n">
        <v>0.2127198655551904</v>
      </c>
      <c r="BI20" t="n">
        <v>4.0</v>
      </c>
      <c r="BJ20" t="n">
        <v>0.5639251670018655</v>
      </c>
      <c r="BK20" t="n">
        <v>25.0</v>
      </c>
      <c r="BL20" t="n">
        <v>0.6221688868960469</v>
      </c>
      <c r="BM20" t="n">
        <v>24.0</v>
      </c>
      <c r="BN20" t="n">
        <v>109.78602309870638</v>
      </c>
      <c r="BO20" t="n">
        <v>19.0</v>
      </c>
      <c r="BP20" t="n">
        <v>109.44342612629724</v>
      </c>
      <c r="BQ20" t="n">
        <v>14.0</v>
      </c>
      <c r="BR20" t="n">
        <v>99.48501354225571</v>
      </c>
      <c r="BS20" t="n">
        <v>21.0</v>
      </c>
    </row>
    <row r="21">
      <c r="A21" t="s">
        <v>108</v>
      </c>
      <c r="B21" t="n">
        <v>0.4440431622949112</v>
      </c>
      <c r="C21" t="n">
        <v>25.0</v>
      </c>
      <c r="D21" t="n">
        <v>0.5791206111691534</v>
      </c>
      <c r="E21" t="n">
        <v>20.0</v>
      </c>
      <c r="F21" t="n">
        <v>0.3548343129890568</v>
      </c>
      <c r="G21" t="n">
        <v>16.0</v>
      </c>
      <c r="H21" t="n">
        <v>0.4208793888308465</v>
      </c>
      <c r="I21" t="n">
        <v>11.0</v>
      </c>
      <c r="J21" t="n">
        <v>0.7513284135225874</v>
      </c>
      <c r="K21" t="n">
        <v>24.0</v>
      </c>
      <c r="L21" t="n">
        <v>0.21774990321455168</v>
      </c>
      <c r="M21" t="n">
        <v>3.0</v>
      </c>
      <c r="N21" t="n">
        <v>0.2638964183326222</v>
      </c>
      <c r="O21" t="n">
        <v>3.0</v>
      </c>
      <c r="P21" t="n">
        <v>0.7922080317236856</v>
      </c>
      <c r="Q21" t="n">
        <v>3.0</v>
      </c>
      <c r="R21" t="n">
        <v>0.524934539917642</v>
      </c>
      <c r="S21" t="n">
        <v>2.0</v>
      </c>
      <c r="T21" t="n">
        <v>0.5777750922268602</v>
      </c>
      <c r="U21" t="n">
        <v>27.0</v>
      </c>
      <c r="V21" t="n">
        <v>0.1288815576565042</v>
      </c>
      <c r="W21" t="n">
        <v>9.0</v>
      </c>
      <c r="X21" t="n">
        <v>0.0734497982254876</v>
      </c>
      <c r="Y21" t="n">
        <v>13.0</v>
      </c>
      <c r="Z21" t="n">
        <v>0.09162154360417314</v>
      </c>
      <c r="AA21" t="n">
        <v>23.0</v>
      </c>
      <c r="AB21" t="n">
        <v>0.21720592422422882</v>
      </c>
      <c r="AC21" t="n">
        <v>29.0</v>
      </c>
      <c r="AD21" t="n">
        <v>0.5186852527444228</v>
      </c>
      <c r="AE21" t="n">
        <v>24.0</v>
      </c>
      <c r="AF21" t="n">
        <v>0.5900553236871187</v>
      </c>
      <c r="AG21" t="n">
        <v>23.0</v>
      </c>
      <c r="AH21" t="n">
        <v>0.46675172427981754</v>
      </c>
      <c r="AI21" t="n">
        <v>18.0</v>
      </c>
      <c r="AJ21" t="n">
        <v>0.5878726885008639</v>
      </c>
      <c r="AK21" t="n">
        <v>15.0</v>
      </c>
      <c r="AL21" t="n">
        <v>0.33459415641673795</v>
      </c>
      <c r="AM21" t="n">
        <v>7.0</v>
      </c>
      <c r="AN21" t="n">
        <v>0.41212731149913595</v>
      </c>
      <c r="AO21" t="n">
        <v>16.0</v>
      </c>
      <c r="AP21" t="n">
        <v>0.7908619370736927</v>
      </c>
      <c r="AQ21" t="n">
        <v>21.0</v>
      </c>
      <c r="AR21" t="n">
        <v>0.1913913491503933</v>
      </c>
      <c r="AS21" t="n">
        <v>11.0</v>
      </c>
      <c r="AT21" t="n">
        <v>0.23119396026115901</v>
      </c>
      <c r="AU21" t="n">
        <v>6.0</v>
      </c>
      <c r="AV21" t="n">
        <v>0.706980642164092</v>
      </c>
      <c r="AW21" t="n">
        <v>3.0</v>
      </c>
      <c r="AX21" t="n">
        <v>0.4967667872454933</v>
      </c>
      <c r="AY21" t="n">
        <v>2.0</v>
      </c>
      <c r="AZ21" t="n">
        <v>0.6530855956907236</v>
      </c>
      <c r="BA21" t="n">
        <v>27.0</v>
      </c>
      <c r="BB21" t="n">
        <v>0.1360465255978373</v>
      </c>
      <c r="BC21" t="n">
        <v>12.0</v>
      </c>
      <c r="BD21" t="n">
        <v>0.06656996588814709</v>
      </c>
      <c r="BE21" t="n">
        <v>23.0</v>
      </c>
      <c r="BF21" t="n">
        <v>0.08531779367687795</v>
      </c>
      <c r="BG21" t="n">
        <v>15.0</v>
      </c>
      <c r="BH21" t="n">
        <v>0.19300548265987297</v>
      </c>
      <c r="BI21" t="n">
        <v>19.0</v>
      </c>
      <c r="BJ21" t="n">
        <v>0.5355384145632746</v>
      </c>
      <c r="BK21" t="n">
        <v>13.0</v>
      </c>
      <c r="BL21" t="n">
        <v>0.5984285239803324</v>
      </c>
      <c r="BM21" t="n">
        <v>13.0</v>
      </c>
      <c r="BN21" t="n">
        <v>110.75114142405374</v>
      </c>
      <c r="BO21" t="n">
        <v>14.0</v>
      </c>
      <c r="BP21" t="n">
        <v>106.54809614287909</v>
      </c>
      <c r="BQ21" t="n">
        <v>4.0</v>
      </c>
      <c r="BR21" t="n">
        <v>98.15917320089518</v>
      </c>
      <c r="BS21" t="n">
        <v>29.0</v>
      </c>
    </row>
    <row r="22">
      <c r="A22" t="s">
        <v>109</v>
      </c>
      <c r="B22" t="n">
        <v>0.4323875896123964</v>
      </c>
      <c r="C22" t="n">
        <v>30.0</v>
      </c>
      <c r="D22" t="n">
        <v>0.5767585204604928</v>
      </c>
      <c r="E22" t="n">
        <v>22.0</v>
      </c>
      <c r="F22" t="n">
        <v>0.32736285722464364</v>
      </c>
      <c r="G22" t="n">
        <v>30.0</v>
      </c>
      <c r="H22" t="n">
        <v>0.4232414795395071</v>
      </c>
      <c r="I22" t="n">
        <v>9.0</v>
      </c>
      <c r="J22" t="n">
        <v>0.747645716842106</v>
      </c>
      <c r="K22" t="n">
        <v>26.0</v>
      </c>
      <c r="L22" t="n">
        <v>0.176312183937705</v>
      </c>
      <c r="M22" t="n">
        <v>28.0</v>
      </c>
      <c r="N22" t="n">
        <v>0.21163518542940474</v>
      </c>
      <c r="O22" t="n">
        <v>20.0</v>
      </c>
      <c r="P22" t="n">
        <v>0.7342671818389348</v>
      </c>
      <c r="Q22" t="n">
        <v>30.0</v>
      </c>
      <c r="R22" t="n">
        <v>0.4708520505658897</v>
      </c>
      <c r="S22" t="n">
        <v>30.0</v>
      </c>
      <c r="T22" t="n">
        <v>0.5895203583298724</v>
      </c>
      <c r="U22" t="n">
        <v>21.0</v>
      </c>
      <c r="V22" t="n">
        <v>0.13444687219735363</v>
      </c>
      <c r="W22" t="n">
        <v>17.0</v>
      </c>
      <c r="X22" t="n">
        <v>0.0747812578687916</v>
      </c>
      <c r="Y22" t="n">
        <v>18.0</v>
      </c>
      <c r="Z22" t="n">
        <v>0.07636240253623756</v>
      </c>
      <c r="AA22" t="n">
        <v>5.0</v>
      </c>
      <c r="AB22" t="n">
        <v>0.17825719920848687</v>
      </c>
      <c r="AC22" t="n">
        <v>3.0</v>
      </c>
      <c r="AD22" t="n">
        <v>0.5017029693629514</v>
      </c>
      <c r="AE22" t="n">
        <v>30.0</v>
      </c>
      <c r="AF22" t="n">
        <v>0.5601920753887283</v>
      </c>
      <c r="AG22" t="n">
        <v>30.0</v>
      </c>
      <c r="AH22" t="n">
        <v>0.4934230550647395</v>
      </c>
      <c r="AI22" t="n">
        <v>27.0</v>
      </c>
      <c r="AJ22" t="n">
        <v>0.6176561753179759</v>
      </c>
      <c r="AK22" t="n">
        <v>19.0</v>
      </c>
      <c r="AL22" t="n">
        <v>0.37504425298088573</v>
      </c>
      <c r="AM22" t="n">
        <v>25.0</v>
      </c>
      <c r="AN22" t="n">
        <v>0.38234382468202405</v>
      </c>
      <c r="AO22" t="n">
        <v>12.0</v>
      </c>
      <c r="AP22" t="n">
        <v>0.7925530945314379</v>
      </c>
      <c r="AQ22" t="n">
        <v>22.0</v>
      </c>
      <c r="AR22" t="n">
        <v>0.18991881455076828</v>
      </c>
      <c r="AS22" t="n">
        <v>9.0</v>
      </c>
      <c r="AT22" t="n">
        <v>0.2373829659973722</v>
      </c>
      <c r="AU22" t="n">
        <v>22.0</v>
      </c>
      <c r="AV22" t="n">
        <v>0.8130637748772005</v>
      </c>
      <c r="AW22" t="n">
        <v>22.0</v>
      </c>
      <c r="AX22" t="n">
        <v>0.5010129130225471</v>
      </c>
      <c r="AY22" t="n">
        <v>19.0</v>
      </c>
      <c r="AZ22" t="n">
        <v>0.6406139183982458</v>
      </c>
      <c r="BA22" t="n">
        <v>26.0</v>
      </c>
      <c r="BB22" t="n">
        <v>0.1282848786114561</v>
      </c>
      <c r="BC22" t="n">
        <v>20.0</v>
      </c>
      <c r="BD22" t="n">
        <v>0.08468558674663593</v>
      </c>
      <c r="BE22" t="n">
        <v>10.0</v>
      </c>
      <c r="BF22" t="n">
        <v>0.12369075722901586</v>
      </c>
      <c r="BG22" t="n">
        <v>1.0</v>
      </c>
      <c r="BH22" t="n">
        <v>0.195807319974136</v>
      </c>
      <c r="BI22" t="n">
        <v>14.0</v>
      </c>
      <c r="BJ22" t="n">
        <v>0.5666318466863823</v>
      </c>
      <c r="BK22" t="n">
        <v>26.0</v>
      </c>
      <c r="BL22" t="n">
        <v>0.6280295215188793</v>
      </c>
      <c r="BM22" t="n">
        <v>27.0</v>
      </c>
      <c r="BN22" t="n">
        <v>102.50498434027229</v>
      </c>
      <c r="BO22" t="n">
        <v>30.0</v>
      </c>
      <c r="BP22" t="n">
        <v>111.33513614043518</v>
      </c>
      <c r="BQ22" t="n">
        <v>19.0</v>
      </c>
      <c r="BR22" t="n">
        <v>100.6264695980758</v>
      </c>
      <c r="BS22" t="n">
        <v>14.0</v>
      </c>
    </row>
    <row r="23">
      <c r="A23" t="s">
        <v>110</v>
      </c>
      <c r="B23" t="n">
        <v>0.43866012264090826</v>
      </c>
      <c r="C23" t="n">
        <v>29.0</v>
      </c>
      <c r="D23" t="n">
        <v>0.5773458458803554</v>
      </c>
      <c r="E23" t="n">
        <v>21.0</v>
      </c>
      <c r="F23" t="n">
        <v>0.34286920410881244</v>
      </c>
      <c r="G23" t="n">
        <v>24.0</v>
      </c>
      <c r="H23" t="n">
        <v>0.4226541541196445</v>
      </c>
      <c r="I23" t="n">
        <v>10.0</v>
      </c>
      <c r="J23" t="n">
        <v>0.781619333706994</v>
      </c>
      <c r="K23" t="n">
        <v>14.0</v>
      </c>
      <c r="L23" t="n">
        <v>0.17272707767318007</v>
      </c>
      <c r="M23" t="n">
        <v>29.0</v>
      </c>
      <c r="N23" t="n">
        <v>0.18430039703564208</v>
      </c>
      <c r="O23" t="n">
        <v>29.0</v>
      </c>
      <c r="P23" t="n">
        <v>0.7799761526994241</v>
      </c>
      <c r="Q23" t="n">
        <v>9.0</v>
      </c>
      <c r="R23" t="n">
        <v>0.4856690403060587</v>
      </c>
      <c r="S23" t="n">
        <v>23.0</v>
      </c>
      <c r="T23" t="n">
        <v>0.636742680890861</v>
      </c>
      <c r="U23" t="n">
        <v>6.0</v>
      </c>
      <c r="V23" t="n">
        <v>0.13964412605007281</v>
      </c>
      <c r="W23" t="n">
        <v>23.0</v>
      </c>
      <c r="X23" t="n">
        <v>0.06619576270459662</v>
      </c>
      <c r="Y23" t="n">
        <v>4.0</v>
      </c>
      <c r="Z23" t="n">
        <v>0.08246832897477058</v>
      </c>
      <c r="AA23" t="n">
        <v>11.0</v>
      </c>
      <c r="AB23" t="n">
        <v>0.19049241060200975</v>
      </c>
      <c r="AC23" t="n">
        <v>11.0</v>
      </c>
      <c r="AD23" t="n">
        <v>0.5107745793826307</v>
      </c>
      <c r="AE23" t="n">
        <v>27.0</v>
      </c>
      <c r="AF23" t="n">
        <v>0.5694989232207125</v>
      </c>
      <c r="AG23" t="n">
        <v>28.0</v>
      </c>
      <c r="AH23" t="n">
        <v>0.4818438349698869</v>
      </c>
      <c r="AI23" t="n">
        <v>23.0</v>
      </c>
      <c r="AJ23" t="n">
        <v>0.6207553626095169</v>
      </c>
      <c r="AK23" t="n">
        <v>20.0</v>
      </c>
      <c r="AL23" t="n">
        <v>0.3637867790189976</v>
      </c>
      <c r="AM23" t="n">
        <v>18.0</v>
      </c>
      <c r="AN23" t="n">
        <v>0.379244637390483</v>
      </c>
      <c r="AO23" t="n">
        <v>11.0</v>
      </c>
      <c r="AP23" t="n">
        <v>0.7554084936362386</v>
      </c>
      <c r="AQ23" t="n">
        <v>6.0</v>
      </c>
      <c r="AR23" t="n">
        <v>0.21418962150460813</v>
      </c>
      <c r="AS23" t="n">
        <v>23.0</v>
      </c>
      <c r="AT23" t="n">
        <v>0.22679716040520514</v>
      </c>
      <c r="AU23" t="n">
        <v>1.0</v>
      </c>
      <c r="AV23" t="n">
        <v>0.8432095987339729</v>
      </c>
      <c r="AW23" t="n">
        <v>27.0</v>
      </c>
      <c r="AX23" t="n">
        <v>0.503012953673079</v>
      </c>
      <c r="AY23" t="n">
        <v>25.0</v>
      </c>
      <c r="AZ23" t="n">
        <v>0.5891237525777001</v>
      </c>
      <c r="BA23" t="n">
        <v>9.0</v>
      </c>
      <c r="BB23" t="n">
        <v>0.1185709195445105</v>
      </c>
      <c r="BC23" t="n">
        <v>27.0</v>
      </c>
      <c r="BD23" t="n">
        <v>0.08638244744857793</v>
      </c>
      <c r="BE23" t="n">
        <v>8.0</v>
      </c>
      <c r="BF23" t="n">
        <v>0.10443215805640674</v>
      </c>
      <c r="BG23" t="n">
        <v>6.0</v>
      </c>
      <c r="BH23" t="n">
        <v>0.17163761817855944</v>
      </c>
      <c r="BI23" t="n">
        <v>30.0</v>
      </c>
      <c r="BJ23" t="n">
        <v>0.5514327107976636</v>
      </c>
      <c r="BK23" t="n">
        <v>22.0</v>
      </c>
      <c r="BL23" t="n">
        <v>0.6196740255977562</v>
      </c>
      <c r="BM23" t="n">
        <v>21.0</v>
      </c>
      <c r="BN23" t="n">
        <v>102.76740311721531</v>
      </c>
      <c r="BO23" t="n">
        <v>29.0</v>
      </c>
      <c r="BP23" t="n">
        <v>109.1112350812659</v>
      </c>
      <c r="BQ23" t="n">
        <v>11.0</v>
      </c>
      <c r="BR23" t="n">
        <v>102.02386222686337</v>
      </c>
      <c r="BS23" t="n">
        <v>9.0</v>
      </c>
    </row>
    <row r="24">
      <c r="A24" t="s">
        <v>111</v>
      </c>
      <c r="B24" t="n">
        <v>0.47063654109370423</v>
      </c>
      <c r="C24" t="n">
        <v>12.0</v>
      </c>
      <c r="D24" t="n">
        <v>0.6249079419391466</v>
      </c>
      <c r="E24" t="n">
        <v>10.0</v>
      </c>
      <c r="F24" t="n">
        <v>0.37524276976007265</v>
      </c>
      <c r="G24" t="n">
        <v>5.0</v>
      </c>
      <c r="H24" t="n">
        <v>0.37509205806085333</v>
      </c>
      <c r="I24" t="n">
        <v>21.0</v>
      </c>
      <c r="J24" t="n">
        <v>0.8089710960343232</v>
      </c>
      <c r="K24" t="n">
        <v>3.0</v>
      </c>
      <c r="L24" t="n">
        <v>0.2526697782924104</v>
      </c>
      <c r="M24" t="n">
        <v>1.0</v>
      </c>
      <c r="N24" t="n">
        <v>0.1889519151914036</v>
      </c>
      <c r="O24" t="n">
        <v>28.0</v>
      </c>
      <c r="P24" t="n">
        <v>0.7843095009309485</v>
      </c>
      <c r="Q24" t="n">
        <v>6.0</v>
      </c>
      <c r="R24" t="n">
        <v>0.4983594083433757</v>
      </c>
      <c r="S24" t="n">
        <v>14.0</v>
      </c>
      <c r="T24" t="n">
        <v>0.6001069525545416</v>
      </c>
      <c r="U24" t="n">
        <v>18.0</v>
      </c>
      <c r="V24" t="n">
        <v>0.1256109452239912</v>
      </c>
      <c r="W24" t="n">
        <v>7.0</v>
      </c>
      <c r="X24" t="n">
        <v>0.07570920169073678</v>
      </c>
      <c r="Y24" t="n">
        <v>19.0</v>
      </c>
      <c r="Z24" t="n">
        <v>0.09822474236032741</v>
      </c>
      <c r="AA24" t="n">
        <v>25.0</v>
      </c>
      <c r="AB24" t="n">
        <v>0.19688062324858435</v>
      </c>
      <c r="AC24" t="n">
        <v>18.0</v>
      </c>
      <c r="AD24" t="n">
        <v>0.5408871315860727</v>
      </c>
      <c r="AE24" t="n">
        <v>13.0</v>
      </c>
      <c r="AF24" t="n">
        <v>0.6242291872003353</v>
      </c>
      <c r="AG24" t="n">
        <v>6.0</v>
      </c>
      <c r="AH24" t="n">
        <v>0.44977814106172237</v>
      </c>
      <c r="AI24" t="n">
        <v>8.0</v>
      </c>
      <c r="AJ24" t="n">
        <v>0.5869204847817245</v>
      </c>
      <c r="AK24" t="n">
        <v>14.0</v>
      </c>
      <c r="AL24" t="n">
        <v>0.3286134054290924</v>
      </c>
      <c r="AM24" t="n">
        <v>5.0</v>
      </c>
      <c r="AN24" t="n">
        <v>0.41307951521827535</v>
      </c>
      <c r="AO24" t="n">
        <v>17.0</v>
      </c>
      <c r="AP24" t="n">
        <v>0.7413852700886899</v>
      </c>
      <c r="AQ24" t="n">
        <v>4.0</v>
      </c>
      <c r="AR24" t="n">
        <v>0.1632167169395841</v>
      </c>
      <c r="AS24" t="n">
        <v>3.0</v>
      </c>
      <c r="AT24" t="n">
        <v>0.23386137101847973</v>
      </c>
      <c r="AU24" t="n">
        <v>11.0</v>
      </c>
      <c r="AV24" t="n">
        <v>0.8456711292095279</v>
      </c>
      <c r="AW24" t="n">
        <v>28.0</v>
      </c>
      <c r="AX24" t="n">
        <v>0.49896040878037473</v>
      </c>
      <c r="AY24" t="n">
        <v>11.0</v>
      </c>
      <c r="AZ24" t="n">
        <v>0.6049763697668806</v>
      </c>
      <c r="BA24" t="n">
        <v>13.0</v>
      </c>
      <c r="BB24" t="n">
        <v>0.1397968993951224</v>
      </c>
      <c r="BC24" t="n">
        <v>10.0</v>
      </c>
      <c r="BD24" t="n">
        <v>0.06899230966565065</v>
      </c>
      <c r="BE24" t="n">
        <v>21.0</v>
      </c>
      <c r="BF24" t="n">
        <v>0.0701842411592816</v>
      </c>
      <c r="BG24" t="n">
        <v>28.0</v>
      </c>
      <c r="BH24" t="n">
        <v>0.19952069730446542</v>
      </c>
      <c r="BI24" t="n">
        <v>10.0</v>
      </c>
      <c r="BJ24" t="n">
        <v>0.5183872629557422</v>
      </c>
      <c r="BK24" t="n">
        <v>7.0</v>
      </c>
      <c r="BL24" t="n">
        <v>0.5720456610123273</v>
      </c>
      <c r="BM24" t="n">
        <v>4.0</v>
      </c>
      <c r="BN24" t="n">
        <v>112.71692744951903</v>
      </c>
      <c r="BO24" t="n">
        <v>9.0</v>
      </c>
      <c r="BP24" t="n">
        <v>108.52212103270972</v>
      </c>
      <c r="BQ24" t="n">
        <v>9.0</v>
      </c>
      <c r="BR24" t="n">
        <v>98.70348823436271</v>
      </c>
      <c r="BS24" t="n">
        <v>27.0</v>
      </c>
    </row>
    <row r="25">
      <c r="A25" t="s">
        <v>112</v>
      </c>
      <c r="B25" t="n">
        <v>0.48631227564378654</v>
      </c>
      <c r="C25" t="n">
        <v>3.0</v>
      </c>
      <c r="D25" t="n">
        <v>0.6454187101265569</v>
      </c>
      <c r="E25" t="n">
        <v>6.0</v>
      </c>
      <c r="F25" t="n">
        <v>0.3559053281991314</v>
      </c>
      <c r="G25" t="n">
        <v>14.0</v>
      </c>
      <c r="H25" t="n">
        <v>0.35458128987344295</v>
      </c>
      <c r="I25" t="n">
        <v>25.0</v>
      </c>
      <c r="J25" t="n">
        <v>0.8113769973901125</v>
      </c>
      <c r="K25" t="n">
        <v>2.0</v>
      </c>
      <c r="L25" t="n">
        <v>0.18304725453309037</v>
      </c>
      <c r="M25" t="n">
        <v>27.0</v>
      </c>
      <c r="N25" t="n">
        <v>0.20823831390012731</v>
      </c>
      <c r="O25" t="n">
        <v>22.0</v>
      </c>
      <c r="P25" t="n">
        <v>0.765484543943491</v>
      </c>
      <c r="Q25" t="n">
        <v>17.0</v>
      </c>
      <c r="R25" t="n">
        <v>0.49641986030087054</v>
      </c>
      <c r="S25" t="n">
        <v>16.0</v>
      </c>
      <c r="T25" t="n">
        <v>0.6202622534386469</v>
      </c>
      <c r="U25" t="n">
        <v>11.0</v>
      </c>
      <c r="V25" t="n">
        <v>0.1213427165984922</v>
      </c>
      <c r="W25" t="n">
        <v>4.0</v>
      </c>
      <c r="X25" t="n">
        <v>0.08655138594200056</v>
      </c>
      <c r="Y25" t="n">
        <v>25.0</v>
      </c>
      <c r="Z25" t="n">
        <v>0.07447167694898388</v>
      </c>
      <c r="AA25" t="n">
        <v>4.0</v>
      </c>
      <c r="AB25" t="n">
        <v>0.20245782315559313</v>
      </c>
      <c r="AC25" t="n">
        <v>21.0</v>
      </c>
      <c r="AD25" t="n">
        <v>0.5491328930713097</v>
      </c>
      <c r="AE25" t="n">
        <v>11.0</v>
      </c>
      <c r="AF25" t="n">
        <v>0.6097701532252296</v>
      </c>
      <c r="AG25" t="n">
        <v>13.0</v>
      </c>
      <c r="AH25" t="n">
        <v>0.42873827800448133</v>
      </c>
      <c r="AI25" t="n">
        <v>3.0</v>
      </c>
      <c r="AJ25" t="n">
        <v>0.5690022913312778</v>
      </c>
      <c r="AK25" t="n">
        <v>4.0</v>
      </c>
      <c r="AL25" t="n">
        <v>0.331646716861955</v>
      </c>
      <c r="AM25" t="n">
        <v>6.0</v>
      </c>
      <c r="AN25" t="n">
        <v>0.43099770866872217</v>
      </c>
      <c r="AO25" t="n">
        <v>27.0</v>
      </c>
      <c r="AP25" t="n">
        <v>0.7259512095904731</v>
      </c>
      <c r="AQ25" t="n">
        <v>3.0</v>
      </c>
      <c r="AR25" t="n">
        <v>0.22363917951293122</v>
      </c>
      <c r="AS25" t="n">
        <v>26.0</v>
      </c>
      <c r="AT25" t="n">
        <v>0.23542654253663275</v>
      </c>
      <c r="AU25" t="n">
        <v>17.0</v>
      </c>
      <c r="AV25" t="n">
        <v>0.8155800516832994</v>
      </c>
      <c r="AW25" t="n">
        <v>24.0</v>
      </c>
      <c r="AX25" t="n">
        <v>0.4983825366456249</v>
      </c>
      <c r="AY25" t="n">
        <v>7.0</v>
      </c>
      <c r="AZ25" t="n">
        <v>0.5758447145609631</v>
      </c>
      <c r="BA25" t="n">
        <v>7.0</v>
      </c>
      <c r="BB25" t="n">
        <v>0.1596531342502119</v>
      </c>
      <c r="BC25" t="n">
        <v>3.0</v>
      </c>
      <c r="BD25" t="n">
        <v>0.05777625057776061</v>
      </c>
      <c r="BE25" t="n">
        <v>26.0</v>
      </c>
      <c r="BF25" t="n">
        <v>0.08022701975899717</v>
      </c>
      <c r="BG25" t="n">
        <v>20.0</v>
      </c>
      <c r="BH25" t="n">
        <v>0.18173602215939305</v>
      </c>
      <c r="BI25" t="n">
        <v>25.0</v>
      </c>
      <c r="BJ25" t="n">
        <v>0.5016768051963763</v>
      </c>
      <c r="BK25" t="n">
        <v>4.0</v>
      </c>
      <c r="BL25" t="n">
        <v>0.5746188624914811</v>
      </c>
      <c r="BM25" t="n">
        <v>5.0</v>
      </c>
      <c r="BN25" t="n">
        <v>112.86442317477069</v>
      </c>
      <c r="BO25" t="n">
        <v>7.0</v>
      </c>
      <c r="BP25" t="n">
        <v>105.66783963792818</v>
      </c>
      <c r="BQ25" t="n">
        <v>2.0</v>
      </c>
      <c r="BR25" t="n">
        <v>101.8582319249557</v>
      </c>
      <c r="BS25" t="n">
        <v>10.0</v>
      </c>
    </row>
    <row r="26">
      <c r="A26" t="s">
        <v>19</v>
      </c>
      <c r="B26" t="n">
        <v>0.4431625136006131</v>
      </c>
      <c r="C26" t="n">
        <v>26.0</v>
      </c>
      <c r="D26" t="n">
        <v>0.5837275298915385</v>
      </c>
      <c r="E26" t="n">
        <v>17.0</v>
      </c>
      <c r="F26" t="n">
        <v>0.34301649690207464</v>
      </c>
      <c r="G26" t="n">
        <v>23.0</v>
      </c>
      <c r="H26" t="n">
        <v>0.4162724701084614</v>
      </c>
      <c r="I26" t="n">
        <v>14.0</v>
      </c>
      <c r="J26" t="n">
        <v>0.7301414221709014</v>
      </c>
      <c r="K26" t="n">
        <v>29.0</v>
      </c>
      <c r="L26" t="n">
        <v>0.1859908324058341</v>
      </c>
      <c r="M26" t="n">
        <v>26.0</v>
      </c>
      <c r="N26" t="n">
        <v>0.20630670176578644</v>
      </c>
      <c r="O26" t="n">
        <v>24.0</v>
      </c>
      <c r="P26" t="n">
        <v>0.7542394765455728</v>
      </c>
      <c r="Q26" t="n">
        <v>22.0</v>
      </c>
      <c r="R26" t="n">
        <v>0.474810288012448</v>
      </c>
      <c r="S26" t="n">
        <v>29.0</v>
      </c>
      <c r="T26" t="n">
        <v>0.6133329842048874</v>
      </c>
      <c r="U26" t="n">
        <v>14.0</v>
      </c>
      <c r="V26" t="n">
        <v>0.14835254326220576</v>
      </c>
      <c r="W26" t="n">
        <v>28.0</v>
      </c>
      <c r="X26" t="n">
        <v>0.08039781551353198</v>
      </c>
      <c r="Y26" t="n">
        <v>23.0</v>
      </c>
      <c r="Z26" t="n">
        <v>0.08877890136103972</v>
      </c>
      <c r="AA26" t="n">
        <v>19.0</v>
      </c>
      <c r="AB26" t="n">
        <v>0.21793788513177328</v>
      </c>
      <c r="AC26" t="n">
        <v>30.0</v>
      </c>
      <c r="AD26" t="n">
        <v>0.514494281573222</v>
      </c>
      <c r="AE26" t="n">
        <v>26.0</v>
      </c>
      <c r="AF26" t="n">
        <v>0.575103977380907</v>
      </c>
      <c r="AG26" t="n">
        <v>26.0</v>
      </c>
      <c r="AH26" t="n">
        <v>0.4958251931837672</v>
      </c>
      <c r="AI26" t="n">
        <v>28.0</v>
      </c>
      <c r="AJ26" t="n">
        <v>0.5848381184546863</v>
      </c>
      <c r="AK26" t="n">
        <v>12.0</v>
      </c>
      <c r="AL26" t="n">
        <v>0.3693861586250449</v>
      </c>
      <c r="AM26" t="n">
        <v>24.0</v>
      </c>
      <c r="AN26" t="n">
        <v>0.4151618815453137</v>
      </c>
      <c r="AO26" t="n">
        <v>19.0</v>
      </c>
      <c r="AP26" t="n">
        <v>0.822609139313736</v>
      </c>
      <c r="AQ26" t="n">
        <v>29.0</v>
      </c>
      <c r="AR26" t="n">
        <v>0.261968076422366</v>
      </c>
      <c r="AS26" t="n">
        <v>30.0</v>
      </c>
      <c r="AT26" t="n">
        <v>0.2469510602371685</v>
      </c>
      <c r="AU26" t="n">
        <v>30.0</v>
      </c>
      <c r="AV26" t="n">
        <v>0.8002591433219864</v>
      </c>
      <c r="AW26" t="n">
        <v>20.0</v>
      </c>
      <c r="AX26" t="n">
        <v>0.5085360259241993</v>
      </c>
      <c r="AY26" t="n">
        <v>30.0</v>
      </c>
      <c r="AZ26" t="n">
        <v>0.6394558702700528</v>
      </c>
      <c r="BA26" t="n">
        <v>25.0</v>
      </c>
      <c r="BB26" t="n">
        <v>0.12637216194483486</v>
      </c>
      <c r="BC26" t="n">
        <v>21.0</v>
      </c>
      <c r="BD26" t="n">
        <v>0.08664876310174673</v>
      </c>
      <c r="BE26" t="n">
        <v>7.0</v>
      </c>
      <c r="BF26" t="n">
        <v>0.09766410588791222</v>
      </c>
      <c r="BG26" t="n">
        <v>8.0</v>
      </c>
      <c r="BH26" t="n">
        <v>0.17541799189103038</v>
      </c>
      <c r="BI26" t="n">
        <v>28.0</v>
      </c>
      <c r="BJ26" t="n">
        <v>0.5730589979901674</v>
      </c>
      <c r="BK26" t="n">
        <v>29.0</v>
      </c>
      <c r="BL26" t="n">
        <v>0.6572674546189751</v>
      </c>
      <c r="BM26" t="n">
        <v>29.0</v>
      </c>
      <c r="BN26" t="n">
        <v>103.87140900277291</v>
      </c>
      <c r="BO26" t="n">
        <v>28.0</v>
      </c>
      <c r="BP26" t="n">
        <v>115.57961289993769</v>
      </c>
      <c r="BQ26" t="n">
        <v>29.0</v>
      </c>
      <c r="BR26" t="n">
        <v>100.09095046032284</v>
      </c>
      <c r="BS26" t="n">
        <v>18.0</v>
      </c>
    </row>
    <row r="27">
      <c r="A27" t="s">
        <v>113</v>
      </c>
      <c r="B27" t="n">
        <v>0.4651941548174743</v>
      </c>
      <c r="C27" t="n">
        <v>17.0</v>
      </c>
      <c r="D27" t="n">
        <v>0.6204689316958499</v>
      </c>
      <c r="E27" t="n">
        <v>11.0</v>
      </c>
      <c r="F27" t="n">
        <v>0.33876362195297727</v>
      </c>
      <c r="G27" t="n">
        <v>28.0</v>
      </c>
      <c r="H27" t="n">
        <v>0.37953106830415007</v>
      </c>
      <c r="I27" t="n">
        <v>20.0</v>
      </c>
      <c r="J27" t="n">
        <v>0.7509084250713887</v>
      </c>
      <c r="K27" t="n">
        <v>25.0</v>
      </c>
      <c r="L27" t="n">
        <v>0.2011392766554548</v>
      </c>
      <c r="M27" t="n">
        <v>12.0</v>
      </c>
      <c r="N27" t="n">
        <v>0.21017542190641916</v>
      </c>
      <c r="O27" t="n">
        <v>21.0</v>
      </c>
      <c r="P27" t="n">
        <v>0.7670510072559784</v>
      </c>
      <c r="Q27" t="n">
        <v>15.0</v>
      </c>
      <c r="R27" t="n">
        <v>0.4850483534285648</v>
      </c>
      <c r="S27" t="n">
        <v>24.0</v>
      </c>
      <c r="T27" t="n">
        <v>0.5929803432123584</v>
      </c>
      <c r="U27" t="n">
        <v>20.0</v>
      </c>
      <c r="V27" t="n">
        <v>0.13518960679886247</v>
      </c>
      <c r="W27" t="n">
        <v>18.0</v>
      </c>
      <c r="X27" t="n">
        <v>0.06775934226933567</v>
      </c>
      <c r="Y27" t="n">
        <v>7.0</v>
      </c>
      <c r="Z27" t="n">
        <v>0.07911961544920544</v>
      </c>
      <c r="AA27" t="n">
        <v>7.0</v>
      </c>
      <c r="AB27" t="n">
        <v>0.17883961714482094</v>
      </c>
      <c r="AC27" t="n">
        <v>4.0</v>
      </c>
      <c r="AD27" t="n">
        <v>0.5293594236878969</v>
      </c>
      <c r="AE27" t="n">
        <v>20.0</v>
      </c>
      <c r="AF27" t="n">
        <v>0.5944979538506403</v>
      </c>
      <c r="AG27" t="n">
        <v>20.0</v>
      </c>
      <c r="AH27" t="n">
        <v>0.48507769708656284</v>
      </c>
      <c r="AI27" t="n">
        <v>24.0</v>
      </c>
      <c r="AJ27" t="n">
        <v>0.5760782824249489</v>
      </c>
      <c r="AK27" t="n">
        <v>8.0</v>
      </c>
      <c r="AL27" t="n">
        <v>0.3912951758266204</v>
      </c>
      <c r="AM27" t="n">
        <v>28.0</v>
      </c>
      <c r="AN27" t="n">
        <v>0.4239217175750511</v>
      </c>
      <c r="AO27" t="n">
        <v>23.0</v>
      </c>
      <c r="AP27" t="n">
        <v>0.8003454584914365</v>
      </c>
      <c r="AQ27" t="n">
        <v>25.0</v>
      </c>
      <c r="AR27" t="n">
        <v>0.165507549177076</v>
      </c>
      <c r="AS27" t="n">
        <v>4.0</v>
      </c>
      <c r="AT27" t="n">
        <v>0.23214470188660893</v>
      </c>
      <c r="AU27" t="n">
        <v>7.0</v>
      </c>
      <c r="AV27" t="n">
        <v>0.810024872532966</v>
      </c>
      <c r="AW27" t="n">
        <v>21.0</v>
      </c>
      <c r="AX27" t="n">
        <v>0.5013535461534367</v>
      </c>
      <c r="AY27" t="n">
        <v>21.0</v>
      </c>
      <c r="AZ27" t="n">
        <v>0.6218680007663451</v>
      </c>
      <c r="BA27" t="n">
        <v>18.0</v>
      </c>
      <c r="BB27" t="n">
        <v>0.13340792594008527</v>
      </c>
      <c r="BC27" t="n">
        <v>14.0</v>
      </c>
      <c r="BD27" t="n">
        <v>0.08680414256106173</v>
      </c>
      <c r="BE27" t="n">
        <v>6.0</v>
      </c>
      <c r="BF27" t="n">
        <v>0.0883424725550235</v>
      </c>
      <c r="BG27" t="n">
        <v>12.0</v>
      </c>
      <c r="BH27" t="n">
        <v>0.21439906870567366</v>
      </c>
      <c r="BI27" t="n">
        <v>3.0</v>
      </c>
      <c r="BJ27" t="n">
        <v>0.5683460628511792</v>
      </c>
      <c r="BK27" t="n">
        <v>27.0</v>
      </c>
      <c r="BL27" t="n">
        <v>0.6216874791596639</v>
      </c>
      <c r="BM27" t="n">
        <v>23.0</v>
      </c>
      <c r="BN27" t="n">
        <v>107.44859407336135</v>
      </c>
      <c r="BO27" t="n">
        <v>25.0</v>
      </c>
      <c r="BP27" t="n">
        <v>113.56038945252561</v>
      </c>
      <c r="BQ27" t="n">
        <v>24.0</v>
      </c>
      <c r="BR27" t="n">
        <v>102.22769490848124</v>
      </c>
      <c r="BS27" t="n">
        <v>6.0</v>
      </c>
    </row>
    <row r="28">
      <c r="A28" t="s">
        <v>15</v>
      </c>
      <c r="B28" t="n">
        <v>0.4677861431043357</v>
      </c>
      <c r="C28" t="n">
        <v>16.0</v>
      </c>
      <c r="D28" t="n">
        <v>0.6577957868612767</v>
      </c>
      <c r="E28" t="n">
        <v>2.0</v>
      </c>
      <c r="F28" t="n">
        <v>0.3509708559323249</v>
      </c>
      <c r="G28" t="n">
        <v>19.0</v>
      </c>
      <c r="H28" t="n">
        <v>0.34220421313872323</v>
      </c>
      <c r="I28" t="n">
        <v>29.0</v>
      </c>
      <c r="J28" t="n">
        <v>0.787258597720548</v>
      </c>
      <c r="K28" t="n">
        <v>11.0</v>
      </c>
      <c r="L28" t="n">
        <v>0.16668830057340583</v>
      </c>
      <c r="M28" t="n">
        <v>30.0</v>
      </c>
      <c r="N28" t="n">
        <v>0.23537693885358899</v>
      </c>
      <c r="O28" t="n">
        <v>7.0</v>
      </c>
      <c r="P28" t="n">
        <v>0.7436026311345598</v>
      </c>
      <c r="Q28" t="n">
        <v>28.0</v>
      </c>
      <c r="R28" t="n">
        <v>0.49301221560580333</v>
      </c>
      <c r="S28" t="n">
        <v>17.0</v>
      </c>
      <c r="T28" t="n">
        <v>0.6505318244219527</v>
      </c>
      <c r="U28" t="n">
        <v>5.0</v>
      </c>
      <c r="V28" t="n">
        <v>0.11686301947459928</v>
      </c>
      <c r="W28" t="n">
        <v>1.0</v>
      </c>
      <c r="X28" t="n">
        <v>0.07838849731637065</v>
      </c>
      <c r="Y28" t="n">
        <v>22.0</v>
      </c>
      <c r="Z28" t="n">
        <v>0.0858915825428761</v>
      </c>
      <c r="AA28" t="n">
        <v>18.0</v>
      </c>
      <c r="AB28" t="n">
        <v>0.17446186694492577</v>
      </c>
      <c r="AC28" t="n">
        <v>1.0</v>
      </c>
      <c r="AD28" t="n">
        <v>0.5284227317706308</v>
      </c>
      <c r="AE28" t="n">
        <v>21.0</v>
      </c>
      <c r="AF28" t="n">
        <v>0.583871787615155</v>
      </c>
      <c r="AG28" t="n">
        <v>24.0</v>
      </c>
      <c r="AH28" t="n">
        <v>0.45816897619703045</v>
      </c>
      <c r="AI28" t="n">
        <v>12.0</v>
      </c>
      <c r="AJ28" t="n">
        <v>0.5735334344965693</v>
      </c>
      <c r="AK28" t="n">
        <v>6.0</v>
      </c>
      <c r="AL28" t="n">
        <v>0.36472369981622554</v>
      </c>
      <c r="AM28" t="n">
        <v>19.0</v>
      </c>
      <c r="AN28" t="n">
        <v>0.42646656550343054</v>
      </c>
      <c r="AO28" t="n">
        <v>25.0</v>
      </c>
      <c r="AP28" t="n">
        <v>0.7552450403409553</v>
      </c>
      <c r="AQ28" t="n">
        <v>5.0</v>
      </c>
      <c r="AR28" t="n">
        <v>0.21765805551102643</v>
      </c>
      <c r="AS28" t="n">
        <v>25.0</v>
      </c>
      <c r="AT28" t="n">
        <v>0.23878402901929896</v>
      </c>
      <c r="AU28" t="n">
        <v>24.0</v>
      </c>
      <c r="AV28" t="n">
        <v>0.758081739772716</v>
      </c>
      <c r="AW28" t="n">
        <v>7.0</v>
      </c>
      <c r="AX28" t="n">
        <v>0.4991055338424805</v>
      </c>
      <c r="AY28" t="n">
        <v>12.0</v>
      </c>
      <c r="AZ28" t="n">
        <v>0.5345072890837846</v>
      </c>
      <c r="BA28" t="n">
        <v>1.0</v>
      </c>
      <c r="BB28" t="n">
        <v>0.15180317158532897</v>
      </c>
      <c r="BC28" t="n">
        <v>5.0</v>
      </c>
      <c r="BD28" t="n">
        <v>0.05961195524351965</v>
      </c>
      <c r="BE28" t="n">
        <v>25.0</v>
      </c>
      <c r="BF28" t="n">
        <v>0.07866584296206708</v>
      </c>
      <c r="BG28" t="n">
        <v>21.0</v>
      </c>
      <c r="BH28" t="n">
        <v>0.20200632011690983</v>
      </c>
      <c r="BI28" t="n">
        <v>8.0</v>
      </c>
      <c r="BJ28" t="n">
        <v>0.5356872931961049</v>
      </c>
      <c r="BK28" t="n">
        <v>14.0</v>
      </c>
      <c r="BL28" t="n">
        <v>0.6062802258657088</v>
      </c>
      <c r="BM28" t="n">
        <v>15.0</v>
      </c>
      <c r="BN28" t="n">
        <v>110.6715620142579</v>
      </c>
      <c r="BO28" t="n">
        <v>16.0</v>
      </c>
      <c r="BP28" t="n">
        <v>109.166490361492</v>
      </c>
      <c r="BQ28" t="n">
        <v>12.0</v>
      </c>
      <c r="BR28" t="n">
        <v>102.72535454049451</v>
      </c>
      <c r="BS28" t="n">
        <v>5.0</v>
      </c>
    </row>
    <row r="29">
      <c r="A29" t="s">
        <v>114</v>
      </c>
      <c r="B29" t="n">
        <v>0.44133905759354486</v>
      </c>
      <c r="C29" t="n">
        <v>27.0</v>
      </c>
      <c r="D29" t="n">
        <v>0.632316739516242</v>
      </c>
      <c r="E29" t="n">
        <v>8.0</v>
      </c>
      <c r="F29" t="n">
        <v>0.34116560190734535</v>
      </c>
      <c r="G29" t="n">
        <v>27.0</v>
      </c>
      <c r="H29" t="n">
        <v>0.36768326048375793</v>
      </c>
      <c r="I29" t="n">
        <v>23.0</v>
      </c>
      <c r="J29" t="n">
        <v>0.7752394795091031</v>
      </c>
      <c r="K29" t="n">
        <v>16.0</v>
      </c>
      <c r="L29" t="n">
        <v>0.18618284532494328</v>
      </c>
      <c r="M29" t="n">
        <v>25.0</v>
      </c>
      <c r="N29" t="n">
        <v>0.28113178772301284</v>
      </c>
      <c r="O29" t="n">
        <v>2.0</v>
      </c>
      <c r="P29" t="n">
        <v>0.7646132207817766</v>
      </c>
      <c r="Q29" t="n">
        <v>19.0</v>
      </c>
      <c r="R29" t="n">
        <v>0.5067833241170321</v>
      </c>
      <c r="S29" t="n">
        <v>10.0</v>
      </c>
      <c r="T29" t="n">
        <v>0.5466352497211082</v>
      </c>
      <c r="U29" t="n">
        <v>30.0</v>
      </c>
      <c r="V29" t="n">
        <v>0.12421113315882068</v>
      </c>
      <c r="W29" t="n">
        <v>6.0</v>
      </c>
      <c r="X29" t="n">
        <v>0.08826909221344428</v>
      </c>
      <c r="Y29" t="n">
        <v>28.0</v>
      </c>
      <c r="Z29" t="n">
        <v>0.09087374321070073</v>
      </c>
      <c r="AA29" t="n">
        <v>22.0</v>
      </c>
      <c r="AB29" t="n">
        <v>0.1882485979081852</v>
      </c>
      <c r="AC29" t="n">
        <v>9.0</v>
      </c>
      <c r="AD29" t="n">
        <v>0.5043288869763722</v>
      </c>
      <c r="AE29" t="n">
        <v>29.0</v>
      </c>
      <c r="AF29" t="n">
        <v>0.5669534517115159</v>
      </c>
      <c r="AG29" t="n">
        <v>29.0</v>
      </c>
      <c r="AH29" t="n">
        <v>0.48559614722000743</v>
      </c>
      <c r="AI29" t="n">
        <v>25.0</v>
      </c>
      <c r="AJ29" t="n">
        <v>0.5522200456835713</v>
      </c>
      <c r="AK29" t="n">
        <v>2.0</v>
      </c>
      <c r="AL29" t="n">
        <v>0.3466284647800283</v>
      </c>
      <c r="AM29" t="n">
        <v>9.0</v>
      </c>
      <c r="AN29" t="n">
        <v>0.4477799543164286</v>
      </c>
      <c r="AO29" t="n">
        <v>29.0</v>
      </c>
      <c r="AP29" t="n">
        <v>0.7809073130589919</v>
      </c>
      <c r="AQ29" t="n">
        <v>18.0</v>
      </c>
      <c r="AR29" t="n">
        <v>0.19639287029188568</v>
      </c>
      <c r="AS29" t="n">
        <v>15.0</v>
      </c>
      <c r="AT29" t="n">
        <v>0.23076674954243565</v>
      </c>
      <c r="AU29" t="n">
        <v>3.0</v>
      </c>
      <c r="AV29" t="n">
        <v>0.6796648979303832</v>
      </c>
      <c r="AW29" t="n">
        <v>2.0</v>
      </c>
      <c r="AX29" t="n">
        <v>0.49834726103125193</v>
      </c>
      <c r="AY29" t="n">
        <v>6.0</v>
      </c>
      <c r="AZ29" t="n">
        <v>0.7160054898147321</v>
      </c>
      <c r="BA29" t="n">
        <v>30.0</v>
      </c>
      <c r="BB29" t="n">
        <v>0.1697063379889473</v>
      </c>
      <c r="BC29" t="n">
        <v>1.0</v>
      </c>
      <c r="BD29" t="n">
        <v>0.05368644880329526</v>
      </c>
      <c r="BE29" t="n">
        <v>29.0</v>
      </c>
      <c r="BF29" t="n">
        <v>0.08775086996531385</v>
      </c>
      <c r="BG29" t="n">
        <v>13.0</v>
      </c>
      <c r="BH29" t="n">
        <v>0.19950760161707942</v>
      </c>
      <c r="BI29" t="n">
        <v>11.0</v>
      </c>
      <c r="BJ29" t="n">
        <v>0.5631444707036196</v>
      </c>
      <c r="BK29" t="n">
        <v>24.0</v>
      </c>
      <c r="BL29" t="n">
        <v>0.6265655300678733</v>
      </c>
      <c r="BM29" t="n">
        <v>26.0</v>
      </c>
      <c r="BN29" t="n">
        <v>108.40117566375528</v>
      </c>
      <c r="BO29" t="n">
        <v>23.0</v>
      </c>
      <c r="BP29" t="n">
        <v>106.98307493690912</v>
      </c>
      <c r="BQ29" t="n">
        <v>6.0</v>
      </c>
      <c r="BR29" t="n">
        <v>99.0492415944893</v>
      </c>
      <c r="BS29" t="n">
        <v>23.0</v>
      </c>
    </row>
    <row r="30">
      <c r="A30" t="s">
        <v>16</v>
      </c>
      <c r="B30" t="n">
        <v>0.46297141428433575</v>
      </c>
      <c r="C30" t="n">
        <v>18.0</v>
      </c>
      <c r="D30" t="n">
        <v>0.5301595459596837</v>
      </c>
      <c r="E30" t="n">
        <v>30.0</v>
      </c>
      <c r="F30" t="n">
        <v>0.3563201624389421</v>
      </c>
      <c r="G30" t="n">
        <v>13.0</v>
      </c>
      <c r="H30" t="n">
        <v>0.4698404540403162</v>
      </c>
      <c r="I30" t="n">
        <v>1.0</v>
      </c>
      <c r="J30" t="n">
        <v>0.7601504220449558</v>
      </c>
      <c r="K30" t="n">
        <v>23.0</v>
      </c>
      <c r="L30" t="n">
        <v>0.19477878651692196</v>
      </c>
      <c r="M30" t="n">
        <v>18.0</v>
      </c>
      <c r="N30" t="n">
        <v>0.2540249947427539</v>
      </c>
      <c r="O30" t="n">
        <v>5.0</v>
      </c>
      <c r="P30" t="n">
        <v>0.7768977355046344</v>
      </c>
      <c r="Q30" t="n">
        <v>10.0</v>
      </c>
      <c r="R30" t="n">
        <v>0.5225901456787245</v>
      </c>
      <c r="S30" t="n">
        <v>3.0</v>
      </c>
      <c r="T30" t="n">
        <v>0.5497634532224489</v>
      </c>
      <c r="U30" t="n">
        <v>29.0</v>
      </c>
      <c r="V30" t="n">
        <v>0.14155166405038874</v>
      </c>
      <c r="W30" t="n">
        <v>25.0</v>
      </c>
      <c r="X30" t="n">
        <v>0.07654218942583754</v>
      </c>
      <c r="Y30" t="n">
        <v>20.0</v>
      </c>
      <c r="Z30" t="n">
        <v>0.08932223326768136</v>
      </c>
      <c r="AA30" t="n">
        <v>21.0</v>
      </c>
      <c r="AB30" t="n">
        <v>0.18915280553879837</v>
      </c>
      <c r="AC30" t="n">
        <v>10.0</v>
      </c>
      <c r="AD30" t="n">
        <v>0.546812460231958</v>
      </c>
      <c r="AE30" t="n">
        <v>12.0</v>
      </c>
      <c r="AF30" t="n">
        <v>0.6095461273298898</v>
      </c>
      <c r="AG30" t="n">
        <v>14.0</v>
      </c>
      <c r="AH30" t="n">
        <v>0.46389270902280344</v>
      </c>
      <c r="AI30" t="n">
        <v>16.0</v>
      </c>
      <c r="AJ30" t="n">
        <v>0.6603438697968453</v>
      </c>
      <c r="AK30" t="n">
        <v>30.0</v>
      </c>
      <c r="AL30" t="n">
        <v>0.3518340806924417</v>
      </c>
      <c r="AM30" t="n">
        <v>12.0</v>
      </c>
      <c r="AN30" t="n">
        <v>0.33965613020315455</v>
      </c>
      <c r="AO30" t="n">
        <v>1.0</v>
      </c>
      <c r="AP30" t="n">
        <v>0.7643856151958596</v>
      </c>
      <c r="AQ30" t="n">
        <v>11.0</v>
      </c>
      <c r="AR30" t="n">
        <v>0.16089499534881785</v>
      </c>
      <c r="AS30" t="n">
        <v>2.0</v>
      </c>
      <c r="AT30" t="n">
        <v>0.23781162076117923</v>
      </c>
      <c r="AU30" t="n">
        <v>23.0</v>
      </c>
      <c r="AV30" t="n">
        <v>0.7174484047564528</v>
      </c>
      <c r="AW30" t="n">
        <v>5.0</v>
      </c>
      <c r="AX30" t="n">
        <v>0.5023588824383476</v>
      </c>
      <c r="AY30" t="n">
        <v>23.0</v>
      </c>
      <c r="AZ30" t="n">
        <v>0.6377631688785446</v>
      </c>
      <c r="BA30" t="n">
        <v>24.0</v>
      </c>
      <c r="BB30" t="n">
        <v>0.1149383531347017</v>
      </c>
      <c r="BC30" t="n">
        <v>28.0</v>
      </c>
      <c r="BD30" t="n">
        <v>0.07996612414921589</v>
      </c>
      <c r="BE30" t="n">
        <v>12.0</v>
      </c>
      <c r="BF30" t="n">
        <v>0.10683523495727541</v>
      </c>
      <c r="BG30" t="n">
        <v>2.0</v>
      </c>
      <c r="BH30" t="n">
        <v>0.21108703721368313</v>
      </c>
      <c r="BI30" t="n">
        <v>5.0</v>
      </c>
      <c r="BJ30" t="n">
        <v>0.5237814288882735</v>
      </c>
      <c r="BK30" t="n">
        <v>12.0</v>
      </c>
      <c r="BL30" t="n">
        <v>0.5768637481154436</v>
      </c>
      <c r="BM30" t="n">
        <v>8.0</v>
      </c>
      <c r="BN30" t="n">
        <v>112.6833980737325</v>
      </c>
      <c r="BO30" t="n">
        <v>10.0</v>
      </c>
      <c r="BP30" t="n">
        <v>111.14483082162192</v>
      </c>
      <c r="BQ30" t="n">
        <v>18.0</v>
      </c>
      <c r="BR30" t="n">
        <v>98.27080178404415</v>
      </c>
      <c r="BS30" t="n">
        <v>28.0</v>
      </c>
    </row>
    <row r="31">
      <c r="A31" t="s">
        <v>7</v>
      </c>
      <c r="B31" t="n">
        <v>0.46975493391563256</v>
      </c>
      <c r="C31" t="n">
        <v>14.0</v>
      </c>
      <c r="D31" t="n">
        <v>0.6515180858811928</v>
      </c>
      <c r="E31" t="n">
        <v>5.0</v>
      </c>
      <c r="F31" t="n">
        <v>0.3542572419053465</v>
      </c>
      <c r="G31" t="n">
        <v>17.0</v>
      </c>
      <c r="H31" t="n">
        <v>0.3484819141188072</v>
      </c>
      <c r="I31" t="n">
        <v>26.0</v>
      </c>
      <c r="J31" t="n">
        <v>0.7748017817116857</v>
      </c>
      <c r="K31" t="n">
        <v>17.0</v>
      </c>
      <c r="L31" t="n">
        <v>0.18708651967364584</v>
      </c>
      <c r="M31" t="n">
        <v>24.0</v>
      </c>
      <c r="N31" t="n">
        <v>0.20049300944964554</v>
      </c>
      <c r="O31" t="n">
        <v>25.0</v>
      </c>
      <c r="P31" t="n">
        <v>0.7759555528389908</v>
      </c>
      <c r="Q31" t="n">
        <v>11.0</v>
      </c>
      <c r="R31" t="n">
        <v>0.4921225149335113</v>
      </c>
      <c r="S31" t="n">
        <v>18.0</v>
      </c>
      <c r="T31" t="n">
        <v>0.6191660051277336</v>
      </c>
      <c r="U31" t="n">
        <v>12.0</v>
      </c>
      <c r="V31" t="n">
        <v>0.13169890976214169</v>
      </c>
      <c r="W31" t="n">
        <v>12.0</v>
      </c>
      <c r="X31" t="n">
        <v>0.06349010029824975</v>
      </c>
      <c r="Y31" t="n">
        <v>1.0</v>
      </c>
      <c r="Z31" t="n">
        <v>0.08561418343692918</v>
      </c>
      <c r="AA31" t="n">
        <v>16.0</v>
      </c>
      <c r="AB31" t="n">
        <v>0.1861827061693596</v>
      </c>
      <c r="AC31" t="n">
        <v>6.0</v>
      </c>
      <c r="AD31" t="n">
        <v>0.5311773910146643</v>
      </c>
      <c r="AE31" t="n">
        <v>19.0</v>
      </c>
      <c r="AF31" t="n">
        <v>0.5930821534079825</v>
      </c>
      <c r="AG31" t="n">
        <v>21.0</v>
      </c>
      <c r="AH31" t="n">
        <v>0.4652648678296631</v>
      </c>
      <c r="AI31" t="n">
        <v>17.0</v>
      </c>
      <c r="AJ31" t="n">
        <v>0.5796997518685857</v>
      </c>
      <c r="AK31" t="n">
        <v>10.0</v>
      </c>
      <c r="AL31" t="n">
        <v>0.3887987235633235</v>
      </c>
      <c r="AM31" t="n">
        <v>27.0</v>
      </c>
      <c r="AN31" t="n">
        <v>0.4203002481314143</v>
      </c>
      <c r="AO31" t="n">
        <v>21.0</v>
      </c>
      <c r="AP31" t="n">
        <v>0.8078297894778835</v>
      </c>
      <c r="AQ31" t="n">
        <v>27.0</v>
      </c>
      <c r="AR31" t="n">
        <v>0.19605696835107814</v>
      </c>
      <c r="AS31" t="n">
        <v>14.0</v>
      </c>
      <c r="AT31" t="n">
        <v>0.23090714257857858</v>
      </c>
      <c r="AU31" t="n">
        <v>4.0</v>
      </c>
      <c r="AV31" t="n">
        <v>0.8286403142166359</v>
      </c>
      <c r="AW31" t="n">
        <v>26.0</v>
      </c>
      <c r="AX31" t="n">
        <v>0.500069071486599</v>
      </c>
      <c r="AY31" t="n">
        <v>14.0</v>
      </c>
      <c r="AZ31" t="n">
        <v>0.5743198069911668</v>
      </c>
      <c r="BA31" t="n">
        <v>6.0</v>
      </c>
      <c r="BB31" t="n">
        <v>0.12112061068692645</v>
      </c>
      <c r="BC31" t="n">
        <v>25.0</v>
      </c>
      <c r="BD31" t="n">
        <v>0.08607537064474595</v>
      </c>
      <c r="BE31" t="n">
        <v>9.0</v>
      </c>
      <c r="BF31" t="n">
        <v>0.08154455340347677</v>
      </c>
      <c r="BG31" t="n">
        <v>18.0</v>
      </c>
      <c r="BH31" t="n">
        <v>0.19906399387485765</v>
      </c>
      <c r="BI31" t="n">
        <v>12.0</v>
      </c>
      <c r="BJ31" t="n">
        <v>0.5472509176054331</v>
      </c>
      <c r="BK31" t="n">
        <v>19.0</v>
      </c>
      <c r="BL31" t="n">
        <v>0.6122782423949431</v>
      </c>
      <c r="BM31" t="n">
        <v>18.0</v>
      </c>
      <c r="BN31" t="n">
        <v>108.46159897967136</v>
      </c>
      <c r="BO31" t="n">
        <v>22.0</v>
      </c>
      <c r="BP31" t="n">
        <v>113.18381711203352</v>
      </c>
      <c r="BQ31" t="n">
        <v>23.0</v>
      </c>
      <c r="BR31" t="n">
        <v>98.76339225882272</v>
      </c>
      <c r="BS31" t="n">
        <v>24.0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S31"/>
  <sheetViews>
    <sheetView workbookViewId="0">
      <selection activeCell="E1" sqref="E1"/>
    </sheetView>
  </sheetViews>
  <sheetFormatPr baseColWidth="10" defaultRowHeight="15" x14ac:dyDescent="0.2"/>
  <cols>
    <col min="1" max="1" bestFit="true" customWidth="true" width="20.1640625" collapsed="true"/>
  </cols>
  <sheetData>
    <row r="1">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80</v>
      </c>
      <c r="BD1" t="s">
        <v>81</v>
      </c>
      <c r="BE1" t="s">
        <v>82</v>
      </c>
      <c r="BF1" t="s">
        <v>83</v>
      </c>
      <c r="BG1" t="s">
        <v>84</v>
      </c>
      <c r="BH1" t="s">
        <v>85</v>
      </c>
      <c r="BI1" t="s">
        <v>86</v>
      </c>
      <c r="BJ1" t="s">
        <v>87</v>
      </c>
      <c r="BK1" t="s">
        <v>88</v>
      </c>
      <c r="BL1" t="s">
        <v>89</v>
      </c>
      <c r="BM1" t="s">
        <v>90</v>
      </c>
      <c r="BN1" t="s">
        <v>91</v>
      </c>
      <c r="BO1" t="s">
        <v>92</v>
      </c>
      <c r="BP1" t="s">
        <v>93</v>
      </c>
      <c r="BQ1" t="s">
        <v>94</v>
      </c>
      <c r="BR1" t="s">
        <v>95</v>
      </c>
      <c r="BS1" t="s">
        <v>96</v>
      </c>
    </row>
    <row r="2">
      <c r="A2" t="s">
        <v>8</v>
      </c>
      <c r="B2" t="n">
        <v>0.48518324922504935</v>
      </c>
      <c r="C2" t="n">
        <v>3.0</v>
      </c>
      <c r="D2" t="n">
        <v>0.5996372056498931</v>
      </c>
      <c r="E2" t="n">
        <v>16.0</v>
      </c>
      <c r="F2" t="n">
        <v>0.3809426098809107</v>
      </c>
      <c r="G2" t="n">
        <v>2.0</v>
      </c>
      <c r="H2" t="n">
        <v>0.40036279435010685</v>
      </c>
      <c r="I2" t="n">
        <v>15.0</v>
      </c>
      <c r="J2" t="n">
        <v>0.8225731730617424</v>
      </c>
      <c r="K2" t="n">
        <v>2.0</v>
      </c>
      <c r="L2" t="n">
        <v>0.22698897699823112</v>
      </c>
      <c r="M2" t="n">
        <v>2.0</v>
      </c>
      <c r="N2" t="n">
        <v>0.2243402369680096</v>
      </c>
      <c r="O2" t="n">
        <v>23.0</v>
      </c>
      <c r="P2" t="n">
        <v>0.7633965608141398</v>
      </c>
      <c r="Q2" t="n">
        <v>19.0</v>
      </c>
      <c r="R2" t="n">
        <v>0.4939398788064681</v>
      </c>
      <c r="S2" t="n">
        <v>19.0</v>
      </c>
      <c r="T2" t="n">
        <v>0.5978474730903032</v>
      </c>
      <c r="U2" t="n">
        <v>21.0</v>
      </c>
      <c r="V2" t="n">
        <v>0.11517331039950797</v>
      </c>
      <c r="W2" t="n">
        <v>1.0</v>
      </c>
      <c r="X2" t="n">
        <v>0.07890635337879144</v>
      </c>
      <c r="Y2" t="n">
        <v>23.0</v>
      </c>
      <c r="Z2" t="n">
        <v>0.08115993336006276</v>
      </c>
      <c r="AA2" t="n">
        <v>10.0</v>
      </c>
      <c r="AB2" t="n">
        <v>0.1882091817490314</v>
      </c>
      <c r="AC2" t="n">
        <v>10.0</v>
      </c>
      <c r="AD2" t="n">
        <v>0.5619151590491583</v>
      </c>
      <c r="AE2" t="n">
        <v>1.0</v>
      </c>
      <c r="AF2" t="n">
        <v>0.6363383045928208</v>
      </c>
      <c r="AG2" t="n">
        <v>1.0</v>
      </c>
      <c r="AH2" t="n">
        <v>0.45512227856051624</v>
      </c>
      <c r="AI2" t="n">
        <v>7.0</v>
      </c>
      <c r="AJ2" t="n">
        <v>0.612393155522457</v>
      </c>
      <c r="AK2" t="n">
        <v>24.0</v>
      </c>
      <c r="AL2" t="n">
        <v>0.3437817288055375</v>
      </c>
      <c r="AM2" t="n">
        <v>10.0</v>
      </c>
      <c r="AN2" t="n">
        <v>0.38760684447754296</v>
      </c>
      <c r="AO2" t="n">
        <v>7.0</v>
      </c>
      <c r="AP2" t="n">
        <v>0.7449448870978762</v>
      </c>
      <c r="AQ2" t="n">
        <v>5.0</v>
      </c>
      <c r="AR2" t="n">
        <v>0.14405905962800444</v>
      </c>
      <c r="AS2" t="n">
        <v>1.0</v>
      </c>
      <c r="AT2" t="n">
        <v>0.23948555641058644</v>
      </c>
      <c r="AU2" t="n">
        <v>29.0</v>
      </c>
      <c r="AV2" t="n">
        <v>0.7881548220607788</v>
      </c>
      <c r="AW2" t="n">
        <v>22.0</v>
      </c>
      <c r="AX2" t="n">
        <v>0.5043336853945932</v>
      </c>
      <c r="AY2" t="n">
        <v>29.0</v>
      </c>
      <c r="AZ2" t="n">
        <v>0.5990944074537617</v>
      </c>
      <c r="BA2" t="n">
        <v>15.0</v>
      </c>
      <c r="BB2" t="n">
        <v>0.1498911128228603</v>
      </c>
      <c r="BC2" t="n">
        <v>3.0</v>
      </c>
      <c r="BD2" t="n">
        <v>0.06713255088448217</v>
      </c>
      <c r="BE2" t="n">
        <v>25.0</v>
      </c>
      <c r="BF2" t="n">
        <v>0.08285420593991606</v>
      </c>
      <c r="BG2" t="n">
        <v>19.0</v>
      </c>
      <c r="BH2" t="n">
        <v>0.21841322728121063</v>
      </c>
      <c r="BI2" t="n">
        <v>2.0</v>
      </c>
      <c r="BJ2" t="n">
        <v>0.5214072137176285</v>
      </c>
      <c r="BK2" t="n">
        <v>9.0</v>
      </c>
      <c r="BL2" t="n">
        <v>0.5691859704792993</v>
      </c>
      <c r="BM2" t="n">
        <v>4.0</v>
      </c>
      <c r="BN2" t="n">
        <v>117.36579974267126</v>
      </c>
      <c r="BO2" t="n">
        <v>1.0</v>
      </c>
      <c r="BP2" t="n">
        <v>112.23226627193543</v>
      </c>
      <c r="BQ2" t="n">
        <v>21.0</v>
      </c>
      <c r="BR2" t="n">
        <v>100.43430412233874</v>
      </c>
      <c r="BS2" t="n">
        <v>17.0</v>
      </c>
    </row>
    <row r="3">
      <c r="A3" t="s">
        <v>97</v>
      </c>
      <c r="B3" t="n">
        <v>0.47089380289089516</v>
      </c>
      <c r="C3" t="n">
        <v>11.0</v>
      </c>
      <c r="D3" t="n">
        <v>0.5913560354659342</v>
      </c>
      <c r="E3" t="n">
        <v>17.0</v>
      </c>
      <c r="F3" t="n">
        <v>0.3537801742742723</v>
      </c>
      <c r="G3" t="n">
        <v>17.0</v>
      </c>
      <c r="H3" t="n">
        <v>0.4086439645340657</v>
      </c>
      <c r="I3" t="n">
        <v>14.0</v>
      </c>
      <c r="J3" t="n">
        <v>0.8208854886345829</v>
      </c>
      <c r="K3" t="n">
        <v>3.0</v>
      </c>
      <c r="L3" t="n">
        <v>0.19238257477837223</v>
      </c>
      <c r="M3" t="n">
        <v>20.0</v>
      </c>
      <c r="N3" t="n">
        <v>0.2551719845831399</v>
      </c>
      <c r="O3" t="n">
        <v>8.0</v>
      </c>
      <c r="P3" t="n">
        <v>0.7765414482922574</v>
      </c>
      <c r="Q3" t="n">
        <v>9.0</v>
      </c>
      <c r="R3" t="n">
        <v>0.5146082135023635</v>
      </c>
      <c r="S3" t="n">
        <v>5.0</v>
      </c>
      <c r="T3" t="n">
        <v>0.6081494312747557</v>
      </c>
      <c r="U3" t="n">
        <v>16.0</v>
      </c>
      <c r="V3" t="n">
        <v>0.13562743148455836</v>
      </c>
      <c r="W3" t="n">
        <v>15.0</v>
      </c>
      <c r="X3" t="n">
        <v>0.07607641994348628</v>
      </c>
      <c r="Y3" t="n">
        <v>19.0</v>
      </c>
      <c r="Z3" t="n">
        <v>0.10542822376640816</v>
      </c>
      <c r="AA3" t="n">
        <v>28.0</v>
      </c>
      <c r="AB3" t="n">
        <v>0.18330075600537135</v>
      </c>
      <c r="AC3" t="n">
        <v>4.0</v>
      </c>
      <c r="AD3" t="n">
        <v>0.5440596890121548</v>
      </c>
      <c r="AE3" t="n">
        <v>9.0</v>
      </c>
      <c r="AF3" t="n">
        <v>0.6087487733076701</v>
      </c>
      <c r="AG3" t="n">
        <v>11.0</v>
      </c>
      <c r="AH3" t="n">
        <v>0.4435266590360748</v>
      </c>
      <c r="AI3" t="n">
        <v>4.0</v>
      </c>
      <c r="AJ3" t="n">
        <v>0.6042082845032984</v>
      </c>
      <c r="AK3" t="n">
        <v>18.0</v>
      </c>
      <c r="AL3" t="n">
        <v>0.35531198387865004</v>
      </c>
      <c r="AM3" t="n">
        <v>14.0</v>
      </c>
      <c r="AN3" t="n">
        <v>0.3957917154967015</v>
      </c>
      <c r="AO3" t="n">
        <v>13.0</v>
      </c>
      <c r="AP3" t="n">
        <v>0.7564340064540714</v>
      </c>
      <c r="AQ3" t="n">
        <v>8.0</v>
      </c>
      <c r="AR3" t="n">
        <v>0.18413692083990396</v>
      </c>
      <c r="AS3" t="n">
        <v>8.0</v>
      </c>
      <c r="AT3" t="n">
        <v>0.23082300588863017</v>
      </c>
      <c r="AU3" t="n">
        <v>5.0</v>
      </c>
      <c r="AV3" t="n">
        <v>0.7314884995781564</v>
      </c>
      <c r="AW3" t="n">
        <v>7.0</v>
      </c>
      <c r="AX3" t="n">
        <v>0.49589560172320485</v>
      </c>
      <c r="AY3" t="n">
        <v>3.0</v>
      </c>
      <c r="AZ3" t="n">
        <v>0.5844578856952297</v>
      </c>
      <c r="BA3" t="n">
        <v>10.0</v>
      </c>
      <c r="BB3" t="n">
        <v>0.14225849440862237</v>
      </c>
      <c r="BC3" t="n">
        <v>7.0</v>
      </c>
      <c r="BD3" t="n">
        <v>0.0757318331693187</v>
      </c>
      <c r="BE3" t="n">
        <v>17.0</v>
      </c>
      <c r="BF3" t="n">
        <v>0.06874790442204523</v>
      </c>
      <c r="BG3" t="n">
        <v>29.0</v>
      </c>
      <c r="BH3" t="n">
        <v>0.20833457559661658</v>
      </c>
      <c r="BI3" t="n">
        <v>5.0</v>
      </c>
      <c r="BJ3" t="n">
        <v>0.513364681154103</v>
      </c>
      <c r="BK3" t="n">
        <v>5.0</v>
      </c>
      <c r="BL3" t="n">
        <v>0.5738802014155474</v>
      </c>
      <c r="BM3" t="n">
        <v>6.0</v>
      </c>
      <c r="BN3" t="n">
        <v>112.55702175431094</v>
      </c>
      <c r="BO3" t="n">
        <v>8.0</v>
      </c>
      <c r="BP3" t="n">
        <v>104.7744674846164</v>
      </c>
      <c r="BQ3" t="n">
        <v>2.0</v>
      </c>
      <c r="BR3" t="n">
        <v>98.73898606321669</v>
      </c>
      <c r="BS3" t="n">
        <v>24.0</v>
      </c>
    </row>
    <row r="4">
      <c r="A4" t="s">
        <v>98</v>
      </c>
      <c r="B4" t="n">
        <v>0.4694737379320617</v>
      </c>
      <c r="C4" t="n">
        <v>14.0</v>
      </c>
      <c r="D4" t="n">
        <v>0.6526057189760092</v>
      </c>
      <c r="E4" t="n">
        <v>3.0</v>
      </c>
      <c r="F4" t="n">
        <v>0.3346902576948818</v>
      </c>
      <c r="G4" t="n">
        <v>25.0</v>
      </c>
      <c r="H4" t="n">
        <v>0.3473942810239908</v>
      </c>
      <c r="I4" t="n">
        <v>28.0</v>
      </c>
      <c r="J4" t="n">
        <v>0.805817094408863</v>
      </c>
      <c r="K4" t="n">
        <v>6.0</v>
      </c>
      <c r="L4" t="n">
        <v>0.2105033516842771</v>
      </c>
      <c r="M4" t="n">
        <v>9.0</v>
      </c>
      <c r="N4" t="n">
        <v>0.2709589322228245</v>
      </c>
      <c r="O4" t="n">
        <v>5.0</v>
      </c>
      <c r="P4" t="n">
        <v>0.7451417686615323</v>
      </c>
      <c r="Q4" t="n">
        <v>29.0</v>
      </c>
      <c r="R4" t="n">
        <v>0.5105630592330551</v>
      </c>
      <c r="S4" t="n">
        <v>8.0</v>
      </c>
      <c r="T4" t="n">
        <v>0.6034659934074764</v>
      </c>
      <c r="U4" t="n">
        <v>17.0</v>
      </c>
      <c r="V4" t="n">
        <v>0.1514210552092706</v>
      </c>
      <c r="W4" t="n">
        <v>30.0</v>
      </c>
      <c r="X4" t="n">
        <v>0.06557545682330046</v>
      </c>
      <c r="Y4" t="n">
        <v>2.0</v>
      </c>
      <c r="Z4" t="n">
        <v>0.10054200279665877</v>
      </c>
      <c r="AA4" t="n">
        <v>25.0</v>
      </c>
      <c r="AB4" t="n">
        <v>0.1916746653745826</v>
      </c>
      <c r="AC4" t="n">
        <v>12.0</v>
      </c>
      <c r="AD4" t="n">
        <v>0.5281887687511555</v>
      </c>
      <c r="AE4" t="n">
        <v>23.0</v>
      </c>
      <c r="AF4" t="n">
        <v>0.5984599664480791</v>
      </c>
      <c r="AG4" t="n">
        <v>20.0</v>
      </c>
      <c r="AH4" t="n">
        <v>0.4640206414164692</v>
      </c>
      <c r="AI4" t="n">
        <v>14.0</v>
      </c>
      <c r="AJ4" t="n">
        <v>0.5489115995568868</v>
      </c>
      <c r="AK4" t="n">
        <v>1.0</v>
      </c>
      <c r="AL4" t="n">
        <v>0.3832388047800891</v>
      </c>
      <c r="AM4" t="n">
        <v>25.0</v>
      </c>
      <c r="AN4" t="n">
        <v>0.45108840044311305</v>
      </c>
      <c r="AO4" t="n">
        <v>30.0</v>
      </c>
      <c r="AP4" t="n">
        <v>0.7502483215718267</v>
      </c>
      <c r="AQ4" t="n">
        <v>6.0</v>
      </c>
      <c r="AR4" t="n">
        <v>0.17429875720982815</v>
      </c>
      <c r="AS4" t="n">
        <v>6.0</v>
      </c>
      <c r="AT4" t="n">
        <v>0.23905441094942267</v>
      </c>
      <c r="AU4" t="n">
        <v>28.0</v>
      </c>
      <c r="AV4" t="n">
        <v>0.7103011724457476</v>
      </c>
      <c r="AW4" t="n">
        <v>5.0</v>
      </c>
      <c r="AX4" t="n">
        <v>0.4960302929564562</v>
      </c>
      <c r="AY4" t="n">
        <v>5.0</v>
      </c>
      <c r="AZ4" t="n">
        <v>0.5772535978708027</v>
      </c>
      <c r="BA4" t="n">
        <v>9.0</v>
      </c>
      <c r="BB4" t="n">
        <v>0.1149150632203119</v>
      </c>
      <c r="BC4" t="n">
        <v>30.0</v>
      </c>
      <c r="BD4" t="n">
        <v>0.09366789918311895</v>
      </c>
      <c r="BE4" t="n">
        <v>1.0</v>
      </c>
      <c r="BF4" t="n">
        <v>0.07205430241271103</v>
      </c>
      <c r="BG4" t="n">
        <v>26.0</v>
      </c>
      <c r="BH4" t="n">
        <v>0.1964194997686337</v>
      </c>
      <c r="BI4" t="n">
        <v>15.0</v>
      </c>
      <c r="BJ4" t="n">
        <v>0.548503159596999</v>
      </c>
      <c r="BK4" t="n">
        <v>20.0</v>
      </c>
      <c r="BL4" t="n">
        <v>0.6043754983484099</v>
      </c>
      <c r="BM4" t="n">
        <v>16.0</v>
      </c>
      <c r="BN4" t="n">
        <v>108.64069268729746</v>
      </c>
      <c r="BO4" t="n">
        <v>22.0</v>
      </c>
      <c r="BP4" t="n">
        <v>112.56208606205129</v>
      </c>
      <c r="BQ4" t="n">
        <v>22.0</v>
      </c>
      <c r="BR4" t="n">
        <v>101.98317981413716</v>
      </c>
      <c r="BS4" t="n">
        <v>7.0</v>
      </c>
    </row>
    <row r="5">
      <c r="A5" t="s">
        <v>99</v>
      </c>
      <c r="B5" t="n">
        <v>0.46464269189090707</v>
      </c>
      <c r="C5" t="n">
        <v>20.0</v>
      </c>
      <c r="D5" t="n">
        <v>0.5765468870094882</v>
      </c>
      <c r="E5" t="n">
        <v>23.0</v>
      </c>
      <c r="F5" t="n">
        <v>0.3436910076003811</v>
      </c>
      <c r="G5" t="n">
        <v>23.0</v>
      </c>
      <c r="H5" t="n">
        <v>0.4234531129905118</v>
      </c>
      <c r="I5" t="n">
        <v>8.0</v>
      </c>
      <c r="J5" t="n">
        <v>0.7306681754492057</v>
      </c>
      <c r="K5" t="n">
        <v>28.0</v>
      </c>
      <c r="L5" t="n">
        <v>0.17123461378286464</v>
      </c>
      <c r="M5" t="n">
        <v>29.0</v>
      </c>
      <c r="N5" t="n">
        <v>0.25343723612942826</v>
      </c>
      <c r="O5" t="n">
        <v>9.0</v>
      </c>
      <c r="P5" t="n">
        <v>0.7475666285629052</v>
      </c>
      <c r="Q5" t="n">
        <v>27.0</v>
      </c>
      <c r="R5" t="n">
        <v>0.4960122338339749</v>
      </c>
      <c r="S5" t="n">
        <v>18.0</v>
      </c>
      <c r="T5" t="n">
        <v>0.6634134715252826</v>
      </c>
      <c r="U5" t="n">
        <v>3.0</v>
      </c>
      <c r="V5" t="n">
        <v>0.13848277502022674</v>
      </c>
      <c r="W5" t="n">
        <v>20.0</v>
      </c>
      <c r="X5" t="n">
        <v>0.07679052499385179</v>
      </c>
      <c r="Y5" t="n">
        <v>20.0</v>
      </c>
      <c r="Z5" t="n">
        <v>0.1005834101891636</v>
      </c>
      <c r="AA5" t="n">
        <v>26.0</v>
      </c>
      <c r="AB5" t="n">
        <v>0.19330667796100567</v>
      </c>
      <c r="AC5" t="n">
        <v>16.0</v>
      </c>
      <c r="AD5" t="n">
        <v>0.5378526229119186</v>
      </c>
      <c r="AE5" t="n">
        <v>16.0</v>
      </c>
      <c r="AF5" t="n">
        <v>0.5927654148714762</v>
      </c>
      <c r="AG5" t="n">
        <v>21.0</v>
      </c>
      <c r="AH5" t="n">
        <v>0.4599533046914274</v>
      </c>
      <c r="AI5" t="n">
        <v>12.0</v>
      </c>
      <c r="AJ5" t="n">
        <v>0.6042669697046268</v>
      </c>
      <c r="AK5" t="n">
        <v>19.0</v>
      </c>
      <c r="AL5" t="n">
        <v>0.3602404990851318</v>
      </c>
      <c r="AM5" t="n">
        <v>18.0</v>
      </c>
      <c r="AN5" t="n">
        <v>0.3957330302953732</v>
      </c>
      <c r="AO5" t="n">
        <v>12.0</v>
      </c>
      <c r="AP5" t="n">
        <v>0.8152423876654791</v>
      </c>
      <c r="AQ5" t="n">
        <v>28.0</v>
      </c>
      <c r="AR5" t="n">
        <v>0.20114304573025313</v>
      </c>
      <c r="AS5" t="n">
        <v>16.0</v>
      </c>
      <c r="AT5" t="n">
        <v>0.23442515116802282</v>
      </c>
      <c r="AU5" t="n">
        <v>17.0</v>
      </c>
      <c r="AV5" t="n">
        <v>0.7374781927660816</v>
      </c>
      <c r="AW5" t="n">
        <v>8.0</v>
      </c>
      <c r="AX5" t="n">
        <v>0.49731515516564684</v>
      </c>
      <c r="AY5" t="n">
        <v>8.0</v>
      </c>
      <c r="AZ5" t="n">
        <v>0.5750529172508158</v>
      </c>
      <c r="BA5" t="n">
        <v>7.0</v>
      </c>
      <c r="BB5" t="n">
        <v>0.13537682154294808</v>
      </c>
      <c r="BC5" t="n">
        <v>14.0</v>
      </c>
      <c r="BD5" t="n">
        <v>0.07580559656213018</v>
      </c>
      <c r="BE5" t="n">
        <v>16.0</v>
      </c>
      <c r="BF5" t="n">
        <v>0.07382179679975599</v>
      </c>
      <c r="BG5" t="n">
        <v>24.0</v>
      </c>
      <c r="BH5" t="n">
        <v>0.19117943954763605</v>
      </c>
      <c r="BI5" t="n">
        <v>22.0</v>
      </c>
      <c r="BJ5" t="n">
        <v>0.5311896145395765</v>
      </c>
      <c r="BK5" t="n">
        <v>13.0</v>
      </c>
      <c r="BL5" t="n">
        <v>0.5981186390175278</v>
      </c>
      <c r="BM5" t="n">
        <v>15.0</v>
      </c>
      <c r="BN5" t="n">
        <v>110.08132530514321</v>
      </c>
      <c r="BO5" t="n">
        <v>19.0</v>
      </c>
      <c r="BP5" t="n">
        <v>110.4611201884367</v>
      </c>
      <c r="BQ5" t="n">
        <v>15.0</v>
      </c>
      <c r="BR5" t="n">
        <v>102.23051972374627</v>
      </c>
      <c r="BS5" t="n">
        <v>6.0</v>
      </c>
    </row>
    <row r="6">
      <c r="A6" t="s">
        <v>100</v>
      </c>
      <c r="B6" t="n">
        <v>0.48559374829519353</v>
      </c>
      <c r="C6" t="n">
        <v>2.0</v>
      </c>
      <c r="D6" t="n">
        <v>0.6870965639928251</v>
      </c>
      <c r="E6" t="n">
        <v>1.0</v>
      </c>
      <c r="F6" t="n">
        <v>0.37380343989719944</v>
      </c>
      <c r="G6" t="n">
        <v>4.0</v>
      </c>
      <c r="H6" t="n">
        <v>0.3129034360071748</v>
      </c>
      <c r="I6" t="n">
        <v>30.0</v>
      </c>
      <c r="J6" t="n">
        <v>0.8128467935454909</v>
      </c>
      <c r="K6" t="n">
        <v>5.0</v>
      </c>
      <c r="L6" t="n">
        <v>0.20324289632294748</v>
      </c>
      <c r="M6" t="n">
        <v>14.0</v>
      </c>
      <c r="N6" t="n">
        <v>0.22014583177482797</v>
      </c>
      <c r="O6" t="n">
        <v>25.0</v>
      </c>
      <c r="P6" t="n">
        <v>0.7986273175683837</v>
      </c>
      <c r="Q6" t="n">
        <v>1.0</v>
      </c>
      <c r="R6" t="n">
        <v>0.5033530171170608</v>
      </c>
      <c r="S6" t="n">
        <v>15.0</v>
      </c>
      <c r="T6" t="n">
        <v>0.5484062822348437</v>
      </c>
      <c r="U6" t="n">
        <v>29.0</v>
      </c>
      <c r="V6" t="n">
        <v>0.11623870538529156</v>
      </c>
      <c r="W6" t="n">
        <v>2.0</v>
      </c>
      <c r="X6" t="n">
        <v>0.06802861898615482</v>
      </c>
      <c r="Y6" t="n">
        <v>6.0</v>
      </c>
      <c r="Z6" t="n">
        <v>0.0669841160358248</v>
      </c>
      <c r="AA6" t="n">
        <v>4.0</v>
      </c>
      <c r="AB6" t="n">
        <v>0.17990064355511182</v>
      </c>
      <c r="AC6" t="n">
        <v>1.0</v>
      </c>
      <c r="AD6" t="n">
        <v>0.5439550941617808</v>
      </c>
      <c r="AE6" t="n">
        <v>10.0</v>
      </c>
      <c r="AF6" t="n">
        <v>0.6118510791330344</v>
      </c>
      <c r="AG6" t="n">
        <v>9.0</v>
      </c>
      <c r="AH6" t="n">
        <v>0.46592293914216265</v>
      </c>
      <c r="AI6" t="n">
        <v>18.0</v>
      </c>
      <c r="AJ6" t="n">
        <v>0.5509453717857858</v>
      </c>
      <c r="AK6" t="n">
        <v>2.0</v>
      </c>
      <c r="AL6" t="n">
        <v>0.34443655369689136</v>
      </c>
      <c r="AM6" t="n">
        <v>11.0</v>
      </c>
      <c r="AN6" t="n">
        <v>0.4490546282142141</v>
      </c>
      <c r="AO6" t="n">
        <v>29.0</v>
      </c>
      <c r="AP6" t="n">
        <v>0.7631086712437213</v>
      </c>
      <c r="AQ6" t="n">
        <v>11.0</v>
      </c>
      <c r="AR6" t="n">
        <v>0.186901190469519</v>
      </c>
      <c r="AS6" t="n">
        <v>9.0</v>
      </c>
      <c r="AT6" t="n">
        <v>0.23168040402754375</v>
      </c>
      <c r="AU6" t="n">
        <v>10.0</v>
      </c>
      <c r="AV6" t="n">
        <v>0.8024126149816735</v>
      </c>
      <c r="AW6" t="n">
        <v>24.0</v>
      </c>
      <c r="AX6" t="n">
        <v>0.49923622721698246</v>
      </c>
      <c r="AY6" t="n">
        <v>19.0</v>
      </c>
      <c r="AZ6" t="n">
        <v>0.6627492246542036</v>
      </c>
      <c r="BA6" t="n">
        <v>27.0</v>
      </c>
      <c r="BB6" t="n">
        <v>0.1379623801412062</v>
      </c>
      <c r="BC6" t="n">
        <v>12.0</v>
      </c>
      <c r="BD6" t="n">
        <v>0.07443720560463166</v>
      </c>
      <c r="BE6" t="n">
        <v>18.0</v>
      </c>
      <c r="BF6" t="n">
        <v>0.10586588812549098</v>
      </c>
      <c r="BG6" t="n">
        <v>4.0</v>
      </c>
      <c r="BH6" t="n">
        <v>0.19399597943168595</v>
      </c>
      <c r="BI6" t="n">
        <v>18.0</v>
      </c>
      <c r="BJ6" t="n">
        <v>0.5456481585744215</v>
      </c>
      <c r="BK6" t="n">
        <v>18.0</v>
      </c>
      <c r="BL6" t="n">
        <v>0.605561931050685</v>
      </c>
      <c r="BM6" t="n">
        <v>17.0</v>
      </c>
      <c r="BN6" t="n">
        <v>113.12875937494945</v>
      </c>
      <c r="BO6" t="n">
        <v>7.0</v>
      </c>
      <c r="BP6" t="n">
        <v>113.1372992512172</v>
      </c>
      <c r="BQ6" t="n">
        <v>23.0</v>
      </c>
      <c r="BR6" t="n">
        <v>100.61633443306305</v>
      </c>
      <c r="BS6" t="n">
        <v>15.0</v>
      </c>
    </row>
    <row r="7">
      <c r="A7" t="s">
        <v>11</v>
      </c>
      <c r="B7" t="n">
        <v>0.4664088012373778</v>
      </c>
      <c r="C7" t="n">
        <v>17.0</v>
      </c>
      <c r="D7" t="n">
        <v>0.6098549733534583</v>
      </c>
      <c r="E7" t="n">
        <v>15.0</v>
      </c>
      <c r="F7" t="n">
        <v>0.3625630997039858</v>
      </c>
      <c r="G7" t="n">
        <v>10.0</v>
      </c>
      <c r="H7" t="n">
        <v>0.39014502664654166</v>
      </c>
      <c r="I7" t="n">
        <v>16.0</v>
      </c>
      <c r="J7" t="n">
        <v>0.74928836842109</v>
      </c>
      <c r="K7" t="n">
        <v>24.0</v>
      </c>
      <c r="L7" t="n">
        <v>0.2039413140549134</v>
      </c>
      <c r="M7" t="n">
        <v>12.0</v>
      </c>
      <c r="N7" t="n">
        <v>0.2558081929446703</v>
      </c>
      <c r="O7" t="n">
        <v>7.0</v>
      </c>
      <c r="P7" t="n">
        <v>0.7693006422915629</v>
      </c>
      <c r="Q7" t="n">
        <v>15.0</v>
      </c>
      <c r="R7" t="n">
        <v>0.5076941029925631</v>
      </c>
      <c r="S7" t="n">
        <v>13.0</v>
      </c>
      <c r="T7" t="n">
        <v>0.6345465663869619</v>
      </c>
      <c r="U7" t="n">
        <v>5.0</v>
      </c>
      <c r="V7" t="n">
        <v>0.14438085448704724</v>
      </c>
      <c r="W7" t="n">
        <v>25.0</v>
      </c>
      <c r="X7" t="n">
        <v>0.07418510890234573</v>
      </c>
      <c r="Y7" t="n">
        <v>16.0</v>
      </c>
      <c r="Z7" t="n">
        <v>0.07705918520239569</v>
      </c>
      <c r="AA7" t="n">
        <v>7.0</v>
      </c>
      <c r="AB7" t="n">
        <v>0.182328723411329</v>
      </c>
      <c r="AC7" t="n">
        <v>2.0</v>
      </c>
      <c r="AD7" t="n">
        <v>0.5376054109622129</v>
      </c>
      <c r="AE7" t="n">
        <v>17.0</v>
      </c>
      <c r="AF7" t="n">
        <v>0.6031204250375168</v>
      </c>
      <c r="AG7" t="n">
        <v>18.0</v>
      </c>
      <c r="AH7" t="n">
        <v>0.4555978616164964</v>
      </c>
      <c r="AI7" t="n">
        <v>9.0</v>
      </c>
      <c r="AJ7" t="n">
        <v>0.6110598317308293</v>
      </c>
      <c r="AK7" t="n">
        <v>22.0</v>
      </c>
      <c r="AL7" t="n">
        <v>0.3281646615279819</v>
      </c>
      <c r="AM7" t="n">
        <v>6.0</v>
      </c>
      <c r="AN7" t="n">
        <v>0.38894016826917055</v>
      </c>
      <c r="AO7" t="n">
        <v>9.0</v>
      </c>
      <c r="AP7" t="n">
        <v>0.7856490374145163</v>
      </c>
      <c r="AQ7" t="n">
        <v>19.0</v>
      </c>
      <c r="AR7" t="n">
        <v>0.1780824508880603</v>
      </c>
      <c r="AS7" t="n">
        <v>7.0</v>
      </c>
      <c r="AT7" t="n">
        <v>0.23316596126727238</v>
      </c>
      <c r="AU7" t="n">
        <v>13.0</v>
      </c>
      <c r="AV7" t="n">
        <v>0.7464006743064626</v>
      </c>
      <c r="AW7" t="n">
        <v>10.0</v>
      </c>
      <c r="AX7" t="n">
        <v>0.49826279040318033</v>
      </c>
      <c r="AY7" t="n">
        <v>15.0</v>
      </c>
      <c r="AZ7" t="n">
        <v>0.608256361186023</v>
      </c>
      <c r="BA7" t="n">
        <v>17.0</v>
      </c>
      <c r="BB7" t="n">
        <v>0.1276504179663648</v>
      </c>
      <c r="BC7" t="n">
        <v>21.0</v>
      </c>
      <c r="BD7" t="n">
        <v>0.08241696794622148</v>
      </c>
      <c r="BE7" t="n">
        <v>8.0</v>
      </c>
      <c r="BF7" t="n">
        <v>0.09425929947005318</v>
      </c>
      <c r="BG7" t="n">
        <v>11.0</v>
      </c>
      <c r="BH7" t="n">
        <v>0.22306333456091848</v>
      </c>
      <c r="BI7" t="n">
        <v>1.0</v>
      </c>
      <c r="BJ7" t="n">
        <v>0.5200541492096269</v>
      </c>
      <c r="BK7" t="n">
        <v>8.0</v>
      </c>
      <c r="BL7" t="n">
        <v>0.5801162138336897</v>
      </c>
      <c r="BM7" t="n">
        <v>7.0</v>
      </c>
      <c r="BN7" t="n">
        <v>109.23571406497274</v>
      </c>
      <c r="BO7" t="n">
        <v>21.0</v>
      </c>
      <c r="BP7" t="n">
        <v>107.08833442384464</v>
      </c>
      <c r="BQ7" t="n">
        <v>7.0</v>
      </c>
      <c r="BR7" t="n">
        <v>98.18637510071986</v>
      </c>
      <c r="BS7" t="n">
        <v>28.0</v>
      </c>
    </row>
    <row r="8">
      <c r="A8" t="s">
        <v>101</v>
      </c>
      <c r="B8" t="n">
        <v>0.45833243118234657</v>
      </c>
      <c r="C8" t="n">
        <v>23.0</v>
      </c>
      <c r="D8" t="n">
        <v>0.5430029874930228</v>
      </c>
      <c r="E8" t="n">
        <v>27.0</v>
      </c>
      <c r="F8" t="n">
        <v>0.35947119709687636</v>
      </c>
      <c r="G8" t="n">
        <v>15.0</v>
      </c>
      <c r="H8" t="n">
        <v>0.45699701250697716</v>
      </c>
      <c r="I8" t="n">
        <v>4.0</v>
      </c>
      <c r="J8" t="n">
        <v>0.7675573305011008</v>
      </c>
      <c r="K8" t="n">
        <v>20.0</v>
      </c>
      <c r="L8" t="n">
        <v>0.19979804961115513</v>
      </c>
      <c r="M8" t="n">
        <v>17.0</v>
      </c>
      <c r="N8" t="n">
        <v>0.2329003692427823</v>
      </c>
      <c r="O8" t="n">
        <v>20.0</v>
      </c>
      <c r="P8" t="n">
        <v>0.7718690424521663</v>
      </c>
      <c r="Q8" t="n">
        <v>14.0</v>
      </c>
      <c r="R8" t="n">
        <v>0.496743001299348</v>
      </c>
      <c r="S8" t="n">
        <v>17.0</v>
      </c>
      <c r="T8" t="n">
        <v>0.5810395486145543</v>
      </c>
      <c r="U8" t="n">
        <v>25.0</v>
      </c>
      <c r="V8" t="n">
        <v>0.1256074456348468</v>
      </c>
      <c r="W8" t="n">
        <v>6.0</v>
      </c>
      <c r="X8" t="n">
        <v>0.06801626056976763</v>
      </c>
      <c r="Y8" t="n">
        <v>5.0</v>
      </c>
      <c r="Z8" t="n">
        <v>0.06328857040515247</v>
      </c>
      <c r="AA8" t="n">
        <v>2.0</v>
      </c>
      <c r="AB8" t="n">
        <v>0.1984790140756343</v>
      </c>
      <c r="AC8" t="n">
        <v>20.0</v>
      </c>
      <c r="AD8" t="n">
        <v>0.5404519845344611</v>
      </c>
      <c r="AE8" t="n">
        <v>14.0</v>
      </c>
      <c r="AF8" t="n">
        <v>0.6053929035560441</v>
      </c>
      <c r="AG8" t="n">
        <v>14.0</v>
      </c>
      <c r="AH8" t="n">
        <v>0.4586764014281163</v>
      </c>
      <c r="AI8" t="n">
        <v>10.0</v>
      </c>
      <c r="AJ8" t="n">
        <v>0.684385330311148</v>
      </c>
      <c r="AK8" t="n">
        <v>29.0</v>
      </c>
      <c r="AL8" t="n">
        <v>0.3117286735183516</v>
      </c>
      <c r="AM8" t="n">
        <v>2.0</v>
      </c>
      <c r="AN8" t="n">
        <v>0.3156146696888518</v>
      </c>
      <c r="AO8" t="n">
        <v>2.0</v>
      </c>
      <c r="AP8" t="n">
        <v>0.7795721654810793</v>
      </c>
      <c r="AQ8" t="n">
        <v>17.0</v>
      </c>
      <c r="AR8" t="n">
        <v>0.19225413997608068</v>
      </c>
      <c r="AS8" t="n">
        <v>13.0</v>
      </c>
      <c r="AT8" t="n">
        <v>0.2342521082712133</v>
      </c>
      <c r="AU8" t="n">
        <v>16.0</v>
      </c>
      <c r="AV8" t="n">
        <v>0.7814353331569558</v>
      </c>
      <c r="AW8" t="n">
        <v>20.0</v>
      </c>
      <c r="AX8" t="n">
        <v>0.4956226312220503</v>
      </c>
      <c r="AY8" t="n">
        <v>2.0</v>
      </c>
      <c r="AZ8" t="n">
        <v>0.6183971967331205</v>
      </c>
      <c r="BA8" t="n">
        <v>20.0</v>
      </c>
      <c r="BB8" t="n">
        <v>0.14592616154598745</v>
      </c>
      <c r="BC8" t="n">
        <v>4.0</v>
      </c>
      <c r="BD8" t="n">
        <v>0.08001570423938639</v>
      </c>
      <c r="BE8" t="n">
        <v>12.0</v>
      </c>
      <c r="BF8" t="n">
        <v>0.09807475976653089</v>
      </c>
      <c r="BG8" t="n">
        <v>9.0</v>
      </c>
      <c r="BH8" t="n">
        <v>0.21290902815873777</v>
      </c>
      <c r="BI8" t="n">
        <v>3.0</v>
      </c>
      <c r="BJ8" t="n">
        <v>0.5073390262495621</v>
      </c>
      <c r="BK8" t="n">
        <v>4.0</v>
      </c>
      <c r="BL8" t="n">
        <v>0.5721131690377731</v>
      </c>
      <c r="BM8" t="n">
        <v>5.0</v>
      </c>
      <c r="BN8" t="n">
        <v>112.0245716462433</v>
      </c>
      <c r="BO8" t="n">
        <v>11.0</v>
      </c>
      <c r="BP8" t="n">
        <v>105.69302943053206</v>
      </c>
      <c r="BQ8" t="n">
        <v>4.0</v>
      </c>
      <c r="BR8" t="n">
        <v>96.52481730719764</v>
      </c>
      <c r="BS8" t="n">
        <v>30.0</v>
      </c>
    </row>
    <row r="9">
      <c r="A9" t="s">
        <v>102</v>
      </c>
      <c r="B9" t="n">
        <v>0.48276541524259453</v>
      </c>
      <c r="C9" t="n">
        <v>4.0</v>
      </c>
      <c r="D9" t="n">
        <v>0.5881686984299553</v>
      </c>
      <c r="E9" t="n">
        <v>20.0</v>
      </c>
      <c r="F9" t="n">
        <v>0.34965713298770634</v>
      </c>
      <c r="G9" t="n">
        <v>21.0</v>
      </c>
      <c r="H9" t="n">
        <v>0.4118313015700446</v>
      </c>
      <c r="I9" t="n">
        <v>11.0</v>
      </c>
      <c r="J9" t="n">
        <v>0.8055256382726312</v>
      </c>
      <c r="K9" t="n">
        <v>7.0</v>
      </c>
      <c r="L9" t="n">
        <v>0.22108637729387393</v>
      </c>
      <c r="M9" t="n">
        <v>4.0</v>
      </c>
      <c r="N9" t="n">
        <v>0.22512665332524126</v>
      </c>
      <c r="O9" t="n">
        <v>22.0</v>
      </c>
      <c r="P9" t="n">
        <v>0.7913119027659533</v>
      </c>
      <c r="Q9" t="n">
        <v>5.0</v>
      </c>
      <c r="R9" t="n">
        <v>0.5083888398113157</v>
      </c>
      <c r="S9" t="n">
        <v>11.0</v>
      </c>
      <c r="T9" t="n">
        <v>0.665336475575244</v>
      </c>
      <c r="U9" t="n">
        <v>2.0</v>
      </c>
      <c r="V9" t="n">
        <v>0.13358701685095514</v>
      </c>
      <c r="W9" t="n">
        <v>11.0</v>
      </c>
      <c r="X9" t="n">
        <v>0.06938481660540866</v>
      </c>
      <c r="Y9" t="n">
        <v>9.0</v>
      </c>
      <c r="Z9" t="n">
        <v>0.06503541641446235</v>
      </c>
      <c r="AA9" t="n">
        <v>3.0</v>
      </c>
      <c r="AB9" t="n">
        <v>0.2076121933600544</v>
      </c>
      <c r="AC9" t="n">
        <v>26.0</v>
      </c>
      <c r="AD9" t="n">
        <v>0.5553810410608161</v>
      </c>
      <c r="AE9" t="n">
        <v>4.0</v>
      </c>
      <c r="AF9" t="n">
        <v>0.6270345617033072</v>
      </c>
      <c r="AG9" t="n">
        <v>3.0</v>
      </c>
      <c r="AH9" t="n">
        <v>0.4724745644339105</v>
      </c>
      <c r="AI9" t="n">
        <v>21.0</v>
      </c>
      <c r="AJ9" t="n">
        <v>0.6166320865651315</v>
      </c>
      <c r="AK9" t="n">
        <v>25.0</v>
      </c>
      <c r="AL9" t="n">
        <v>0.3852218092956401</v>
      </c>
      <c r="AM9" t="n">
        <v>27.0</v>
      </c>
      <c r="AN9" t="n">
        <v>0.3833679134348684</v>
      </c>
      <c r="AO9" t="n">
        <v>6.0</v>
      </c>
      <c r="AP9" t="n">
        <v>0.7569428082480989</v>
      </c>
      <c r="AQ9" t="n">
        <v>9.0</v>
      </c>
      <c r="AR9" t="n">
        <v>0.19701063526749277</v>
      </c>
      <c r="AS9" t="n">
        <v>15.0</v>
      </c>
      <c r="AT9" t="n">
        <v>0.23511873634878694</v>
      </c>
      <c r="AU9" t="n">
        <v>22.0</v>
      </c>
      <c r="AV9" t="n">
        <v>0.791784780010867</v>
      </c>
      <c r="AW9" t="n">
        <v>23.0</v>
      </c>
      <c r="AX9" t="n">
        <v>0.4979537748111612</v>
      </c>
      <c r="AY9" t="n">
        <v>11.0</v>
      </c>
      <c r="AZ9" t="n">
        <v>0.56732276955669</v>
      </c>
      <c r="BA9" t="n">
        <v>5.0</v>
      </c>
      <c r="BB9" t="n">
        <v>0.12372651356638335</v>
      </c>
      <c r="BC9" t="n">
        <v>26.0</v>
      </c>
      <c r="BD9" t="n">
        <v>0.07780358136648015</v>
      </c>
      <c r="BE9" t="n">
        <v>15.0</v>
      </c>
      <c r="BF9" t="n">
        <v>0.12105421369599167</v>
      </c>
      <c r="BG9" t="n">
        <v>2.0</v>
      </c>
      <c r="BH9" t="n">
        <v>0.19388302521769188</v>
      </c>
      <c r="BI9" t="n">
        <v>19.0</v>
      </c>
      <c r="BJ9" t="n">
        <v>0.5462423000920309</v>
      </c>
      <c r="BK9" t="n">
        <v>19.0</v>
      </c>
      <c r="BL9" t="n">
        <v>0.6097877768959458</v>
      </c>
      <c r="BM9" t="n">
        <v>19.0</v>
      </c>
      <c r="BN9" t="n">
        <v>113.76376246973264</v>
      </c>
      <c r="BO9" t="n">
        <v>3.0</v>
      </c>
      <c r="BP9" t="n">
        <v>115.91872842836256</v>
      </c>
      <c r="BQ9" t="n">
        <v>28.0</v>
      </c>
      <c r="BR9" t="n">
        <v>99.62335041479518</v>
      </c>
      <c r="BS9" t="n">
        <v>22.0</v>
      </c>
    </row>
    <row r="10">
      <c r="A10" t="s">
        <v>103</v>
      </c>
      <c r="B10" t="n">
        <v>0.44036758737053266</v>
      </c>
      <c r="C10" t="n">
        <v>26.0</v>
      </c>
      <c r="D10" t="n">
        <v>0.6224888871865975</v>
      </c>
      <c r="E10" t="n">
        <v>8.0</v>
      </c>
      <c r="F10" t="n">
        <v>0.3221366537304903</v>
      </c>
      <c r="G10" t="n">
        <v>30.0</v>
      </c>
      <c r="H10" t="n">
        <v>0.37751111281340255</v>
      </c>
      <c r="I10" t="n">
        <v>23.0</v>
      </c>
      <c r="J10" t="n">
        <v>0.8022638078013795</v>
      </c>
      <c r="K10" t="n">
        <v>9.0</v>
      </c>
      <c r="L10" t="n">
        <v>0.20426646361446912</v>
      </c>
      <c r="M10" t="n">
        <v>11.0</v>
      </c>
      <c r="N10" t="n">
        <v>0.24148051344855553</v>
      </c>
      <c r="O10" t="n">
        <v>16.0</v>
      </c>
      <c r="P10" t="n">
        <v>0.7513008108783459</v>
      </c>
      <c r="Q10" t="n">
        <v>26.0</v>
      </c>
      <c r="R10" t="n">
        <v>0.4826004840754525</v>
      </c>
      <c r="S10" t="n">
        <v>26.0</v>
      </c>
      <c r="T10" t="n">
        <v>0.6099045706452978</v>
      </c>
      <c r="U10" t="n">
        <v>15.0</v>
      </c>
      <c r="V10" t="n">
        <v>0.1377549273913795</v>
      </c>
      <c r="W10" t="n">
        <v>18.0</v>
      </c>
      <c r="X10" t="n">
        <v>0.07418741325154378</v>
      </c>
      <c r="Y10" t="n">
        <v>17.0</v>
      </c>
      <c r="Z10" t="n">
        <v>0.09382550083146492</v>
      </c>
      <c r="AA10" t="n">
        <v>20.0</v>
      </c>
      <c r="AB10" t="n">
        <v>0.22363929469285682</v>
      </c>
      <c r="AC10" t="n">
        <v>30.0</v>
      </c>
      <c r="AD10" t="n">
        <v>0.5006126874085637</v>
      </c>
      <c r="AE10" t="n">
        <v>30.0</v>
      </c>
      <c r="AF10" t="n">
        <v>0.5704605179753746</v>
      </c>
      <c r="AG10" t="n">
        <v>28.0</v>
      </c>
      <c r="AH10" t="n">
        <v>0.4886652780713087</v>
      </c>
      <c r="AI10" t="n">
        <v>27.0</v>
      </c>
      <c r="AJ10" t="n">
        <v>0.5976078699875863</v>
      </c>
      <c r="AK10" t="n">
        <v>14.0</v>
      </c>
      <c r="AL10" t="n">
        <v>0.3711351137646094</v>
      </c>
      <c r="AM10" t="n">
        <v>22.0</v>
      </c>
      <c r="AN10" t="n">
        <v>0.40239213001241375</v>
      </c>
      <c r="AO10" t="n">
        <v>17.0</v>
      </c>
      <c r="AP10" t="n">
        <v>0.7669703708336896</v>
      </c>
      <c r="AQ10" t="n">
        <v>12.0</v>
      </c>
      <c r="AR10" t="n">
        <v>0.2389044225527637</v>
      </c>
      <c r="AS10" t="n">
        <v>30.0</v>
      </c>
      <c r="AT10" t="n">
        <v>0.23136346505439837</v>
      </c>
      <c r="AU10" t="n">
        <v>8.0</v>
      </c>
      <c r="AV10" t="n">
        <v>0.7596939984508827</v>
      </c>
      <c r="AW10" t="n">
        <v>16.0</v>
      </c>
      <c r="AX10" t="n">
        <v>0.4980397516218717</v>
      </c>
      <c r="AY10" t="n">
        <v>12.0</v>
      </c>
      <c r="AZ10" t="n">
        <v>0.6344817392778138</v>
      </c>
      <c r="BA10" t="n">
        <v>22.0</v>
      </c>
      <c r="BB10" t="n">
        <v>0.13244728564051197</v>
      </c>
      <c r="BC10" t="n">
        <v>16.0</v>
      </c>
      <c r="BD10" t="n">
        <v>0.07234545751469648</v>
      </c>
      <c r="BE10" t="n">
        <v>22.0</v>
      </c>
      <c r="BF10" t="n">
        <v>0.09226158576963271</v>
      </c>
      <c r="BG10" t="n">
        <v>12.0</v>
      </c>
      <c r="BH10" t="n">
        <v>0.16647301882043813</v>
      </c>
      <c r="BI10" t="n">
        <v>29.0</v>
      </c>
      <c r="BJ10" t="n">
        <v>0.5642211096649766</v>
      </c>
      <c r="BK10" t="n">
        <v>26.0</v>
      </c>
      <c r="BL10" t="n">
        <v>0.639968582659132</v>
      </c>
      <c r="BM10" t="n">
        <v>27.0</v>
      </c>
      <c r="BN10" t="n">
        <v>104.16815827073495</v>
      </c>
      <c r="BO10" t="n">
        <v>28.0</v>
      </c>
      <c r="BP10" t="n">
        <v>110.20865525098067</v>
      </c>
      <c r="BQ10" t="n">
        <v>14.0</v>
      </c>
      <c r="BR10" t="n">
        <v>100.94998577300036</v>
      </c>
      <c r="BS10" t="n">
        <v>13.0</v>
      </c>
    </row>
    <row r="11">
      <c r="A11" t="s">
        <v>17</v>
      </c>
      <c r="B11" t="n">
        <v>0.4710142738674203</v>
      </c>
      <c r="C11" t="n">
        <v>10.0</v>
      </c>
      <c r="D11" t="n">
        <v>0.5375537261283018</v>
      </c>
      <c r="E11" t="n">
        <v>29.0</v>
      </c>
      <c r="F11" t="n">
        <v>0.3652642618886884</v>
      </c>
      <c r="G11" t="n">
        <v>8.0</v>
      </c>
      <c r="H11" t="n">
        <v>0.4624462738716981</v>
      </c>
      <c r="I11" t="n">
        <v>2.0</v>
      </c>
      <c r="J11" t="n">
        <v>0.7909715593462333</v>
      </c>
      <c r="K11" t="n">
        <v>14.0</v>
      </c>
      <c r="L11" t="n">
        <v>0.1718258440101448</v>
      </c>
      <c r="M11" t="n">
        <v>28.0</v>
      </c>
      <c r="N11" t="n">
        <v>0.24594981530448204</v>
      </c>
      <c r="O11" t="n">
        <v>13.0</v>
      </c>
      <c r="P11" t="n">
        <v>0.7788604414439371</v>
      </c>
      <c r="Q11" t="n">
        <v>8.0</v>
      </c>
      <c r="R11" t="n">
        <v>0.5130792775025664</v>
      </c>
      <c r="S11" t="n">
        <v>6.0</v>
      </c>
      <c r="T11" t="n">
        <v>0.6694373883315654</v>
      </c>
      <c r="U11" t="n">
        <v>1.0</v>
      </c>
      <c r="V11" t="n">
        <v>0.14543814510367836</v>
      </c>
      <c r="W11" t="n">
        <v>28.0</v>
      </c>
      <c r="X11" t="n">
        <v>0.08466802917967688</v>
      </c>
      <c r="Y11" t="n">
        <v>28.0</v>
      </c>
      <c r="Z11" t="n">
        <v>0.08947753261026989</v>
      </c>
      <c r="AA11" t="n">
        <v>16.0</v>
      </c>
      <c r="AB11" t="n">
        <v>0.20632607615777815</v>
      </c>
      <c r="AC11" t="n">
        <v>25.0</v>
      </c>
      <c r="AD11" t="n">
        <v>0.5555699036779831</v>
      </c>
      <c r="AE11" t="n">
        <v>3.0</v>
      </c>
      <c r="AF11" t="n">
        <v>0.6114887863571368</v>
      </c>
      <c r="AG11" t="n">
        <v>10.0</v>
      </c>
      <c r="AH11" t="n">
        <v>0.4223698329665935</v>
      </c>
      <c r="AI11" t="n">
        <v>2.0</v>
      </c>
      <c r="AJ11" t="n">
        <v>0.658512617985334</v>
      </c>
      <c r="AK11" t="n">
        <v>28.0</v>
      </c>
      <c r="AL11" t="n">
        <v>0.3191821680139595</v>
      </c>
      <c r="AM11" t="n">
        <v>4.0</v>
      </c>
      <c r="AN11" t="n">
        <v>0.341487382014666</v>
      </c>
      <c r="AO11" t="n">
        <v>3.0</v>
      </c>
      <c r="AP11" t="n">
        <v>0.7762942013641578</v>
      </c>
      <c r="AQ11" t="n">
        <v>16.0</v>
      </c>
      <c r="AR11" t="n">
        <v>0.23793958132399812</v>
      </c>
      <c r="AS11" t="n">
        <v>29.0</v>
      </c>
      <c r="AT11" t="n">
        <v>0.23903359332759408</v>
      </c>
      <c r="AU11" t="n">
        <v>27.0</v>
      </c>
      <c r="AV11" t="n">
        <v>0.7596552366051414</v>
      </c>
      <c r="AW11" t="n">
        <v>15.0</v>
      </c>
      <c r="AX11" t="n">
        <v>0.5031793483017538</v>
      </c>
      <c r="AY11" t="n">
        <v>27.0</v>
      </c>
      <c r="AZ11" t="n">
        <v>0.5315182620262435</v>
      </c>
      <c r="BA11" t="n">
        <v>2.0</v>
      </c>
      <c r="BB11" t="n">
        <v>0.12760101416111097</v>
      </c>
      <c r="BC11" t="n">
        <v>22.0</v>
      </c>
      <c r="BD11" t="n">
        <v>0.0652063288038968</v>
      </c>
      <c r="BE11" t="n">
        <v>26.0</v>
      </c>
      <c r="BF11" t="n">
        <v>0.07623341075369514</v>
      </c>
      <c r="BG11" t="n">
        <v>21.0</v>
      </c>
      <c r="BH11" t="n">
        <v>0.1602087451975439</v>
      </c>
      <c r="BI11" t="n">
        <v>30.0</v>
      </c>
      <c r="BJ11" t="n">
        <v>0.4753818556289651</v>
      </c>
      <c r="BK11" t="n">
        <v>1.0</v>
      </c>
      <c r="BL11" t="n">
        <v>0.5561208859489062</v>
      </c>
      <c r="BM11" t="n">
        <v>2.0</v>
      </c>
      <c r="BN11" t="n">
        <v>110.99811825678495</v>
      </c>
      <c r="BO11" t="n">
        <v>16.0</v>
      </c>
      <c r="BP11" t="n">
        <v>103.33417786227295</v>
      </c>
      <c r="BQ11" t="n">
        <v>1.0</v>
      </c>
      <c r="BR11" t="n">
        <v>100.83901644093265</v>
      </c>
      <c r="BS11" t="n">
        <v>14.0</v>
      </c>
    </row>
    <row r="12">
      <c r="A12" t="s">
        <v>18</v>
      </c>
      <c r="B12" t="n">
        <v>0.4598849845387953</v>
      </c>
      <c r="C12" t="n">
        <v>22.0</v>
      </c>
      <c r="D12" t="n">
        <v>0.5481144674108652</v>
      </c>
      <c r="E12" t="n">
        <v>26.0</v>
      </c>
      <c r="F12" t="n">
        <v>0.360286935660107</v>
      </c>
      <c r="G12" t="n">
        <v>13.0</v>
      </c>
      <c r="H12" t="n">
        <v>0.4518855325891347</v>
      </c>
      <c r="I12" t="n">
        <v>5.0</v>
      </c>
      <c r="J12" t="n">
        <v>0.7237503289967622</v>
      </c>
      <c r="K12" t="n">
        <v>30.0</v>
      </c>
      <c r="L12" t="n">
        <v>0.20346819212098563</v>
      </c>
      <c r="M12" t="n">
        <v>13.0</v>
      </c>
      <c r="N12" t="n">
        <v>0.20839003698060143</v>
      </c>
      <c r="O12" t="n">
        <v>28.0</v>
      </c>
      <c r="P12" t="n">
        <v>0.7324899700600145</v>
      </c>
      <c r="Q12" t="n">
        <v>30.0</v>
      </c>
      <c r="R12" t="n">
        <v>0.46588326602007135</v>
      </c>
      <c r="S12" t="n">
        <v>30.0</v>
      </c>
      <c r="T12" t="n">
        <v>0.6126193114680715</v>
      </c>
      <c r="U12" t="n">
        <v>14.0</v>
      </c>
      <c r="V12" t="n">
        <v>0.1468853002974106</v>
      </c>
      <c r="W12" t="n">
        <v>29.0</v>
      </c>
      <c r="X12" t="n">
        <v>0.06989086230879905</v>
      </c>
      <c r="Y12" t="n">
        <v>10.0</v>
      </c>
      <c r="Z12" t="n">
        <v>0.08672633378471681</v>
      </c>
      <c r="AA12" t="n">
        <v>14.0</v>
      </c>
      <c r="AB12" t="n">
        <v>0.20512668504978093</v>
      </c>
      <c r="AC12" t="n">
        <v>24.0</v>
      </c>
      <c r="AD12" t="n">
        <v>0.5420726805950186</v>
      </c>
      <c r="AE12" t="n">
        <v>13.0</v>
      </c>
      <c r="AF12" t="n">
        <v>0.6055669807910931</v>
      </c>
      <c r="AG12" t="n">
        <v>13.0</v>
      </c>
      <c r="AH12" t="n">
        <v>0.4972019359203544</v>
      </c>
      <c r="AI12" t="n">
        <v>29.0</v>
      </c>
      <c r="AJ12" t="n">
        <v>0.6550367564821941</v>
      </c>
      <c r="AK12" t="n">
        <v>27.0</v>
      </c>
      <c r="AL12" t="n">
        <v>0.35557284151120583</v>
      </c>
      <c r="AM12" t="n">
        <v>16.0</v>
      </c>
      <c r="AN12" t="n">
        <v>0.3449632435178058</v>
      </c>
      <c r="AO12" t="n">
        <v>4.0</v>
      </c>
      <c r="AP12" t="n">
        <v>0.8285976952523736</v>
      </c>
      <c r="AQ12" t="n">
        <v>29.0</v>
      </c>
      <c r="AR12" t="n">
        <v>0.20298396823242057</v>
      </c>
      <c r="AS12" t="n">
        <v>17.0</v>
      </c>
      <c r="AT12" t="n">
        <v>0.23501402010976166</v>
      </c>
      <c r="AU12" t="n">
        <v>20.0</v>
      </c>
      <c r="AV12" t="n">
        <v>0.8204440285387357</v>
      </c>
      <c r="AW12" t="n">
        <v>27.0</v>
      </c>
      <c r="AX12" t="n">
        <v>0.5018011094464877</v>
      </c>
      <c r="AY12" t="n">
        <v>24.0</v>
      </c>
      <c r="AZ12" t="n">
        <v>0.5867289209948121</v>
      </c>
      <c r="BA12" t="n">
        <v>11.0</v>
      </c>
      <c r="BB12" t="n">
        <v>0.11952674516268277</v>
      </c>
      <c r="BC12" t="n">
        <v>28.0</v>
      </c>
      <c r="BD12" t="n">
        <v>0.08972320092507674</v>
      </c>
      <c r="BE12" t="n">
        <v>2.0</v>
      </c>
      <c r="BF12" t="n">
        <v>0.13445226624586595</v>
      </c>
      <c r="BG12" t="n">
        <v>1.0</v>
      </c>
      <c r="BH12" t="n">
        <v>0.20188031832473433</v>
      </c>
      <c r="BI12" t="n">
        <v>10.0</v>
      </c>
      <c r="BJ12" t="n">
        <v>0.558939184372109</v>
      </c>
      <c r="BK12" t="n">
        <v>24.0</v>
      </c>
      <c r="BL12" t="n">
        <v>0.6264913574591958</v>
      </c>
      <c r="BM12" t="n">
        <v>24.0</v>
      </c>
      <c r="BN12" t="n">
        <v>106.84347124057173</v>
      </c>
      <c r="BO12" t="n">
        <v>25.0</v>
      </c>
      <c r="BP12" t="n">
        <v>116.8058253056548</v>
      </c>
      <c r="BQ12" t="n">
        <v>30.0</v>
      </c>
      <c r="BR12" t="n">
        <v>103.14111396214767</v>
      </c>
      <c r="BS12" t="n">
        <v>3.0</v>
      </c>
    </row>
    <row r="13">
      <c r="A13" t="s">
        <v>10</v>
      </c>
      <c r="B13" t="n">
        <v>0.47859612125348355</v>
      </c>
      <c r="C13" t="n">
        <v>6.0</v>
      </c>
      <c r="D13" t="n">
        <v>0.6159891505381037</v>
      </c>
      <c r="E13" t="n">
        <v>13.0</v>
      </c>
      <c r="F13" t="n">
        <v>0.35113234992659115</v>
      </c>
      <c r="G13" t="n">
        <v>18.0</v>
      </c>
      <c r="H13" t="n">
        <v>0.3840108494618963</v>
      </c>
      <c r="I13" t="n">
        <v>18.0</v>
      </c>
      <c r="J13" t="n">
        <v>0.787548041176868</v>
      </c>
      <c r="K13" t="n">
        <v>15.0</v>
      </c>
      <c r="L13" t="n">
        <v>0.1783886421729785</v>
      </c>
      <c r="M13" t="n">
        <v>26.0</v>
      </c>
      <c r="N13" t="n">
        <v>0.28660594181034826</v>
      </c>
      <c r="O13" t="n">
        <v>4.0</v>
      </c>
      <c r="P13" t="n">
        <v>0.7619178666889515</v>
      </c>
      <c r="Q13" t="n">
        <v>21.0</v>
      </c>
      <c r="R13" t="n">
        <v>0.510072948495427</v>
      </c>
      <c r="S13" t="n">
        <v>10.0</v>
      </c>
      <c r="T13" t="n">
        <v>0.6356835580537807</v>
      </c>
      <c r="U13" t="n">
        <v>4.0</v>
      </c>
      <c r="V13" t="n">
        <v>0.14024214650679906</v>
      </c>
      <c r="W13" t="n">
        <v>22.0</v>
      </c>
      <c r="X13" t="n">
        <v>0.07260383663049545</v>
      </c>
      <c r="Y13" t="n">
        <v>12.0</v>
      </c>
      <c r="Z13" t="n">
        <v>0.09821745673849173</v>
      </c>
      <c r="AA13" t="n">
        <v>22.0</v>
      </c>
      <c r="AB13" t="n">
        <v>0.19802281428227134</v>
      </c>
      <c r="AC13" t="n">
        <v>19.0</v>
      </c>
      <c r="AD13" t="n">
        <v>0.5461840128086937</v>
      </c>
      <c r="AE13" t="n">
        <v>8.0</v>
      </c>
      <c r="AF13" t="n">
        <v>0.604845975063823</v>
      </c>
      <c r="AG13" t="n">
        <v>15.0</v>
      </c>
      <c r="AH13" t="n">
        <v>0.4811877794848127</v>
      </c>
      <c r="AI13" t="n">
        <v>23.0</v>
      </c>
      <c r="AJ13" t="n">
        <v>0.6104620016699479</v>
      </c>
      <c r="AK13" t="n">
        <v>21.0</v>
      </c>
      <c r="AL13" t="n">
        <v>0.3824680157383148</v>
      </c>
      <c r="AM13" t="n">
        <v>24.0</v>
      </c>
      <c r="AN13" t="n">
        <v>0.389537998330052</v>
      </c>
      <c r="AO13" t="n">
        <v>10.0</v>
      </c>
      <c r="AP13" t="n">
        <v>0.8097949205775088</v>
      </c>
      <c r="AQ13" t="n">
        <v>26.0</v>
      </c>
      <c r="AR13" t="n">
        <v>0.22186963584840508</v>
      </c>
      <c r="AS13" t="n">
        <v>27.0</v>
      </c>
      <c r="AT13" t="n">
        <v>0.2347939825195714</v>
      </c>
      <c r="AU13" t="n">
        <v>19.0</v>
      </c>
      <c r="AV13" t="n">
        <v>0.6864187566784505</v>
      </c>
      <c r="AW13" t="n">
        <v>4.0</v>
      </c>
      <c r="AX13" t="n">
        <v>0.4978422451229288</v>
      </c>
      <c r="AY13" t="n">
        <v>9.0</v>
      </c>
      <c r="AZ13" t="n">
        <v>0.573224138825061</v>
      </c>
      <c r="BA13" t="n">
        <v>6.0</v>
      </c>
      <c r="BB13" t="n">
        <v>0.12890737480054154</v>
      </c>
      <c r="BC13" t="n">
        <v>18.0</v>
      </c>
      <c r="BD13" t="n">
        <v>0.08111188967998098</v>
      </c>
      <c r="BE13" t="n">
        <v>11.0</v>
      </c>
      <c r="BF13" t="n">
        <v>0.08392930002091742</v>
      </c>
      <c r="BG13" t="n">
        <v>16.0</v>
      </c>
      <c r="BH13" t="n">
        <v>0.17842582535900414</v>
      </c>
      <c r="BI13" t="n">
        <v>27.0</v>
      </c>
      <c r="BJ13" t="n">
        <v>0.5570728525783021</v>
      </c>
      <c r="BK13" t="n">
        <v>23.0</v>
      </c>
      <c r="BL13" t="n">
        <v>0.6297974429508248</v>
      </c>
      <c r="BM13" t="n">
        <v>26.0</v>
      </c>
      <c r="BN13" t="n">
        <v>112.11356557376757</v>
      </c>
      <c r="BO13" t="n">
        <v>10.0</v>
      </c>
      <c r="BP13" t="n">
        <v>116.17316005155745</v>
      </c>
      <c r="BQ13" t="n">
        <v>29.0</v>
      </c>
      <c r="BR13" t="n">
        <v>101.07918815627298</v>
      </c>
      <c r="BS13" t="n">
        <v>12.0</v>
      </c>
    </row>
    <row r="14">
      <c r="A14" t="s">
        <v>104</v>
      </c>
      <c r="B14" t="n">
        <v>0.4658119417120119</v>
      </c>
      <c r="C14" t="n">
        <v>18.0</v>
      </c>
      <c r="D14" t="n">
        <v>0.611356923517713</v>
      </c>
      <c r="E14" t="n">
        <v>14.0</v>
      </c>
      <c r="F14" t="n">
        <v>0.39604979584618255</v>
      </c>
      <c r="G14" t="n">
        <v>1.0</v>
      </c>
      <c r="H14" t="n">
        <v>0.38864307648228696</v>
      </c>
      <c r="I14" t="n">
        <v>17.0</v>
      </c>
      <c r="J14" t="n">
        <v>0.8041133750246932</v>
      </c>
      <c r="K14" t="n">
        <v>8.0</v>
      </c>
      <c r="L14" t="n">
        <v>0.1837719452408998</v>
      </c>
      <c r="M14" t="n">
        <v>22.0</v>
      </c>
      <c r="N14" t="n">
        <v>0.22995265372979817</v>
      </c>
      <c r="O14" t="n">
        <v>21.0</v>
      </c>
      <c r="P14" t="n">
        <v>0.7463898597883286</v>
      </c>
      <c r="Q14" t="n">
        <v>28.0</v>
      </c>
      <c r="R14" t="n">
        <v>0.4886505977051346</v>
      </c>
      <c r="S14" t="n">
        <v>23.0</v>
      </c>
      <c r="T14" t="n">
        <v>0.5889506573634232</v>
      </c>
      <c r="U14" t="n">
        <v>24.0</v>
      </c>
      <c r="V14" t="n">
        <v>0.13946798118207318</v>
      </c>
      <c r="W14" t="n">
        <v>21.0</v>
      </c>
      <c r="X14" t="n">
        <v>0.07379644811818172</v>
      </c>
      <c r="Y14" t="n">
        <v>15.0</v>
      </c>
      <c r="Z14" t="n">
        <v>0.08335496316741811</v>
      </c>
      <c r="AA14" t="n">
        <v>11.0</v>
      </c>
      <c r="AB14" t="n">
        <v>0.183384992591385</v>
      </c>
      <c r="AC14" t="n">
        <v>6.0</v>
      </c>
      <c r="AD14" t="n">
        <v>0.5428336851972839</v>
      </c>
      <c r="AE14" t="n">
        <v>12.0</v>
      </c>
      <c r="AF14" t="n">
        <v>0.6040941915457795</v>
      </c>
      <c r="AG14" t="n">
        <v>16.0</v>
      </c>
      <c r="AH14" t="n">
        <v>0.4588004574018247</v>
      </c>
      <c r="AI14" t="n">
        <v>11.0</v>
      </c>
      <c r="AJ14" t="n">
        <v>0.6117134492456164</v>
      </c>
      <c r="AK14" t="n">
        <v>23.0</v>
      </c>
      <c r="AL14" t="n">
        <v>0.3101898300833862</v>
      </c>
      <c r="AM14" t="n">
        <v>1.0</v>
      </c>
      <c r="AN14" t="n">
        <v>0.38828655075438345</v>
      </c>
      <c r="AO14" t="n">
        <v>8.0</v>
      </c>
      <c r="AP14" t="n">
        <v>0.744093472488528</v>
      </c>
      <c r="AQ14" t="n">
        <v>4.0</v>
      </c>
      <c r="AR14" t="n">
        <v>0.19051935406509332</v>
      </c>
      <c r="AS14" t="n">
        <v>11.0</v>
      </c>
      <c r="AT14" t="n">
        <v>0.23690634123251877</v>
      </c>
      <c r="AU14" t="n">
        <v>25.0</v>
      </c>
      <c r="AV14" t="n">
        <v>0.7875664975440476</v>
      </c>
      <c r="AW14" t="n">
        <v>21.0</v>
      </c>
      <c r="AX14" t="n">
        <v>0.4997476603784969</v>
      </c>
      <c r="AY14" t="n">
        <v>20.0</v>
      </c>
      <c r="AZ14" t="n">
        <v>0.6125025240508597</v>
      </c>
      <c r="BA14" t="n">
        <v>18.0</v>
      </c>
      <c r="BB14" t="n">
        <v>0.12856694533139512</v>
      </c>
      <c r="BC14" t="n">
        <v>19.0</v>
      </c>
      <c r="BD14" t="n">
        <v>0.07909058765285837</v>
      </c>
      <c r="BE14" t="n">
        <v>13.0</v>
      </c>
      <c r="BF14" t="n">
        <v>0.08312991948756449</v>
      </c>
      <c r="BG14" t="n">
        <v>18.0</v>
      </c>
      <c r="BH14" t="n">
        <v>0.19290409978820117</v>
      </c>
      <c r="BI14" t="n">
        <v>20.0</v>
      </c>
      <c r="BJ14" t="n">
        <v>0.519938130777475</v>
      </c>
      <c r="BK14" t="n">
        <v>7.0</v>
      </c>
      <c r="BL14" t="n">
        <v>0.5816703356000843</v>
      </c>
      <c r="BM14" t="n">
        <v>8.0</v>
      </c>
      <c r="BN14" t="n">
        <v>110.45038901912412</v>
      </c>
      <c r="BO14" t="n">
        <v>18.0</v>
      </c>
      <c r="BP14" t="n">
        <v>108.42961691996295</v>
      </c>
      <c r="BQ14" t="n">
        <v>9.0</v>
      </c>
      <c r="BR14" t="n">
        <v>100.36300337331215</v>
      </c>
      <c r="BS14" t="n">
        <v>19.0</v>
      </c>
    </row>
    <row r="15">
      <c r="A15" t="s">
        <v>105</v>
      </c>
      <c r="B15" t="n">
        <v>0.46780690318149715</v>
      </c>
      <c r="C15" t="n">
        <v>16.0</v>
      </c>
      <c r="D15" t="n">
        <v>0.627821548814916</v>
      </c>
      <c r="E15" t="n">
        <v>7.0</v>
      </c>
      <c r="F15" t="n">
        <v>0.33615130847980296</v>
      </c>
      <c r="G15" t="n">
        <v>24.0</v>
      </c>
      <c r="H15" t="n">
        <v>0.3721784511850839</v>
      </c>
      <c r="I15" t="n">
        <v>24.0</v>
      </c>
      <c r="J15" t="n">
        <v>0.7242198081327307</v>
      </c>
      <c r="K15" t="n">
        <v>29.0</v>
      </c>
      <c r="L15" t="n">
        <v>0.19478743168863327</v>
      </c>
      <c r="M15" t="n">
        <v>18.0</v>
      </c>
      <c r="N15" t="n">
        <v>0.21678064796714502</v>
      </c>
      <c r="O15" t="n">
        <v>26.0</v>
      </c>
      <c r="P15" t="n">
        <v>0.757864712707899</v>
      </c>
      <c r="Q15" t="n">
        <v>22.0</v>
      </c>
      <c r="R15" t="n">
        <v>0.4821156668440501</v>
      </c>
      <c r="S15" t="n">
        <v>27.0</v>
      </c>
      <c r="T15" t="n">
        <v>0.5669972630675006</v>
      </c>
      <c r="U15" t="n">
        <v>27.0</v>
      </c>
      <c r="V15" t="n">
        <v>0.1369126261322498</v>
      </c>
      <c r="W15" t="n">
        <v>16.0</v>
      </c>
      <c r="X15" t="n">
        <v>0.0785541783007846</v>
      </c>
      <c r="Y15" t="n">
        <v>22.0</v>
      </c>
      <c r="Z15" t="n">
        <v>0.09995037980238371</v>
      </c>
      <c r="AA15" t="n">
        <v>24.0</v>
      </c>
      <c r="AB15" t="n">
        <v>0.19650027167217732</v>
      </c>
      <c r="AC15" t="n">
        <v>17.0</v>
      </c>
      <c r="AD15" t="n">
        <v>0.5305212543997108</v>
      </c>
      <c r="AE15" t="n">
        <v>22.0</v>
      </c>
      <c r="AF15" t="n">
        <v>0.592568909925436</v>
      </c>
      <c r="AG15" t="n">
        <v>22.0</v>
      </c>
      <c r="AH15" t="n">
        <v>0.464659525778717</v>
      </c>
      <c r="AI15" t="n">
        <v>15.0</v>
      </c>
      <c r="AJ15" t="n">
        <v>0.5857817406763355</v>
      </c>
      <c r="AK15" t="n">
        <v>11.0</v>
      </c>
      <c r="AL15" t="n">
        <v>0.35839894987364795</v>
      </c>
      <c r="AM15" t="n">
        <v>17.0</v>
      </c>
      <c r="AN15" t="n">
        <v>0.4142182593236644</v>
      </c>
      <c r="AO15" t="n">
        <v>20.0</v>
      </c>
      <c r="AP15" t="n">
        <v>0.78994452841801</v>
      </c>
      <c r="AQ15" t="n">
        <v>21.0</v>
      </c>
      <c r="AR15" t="n">
        <v>0.2084570155371786</v>
      </c>
      <c r="AS15" t="n">
        <v>19.0</v>
      </c>
      <c r="AT15" t="n">
        <v>0.23118081989578218</v>
      </c>
      <c r="AU15" t="n">
        <v>6.0</v>
      </c>
      <c r="AV15" t="n">
        <v>0.805027492025029</v>
      </c>
      <c r="AW15" t="n">
        <v>25.0</v>
      </c>
      <c r="AX15" t="n">
        <v>0.5010487425611483</v>
      </c>
      <c r="AY15" t="n">
        <v>22.0</v>
      </c>
      <c r="AZ15" t="n">
        <v>0.6524673796676668</v>
      </c>
      <c r="BA15" t="n">
        <v>25.0</v>
      </c>
      <c r="BB15" t="n">
        <v>0.1328570811139709</v>
      </c>
      <c r="BC15" t="n">
        <v>15.0</v>
      </c>
      <c r="BD15" t="n">
        <v>0.07251599595912982</v>
      </c>
      <c r="BE15" t="n">
        <v>21.0</v>
      </c>
      <c r="BF15" t="n">
        <v>0.07070076325677253</v>
      </c>
      <c r="BG15" t="n">
        <v>28.0</v>
      </c>
      <c r="BH15" t="n">
        <v>0.19600874494995435</v>
      </c>
      <c r="BI15" t="n">
        <v>16.0</v>
      </c>
      <c r="BJ15" t="n">
        <v>0.5386116771537698</v>
      </c>
      <c r="BK15" t="n">
        <v>15.0</v>
      </c>
      <c r="BL15" t="n">
        <v>0.6072500409901486</v>
      </c>
      <c r="BM15" t="n">
        <v>18.0</v>
      </c>
      <c r="BN15" t="n">
        <v>107.56157908231357</v>
      </c>
      <c r="BO15" t="n">
        <v>24.0</v>
      </c>
      <c r="BP15" t="n">
        <v>110.52181819758843</v>
      </c>
      <c r="BQ15" t="n">
        <v>16.0</v>
      </c>
      <c r="BR15" t="n">
        <v>102.56071690818749</v>
      </c>
      <c r="BS15" t="n">
        <v>5.0</v>
      </c>
    </row>
    <row r="16">
      <c r="A16" t="s">
        <v>13</v>
      </c>
      <c r="B16" t="n">
        <v>0.4708221125661514</v>
      </c>
      <c r="C16" t="n">
        <v>12.0</v>
      </c>
      <c r="D16" t="n">
        <v>0.6526872783882463</v>
      </c>
      <c r="E16" t="n">
        <v>2.0</v>
      </c>
      <c r="F16" t="n">
        <v>0.3685769832555606</v>
      </c>
      <c r="G16" t="n">
        <v>7.0</v>
      </c>
      <c r="H16" t="n">
        <v>0.3473127216117537</v>
      </c>
      <c r="I16" t="n">
        <v>29.0</v>
      </c>
      <c r="J16" t="n">
        <v>0.7360639457212197</v>
      </c>
      <c r="K16" t="n">
        <v>26.0</v>
      </c>
      <c r="L16" t="n">
        <v>0.17666641407224956</v>
      </c>
      <c r="M16" t="n">
        <v>27.0</v>
      </c>
      <c r="N16" t="n">
        <v>0.31284711787241654</v>
      </c>
      <c r="O16" t="n">
        <v>1.0</v>
      </c>
      <c r="P16" t="n">
        <v>0.7888269337944198</v>
      </c>
      <c r="Q16" t="n">
        <v>6.0</v>
      </c>
      <c r="R16" t="n">
        <v>0.5352657651537224</v>
      </c>
      <c r="S16" t="n">
        <v>1.0</v>
      </c>
      <c r="T16" t="n">
        <v>0.600932418575727</v>
      </c>
      <c r="U16" t="n">
        <v>19.0</v>
      </c>
      <c r="V16" t="n">
        <v>0.12438574093455083</v>
      </c>
      <c r="W16" t="n">
        <v>4.0</v>
      </c>
      <c r="X16" t="n">
        <v>0.09166746941648055</v>
      </c>
      <c r="Y16" t="n">
        <v>30.0</v>
      </c>
      <c r="Z16" t="n">
        <v>0.1233041407470352</v>
      </c>
      <c r="AA16" t="n">
        <v>30.0</v>
      </c>
      <c r="AB16" t="n">
        <v>0.1868905752913683</v>
      </c>
      <c r="AC16" t="n">
        <v>9.0</v>
      </c>
      <c r="AD16" t="n">
        <v>0.5352010076629194</v>
      </c>
      <c r="AE16" t="n">
        <v>18.0</v>
      </c>
      <c r="AF16" t="n">
        <v>0.5918861261098494</v>
      </c>
      <c r="AG16" t="n">
        <v>23.0</v>
      </c>
      <c r="AH16" t="n">
        <v>0.4478405016642462</v>
      </c>
      <c r="AI16" t="n">
        <v>5.0</v>
      </c>
      <c r="AJ16" t="n">
        <v>0.5638045124786647</v>
      </c>
      <c r="AK16" t="n">
        <v>5.0</v>
      </c>
      <c r="AL16" t="n">
        <v>0.32278677664890576</v>
      </c>
      <c r="AM16" t="n">
        <v>5.0</v>
      </c>
      <c r="AN16" t="n">
        <v>0.4361954875213352</v>
      </c>
      <c r="AO16" t="n">
        <v>26.0</v>
      </c>
      <c r="AP16" t="n">
        <v>0.8053096748179585</v>
      </c>
      <c r="AQ16" t="n">
        <v>25.0</v>
      </c>
      <c r="AR16" t="n">
        <v>0.21840595927597967</v>
      </c>
      <c r="AS16" t="n">
        <v>23.0</v>
      </c>
      <c r="AT16" t="n">
        <v>0.23385959492617406</v>
      </c>
      <c r="AU16" t="n">
        <v>15.0</v>
      </c>
      <c r="AV16" t="n">
        <v>0.6352648275503577</v>
      </c>
      <c r="AW16" t="n">
        <v>1.0</v>
      </c>
      <c r="AX16" t="n">
        <v>0.49609458332981643</v>
      </c>
      <c r="AY16" t="n">
        <v>7.0</v>
      </c>
      <c r="AZ16" t="n">
        <v>0.616308481852493</v>
      </c>
      <c r="BA16" t="n">
        <v>19.0</v>
      </c>
      <c r="BB16" t="n">
        <v>0.1556855858837808</v>
      </c>
      <c r="BC16" t="n">
        <v>2.0</v>
      </c>
      <c r="BD16" t="n">
        <v>0.04968015254958015</v>
      </c>
      <c r="BE16" t="n">
        <v>30.0</v>
      </c>
      <c r="BF16" t="n">
        <v>0.060171455366707545</v>
      </c>
      <c r="BG16" t="n">
        <v>30.0</v>
      </c>
      <c r="BH16" t="n">
        <v>0.19898178089389879</v>
      </c>
      <c r="BI16" t="n">
        <v>12.0</v>
      </c>
      <c r="BJ16" t="n">
        <v>0.5194614465250817</v>
      </c>
      <c r="BK16" t="n">
        <v>6.0</v>
      </c>
      <c r="BL16" t="n">
        <v>0.5927062336345846</v>
      </c>
      <c r="BM16" t="n">
        <v>11.0</v>
      </c>
      <c r="BN16" t="n">
        <v>113.44740641530285</v>
      </c>
      <c r="BO16" t="n">
        <v>4.0</v>
      </c>
      <c r="BP16" t="n">
        <v>105.33821270033556</v>
      </c>
      <c r="BQ16" t="n">
        <v>3.0</v>
      </c>
      <c r="BR16" t="n">
        <v>103.14868540732304</v>
      </c>
      <c r="BS16" t="n">
        <v>2.0</v>
      </c>
    </row>
    <row r="17">
      <c r="A17" t="s">
        <v>106</v>
      </c>
      <c r="B17" t="n">
        <v>0.47238014194033945</v>
      </c>
      <c r="C17" t="n">
        <v>9.0</v>
      </c>
      <c r="D17" t="n">
        <v>0.5908534895482364</v>
      </c>
      <c r="E17" t="n">
        <v>18.0</v>
      </c>
      <c r="F17" t="n">
        <v>0.3794434014044691</v>
      </c>
      <c r="G17" t="n">
        <v>3.0</v>
      </c>
      <c r="H17" t="n">
        <v>0.40914651045176353</v>
      </c>
      <c r="I17" t="n">
        <v>13.0</v>
      </c>
      <c r="J17" t="n">
        <v>0.8178948442148885</v>
      </c>
      <c r="K17" t="n">
        <v>4.0</v>
      </c>
      <c r="L17" t="n">
        <v>0.219387303489073</v>
      </c>
      <c r="M17" t="n">
        <v>6.0</v>
      </c>
      <c r="N17" t="n">
        <v>0.24237408585833978</v>
      </c>
      <c r="O17" t="n">
        <v>15.0</v>
      </c>
      <c r="P17" t="n">
        <v>0.7754843796591104</v>
      </c>
      <c r="Q17" t="n">
        <v>12.0</v>
      </c>
      <c r="R17" t="n">
        <v>0.5058541653078009</v>
      </c>
      <c r="S17" t="n">
        <v>14.0</v>
      </c>
      <c r="T17" t="n">
        <v>0.6274642643578712</v>
      </c>
      <c r="U17" t="n">
        <v>10.0</v>
      </c>
      <c r="V17" t="n">
        <v>0.1451269780888579</v>
      </c>
      <c r="W17" t="n">
        <v>26.0</v>
      </c>
      <c r="X17" t="n">
        <v>0.07366033198142798</v>
      </c>
      <c r="Y17" t="n">
        <v>14.0</v>
      </c>
      <c r="Z17" t="n">
        <v>0.06271877732672426</v>
      </c>
      <c r="AA17" t="n">
        <v>1.0</v>
      </c>
      <c r="AB17" t="n">
        <v>0.207815275025837</v>
      </c>
      <c r="AC17" t="n">
        <v>27.0</v>
      </c>
      <c r="AD17" t="n">
        <v>0.5506436968195053</v>
      </c>
      <c r="AE17" t="n">
        <v>6.0</v>
      </c>
      <c r="AF17" t="n">
        <v>0.6229498182399352</v>
      </c>
      <c r="AG17" t="n">
        <v>4.0</v>
      </c>
      <c r="AH17" t="n">
        <v>0.4500533978397862</v>
      </c>
      <c r="AI17" t="n">
        <v>6.0</v>
      </c>
      <c r="AJ17" t="n">
        <v>0.5538939183374983</v>
      </c>
      <c r="AK17" t="n">
        <v>3.0</v>
      </c>
      <c r="AL17" t="n">
        <v>0.318382692383315</v>
      </c>
      <c r="AM17" t="n">
        <v>3.0</v>
      </c>
      <c r="AN17" t="n">
        <v>0.44610608166250154</v>
      </c>
      <c r="AO17" t="n">
        <v>28.0</v>
      </c>
      <c r="AP17" t="n">
        <v>0.7324403524646644</v>
      </c>
      <c r="AQ17" t="n">
        <v>3.0</v>
      </c>
      <c r="AR17" t="n">
        <v>0.19242248452658706</v>
      </c>
      <c r="AS17" t="n">
        <v>14.0</v>
      </c>
      <c r="AT17" t="n">
        <v>0.23768894569624163</v>
      </c>
      <c r="AU17" t="n">
        <v>26.0</v>
      </c>
      <c r="AV17" t="n">
        <v>0.7594368671044847</v>
      </c>
      <c r="AW17" t="n">
        <v>14.0</v>
      </c>
      <c r="AX17" t="n">
        <v>0.503023352865919</v>
      </c>
      <c r="AY17" t="n">
        <v>26.0</v>
      </c>
      <c r="AZ17" t="n">
        <v>0.5754184666982758</v>
      </c>
      <c r="BA17" t="n">
        <v>8.0</v>
      </c>
      <c r="BB17" t="n">
        <v>0.14009676030151266</v>
      </c>
      <c r="BC17" t="n">
        <v>8.0</v>
      </c>
      <c r="BD17" t="n">
        <v>0.07899614879790896</v>
      </c>
      <c r="BE17" t="n">
        <v>14.0</v>
      </c>
      <c r="BF17" t="n">
        <v>0.10979893497716561</v>
      </c>
      <c r="BG17" t="n">
        <v>3.0</v>
      </c>
      <c r="BH17" t="n">
        <v>0.20104962622921269</v>
      </c>
      <c r="BI17" t="n">
        <v>11.0</v>
      </c>
      <c r="BJ17" t="n">
        <v>0.5215298500891963</v>
      </c>
      <c r="BK17" t="n">
        <v>10.0</v>
      </c>
      <c r="BL17" t="n">
        <v>0.5839310084089556</v>
      </c>
      <c r="BM17" t="n">
        <v>10.0</v>
      </c>
      <c r="BN17" t="n">
        <v>111.89648633322211</v>
      </c>
      <c r="BO17" t="n">
        <v>13.0</v>
      </c>
      <c r="BP17" t="n">
        <v>108.51675912347142</v>
      </c>
      <c r="BQ17" t="n">
        <v>10.0</v>
      </c>
      <c r="BR17" t="n">
        <v>97.78435178559901</v>
      </c>
      <c r="BS17" t="n">
        <v>29.0</v>
      </c>
    </row>
    <row r="18">
      <c r="A18" t="s">
        <v>14</v>
      </c>
      <c r="B18" t="n">
        <v>0.4726741192794866</v>
      </c>
      <c r="C18" t="n">
        <v>8.0</v>
      </c>
      <c r="D18" t="n">
        <v>0.5833054450461106</v>
      </c>
      <c r="E18" t="n">
        <v>21.0</v>
      </c>
      <c r="F18" t="n">
        <v>0.36990125990398065</v>
      </c>
      <c r="G18" t="n">
        <v>6.0</v>
      </c>
      <c r="H18" t="n">
        <v>0.4166945549538894</v>
      </c>
      <c r="I18" t="n">
        <v>10.0</v>
      </c>
      <c r="J18" t="n">
        <v>0.7830903931698767</v>
      </c>
      <c r="K18" t="n">
        <v>16.0</v>
      </c>
      <c r="L18" t="n">
        <v>0.20257822801812894</v>
      </c>
      <c r="M18" t="n">
        <v>15.0</v>
      </c>
      <c r="N18" t="n">
        <v>0.23949444878973367</v>
      </c>
      <c r="O18" t="n">
        <v>17.0</v>
      </c>
      <c r="P18" t="n">
        <v>0.7969672125301623</v>
      </c>
      <c r="Q18" t="n">
        <v>3.0</v>
      </c>
      <c r="R18" t="n">
        <v>0.5153713887387549</v>
      </c>
      <c r="S18" t="n">
        <v>4.0</v>
      </c>
      <c r="T18" t="n">
        <v>0.5726028974707568</v>
      </c>
      <c r="U18" t="n">
        <v>26.0</v>
      </c>
      <c r="V18" t="n">
        <v>0.12478562136934902</v>
      </c>
      <c r="W18" t="n">
        <v>5.0</v>
      </c>
      <c r="X18" t="n">
        <v>0.07277136515393963</v>
      </c>
      <c r="Y18" t="n">
        <v>13.0</v>
      </c>
      <c r="Z18" t="n">
        <v>0.07341247554074892</v>
      </c>
      <c r="AA18" t="n">
        <v>6.0</v>
      </c>
      <c r="AB18" t="n">
        <v>0.18365799498492208</v>
      </c>
      <c r="AC18" t="n">
        <v>7.0</v>
      </c>
      <c r="AD18" t="n">
        <v>0.550224299203058</v>
      </c>
      <c r="AE18" t="n">
        <v>7.0</v>
      </c>
      <c r="AF18" t="n">
        <v>0.6159592567838209</v>
      </c>
      <c r="AG18" t="n">
        <v>6.0</v>
      </c>
      <c r="AH18" t="n">
        <v>0.46517050278626015</v>
      </c>
      <c r="AI18" t="n">
        <v>16.0</v>
      </c>
      <c r="AJ18" t="n">
        <v>0.5728262026670555</v>
      </c>
      <c r="AK18" t="n">
        <v>8.0</v>
      </c>
      <c r="AL18" t="n">
        <v>0.35533494988748404</v>
      </c>
      <c r="AM18" t="n">
        <v>15.0</v>
      </c>
      <c r="AN18" t="n">
        <v>0.4271737973329444</v>
      </c>
      <c r="AO18" t="n">
        <v>23.0</v>
      </c>
      <c r="AP18" t="n">
        <v>0.7169398366648563</v>
      </c>
      <c r="AQ18" t="n">
        <v>1.0</v>
      </c>
      <c r="AR18" t="n">
        <v>0.16596638024779803</v>
      </c>
      <c r="AS18" t="n">
        <v>4.0</v>
      </c>
      <c r="AT18" t="n">
        <v>0.23144642523797562</v>
      </c>
      <c r="AU18" t="n">
        <v>9.0</v>
      </c>
      <c r="AV18" t="n">
        <v>0.7765416385212269</v>
      </c>
      <c r="AW18" t="n">
        <v>19.0</v>
      </c>
      <c r="AX18" t="n">
        <v>0.4979299212683066</v>
      </c>
      <c r="AY18" t="n">
        <v>10.0</v>
      </c>
      <c r="AZ18" t="n">
        <v>0.6623203306134701</v>
      </c>
      <c r="BA18" t="n">
        <v>26.0</v>
      </c>
      <c r="BB18" t="n">
        <v>0.13034285263192236</v>
      </c>
      <c r="BC18" t="n">
        <v>17.0</v>
      </c>
      <c r="BD18" t="n">
        <v>0.07134667030491933</v>
      </c>
      <c r="BE18" t="n">
        <v>23.0</v>
      </c>
      <c r="BF18" t="n">
        <v>0.09529729492840679</v>
      </c>
      <c r="BG18" t="n">
        <v>10.0</v>
      </c>
      <c r="BH18" t="n">
        <v>0.19861273107085614</v>
      </c>
      <c r="BI18" t="n">
        <v>13.0</v>
      </c>
      <c r="BJ18" t="n">
        <v>0.5413977010749578</v>
      </c>
      <c r="BK18" t="n">
        <v>16.0</v>
      </c>
      <c r="BL18" t="n">
        <v>0.5944371555183972</v>
      </c>
      <c r="BM18" t="n">
        <v>12.0</v>
      </c>
      <c r="BN18" t="n">
        <v>113.40363033722669</v>
      </c>
      <c r="BO18" t="n">
        <v>5.0</v>
      </c>
      <c r="BP18" t="n">
        <v>111.2928873561039</v>
      </c>
      <c r="BQ18" t="n">
        <v>18.0</v>
      </c>
      <c r="BR18" t="n">
        <v>102.88025146567476</v>
      </c>
      <c r="BS18" t="n">
        <v>4.0</v>
      </c>
    </row>
    <row r="19">
      <c r="A19" t="s">
        <v>107</v>
      </c>
      <c r="B19" t="n">
        <v>0.4538327680796617</v>
      </c>
      <c r="C19" t="n">
        <v>25.0</v>
      </c>
      <c r="D19" t="n">
        <v>0.5427061728650312</v>
      </c>
      <c r="E19" t="n">
        <v>28.0</v>
      </c>
      <c r="F19" t="n">
        <v>0.35089264675252935</v>
      </c>
      <c r="G19" t="n">
        <v>19.0</v>
      </c>
      <c r="H19" t="n">
        <v>0.4572938271349687</v>
      </c>
      <c r="I19" t="n">
        <v>3.0</v>
      </c>
      <c r="J19" t="n">
        <v>0.7769392140429879</v>
      </c>
      <c r="K19" t="n">
        <v>17.0</v>
      </c>
      <c r="L19" t="n">
        <v>0.2125283377110388</v>
      </c>
      <c r="M19" t="n">
        <v>8.0</v>
      </c>
      <c r="N19" t="n">
        <v>0.24827779057995256</v>
      </c>
      <c r="O19" t="n">
        <v>12.0</v>
      </c>
      <c r="P19" t="n">
        <v>0.7577983718621737</v>
      </c>
      <c r="Q19" t="n">
        <v>23.0</v>
      </c>
      <c r="R19" t="n">
        <v>0.4920344675311275</v>
      </c>
      <c r="S19" t="n">
        <v>20.0</v>
      </c>
      <c r="T19" t="n">
        <v>0.6340489131777076</v>
      </c>
      <c r="U19" t="n">
        <v>7.0</v>
      </c>
      <c r="V19" t="n">
        <v>0.1336654318166966</v>
      </c>
      <c r="W19" t="n">
        <v>12.0</v>
      </c>
      <c r="X19" t="n">
        <v>0.080181738299528</v>
      </c>
      <c r="Y19" t="n">
        <v>26.0</v>
      </c>
      <c r="Z19" t="n">
        <v>0.10898352416765573</v>
      </c>
      <c r="AA19" t="n">
        <v>29.0</v>
      </c>
      <c r="AB19" t="n">
        <v>0.20823957831162937</v>
      </c>
      <c r="AC19" t="n">
        <v>28.0</v>
      </c>
      <c r="AD19" t="n">
        <v>0.5340109534406275</v>
      </c>
      <c r="AE19" t="n">
        <v>19.0</v>
      </c>
      <c r="AF19" t="n">
        <v>0.6035726373199045</v>
      </c>
      <c r="AG19" t="n">
        <v>17.0</v>
      </c>
      <c r="AH19" t="n">
        <v>0.4614604200203569</v>
      </c>
      <c r="AI19" t="n">
        <v>13.0</v>
      </c>
      <c r="AJ19" t="n">
        <v>0.6350459645825238</v>
      </c>
      <c r="AK19" t="n">
        <v>26.0</v>
      </c>
      <c r="AL19" t="n">
        <v>0.34462483162175095</v>
      </c>
      <c r="AM19" t="n">
        <v>12.0</v>
      </c>
      <c r="AN19" t="n">
        <v>0.3649540354174762</v>
      </c>
      <c r="AO19" t="n">
        <v>5.0</v>
      </c>
      <c r="AP19" t="n">
        <v>0.7679957250884458</v>
      </c>
      <c r="AQ19" t="n">
        <v>13.0</v>
      </c>
      <c r="AR19" t="n">
        <v>0.2127605143591683</v>
      </c>
      <c r="AS19" t="n">
        <v>22.0</v>
      </c>
      <c r="AT19" t="n">
        <v>0.23130866449095608</v>
      </c>
      <c r="AU19" t="n">
        <v>7.0</v>
      </c>
      <c r="AV19" t="n">
        <v>0.7495320707577647</v>
      </c>
      <c r="AW19" t="n">
        <v>11.0</v>
      </c>
      <c r="AX19" t="n">
        <v>0.4990682757619462</v>
      </c>
      <c r="AY19" t="n">
        <v>18.0</v>
      </c>
      <c r="AZ19" t="n">
        <v>0.6243372933344418</v>
      </c>
      <c r="BA19" t="n">
        <v>21.0</v>
      </c>
      <c r="BB19" t="n">
        <v>0.14398846117058245</v>
      </c>
      <c r="BC19" t="n">
        <v>6.0</v>
      </c>
      <c r="BD19" t="n">
        <v>0.05950357307733535</v>
      </c>
      <c r="BE19" t="n">
        <v>28.0</v>
      </c>
      <c r="BF19" t="n">
        <v>0.07272944215953385</v>
      </c>
      <c r="BG19" t="n">
        <v>25.0</v>
      </c>
      <c r="BH19" t="n">
        <v>0.19233144092859905</v>
      </c>
      <c r="BI19" t="n">
        <v>21.0</v>
      </c>
      <c r="BJ19" t="n">
        <v>0.5248402906015468</v>
      </c>
      <c r="BK19" t="n">
        <v>11.0</v>
      </c>
      <c r="BL19" t="n">
        <v>0.5952751246051666</v>
      </c>
      <c r="BM19" t="n">
        <v>13.0</v>
      </c>
      <c r="BN19" t="n">
        <v>110.90111328821759</v>
      </c>
      <c r="BO19" t="n">
        <v>17.0</v>
      </c>
      <c r="BP19" t="n">
        <v>107.0740244777564</v>
      </c>
      <c r="BQ19" t="n">
        <v>6.0</v>
      </c>
      <c r="BR19" t="n">
        <v>103.45006654460633</v>
      </c>
      <c r="BS19" t="n">
        <v>1.0</v>
      </c>
    </row>
    <row r="20">
      <c r="A20" t="s">
        <v>12</v>
      </c>
      <c r="B20" t="n">
        <v>0.47076103172873174</v>
      </c>
      <c r="C20" t="n">
        <v>13.0</v>
      </c>
      <c r="D20" t="n">
        <v>0.6209669087860207</v>
      </c>
      <c r="E20" t="n">
        <v>11.0</v>
      </c>
      <c r="F20" t="n">
        <v>0.32716616287676253</v>
      </c>
      <c r="G20" t="n">
        <v>28.0</v>
      </c>
      <c r="H20" t="n">
        <v>0.37903309121397927</v>
      </c>
      <c r="I20" t="n">
        <v>20.0</v>
      </c>
      <c r="J20" t="n">
        <v>0.7984214810057884</v>
      </c>
      <c r="K20" t="n">
        <v>11.0</v>
      </c>
      <c r="L20" t="n">
        <v>0.20026578056246258</v>
      </c>
      <c r="M20" t="n">
        <v>16.0</v>
      </c>
      <c r="N20" t="n">
        <v>0.29150666354574123</v>
      </c>
      <c r="O20" t="n">
        <v>3.0</v>
      </c>
      <c r="P20" t="n">
        <v>0.7755815825135391</v>
      </c>
      <c r="Q20" t="n">
        <v>11.0</v>
      </c>
      <c r="R20" t="n">
        <v>0.5215499790048188</v>
      </c>
      <c r="S20" t="n">
        <v>3.0</v>
      </c>
      <c r="T20" t="n">
        <v>0.6187745734684142</v>
      </c>
      <c r="U20" t="n">
        <v>12.0</v>
      </c>
      <c r="V20" t="n">
        <v>0.1376978300259145</v>
      </c>
      <c r="W20" t="n">
        <v>17.0</v>
      </c>
      <c r="X20" t="n">
        <v>0.08400106228242034</v>
      </c>
      <c r="Y20" t="n">
        <v>27.0</v>
      </c>
      <c r="Z20" t="n">
        <v>0.07211273062417305</v>
      </c>
      <c r="AA20" t="n">
        <v>5.0</v>
      </c>
      <c r="AB20" t="n">
        <v>0.19946582754841308</v>
      </c>
      <c r="AC20" t="n">
        <v>21.0</v>
      </c>
      <c r="AD20" t="n">
        <v>0.5332425950576349</v>
      </c>
      <c r="AE20" t="n">
        <v>21.0</v>
      </c>
      <c r="AF20" t="n">
        <v>0.5999758779331515</v>
      </c>
      <c r="AG20" t="n">
        <v>19.0</v>
      </c>
      <c r="AH20" t="n">
        <v>0.47731558540166136</v>
      </c>
      <c r="AI20" t="n">
        <v>22.0</v>
      </c>
      <c r="AJ20" t="n">
        <v>0.5561991130372721</v>
      </c>
      <c r="AK20" t="n">
        <v>4.0</v>
      </c>
      <c r="AL20" t="n">
        <v>0.3943595486855525</v>
      </c>
      <c r="AM20" t="n">
        <v>29.0</v>
      </c>
      <c r="AN20" t="n">
        <v>0.4438008869627278</v>
      </c>
      <c r="AO20" t="n">
        <v>27.0</v>
      </c>
      <c r="AP20" t="n">
        <v>0.7550993608571338</v>
      </c>
      <c r="AQ20" t="n">
        <v>7.0</v>
      </c>
      <c r="AR20" t="n">
        <v>0.19079761096278744</v>
      </c>
      <c r="AS20" t="n">
        <v>12.0</v>
      </c>
      <c r="AT20" t="n">
        <v>0.23355389152662234</v>
      </c>
      <c r="AU20" t="n">
        <v>14.0</v>
      </c>
      <c r="AV20" t="n">
        <v>0.6700898245871352</v>
      </c>
      <c r="AW20" t="n">
        <v>3.0</v>
      </c>
      <c r="AX20" t="n">
        <v>0.4985446451141554</v>
      </c>
      <c r="AY20" t="n">
        <v>16.0</v>
      </c>
      <c r="AZ20" t="n">
        <v>0.5952096240321151</v>
      </c>
      <c r="BA20" t="n">
        <v>12.0</v>
      </c>
      <c r="BB20" t="n">
        <v>0.1396423674019769</v>
      </c>
      <c r="BC20" t="n">
        <v>9.0</v>
      </c>
      <c r="BD20" t="n">
        <v>0.06790458618221203</v>
      </c>
      <c r="BE20" t="n">
        <v>24.0</v>
      </c>
      <c r="BF20" t="n">
        <v>0.08885742307305082</v>
      </c>
      <c r="BG20" t="n">
        <v>13.0</v>
      </c>
      <c r="BH20" t="n">
        <v>0.1977020106744652</v>
      </c>
      <c r="BI20" t="n">
        <v>14.0</v>
      </c>
      <c r="BJ20" t="n">
        <v>0.5645100027967016</v>
      </c>
      <c r="BK20" t="n">
        <v>27.0</v>
      </c>
      <c r="BL20" t="n">
        <v>0.6249553268898039</v>
      </c>
      <c r="BM20" t="n">
        <v>23.0</v>
      </c>
      <c r="BN20" t="n">
        <v>111.90916275699685</v>
      </c>
      <c r="BO20" t="n">
        <v>12.0</v>
      </c>
      <c r="BP20" t="n">
        <v>112.20250189198926</v>
      </c>
      <c r="BQ20" t="n">
        <v>20.0</v>
      </c>
      <c r="BR20" t="n">
        <v>99.09831241446234</v>
      </c>
      <c r="BS20" t="n">
        <v>23.0</v>
      </c>
    </row>
    <row r="21">
      <c r="A21" t="s">
        <v>108</v>
      </c>
      <c r="B21" t="n">
        <v>0.4328720461804541</v>
      </c>
      <c r="C21" t="n">
        <v>30.0</v>
      </c>
      <c r="D21" t="n">
        <v>0.5654877233412337</v>
      </c>
      <c r="E21" t="n">
        <v>25.0</v>
      </c>
      <c r="F21" t="n">
        <v>0.3599476815600937</v>
      </c>
      <c r="G21" t="n">
        <v>14.0</v>
      </c>
      <c r="H21" t="n">
        <v>0.4345122766587663</v>
      </c>
      <c r="I21" t="n">
        <v>6.0</v>
      </c>
      <c r="J21" t="n">
        <v>0.7349197752686603</v>
      </c>
      <c r="K21" t="n">
        <v>27.0</v>
      </c>
      <c r="L21" t="n">
        <v>0.21608350120651312</v>
      </c>
      <c r="M21" t="n">
        <v>7.0</v>
      </c>
      <c r="N21" t="n">
        <v>0.25210684099654807</v>
      </c>
      <c r="O21" t="n">
        <v>10.0</v>
      </c>
      <c r="P21" t="n">
        <v>0.7976474317162341</v>
      </c>
      <c r="Q21" t="n">
        <v>2.0</v>
      </c>
      <c r="R21" t="n">
        <v>0.5083450536602052</v>
      </c>
      <c r="S21" t="n">
        <v>12.0</v>
      </c>
      <c r="T21" t="n">
        <v>0.6006535789585494</v>
      </c>
      <c r="U21" t="n">
        <v>20.0</v>
      </c>
      <c r="V21" t="n">
        <v>0.1342205467601324</v>
      </c>
      <c r="W21" t="n">
        <v>13.0</v>
      </c>
      <c r="X21" t="n">
        <v>0.06832560171707222</v>
      </c>
      <c r="Y21" t="n">
        <v>7.0</v>
      </c>
      <c r="Z21" t="n">
        <v>0.09968417319011309</v>
      </c>
      <c r="AA21" t="n">
        <v>23.0</v>
      </c>
      <c r="AB21" t="n">
        <v>0.20081101292547351</v>
      </c>
      <c r="AC21" t="n">
        <v>22.0</v>
      </c>
      <c r="AD21" t="n">
        <v>0.511324639112055</v>
      </c>
      <c r="AE21" t="n">
        <v>26.0</v>
      </c>
      <c r="AF21" t="n">
        <v>0.581107395258184</v>
      </c>
      <c r="AG21" t="n">
        <v>26.0</v>
      </c>
      <c r="AH21" t="n">
        <v>0.48590397247446326</v>
      </c>
      <c r="AI21" t="n">
        <v>25.0</v>
      </c>
      <c r="AJ21" t="n">
        <v>0.6030886368835523</v>
      </c>
      <c r="AK21" t="n">
        <v>17.0</v>
      </c>
      <c r="AL21" t="n">
        <v>0.33861728733384444</v>
      </c>
      <c r="AM21" t="n">
        <v>8.0</v>
      </c>
      <c r="AN21" t="n">
        <v>0.3969113631164476</v>
      </c>
      <c r="AO21" t="n">
        <v>14.0</v>
      </c>
      <c r="AP21" t="n">
        <v>0.7844390212716991</v>
      </c>
      <c r="AQ21" t="n">
        <v>18.0</v>
      </c>
      <c r="AR21" t="n">
        <v>0.19003663128661435</v>
      </c>
      <c r="AS21" t="n">
        <v>10.0</v>
      </c>
      <c r="AT21" t="n">
        <v>0.2268515726487745</v>
      </c>
      <c r="AU21" t="n">
        <v>1.0</v>
      </c>
      <c r="AV21" t="n">
        <v>0.7461939751980446</v>
      </c>
      <c r="AW21" t="n">
        <v>9.0</v>
      </c>
      <c r="AX21" t="n">
        <v>0.49604671703918535</v>
      </c>
      <c r="AY21" t="n">
        <v>6.0</v>
      </c>
      <c r="AZ21" t="n">
        <v>0.6406756971045569</v>
      </c>
      <c r="BA21" t="n">
        <v>23.0</v>
      </c>
      <c r="BB21" t="n">
        <v>0.12405407091352776</v>
      </c>
      <c r="BC21" t="n">
        <v>25.0</v>
      </c>
      <c r="BD21" t="n">
        <v>0.0821098207285007</v>
      </c>
      <c r="BE21" t="n">
        <v>10.0</v>
      </c>
      <c r="BF21" t="n">
        <v>0.08320657890512367</v>
      </c>
      <c r="BG21" t="n">
        <v>17.0</v>
      </c>
      <c r="BH21" t="n">
        <v>0.20474078318971972</v>
      </c>
      <c r="BI21" t="n">
        <v>8.0</v>
      </c>
      <c r="BJ21" t="n">
        <v>0.5532590463501158</v>
      </c>
      <c r="BK21" t="n">
        <v>22.0</v>
      </c>
      <c r="BL21" t="n">
        <v>0.6148660793199853</v>
      </c>
      <c r="BM21" t="n">
        <v>21.0</v>
      </c>
      <c r="BN21" t="n">
        <v>106.31084546420897</v>
      </c>
      <c r="BO21" t="n">
        <v>26.0</v>
      </c>
      <c r="BP21" t="n">
        <v>108.60508690203008</v>
      </c>
      <c r="BQ21" t="n">
        <v>11.0</v>
      </c>
      <c r="BR21" t="n">
        <v>98.6782014462069</v>
      </c>
      <c r="BS21" t="n">
        <v>25.0</v>
      </c>
    </row>
    <row r="22">
      <c r="A22" t="s">
        <v>109</v>
      </c>
      <c r="B22" t="n">
        <v>0.4390562453774377</v>
      </c>
      <c r="C22" t="n">
        <v>27.0</v>
      </c>
      <c r="D22" t="n">
        <v>0.5775550388231119</v>
      </c>
      <c r="E22" t="n">
        <v>22.0</v>
      </c>
      <c r="F22" t="n">
        <v>0.32997869242322647</v>
      </c>
      <c r="G22" t="n">
        <v>27.0</v>
      </c>
      <c r="H22" t="n">
        <v>0.422444961176888</v>
      </c>
      <c r="I22" t="n">
        <v>9.0</v>
      </c>
      <c r="J22" t="n">
        <v>0.7645292366205642</v>
      </c>
      <c r="K22" t="n">
        <v>22.0</v>
      </c>
      <c r="L22" t="n">
        <v>0.16461703868102454</v>
      </c>
      <c r="M22" t="n">
        <v>30.0</v>
      </c>
      <c r="N22" t="n">
        <v>0.2357496360698775</v>
      </c>
      <c r="O22" t="n">
        <v>18.0</v>
      </c>
      <c r="P22" t="n">
        <v>0.7883641095860088</v>
      </c>
      <c r="Q22" t="n">
        <v>7.0</v>
      </c>
      <c r="R22" t="n">
        <v>0.4993238837758783</v>
      </c>
      <c r="S22" t="n">
        <v>16.0</v>
      </c>
      <c r="T22" t="n">
        <v>0.5896948169820548</v>
      </c>
      <c r="U22" t="n">
        <v>23.0</v>
      </c>
      <c r="V22" t="n">
        <v>0.14141051456664414</v>
      </c>
      <c r="W22" t="n">
        <v>24.0</v>
      </c>
      <c r="X22" t="n">
        <v>0.07578071414660122</v>
      </c>
      <c r="Y22" t="n">
        <v>18.0</v>
      </c>
      <c r="Z22" t="n">
        <v>0.1024158135860603</v>
      </c>
      <c r="AA22" t="n">
        <v>27.0</v>
      </c>
      <c r="AB22" t="n">
        <v>0.18332494802323068</v>
      </c>
      <c r="AC22" t="n">
        <v>5.0</v>
      </c>
      <c r="AD22" t="n">
        <v>0.5094319516646134</v>
      </c>
      <c r="AE22" t="n">
        <v>28.0</v>
      </c>
      <c r="AF22" t="n">
        <v>0.5644517896391413</v>
      </c>
      <c r="AG22" t="n">
        <v>29.0</v>
      </c>
      <c r="AH22" t="n">
        <v>0.4959451058464852</v>
      </c>
      <c r="AI22" t="n">
        <v>28.0</v>
      </c>
      <c r="AJ22" t="n">
        <v>0.5772702096633829</v>
      </c>
      <c r="AK22" t="n">
        <v>9.0</v>
      </c>
      <c r="AL22" t="n">
        <v>0.38343494672212247</v>
      </c>
      <c r="AM22" t="n">
        <v>26.0</v>
      </c>
      <c r="AN22" t="n">
        <v>0.422729790336617</v>
      </c>
      <c r="AO22" t="n">
        <v>22.0</v>
      </c>
      <c r="AP22" t="n">
        <v>0.8051528850819661</v>
      </c>
      <c r="AQ22" t="n">
        <v>24.0</v>
      </c>
      <c r="AR22" t="n">
        <v>0.21275104091188624</v>
      </c>
      <c r="AS22" t="n">
        <v>21.0</v>
      </c>
      <c r="AT22" t="n">
        <v>0.23510280215433257</v>
      </c>
      <c r="AU22" t="n">
        <v>21.0</v>
      </c>
      <c r="AV22" t="n">
        <v>0.7716671160204666</v>
      </c>
      <c r="AW22" t="n">
        <v>18.0</v>
      </c>
      <c r="AX22" t="n">
        <v>0.49876694566233065</v>
      </c>
      <c r="AY22" t="n">
        <v>17.0</v>
      </c>
      <c r="AZ22" t="n">
        <v>0.6677195851711037</v>
      </c>
      <c r="BA22" t="n">
        <v>28.0</v>
      </c>
      <c r="BB22" t="n">
        <v>0.1264598322839879</v>
      </c>
      <c r="BC22" t="n">
        <v>24.0</v>
      </c>
      <c r="BD22" t="n">
        <v>0.0859158709479694</v>
      </c>
      <c r="BE22" t="n">
        <v>3.0</v>
      </c>
      <c r="BF22" t="n">
        <v>0.09880648393056489</v>
      </c>
      <c r="BG22" t="n">
        <v>8.0</v>
      </c>
      <c r="BH22" t="n">
        <v>0.18626053002594728</v>
      </c>
      <c r="BI22" t="n">
        <v>24.0</v>
      </c>
      <c r="BJ22" t="n">
        <v>0.5767914796333268</v>
      </c>
      <c r="BK22" t="n">
        <v>29.0</v>
      </c>
      <c r="BL22" t="n">
        <v>0.6453865606187292</v>
      </c>
      <c r="BM22" t="n">
        <v>29.0</v>
      </c>
      <c r="BN22" t="n">
        <v>103.84620745745445</v>
      </c>
      <c r="BO22" t="n">
        <v>29.0</v>
      </c>
      <c r="BP22" t="n">
        <v>111.29404836218721</v>
      </c>
      <c r="BQ22" t="n">
        <v>19.0</v>
      </c>
      <c r="BR22" t="n">
        <v>100.48779812842963</v>
      </c>
      <c r="BS22" t="n">
        <v>16.0</v>
      </c>
    </row>
    <row r="23">
      <c r="A23" t="s">
        <v>110</v>
      </c>
      <c r="B23" t="n">
        <v>0.43555828011337405</v>
      </c>
      <c r="C23" t="n">
        <v>29.0</v>
      </c>
      <c r="D23" t="n">
        <v>0.5889182233425915</v>
      </c>
      <c r="E23" t="n">
        <v>19.0</v>
      </c>
      <c r="F23" t="n">
        <v>0.32304997137282176</v>
      </c>
      <c r="G23" t="n">
        <v>29.0</v>
      </c>
      <c r="H23" t="n">
        <v>0.41108177665740847</v>
      </c>
      <c r="I23" t="n">
        <v>12.0</v>
      </c>
      <c r="J23" t="n">
        <v>0.7995075379661671</v>
      </c>
      <c r="K23" t="n">
        <v>10.0</v>
      </c>
      <c r="L23" t="n">
        <v>0.18120031802185355</v>
      </c>
      <c r="M23" t="n">
        <v>24.0</v>
      </c>
      <c r="N23" t="n">
        <v>0.203961085216628</v>
      </c>
      <c r="O23" t="n">
        <v>30.0</v>
      </c>
      <c r="P23" t="n">
        <v>0.7739628498946721</v>
      </c>
      <c r="Q23" t="n">
        <v>13.0</v>
      </c>
      <c r="R23" t="n">
        <v>0.4806811162993421</v>
      </c>
      <c r="S23" t="n">
        <v>28.0</v>
      </c>
      <c r="T23" t="n">
        <v>0.6185217113135212</v>
      </c>
      <c r="U23" t="n">
        <v>13.0</v>
      </c>
      <c r="V23" t="n">
        <v>0.13815792669607657</v>
      </c>
      <c r="W23" t="n">
        <v>19.0</v>
      </c>
      <c r="X23" t="n">
        <v>0.06734062876066278</v>
      </c>
      <c r="Y23" t="n">
        <v>3.0</v>
      </c>
      <c r="Z23" t="n">
        <v>0.0845242594887785</v>
      </c>
      <c r="AA23" t="n">
        <v>12.0</v>
      </c>
      <c r="AB23" t="n">
        <v>0.19080016618501489</v>
      </c>
      <c r="AC23" t="n">
        <v>11.0</v>
      </c>
      <c r="AD23" t="n">
        <v>0.5023840869130425</v>
      </c>
      <c r="AE23" t="n">
        <v>29.0</v>
      </c>
      <c r="AF23" t="n">
        <v>0.564389253470699</v>
      </c>
      <c r="AG23" t="n">
        <v>30.0</v>
      </c>
      <c r="AH23" t="n">
        <v>0.48740245973889096</v>
      </c>
      <c r="AI23" t="n">
        <v>26.0</v>
      </c>
      <c r="AJ23" t="n">
        <v>0.5908203921837636</v>
      </c>
      <c r="AK23" t="n">
        <v>12.0</v>
      </c>
      <c r="AL23" t="n">
        <v>0.41071647950397033</v>
      </c>
      <c r="AM23" t="n">
        <v>30.0</v>
      </c>
      <c r="AN23" t="n">
        <v>0.40917960781623625</v>
      </c>
      <c r="AO23" t="n">
        <v>19.0</v>
      </c>
      <c r="AP23" t="n">
        <v>0.7594186073376415</v>
      </c>
      <c r="AQ23" t="n">
        <v>10.0</v>
      </c>
      <c r="AR23" t="n">
        <v>0.21918095447753821</v>
      </c>
      <c r="AS23" t="n">
        <v>25.0</v>
      </c>
      <c r="AT23" t="n">
        <v>0.23687077742129795</v>
      </c>
      <c r="AU23" t="n">
        <v>23.0</v>
      </c>
      <c r="AV23" t="n">
        <v>0.8382204974762447</v>
      </c>
      <c r="AW23" t="n">
        <v>30.0</v>
      </c>
      <c r="AX23" t="n">
        <v>0.49818676884214885</v>
      </c>
      <c r="AY23" t="n">
        <v>13.0</v>
      </c>
      <c r="AZ23" t="n">
        <v>0.596145456462179</v>
      </c>
      <c r="BA23" t="n">
        <v>14.0</v>
      </c>
      <c r="BB23" t="n">
        <v>0.12699538179271433</v>
      </c>
      <c r="BC23" t="n">
        <v>23.0</v>
      </c>
      <c r="BD23" t="n">
        <v>0.08429170123599632</v>
      </c>
      <c r="BE23" t="n">
        <v>5.0</v>
      </c>
      <c r="BF23" t="n">
        <v>0.10124285755027379</v>
      </c>
      <c r="BG23" t="n">
        <v>6.0</v>
      </c>
      <c r="BH23" t="n">
        <v>0.1858544010865395</v>
      </c>
      <c r="BI23" t="n">
        <v>25.0</v>
      </c>
      <c r="BJ23" t="n">
        <v>0.570877984808883</v>
      </c>
      <c r="BK23" t="n">
        <v>28.0</v>
      </c>
      <c r="BL23" t="n">
        <v>0.6401990299450316</v>
      </c>
      <c r="BM23" t="n">
        <v>28.0</v>
      </c>
      <c r="BN23" t="n">
        <v>102.02087692397816</v>
      </c>
      <c r="BO23" t="n">
        <v>30.0</v>
      </c>
      <c r="BP23" t="n">
        <v>111.09484593584138</v>
      </c>
      <c r="BQ23" t="n">
        <v>17.0</v>
      </c>
      <c r="BR23" t="n">
        <v>101.60513818310076</v>
      </c>
      <c r="BS23" t="n">
        <v>11.0</v>
      </c>
    </row>
    <row r="24">
      <c r="A24" t="s">
        <v>111</v>
      </c>
      <c r="B24" t="n">
        <v>0.46881404758903866</v>
      </c>
      <c r="C24" t="n">
        <v>15.0</v>
      </c>
      <c r="D24" t="n">
        <v>0.618026263123861</v>
      </c>
      <c r="E24" t="n">
        <v>12.0</v>
      </c>
      <c r="F24" t="n">
        <v>0.3569796522451054</v>
      </c>
      <c r="G24" t="n">
        <v>16.0</v>
      </c>
      <c r="H24" t="n">
        <v>0.3819737368761389</v>
      </c>
      <c r="I24" t="n">
        <v>19.0</v>
      </c>
      <c r="J24" t="n">
        <v>0.826407279651649</v>
      </c>
      <c r="K24" t="n">
        <v>1.0</v>
      </c>
      <c r="L24" t="n">
        <v>0.23550828319742506</v>
      </c>
      <c r="M24" t="n">
        <v>1.0</v>
      </c>
      <c r="N24" t="n">
        <v>0.21025134979567678</v>
      </c>
      <c r="O24" t="n">
        <v>27.0</v>
      </c>
      <c r="P24" t="n">
        <v>0.7630654799477952</v>
      </c>
      <c r="Q24" t="n">
        <v>20.0</v>
      </c>
      <c r="R24" t="n">
        <v>0.4870859531722194</v>
      </c>
      <c r="S24" t="n">
        <v>25.0</v>
      </c>
      <c r="T24" t="n">
        <v>0.6238267067407156</v>
      </c>
      <c r="U24" t="n">
        <v>11.0</v>
      </c>
      <c r="V24" t="n">
        <v>0.1262642564927504</v>
      </c>
      <c r="W24" t="n">
        <v>7.0</v>
      </c>
      <c r="X24" t="n">
        <v>0.07892112781248004</v>
      </c>
      <c r="Y24" t="n">
        <v>24.0</v>
      </c>
      <c r="Z24" t="n">
        <v>0.09428178525650409</v>
      </c>
      <c r="AA24" t="n">
        <v>21.0</v>
      </c>
      <c r="AB24" t="n">
        <v>0.1965841518109128</v>
      </c>
      <c r="AC24" t="n">
        <v>18.0</v>
      </c>
      <c r="AD24" t="n">
        <v>0.5384041921679668</v>
      </c>
      <c r="AE24" t="n">
        <v>15.0</v>
      </c>
      <c r="AF24" t="n">
        <v>0.6171242174437489</v>
      </c>
      <c r="AG24" t="n">
        <v>5.0</v>
      </c>
      <c r="AH24" t="n">
        <v>0.4656318054910263</v>
      </c>
      <c r="AI24" t="n">
        <v>17.0</v>
      </c>
      <c r="AJ24" t="n">
        <v>0.6066455216308649</v>
      </c>
      <c r="AK24" t="n">
        <v>20.0</v>
      </c>
      <c r="AL24" t="n">
        <v>0.34216319764391734</v>
      </c>
      <c r="AM24" t="n">
        <v>9.0</v>
      </c>
      <c r="AN24" t="n">
        <v>0.393354478369135</v>
      </c>
      <c r="AO24" t="n">
        <v>11.0</v>
      </c>
      <c r="AP24" t="n">
        <v>0.721092005530837</v>
      </c>
      <c r="AQ24" t="n">
        <v>2.0</v>
      </c>
      <c r="AR24" t="n">
        <v>0.15845639790673935</v>
      </c>
      <c r="AS24" t="n">
        <v>3.0</v>
      </c>
      <c r="AT24" t="n">
        <v>0.22775747662577203</v>
      </c>
      <c r="AU24" t="n">
        <v>2.0</v>
      </c>
      <c r="AV24" t="n">
        <v>0.8290237235772799</v>
      </c>
      <c r="AW24" t="n">
        <v>29.0</v>
      </c>
      <c r="AX24" t="n">
        <v>0.4934406561624781</v>
      </c>
      <c r="AY24" t="n">
        <v>1.0</v>
      </c>
      <c r="AZ24" t="n">
        <v>0.5954587311573111</v>
      </c>
      <c r="BA24" t="n">
        <v>13.0</v>
      </c>
      <c r="BB24" t="n">
        <v>0.1453199277764826</v>
      </c>
      <c r="BC24" t="n">
        <v>5.0</v>
      </c>
      <c r="BD24" t="n">
        <v>0.060808084614945454</v>
      </c>
      <c r="BE24" t="n">
        <v>27.0</v>
      </c>
      <c r="BF24" t="n">
        <v>0.08428281538507018</v>
      </c>
      <c r="BG24" t="n">
        <v>15.0</v>
      </c>
      <c r="BH24" t="n">
        <v>0.1943281291032664</v>
      </c>
      <c r="BI24" t="n">
        <v>17.0</v>
      </c>
      <c r="BJ24" t="n">
        <v>0.5333799010018108</v>
      </c>
      <c r="BK24" t="n">
        <v>14.0</v>
      </c>
      <c r="BL24" t="n">
        <v>0.5833800304076053</v>
      </c>
      <c r="BM24" t="n">
        <v>9.0</v>
      </c>
      <c r="BN24" t="n">
        <v>111.52711007044032</v>
      </c>
      <c r="BO24" t="n">
        <v>14.0</v>
      </c>
      <c r="BP24" t="n">
        <v>109.72559407256372</v>
      </c>
      <c r="BQ24" t="n">
        <v>13.0</v>
      </c>
      <c r="BR24" t="n">
        <v>98.47289615405582</v>
      </c>
      <c r="BS24" t="n">
        <v>27.0</v>
      </c>
    </row>
    <row r="25">
      <c r="A25" t="s">
        <v>112</v>
      </c>
      <c r="B25" t="n">
        <v>0.4865279180419208</v>
      </c>
      <c r="C25" t="n">
        <v>1.0</v>
      </c>
      <c r="D25" t="n">
        <v>0.6376110152703852</v>
      </c>
      <c r="E25" t="n">
        <v>5.0</v>
      </c>
      <c r="F25" t="n">
        <v>0.3721308689890902</v>
      </c>
      <c r="G25" t="n">
        <v>5.0</v>
      </c>
      <c r="H25" t="n">
        <v>0.36238898472961467</v>
      </c>
      <c r="I25" t="n">
        <v>26.0</v>
      </c>
      <c r="J25" t="n">
        <v>0.7745071236785613</v>
      </c>
      <c r="K25" t="n">
        <v>18.0</v>
      </c>
      <c r="L25" t="n">
        <v>0.18079094093096734</v>
      </c>
      <c r="M25" t="n">
        <v>25.0</v>
      </c>
      <c r="N25" t="n">
        <v>0.24398237025058137</v>
      </c>
      <c r="O25" t="n">
        <v>14.0</v>
      </c>
      <c r="P25" t="n">
        <v>0.7764276290872182</v>
      </c>
      <c r="Q25" t="n">
        <v>10.0</v>
      </c>
      <c r="R25" t="n">
        <v>0.5102128811543895</v>
      </c>
      <c r="S25" t="n">
        <v>9.0</v>
      </c>
      <c r="T25" t="n">
        <v>0.629510733937493</v>
      </c>
      <c r="U25" t="n">
        <v>8.0</v>
      </c>
      <c r="V25" t="n">
        <v>0.13028957776698813</v>
      </c>
      <c r="W25" t="n">
        <v>10.0</v>
      </c>
      <c r="X25" t="n">
        <v>0.07748506812942058</v>
      </c>
      <c r="Y25" t="n">
        <v>21.0</v>
      </c>
      <c r="Z25" t="n">
        <v>0.08772915784862097</v>
      </c>
      <c r="AA25" t="n">
        <v>15.0</v>
      </c>
      <c r="AB25" t="n">
        <v>0.1922102146873996</v>
      </c>
      <c r="AC25" t="n">
        <v>13.0</v>
      </c>
      <c r="AD25" t="n">
        <v>0.554078188747749</v>
      </c>
      <c r="AE25" t="n">
        <v>5.0</v>
      </c>
      <c r="AF25" t="n">
        <v>0.6127476263697498</v>
      </c>
      <c r="AG25" t="n">
        <v>7.0</v>
      </c>
      <c r="AH25" t="n">
        <v>0.42235059964660215</v>
      </c>
      <c r="AI25" t="n">
        <v>1.0</v>
      </c>
      <c r="AJ25" t="n">
        <v>0.5693465575229578</v>
      </c>
      <c r="AK25" t="n">
        <v>6.0</v>
      </c>
      <c r="AL25" t="n">
        <v>0.3324253072685692</v>
      </c>
      <c r="AM25" t="n">
        <v>7.0</v>
      </c>
      <c r="AN25" t="n">
        <v>0.4306534424770422</v>
      </c>
      <c r="AO25" t="n">
        <v>25.0</v>
      </c>
      <c r="AP25" t="n">
        <v>0.7717172443246549</v>
      </c>
      <c r="AQ25" t="n">
        <v>15.0</v>
      </c>
      <c r="AR25" t="n">
        <v>0.21910689623992424</v>
      </c>
      <c r="AS25" t="n">
        <v>24.0</v>
      </c>
      <c r="AT25" t="n">
        <v>0.23257573051081004</v>
      </c>
      <c r="AU25" t="n">
        <v>11.0</v>
      </c>
      <c r="AV25" t="n">
        <v>0.7604949050507023</v>
      </c>
      <c r="AW25" t="n">
        <v>17.0</v>
      </c>
      <c r="AX25" t="n">
        <v>0.5006518640968142</v>
      </c>
      <c r="AY25" t="n">
        <v>21.0</v>
      </c>
      <c r="AZ25" t="n">
        <v>0.5621524022342155</v>
      </c>
      <c r="BA25" t="n">
        <v>4.0</v>
      </c>
      <c r="BB25" t="n">
        <v>0.13853013252052876</v>
      </c>
      <c r="BC25" t="n">
        <v>11.0</v>
      </c>
      <c r="BD25" t="n">
        <v>0.07320890972092761</v>
      </c>
      <c r="BE25" t="n">
        <v>20.0</v>
      </c>
      <c r="BF25" t="n">
        <v>0.07574723155118342</v>
      </c>
      <c r="BG25" t="n">
        <v>23.0</v>
      </c>
      <c r="BH25" t="n">
        <v>0.18797176449311112</v>
      </c>
      <c r="BI25" t="n">
        <v>23.0</v>
      </c>
      <c r="BJ25" t="n">
        <v>0.4951697667912411</v>
      </c>
      <c r="BK25" t="n">
        <v>3.0</v>
      </c>
      <c r="BL25" t="n">
        <v>0.568247463701468</v>
      </c>
      <c r="BM25" t="n">
        <v>3.0</v>
      </c>
      <c r="BN25" t="n">
        <v>113.37830392375452</v>
      </c>
      <c r="BO25" t="n">
        <v>6.0</v>
      </c>
      <c r="BP25" t="n">
        <v>106.57644029268378</v>
      </c>
      <c r="BQ25" t="n">
        <v>5.0</v>
      </c>
      <c r="BR25" t="n">
        <v>101.856795059166</v>
      </c>
      <c r="BS25" t="n">
        <v>9.0</v>
      </c>
    </row>
    <row r="26">
      <c r="A26" t="s">
        <v>19</v>
      </c>
      <c r="B26" t="n">
        <v>0.43765175028987185</v>
      </c>
      <c r="C26" t="n">
        <v>28.0</v>
      </c>
      <c r="D26" t="n">
        <v>0.5743649599169891</v>
      </c>
      <c r="E26" t="n">
        <v>24.0</v>
      </c>
      <c r="F26" t="n">
        <v>0.3310398004598443</v>
      </c>
      <c r="G26" t="n">
        <v>26.0</v>
      </c>
      <c r="H26" t="n">
        <v>0.42563504008301084</v>
      </c>
      <c r="I26" t="n">
        <v>7.0</v>
      </c>
      <c r="J26" t="n">
        <v>0.7703750911189945</v>
      </c>
      <c r="K26" t="n">
        <v>19.0</v>
      </c>
      <c r="L26" t="n">
        <v>0.19428473392234674</v>
      </c>
      <c r="M26" t="n">
        <v>19.0</v>
      </c>
      <c r="N26" t="n">
        <v>0.24892097982504033</v>
      </c>
      <c r="O26" t="n">
        <v>11.0</v>
      </c>
      <c r="P26" t="n">
        <v>0.7643161998750903</v>
      </c>
      <c r="Q26" t="n">
        <v>17.0</v>
      </c>
      <c r="R26" t="n">
        <v>0.48800164479647573</v>
      </c>
      <c r="S26" t="n">
        <v>24.0</v>
      </c>
      <c r="T26" t="n">
        <v>0.5952212426748752</v>
      </c>
      <c r="U26" t="n">
        <v>22.0</v>
      </c>
      <c r="V26" t="n">
        <v>0.14543016353286253</v>
      </c>
      <c r="W26" t="n">
        <v>27.0</v>
      </c>
      <c r="X26" t="n">
        <v>0.0798262006470624</v>
      </c>
      <c r="Y26" t="n">
        <v>25.0</v>
      </c>
      <c r="Z26" t="n">
        <v>0.0899296859372085</v>
      </c>
      <c r="AA26" t="n">
        <v>17.0</v>
      </c>
      <c r="AB26" t="n">
        <v>0.20874540334800284</v>
      </c>
      <c r="AC26" t="n">
        <v>29.0</v>
      </c>
      <c r="AD26" t="n">
        <v>0.5099380873054932</v>
      </c>
      <c r="AE26" t="n">
        <v>27.0</v>
      </c>
      <c r="AF26" t="n">
        <v>0.5748802934799851</v>
      </c>
      <c r="AG26" t="n">
        <v>27.0</v>
      </c>
      <c r="AH26" t="n">
        <v>0.5035518758027088</v>
      </c>
      <c r="AI26" t="n">
        <v>30.0</v>
      </c>
      <c r="AJ26" t="n">
        <v>0.592051509130243</v>
      </c>
      <c r="AK26" t="n">
        <v>13.0</v>
      </c>
      <c r="AL26" t="n">
        <v>0.38592317308562174</v>
      </c>
      <c r="AM26" t="n">
        <v>28.0</v>
      </c>
      <c r="AN26" t="n">
        <v>0.40794849086975693</v>
      </c>
      <c r="AO26" t="n">
        <v>18.0</v>
      </c>
      <c r="AP26" t="n">
        <v>0.7684221997460198</v>
      </c>
      <c r="AQ26" t="n">
        <v>14.0</v>
      </c>
      <c r="AR26" t="n">
        <v>0.22116855901593832</v>
      </c>
      <c r="AS26" t="n">
        <v>26.0</v>
      </c>
      <c r="AT26" t="n">
        <v>0.24153033574048885</v>
      </c>
      <c r="AU26" t="n">
        <v>30.0</v>
      </c>
      <c r="AV26" t="n">
        <v>0.7526052317725515</v>
      </c>
      <c r="AW26" t="n">
        <v>12.0</v>
      </c>
      <c r="AX26" t="n">
        <v>0.5048894848795876</v>
      </c>
      <c r="AY26" t="n">
        <v>30.0</v>
      </c>
      <c r="AZ26" t="n">
        <v>0.6751166251385302</v>
      </c>
      <c r="BA26" t="n">
        <v>29.0</v>
      </c>
      <c r="BB26" t="n">
        <v>0.13947232522727362</v>
      </c>
      <c r="BC26" t="n">
        <v>10.0</v>
      </c>
      <c r="BD26" t="n">
        <v>0.0736451340723244</v>
      </c>
      <c r="BE26" t="n">
        <v>19.0</v>
      </c>
      <c r="BF26" t="n">
        <v>0.10229813842767055</v>
      </c>
      <c r="BG26" t="n">
        <v>5.0</v>
      </c>
      <c r="BH26" t="n">
        <v>0.1772511902421441</v>
      </c>
      <c r="BI26" t="n">
        <v>28.0</v>
      </c>
      <c r="BJ26" t="n">
        <v>0.5822287723173386</v>
      </c>
      <c r="BK26" t="n">
        <v>30.0</v>
      </c>
      <c r="BL26" t="n">
        <v>0.6514689105346493</v>
      </c>
      <c r="BM26" t="n">
        <v>30.0</v>
      </c>
      <c r="BN26" t="n">
        <v>105.16386396436015</v>
      </c>
      <c r="BO26" t="n">
        <v>27.0</v>
      </c>
      <c r="BP26" t="n">
        <v>115.28260174365182</v>
      </c>
      <c r="BQ26" t="n">
        <v>27.0</v>
      </c>
      <c r="BR26" t="n">
        <v>100.40166710263425</v>
      </c>
      <c r="BS26" t="n">
        <v>18.0</v>
      </c>
    </row>
    <row r="27">
      <c r="A27" t="s">
        <v>113</v>
      </c>
      <c r="B27" t="n">
        <v>0.46558236782941154</v>
      </c>
      <c r="C27" t="n">
        <v>19.0</v>
      </c>
      <c r="D27" t="n">
        <v>0.6221195472497006</v>
      </c>
      <c r="E27" t="n">
        <v>9.0</v>
      </c>
      <c r="F27" t="n">
        <v>0.3630556484148699</v>
      </c>
      <c r="G27" t="n">
        <v>9.0</v>
      </c>
      <c r="H27" t="n">
        <v>0.3778804527502993</v>
      </c>
      <c r="I27" t="n">
        <v>22.0</v>
      </c>
      <c r="J27" t="n">
        <v>0.79571711097577</v>
      </c>
      <c r="K27" t="n">
        <v>12.0</v>
      </c>
      <c r="L27" t="n">
        <v>0.22150887378530104</v>
      </c>
      <c r="M27" t="n">
        <v>3.0</v>
      </c>
      <c r="N27" t="n">
        <v>0.20678510228882774</v>
      </c>
      <c r="O27" t="n">
        <v>29.0</v>
      </c>
      <c r="P27" t="n">
        <v>0.7643072666936598</v>
      </c>
      <c r="Q27" t="n">
        <v>18.0</v>
      </c>
      <c r="R27" t="n">
        <v>0.47634510973479155</v>
      </c>
      <c r="S27" t="n">
        <v>29.0</v>
      </c>
      <c r="T27" t="n">
        <v>0.6028033411484216</v>
      </c>
      <c r="U27" t="n">
        <v>18.0</v>
      </c>
      <c r="V27" t="n">
        <v>0.14118436439915752</v>
      </c>
      <c r="W27" t="n">
        <v>23.0</v>
      </c>
      <c r="X27" t="n">
        <v>0.07094011259072411</v>
      </c>
      <c r="Y27" t="n">
        <v>11.0</v>
      </c>
      <c r="Z27" t="n">
        <v>0.07933975725497033</v>
      </c>
      <c r="AA27" t="n">
        <v>9.0</v>
      </c>
      <c r="AB27" t="n">
        <v>0.18653064189900817</v>
      </c>
      <c r="AC27" t="n">
        <v>8.0</v>
      </c>
      <c r="AD27" t="n">
        <v>0.5337910179198005</v>
      </c>
      <c r="AE27" t="n">
        <v>20.0</v>
      </c>
      <c r="AF27" t="n">
        <v>0.6067766140304236</v>
      </c>
      <c r="AG27" t="n">
        <v>12.0</v>
      </c>
      <c r="AH27" t="n">
        <v>0.4847329586743318</v>
      </c>
      <c r="AI27" t="n">
        <v>24.0</v>
      </c>
      <c r="AJ27" t="n">
        <v>0.6005571818006997</v>
      </c>
      <c r="AK27" t="n">
        <v>16.0</v>
      </c>
      <c r="AL27" t="n">
        <v>0.3768804157338646</v>
      </c>
      <c r="AM27" t="n">
        <v>23.0</v>
      </c>
      <c r="AN27" t="n">
        <v>0.3994428181993002</v>
      </c>
      <c r="AO27" t="n">
        <v>15.0</v>
      </c>
      <c r="AP27" t="n">
        <v>0.7933689670725138</v>
      </c>
      <c r="AQ27" t="n">
        <v>22.0</v>
      </c>
      <c r="AR27" t="n">
        <v>0.17001769578043813</v>
      </c>
      <c r="AS27" t="n">
        <v>5.0</v>
      </c>
      <c r="AT27" t="n">
        <v>0.22876752174285733</v>
      </c>
      <c r="AU27" t="n">
        <v>3.0</v>
      </c>
      <c r="AV27" t="n">
        <v>0.8240626197182376</v>
      </c>
      <c r="AW27" t="n">
        <v>28.0</v>
      </c>
      <c r="AX27" t="n">
        <v>0.5036966681297477</v>
      </c>
      <c r="AY27" t="n">
        <v>28.0</v>
      </c>
      <c r="AZ27" t="n">
        <v>0.6027397053489417</v>
      </c>
      <c r="BA27" t="n">
        <v>16.0</v>
      </c>
      <c r="BB27" t="n">
        <v>0.1282644996977714</v>
      </c>
      <c r="BC27" t="n">
        <v>20.0</v>
      </c>
      <c r="BD27" t="n">
        <v>0.08291873227714866</v>
      </c>
      <c r="BE27" t="n">
        <v>6.0</v>
      </c>
      <c r="BF27" t="n">
        <v>0.09924464712340736</v>
      </c>
      <c r="BG27" t="n">
        <v>7.0</v>
      </c>
      <c r="BH27" t="n">
        <v>0.20802009491144094</v>
      </c>
      <c r="BI27" t="n">
        <v>6.0</v>
      </c>
      <c r="BJ27" t="n">
        <v>0.5607767616492748</v>
      </c>
      <c r="BK27" t="n">
        <v>25.0</v>
      </c>
      <c r="BL27" t="n">
        <v>0.6165268655690335</v>
      </c>
      <c r="BM27" t="n">
        <v>22.0</v>
      </c>
      <c r="BN27" t="n">
        <v>107.77585364299321</v>
      </c>
      <c r="BO27" t="n">
        <v>23.0</v>
      </c>
      <c r="BP27" t="n">
        <v>113.92585137903802</v>
      </c>
      <c r="BQ27" t="n">
        <v>26.0</v>
      </c>
      <c r="BR27" t="n">
        <v>101.7971831898117</v>
      </c>
      <c r="BS27" t="n">
        <v>10.0</v>
      </c>
    </row>
    <row r="28">
      <c r="A28" t="s">
        <v>15</v>
      </c>
      <c r="B28" t="n">
        <v>0.46330004516737416</v>
      </c>
      <c r="C28" t="n">
        <v>21.0</v>
      </c>
      <c r="D28" t="n">
        <v>0.6322450196605023</v>
      </c>
      <c r="E28" t="n">
        <v>6.0</v>
      </c>
      <c r="F28" t="n">
        <v>0.35012878408766</v>
      </c>
      <c r="G28" t="n">
        <v>20.0</v>
      </c>
      <c r="H28" t="n">
        <v>0.3677549803394976</v>
      </c>
      <c r="I28" t="n">
        <v>25.0</v>
      </c>
      <c r="J28" t="n">
        <v>0.741893438812265</v>
      </c>
      <c r="K28" t="n">
        <v>25.0</v>
      </c>
      <c r="L28" t="n">
        <v>0.18836256922574535</v>
      </c>
      <c r="M28" t="n">
        <v>21.0</v>
      </c>
      <c r="N28" t="n">
        <v>0.2353496827966627</v>
      </c>
      <c r="O28" t="n">
        <v>19.0</v>
      </c>
      <c r="P28" t="n">
        <v>0.7571536640124664</v>
      </c>
      <c r="Q28" t="n">
        <v>24.0</v>
      </c>
      <c r="R28" t="n">
        <v>0.4903507638887789</v>
      </c>
      <c r="S28" t="n">
        <v>22.0</v>
      </c>
      <c r="T28" t="n">
        <v>0.6341965647021367</v>
      </c>
      <c r="U28" t="n">
        <v>6.0</v>
      </c>
      <c r="V28" t="n">
        <v>0.12821593289089125</v>
      </c>
      <c r="W28" t="n">
        <v>8.0</v>
      </c>
      <c r="X28" t="n">
        <v>0.06869996083900261</v>
      </c>
      <c r="Y28" t="n">
        <v>8.0</v>
      </c>
      <c r="Z28" t="n">
        <v>0.0785291844102576</v>
      </c>
      <c r="AA28" t="n">
        <v>8.0</v>
      </c>
      <c r="AB28" t="n">
        <v>0.1824392311302193</v>
      </c>
      <c r="AC28" t="n">
        <v>3.0</v>
      </c>
      <c r="AD28" t="n">
        <v>0.5276480915089072</v>
      </c>
      <c r="AE28" t="n">
        <v>24.0</v>
      </c>
      <c r="AF28" t="n">
        <v>0.5887625187664952</v>
      </c>
      <c r="AG28" t="n">
        <v>24.0</v>
      </c>
      <c r="AH28" t="n">
        <v>0.4671575112226951</v>
      </c>
      <c r="AI28" t="n">
        <v>19.0</v>
      </c>
      <c r="AJ28" t="n">
        <v>0.5843134247837483</v>
      </c>
      <c r="AK28" t="n">
        <v>10.0</v>
      </c>
      <c r="AL28" t="n">
        <v>0.3622122473687131</v>
      </c>
      <c r="AM28" t="n">
        <v>20.0</v>
      </c>
      <c r="AN28" t="n">
        <v>0.4156865752162517</v>
      </c>
      <c r="AO28" t="n">
        <v>21.0</v>
      </c>
      <c r="AP28" t="n">
        <v>0.8297810574339883</v>
      </c>
      <c r="AQ28" t="n">
        <v>30.0</v>
      </c>
      <c r="AR28" t="n">
        <v>0.20560796315522675</v>
      </c>
      <c r="AS28" t="n">
        <v>18.0</v>
      </c>
      <c r="AT28" t="n">
        <v>0.2344504187434979</v>
      </c>
      <c r="AU28" t="n">
        <v>18.0</v>
      </c>
      <c r="AV28" t="n">
        <v>0.7592885643062355</v>
      </c>
      <c r="AW28" t="n">
        <v>13.0</v>
      </c>
      <c r="AX28" t="n">
        <v>0.5010654861119337</v>
      </c>
      <c r="AY28" t="n">
        <v>23.0</v>
      </c>
      <c r="AZ28" t="n">
        <v>0.5308437001667499</v>
      </c>
      <c r="BA28" t="n">
        <v>1.0</v>
      </c>
      <c r="BB28" t="n">
        <v>0.13575384462134313</v>
      </c>
      <c r="BC28" t="n">
        <v>13.0</v>
      </c>
      <c r="BD28" t="n">
        <v>0.08431394371747732</v>
      </c>
      <c r="BE28" t="n">
        <v>4.0</v>
      </c>
      <c r="BF28" t="n">
        <v>0.08684384117178977</v>
      </c>
      <c r="BG28" t="n">
        <v>14.0</v>
      </c>
      <c r="BH28" t="n">
        <v>0.2047357763102527</v>
      </c>
      <c r="BI28" t="n">
        <v>9.0</v>
      </c>
      <c r="BJ28" t="n">
        <v>0.542916712605906</v>
      </c>
      <c r="BK28" t="n">
        <v>17.0</v>
      </c>
      <c r="BL28" t="n">
        <v>0.6115609093208818</v>
      </c>
      <c r="BM28" t="n">
        <v>20.0</v>
      </c>
      <c r="BN28" t="n">
        <v>109.65568731045128</v>
      </c>
      <c r="BO28" t="n">
        <v>20.0</v>
      </c>
      <c r="BP28" t="n">
        <v>113.21586975301692</v>
      </c>
      <c r="BQ28" t="n">
        <v>24.0</v>
      </c>
      <c r="BR28" t="n">
        <v>101.95697445496464</v>
      </c>
      <c r="BS28" t="n">
        <v>8.0</v>
      </c>
    </row>
    <row r="29">
      <c r="A29" t="s">
        <v>114</v>
      </c>
      <c r="B29" t="n">
        <v>0.4579940602033393</v>
      </c>
      <c r="C29" t="n">
        <v>24.0</v>
      </c>
      <c r="D29" t="n">
        <v>0.6214863286594421</v>
      </c>
      <c r="E29" t="n">
        <v>10.0</v>
      </c>
      <c r="F29" t="n">
        <v>0.36077859353478364</v>
      </c>
      <c r="G29" t="n">
        <v>11.0</v>
      </c>
      <c r="H29" t="n">
        <v>0.37851367134055786</v>
      </c>
      <c r="I29" t="n">
        <v>21.0</v>
      </c>
      <c r="J29" t="n">
        <v>0.7574937383414211</v>
      </c>
      <c r="K29" t="n">
        <v>23.0</v>
      </c>
      <c r="L29" t="n">
        <v>0.18264216801947827</v>
      </c>
      <c r="M29" t="n">
        <v>23.0</v>
      </c>
      <c r="N29" t="n">
        <v>0.3045601148720914</v>
      </c>
      <c r="O29" t="n">
        <v>2.0</v>
      </c>
      <c r="P29" t="n">
        <v>0.7559382824567589</v>
      </c>
      <c r="Q29" t="n">
        <v>25.0</v>
      </c>
      <c r="R29" t="n">
        <v>0.5113710113340175</v>
      </c>
      <c r="S29" t="n">
        <v>7.0</v>
      </c>
      <c r="T29" t="n">
        <v>0.5449231276569875</v>
      </c>
      <c r="U29" t="n">
        <v>30.0</v>
      </c>
      <c r="V29" t="n">
        <v>0.12327230309168441</v>
      </c>
      <c r="W29" t="n">
        <v>3.0</v>
      </c>
      <c r="X29" t="n">
        <v>0.08731746734292078</v>
      </c>
      <c r="Y29" t="n">
        <v>29.0</v>
      </c>
      <c r="Z29" t="n">
        <v>0.09052474789286638</v>
      </c>
      <c r="AA29" t="n">
        <v>18.0</v>
      </c>
      <c r="AB29" t="n">
        <v>0.20352718282448345</v>
      </c>
      <c r="AC29" t="n">
        <v>23.0</v>
      </c>
      <c r="AD29" t="n">
        <v>0.5265724335828924</v>
      </c>
      <c r="AE29" t="n">
        <v>25.0</v>
      </c>
      <c r="AF29" t="n">
        <v>0.5866904370890044</v>
      </c>
      <c r="AG29" t="n">
        <v>25.0</v>
      </c>
      <c r="AH29" t="n">
        <v>0.47221573400357897</v>
      </c>
      <c r="AI29" t="n">
        <v>20.0</v>
      </c>
      <c r="AJ29" t="n">
        <v>0.5695502148320911</v>
      </c>
      <c r="AK29" t="n">
        <v>7.0</v>
      </c>
      <c r="AL29" t="n">
        <v>0.36691371914505405</v>
      </c>
      <c r="AM29" t="n">
        <v>21.0</v>
      </c>
      <c r="AN29" t="n">
        <v>0.4304497851679088</v>
      </c>
      <c r="AO29" t="n">
        <v>24.0</v>
      </c>
      <c r="AP29" t="n">
        <v>0.8103003325769937</v>
      </c>
      <c r="AQ29" t="n">
        <v>27.0</v>
      </c>
      <c r="AR29" t="n">
        <v>0.23213116484821592</v>
      </c>
      <c r="AS29" t="n">
        <v>28.0</v>
      </c>
      <c r="AT29" t="n">
        <v>0.2328396714198585</v>
      </c>
      <c r="AU29" t="n">
        <v>12.0</v>
      </c>
      <c r="AV29" t="n">
        <v>0.6421452447574582</v>
      </c>
      <c r="AW29" t="n">
        <v>2.0</v>
      </c>
      <c r="AX29" t="n">
        <v>0.49819051540184606</v>
      </c>
      <c r="AY29" t="n">
        <v>14.0</v>
      </c>
      <c r="AZ29" t="n">
        <v>0.7174512708501264</v>
      </c>
      <c r="BA29" t="n">
        <v>30.0</v>
      </c>
      <c r="BB29" t="n">
        <v>0.16447177504075006</v>
      </c>
      <c r="BC29" t="n">
        <v>1.0</v>
      </c>
      <c r="BD29" t="n">
        <v>0.0509146323350293</v>
      </c>
      <c r="BE29" t="n">
        <v>29.0</v>
      </c>
      <c r="BF29" t="n">
        <v>0.07610555684716688</v>
      </c>
      <c r="BG29" t="n">
        <v>22.0</v>
      </c>
      <c r="BH29" t="n">
        <v>0.18063669572819202</v>
      </c>
      <c r="BI29" t="n">
        <v>26.0</v>
      </c>
      <c r="BJ29" t="n">
        <v>0.5518461744902214</v>
      </c>
      <c r="BK29" t="n">
        <v>21.0</v>
      </c>
      <c r="BL29" t="n">
        <v>0.6281812518351718</v>
      </c>
      <c r="BM29" t="n">
        <v>25.0</v>
      </c>
      <c r="BN29" t="n">
        <v>112.3911693619026</v>
      </c>
      <c r="BO29" t="n">
        <v>9.0</v>
      </c>
      <c r="BP29" t="n">
        <v>109.30364643233139</v>
      </c>
      <c r="BQ29" t="n">
        <v>12.0</v>
      </c>
      <c r="BR29" t="n">
        <v>98.67228750217907</v>
      </c>
      <c r="BS29" t="n">
        <v>26.0</v>
      </c>
    </row>
    <row r="30">
      <c r="A30" t="s">
        <v>16</v>
      </c>
      <c r="B30" t="n">
        <v>0.4773506596706629</v>
      </c>
      <c r="C30" t="n">
        <v>7.0</v>
      </c>
      <c r="D30" t="n">
        <v>0.5352976120374814</v>
      </c>
      <c r="E30" t="n">
        <v>30.0</v>
      </c>
      <c r="F30" t="n">
        <v>0.3605592225872445</v>
      </c>
      <c r="G30" t="n">
        <v>12.0</v>
      </c>
      <c r="H30" t="n">
        <v>0.46470238796251856</v>
      </c>
      <c r="I30" t="n">
        <v>1.0</v>
      </c>
      <c r="J30" t="n">
        <v>0.7660555280593763</v>
      </c>
      <c r="K30" t="n">
        <v>21.0</v>
      </c>
      <c r="L30" t="n">
        <v>0.2209097764301252</v>
      </c>
      <c r="M30" t="n">
        <v>5.0</v>
      </c>
      <c r="N30" t="n">
        <v>0.27015760954877804</v>
      </c>
      <c r="O30" t="n">
        <v>6.0</v>
      </c>
      <c r="P30" t="n">
        <v>0.7916606430487626</v>
      </c>
      <c r="Q30" t="n">
        <v>4.0</v>
      </c>
      <c r="R30" t="n">
        <v>0.531940022471671</v>
      </c>
      <c r="S30" t="n">
        <v>2.0</v>
      </c>
      <c r="T30" t="n">
        <v>0.561946572743831</v>
      </c>
      <c r="U30" t="n">
        <v>28.0</v>
      </c>
      <c r="V30" t="n">
        <v>0.13430829323708104</v>
      </c>
      <c r="W30" t="n">
        <v>14.0</v>
      </c>
      <c r="X30" t="n">
        <v>0.06770039655143212</v>
      </c>
      <c r="Y30" t="n">
        <v>4.0</v>
      </c>
      <c r="Z30" t="n">
        <v>0.0932769797472927</v>
      </c>
      <c r="AA30" t="n">
        <v>19.0</v>
      </c>
      <c r="AB30" t="n">
        <v>0.19283951767637422</v>
      </c>
      <c r="AC30" t="n">
        <v>15.0</v>
      </c>
      <c r="AD30" t="n">
        <v>0.5616424126324082</v>
      </c>
      <c r="AE30" t="n">
        <v>2.0</v>
      </c>
      <c r="AF30" t="n">
        <v>0.6317215801341248</v>
      </c>
      <c r="AG30" t="n">
        <v>2.0</v>
      </c>
      <c r="AH30" t="n">
        <v>0.4325872121307323</v>
      </c>
      <c r="AI30" t="n">
        <v>3.0</v>
      </c>
      <c r="AJ30" t="n">
        <v>0.6903247617297091</v>
      </c>
      <c r="AK30" t="n">
        <v>30.0</v>
      </c>
      <c r="AL30" t="n">
        <v>0.35193383886777585</v>
      </c>
      <c r="AM30" t="n">
        <v>13.0</v>
      </c>
      <c r="AN30" t="n">
        <v>0.30967523827029086</v>
      </c>
      <c r="AO30" t="n">
        <v>1.0</v>
      </c>
      <c r="AP30" t="n">
        <v>0.7894700930420112</v>
      </c>
      <c r="AQ30" t="n">
        <v>20.0</v>
      </c>
      <c r="AR30" t="n">
        <v>0.15201070982581982</v>
      </c>
      <c r="AS30" t="n">
        <v>2.0</v>
      </c>
      <c r="AT30" t="n">
        <v>0.23046065740218052</v>
      </c>
      <c r="AU30" t="n">
        <v>4.0</v>
      </c>
      <c r="AV30" t="n">
        <v>0.7206633529720701</v>
      </c>
      <c r="AW30" t="n">
        <v>6.0</v>
      </c>
      <c r="AX30" t="n">
        <v>0.49590845102817793</v>
      </c>
      <c r="AY30" t="n">
        <v>4.0</v>
      </c>
      <c r="AZ30" t="n">
        <v>0.6488042086393037</v>
      </c>
      <c r="BA30" t="n">
        <v>24.0</v>
      </c>
      <c r="BB30" t="n">
        <v>0.11781918086550942</v>
      </c>
      <c r="BC30" t="n">
        <v>29.0</v>
      </c>
      <c r="BD30" t="n">
        <v>0.08290076158115268</v>
      </c>
      <c r="BE30" t="n">
        <v>7.0</v>
      </c>
      <c r="BF30" t="n">
        <v>0.08054584900442853</v>
      </c>
      <c r="BG30" t="n">
        <v>20.0</v>
      </c>
      <c r="BH30" t="n">
        <v>0.20699739895454183</v>
      </c>
      <c r="BI30" t="n">
        <v>7.0</v>
      </c>
      <c r="BJ30" t="n">
        <v>0.48682706609685394</v>
      </c>
      <c r="BK30" t="n">
        <v>2.0</v>
      </c>
      <c r="BL30" t="n">
        <v>0.5404074065224167</v>
      </c>
      <c r="BM30" t="n">
        <v>1.0</v>
      </c>
      <c r="BN30" t="n">
        <v>115.95018230205862</v>
      </c>
      <c r="BO30" t="n">
        <v>2.0</v>
      </c>
      <c r="BP30" t="n">
        <v>107.354468404661</v>
      </c>
      <c r="BQ30" t="n">
        <v>8.0</v>
      </c>
      <c r="BR30" t="n">
        <v>100.21467086387769</v>
      </c>
      <c r="BS30" t="n">
        <v>20.0</v>
      </c>
    </row>
    <row r="31">
      <c r="A31" t="s">
        <v>7</v>
      </c>
      <c r="B31" t="n">
        <v>0.48050624948617404</v>
      </c>
      <c r="C31" t="n">
        <v>5.0</v>
      </c>
      <c r="D31" t="n">
        <v>0.6400043798096857</v>
      </c>
      <c r="E31" t="n">
        <v>4.0</v>
      </c>
      <c r="F31" t="n">
        <v>0.3467227861312834</v>
      </c>
      <c r="G31" t="n">
        <v>22.0</v>
      </c>
      <c r="H31" t="n">
        <v>0.35999562019031417</v>
      </c>
      <c r="I31" t="n">
        <v>27.0</v>
      </c>
      <c r="J31" t="n">
        <v>0.7951144201702912</v>
      </c>
      <c r="K31" t="n">
        <v>13.0</v>
      </c>
      <c r="L31" t="n">
        <v>0.20851777564400656</v>
      </c>
      <c r="M31" t="n">
        <v>10.0</v>
      </c>
      <c r="N31" t="n">
        <v>0.2242804086576903</v>
      </c>
      <c r="O31" t="n">
        <v>24.0</v>
      </c>
      <c r="P31" t="n">
        <v>0.7669730681108391</v>
      </c>
      <c r="Q31" t="n">
        <v>16.0</v>
      </c>
      <c r="R31" t="n">
        <v>0.4912365233586759</v>
      </c>
      <c r="S31" t="n">
        <v>21.0</v>
      </c>
      <c r="T31" t="n">
        <v>0.6276581531384531</v>
      </c>
      <c r="U31" t="n">
        <v>9.0</v>
      </c>
      <c r="V31" t="n">
        <v>0.12942670060797612</v>
      </c>
      <c r="W31" t="n">
        <v>9.0</v>
      </c>
      <c r="X31" t="n">
        <v>0.06325044307734307</v>
      </c>
      <c r="Y31" t="n">
        <v>1.0</v>
      </c>
      <c r="Z31" t="n">
        <v>0.08666197869470686</v>
      </c>
      <c r="AA31" t="n">
        <v>13.0</v>
      </c>
      <c r="AB31" t="n">
        <v>0.19235777171424084</v>
      </c>
      <c r="AC31" t="n">
        <v>14.0</v>
      </c>
      <c r="AD31" t="n">
        <v>0.5434984616353794</v>
      </c>
      <c r="AE31" t="n">
        <v>11.0</v>
      </c>
      <c r="AF31" t="n">
        <v>0.6122869710006135</v>
      </c>
      <c r="AG31" t="n">
        <v>8.0</v>
      </c>
      <c r="AH31" t="n">
        <v>0.4555590805495388</v>
      </c>
      <c r="AI31" t="n">
        <v>8.0</v>
      </c>
      <c r="AJ31" t="n">
        <v>0.5994599796780531</v>
      </c>
      <c r="AK31" t="n">
        <v>15.0</v>
      </c>
      <c r="AL31" t="n">
        <v>0.36123637489084504</v>
      </c>
      <c r="AM31" t="n">
        <v>19.0</v>
      </c>
      <c r="AN31" t="n">
        <v>0.40054002032194685</v>
      </c>
      <c r="AO31" t="n">
        <v>16.0</v>
      </c>
      <c r="AP31" t="n">
        <v>0.7991273146079435</v>
      </c>
      <c r="AQ31" t="n">
        <v>23.0</v>
      </c>
      <c r="AR31" t="n">
        <v>0.20935447776384827</v>
      </c>
      <c r="AS31" t="n">
        <v>20.0</v>
      </c>
      <c r="AT31" t="n">
        <v>0.23689193967713407</v>
      </c>
      <c r="AU31" t="n">
        <v>24.0</v>
      </c>
      <c r="AV31" t="n">
        <v>0.8084356017345982</v>
      </c>
      <c r="AW31" t="n">
        <v>26.0</v>
      </c>
      <c r="AX31" t="n">
        <v>0.5020779089875218</v>
      </c>
      <c r="AY31" t="n">
        <v>25.0</v>
      </c>
      <c r="AZ31" t="n">
        <v>0.5608436194324397</v>
      </c>
      <c r="BA31" t="n">
        <v>3.0</v>
      </c>
      <c r="BB31" t="n">
        <v>0.12370706113966407</v>
      </c>
      <c r="BC31" t="n">
        <v>27.0</v>
      </c>
      <c r="BD31" t="n">
        <v>0.082227966823869</v>
      </c>
      <c r="BE31" t="n">
        <v>9.0</v>
      </c>
      <c r="BF31" t="n">
        <v>0.07119563427231954</v>
      </c>
      <c r="BG31" t="n">
        <v>27.0</v>
      </c>
      <c r="BH31" t="n">
        <v>0.21086604442291074</v>
      </c>
      <c r="BI31" t="n">
        <v>4.0</v>
      </c>
      <c r="BJ31" t="n">
        <v>0.5283492737748312</v>
      </c>
      <c r="BK31" t="n">
        <v>12.0</v>
      </c>
      <c r="BL31" t="n">
        <v>0.5980310005222154</v>
      </c>
      <c r="BM31" t="n">
        <v>14.0</v>
      </c>
      <c r="BN31" t="n">
        <v>111.0986643594042</v>
      </c>
      <c r="BO31" t="n">
        <v>15.0</v>
      </c>
      <c r="BP31" t="n">
        <v>113.24975889632853</v>
      </c>
      <c r="BQ31" t="n">
        <v>25.0</v>
      </c>
      <c r="BR31" t="n">
        <v>99.93610268561979</v>
      </c>
      <c r="BS31" t="n">
        <v>21.0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665CD-E374-6D40-9DA5-3E118A9227DE}">
  <dimension ref="A1:AK4"/>
  <sheetViews>
    <sheetView workbookViewId="0">
      <selection activeCell="E1" sqref="E1"/>
    </sheetView>
  </sheetViews>
  <sheetFormatPr baseColWidth="10" defaultRowHeight="15" x14ac:dyDescent="0.2"/>
  <sheetData>
    <row r="1" spans="1:37" x14ac:dyDescent="0.2">
      <c r="A1" t="s">
        <v>220</v>
      </c>
      <c r="B1" t="s">
        <v>27</v>
      </c>
      <c r="C1" t="s">
        <v>29</v>
      </c>
      <c r="D1" t="s">
        <v>31</v>
      </c>
      <c r="E1" t="s">
        <v>33</v>
      </c>
      <c r="F1" t="s">
        <v>35</v>
      </c>
      <c r="G1" t="s">
        <v>37</v>
      </c>
      <c r="H1" t="s">
        <v>39</v>
      </c>
      <c r="I1" t="s">
        <v>41</v>
      </c>
      <c r="J1" t="s">
        <v>43</v>
      </c>
      <c r="K1" t="s">
        <v>45</v>
      </c>
      <c r="L1" t="s">
        <v>47</v>
      </c>
      <c r="M1" t="s">
        <v>49</v>
      </c>
      <c r="N1" t="s">
        <v>51</v>
      </c>
      <c r="O1" t="s">
        <v>53</v>
      </c>
      <c r="P1" t="s">
        <v>55</v>
      </c>
      <c r="Q1" t="s">
        <v>57</v>
      </c>
      <c r="R1" t="s">
        <v>59</v>
      </c>
      <c r="S1" t="s">
        <v>61</v>
      </c>
      <c r="T1" t="s">
        <v>63</v>
      </c>
      <c r="U1" t="s">
        <v>65</v>
      </c>
      <c r="V1" t="s">
        <v>67</v>
      </c>
      <c r="W1" t="s">
        <v>69</v>
      </c>
      <c r="X1" t="s">
        <v>71</v>
      </c>
      <c r="Y1" t="s">
        <v>73</v>
      </c>
      <c r="Z1" t="s">
        <v>75</v>
      </c>
      <c r="AA1" t="s">
        <v>77</v>
      </c>
      <c r="AB1" t="s">
        <v>79</v>
      </c>
      <c r="AC1" t="s">
        <v>81</v>
      </c>
      <c r="AD1" t="s">
        <v>83</v>
      </c>
      <c r="AE1" t="s">
        <v>85</v>
      </c>
      <c r="AF1" t="s">
        <v>87</v>
      </c>
      <c r="AG1" t="s">
        <v>89</v>
      </c>
      <c r="AH1" t="s">
        <v>91</v>
      </c>
      <c r="AI1" t="s">
        <v>93</v>
      </c>
      <c r="AJ1" t="s">
        <v>95</v>
      </c>
      <c r="AK1" t="s">
        <v>221</v>
      </c>
    </row>
    <row r="2" spans="1:37" x14ac:dyDescent="0.2">
      <c r="A2" t="s">
        <v>222</v>
      </c>
      <c r="B2" t="n">
        <v>0.46113658517625683</v>
      </c>
      <c r="C2" t="n">
        <v>0.6003978057497754</v>
      </c>
      <c r="D2" t="n">
        <v>0.3535932628650334</v>
      </c>
      <c r="E2" t="n">
        <v>0.39960219425022453</v>
      </c>
      <c r="F2" t="n">
        <v>0.7750427282422696</v>
      </c>
      <c r="G2" t="n">
        <v>0.1924506228871244</v>
      </c>
      <c r="H2" t="n">
        <v>0.2321844625176186</v>
      </c>
      <c r="I2" t="n">
        <v>0.7675330218830585</v>
      </c>
      <c r="J2" t="n">
        <v>0.5000567026664942</v>
      </c>
      <c r="K2" t="n">
        <v>0.606568894431508</v>
      </c>
      <c r="L2" t="n">
        <v>0.13605455060629454</v>
      </c>
      <c r="M2" t="n">
        <v>0.07541455938312744</v>
      </c>
      <c r="N2" t="n">
        <v>0.08904725993311495</v>
      </c>
      <c r="O2" t="n">
        <v>0.19415126498875218</v>
      </c>
      <c r="P2" t="n">
        <v>0.5317956868416677</v>
      </c>
      <c r="Q2" t="n">
        <v>0.595459900592289</v>
      </c>
      <c r="R2" t="n">
        <v>0.46106232579851575</v>
      </c>
      <c r="S2" t="n">
        <v>0.6005908124177767</v>
      </c>
      <c r="T2" t="n">
        <v>0.35364752073415856</v>
      </c>
      <c r="U2" t="n">
        <v>0.3994091875822234</v>
      </c>
      <c r="V2" t="n">
        <v>0.7744592699807975</v>
      </c>
      <c r="W2" t="n">
        <v>0.19241556934751922</v>
      </c>
      <c r="X2" t="n">
        <v>0.23246697811694145</v>
      </c>
      <c r="Y2" t="n">
        <v>0.7678155374823814</v>
      </c>
      <c r="Z2" t="n">
        <v>0.4999432973335059</v>
      </c>
      <c r="AA2" t="n">
        <v>0.6069119081182642</v>
      </c>
      <c r="AB2" t="n">
        <v>0.13603949776425628</v>
      </c>
      <c r="AC2" t="n">
        <v>0.07542748525116905</v>
      </c>
      <c r="AD2" t="n">
        <v>0.08929859380102147</v>
      </c>
      <c r="AE2" t="n">
        <v>0.1941894173021208</v>
      </c>
      <c r="AF2" t="n">
        <v>0.5316665901858884</v>
      </c>
      <c r="AG2" t="n">
        <v>0.5953048157190228</v>
      </c>
      <c r="AH2" t="n">
        <v>109.37262319501461</v>
      </c>
      <c r="AI2" t="n">
        <v>109.3509312210818</v>
      </c>
      <c r="AJ2" t="n">
        <v>100.57545121078017</v>
      </c>
      <c r="AK2" t="n">
        <v>110.6158536585366</v>
      </c>
    </row>
    <row r="3" spans="1:37" x14ac:dyDescent="0.2">
      <c r="A3" t="s">
        <v>119</v>
      </c>
      <c r="B3" t="n">
        <v>0.4644592685605698</v>
      </c>
      <c r="C3" t="n">
        <v>0.5970114572425479</v>
      </c>
      <c r="D3" t="n">
        <v>0.35446405593084934</v>
      </c>
      <c r="E3" t="n">
        <v>0.40298854275745205</v>
      </c>
      <c r="F3" t="n">
        <v>0.7753429586342253</v>
      </c>
      <c r="G3" t="n">
        <v>0.19305594280570298</v>
      </c>
      <c r="H3" t="n">
        <v>0.23440316441628828</v>
      </c>
      <c r="I3" t="n">
        <v>0.7696274203179213</v>
      </c>
      <c r="J3" t="n">
        <v>0.503450031265443</v>
      </c>
      <c r="K3" t="n">
        <v>0.6114821752194889</v>
      </c>
      <c r="L3" t="n">
        <v>0.1350358275802522</v>
      </c>
      <c r="M3" t="n">
        <v>0.07528065901114014</v>
      </c>
      <c r="N3" t="n">
        <v>0.09167624816180835</v>
      </c>
      <c r="O3" t="n">
        <v>0.1939364454019878</v>
      </c>
      <c r="P3" t="n">
        <v>0.535905290416204</v>
      </c>
      <c r="Q3" t="n">
        <v>0.5995562991015888</v>
      </c>
      <c r="R3" t="n">
        <v>0.4577014101646747</v>
      </c>
      <c r="S3" t="n">
        <v>0.6040015391936664</v>
      </c>
      <c r="T3" t="n">
        <v>0.35259168359317156</v>
      </c>
      <c r="U3" t="n">
        <v>0.39599846080633366</v>
      </c>
      <c r="V3" t="n">
        <v>0.7741398713853781</v>
      </c>
      <c r="W3" t="n">
        <v>0.1918146008490481</v>
      </c>
      <c r="X3" t="n">
        <v>0.23037257968207872</v>
      </c>
      <c r="Y3" t="n">
        <v>0.7655968355837117</v>
      </c>
      <c r="Z3" t="n">
        <v>0.496549968734557</v>
      </c>
      <c r="AA3" t="n">
        <v>0.6021504041130948</v>
      </c>
      <c r="AB3" t="n">
        <v>0.13707659564875266</v>
      </c>
      <c r="AC3" t="n">
        <v>0.07557468306886934</v>
      </c>
      <c r="AD3" t="n">
        <v>0.08672041398436585</v>
      </c>
      <c r="AE3" t="n">
        <v>0.19440559082776143</v>
      </c>
      <c r="AF3" t="n">
        <v>0.5275224799249755</v>
      </c>
      <c r="AG3" t="n">
        <v>0.591174627083568</v>
      </c>
      <c r="AH3" t="n">
        <v>110.2938826246057</v>
      </c>
      <c r="AI3" t="n">
        <v>108.43932314646491</v>
      </c>
      <c r="AJ3" t="n">
        <v>100.57648530579193</v>
      </c>
      <c r="AK3" t="n">
        <v>111.47723577235773</v>
      </c>
    </row>
    <row r="4" spans="1:37" x14ac:dyDescent="0.2">
      <c r="A4" t="s">
        <v>118</v>
      </c>
      <c r="B4" t="n">
        <v>0.4578046025221105</v>
      </c>
      <c r="C4" t="n">
        <v>0.6037744273273397</v>
      </c>
      <c r="D4" t="n">
        <v>0.3525717676478256</v>
      </c>
      <c r="E4" t="n">
        <v>0.3962255726726604</v>
      </c>
      <c r="F4" t="n">
        <v>0.7748286840497318</v>
      </c>
      <c r="G4" t="n">
        <v>0.19189707024690658</v>
      </c>
      <c r="H4" t="n">
        <v>0.22995107341105828</v>
      </c>
      <c r="I4" t="n">
        <v>0.7655431437183643</v>
      </c>
      <c r="J4" t="n">
        <v>0.49667203006431154</v>
      </c>
      <c r="K4" t="n">
        <v>0.6015766381706339</v>
      </c>
      <c r="L4" t="n">
        <v>0.13708274463637643</v>
      </c>
      <c r="M4" t="n">
        <v>0.07554521439534083</v>
      </c>
      <c r="N4" t="n">
        <v>0.08639725379130833</v>
      </c>
      <c r="O4" t="n">
        <v>0.19437420956492307</v>
      </c>
      <c r="P4" t="n">
        <v>0.5276796068744519</v>
      </c>
      <c r="Q4" t="n">
        <v>0.591365285782027</v>
      </c>
      <c r="R4" t="n">
        <v>0.46445736680044003</v>
      </c>
      <c r="S4" t="n">
        <v>0.5971542514056005</v>
      </c>
      <c r="T4" t="n">
        <v>0.3546621237053833</v>
      </c>
      <c r="U4" t="n">
        <v>0.4028457485943995</v>
      </c>
      <c r="V4" t="n">
        <v>0.7746389788112336</v>
      </c>
      <c r="W4" t="n">
        <v>0.19308774628063374</v>
      </c>
      <c r="X4" t="n">
        <v>0.2344568562816357</v>
      </c>
      <c r="Y4" t="n">
        <v>0.7700489265889418</v>
      </c>
      <c r="Z4" t="n">
        <v>0.5033279699356885</v>
      </c>
      <c r="AA4" t="n">
        <v>0.6116664222906406</v>
      </c>
      <c r="AB4" t="n">
        <v>0.13499529827442502</v>
      </c>
      <c r="AC4" t="n">
        <v>0.0752931634377385</v>
      </c>
      <c r="AD4" t="n">
        <v>0.09185438468206106</v>
      </c>
      <c r="AE4" t="n">
        <v>0.19397664270028186</v>
      </c>
      <c r="AF4" t="n">
        <v>0.5358548603240735</v>
      </c>
      <c r="AG4" t="n">
        <v>0.5994930203657023</v>
      </c>
      <c r="AH4" t="n">
        <v>108.45247932885492</v>
      </c>
      <c r="AI4" t="n">
        <v>110.26558841459656</v>
      </c>
      <c r="AJ4" t="n">
        <v>100.57424375771834</v>
      </c>
      <c r="AK4" t="n">
        <v>109.75447154471544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E254-4035-EC46-89B9-FBCE685D3C10}">
  <dimension ref="A1:Q31"/>
  <sheetViews>
    <sheetView workbookViewId="0">
      <selection activeCell="E1" sqref="E1"/>
    </sheetView>
  </sheetViews>
  <sheetFormatPr baseColWidth="10" defaultRowHeight="15" x14ac:dyDescent="0.2"/>
  <cols>
    <col min="1" max="1" bestFit="true" customWidth="true" width="20.1640625" collapsed="true"/>
    <col min="2" max="2" bestFit="true" customWidth="true" width="9.6640625" collapsed="true"/>
    <col min="3" max="3" bestFit="true" customWidth="true" width="9.1640625" collapsed="true"/>
    <col min="4" max="4" bestFit="true" customWidth="true" width="6.5" collapsed="true"/>
    <col min="5" max="5" bestFit="true" customWidth="true" width="6.0" collapsed="true"/>
    <col min="6" max="6" bestFit="true" customWidth="true" width="4.0" collapsed="true"/>
    <col min="7" max="7" bestFit="true" customWidth="true" width="5.83203125" collapsed="true"/>
    <col min="9" max="9" bestFit="true" customWidth="true" width="10.0" collapsed="true"/>
    <col min="10" max="10" bestFit="true" customWidth="true" width="8.33203125" collapsed="true"/>
    <col min="11" max="11" bestFit="true" customWidth="true" width="10.1640625" collapsed="true"/>
    <col min="12" max="12" bestFit="true" customWidth="true" width="11.33203125" collapsed="true"/>
    <col min="13" max="13" bestFit="true" customWidth="true" width="10.5" collapsed="true"/>
    <col min="14" max="14" bestFit="true" customWidth="true" width="8.83203125" collapsed="true"/>
    <col min="15" max="15" bestFit="true" customWidth="true" width="10.6640625" collapsed="true"/>
    <col min="16" max="16" bestFit="true" customWidth="true" width="13.6640625" collapsed="true"/>
  </cols>
  <sheetData>
    <row r="1" spans="1:17" x14ac:dyDescent="0.2">
      <c r="A1" t="s">
        <v>26</v>
      </c>
      <c r="B1" t="s">
        <v>190</v>
      </c>
      <c r="C1" t="s">
        <v>191</v>
      </c>
      <c r="D1" t="s">
        <v>192</v>
      </c>
      <c r="E1" t="s">
        <v>193</v>
      </c>
      <c r="F1" t="s">
        <v>194</v>
      </c>
      <c r="G1" t="s">
        <v>195</v>
      </c>
      <c r="H1" t="s">
        <v>196</v>
      </c>
      <c r="I1" t="s">
        <v>197</v>
      </c>
      <c r="J1" t="s">
        <v>198</v>
      </c>
      <c r="K1" t="s">
        <v>199</v>
      </c>
      <c r="L1" t="s">
        <v>200</v>
      </c>
      <c r="M1" t="s">
        <v>201</v>
      </c>
      <c r="N1" t="s">
        <v>202</v>
      </c>
      <c r="O1" t="s">
        <v>203</v>
      </c>
      <c r="P1" t="s">
        <v>204</v>
      </c>
    </row>
    <row r="2" spans="1:17" ht="18" x14ac:dyDescent="0.2">
      <c r="A2" t="s">
        <v>8</v>
      </c>
      <c r="B2" t="s">
        <v>205</v>
      </c>
      <c r="C2" t="s">
        <v>207</v>
      </c>
      <c r="D2" t="s">
        <v>312</v>
      </c>
      <c r="E2" s="23" t="n">
        <v>0.524</v>
      </c>
      <c r="F2" t="s">
        <v>264</v>
      </c>
      <c r="G2" t="s">
        <v>214</v>
      </c>
      <c r="H2" t="s">
        <v>295</v>
      </c>
      <c r="I2" s="23" t="n">
        <v>0.3902439024390244</v>
      </c>
      <c r="J2" t="s">
        <v>263</v>
      </c>
      <c r="K2" t="s">
        <v>214</v>
      </c>
      <c r="L2" t="s">
        <v>299</v>
      </c>
      <c r="M2" s="23" t="n">
        <v>0.6585365853658537</v>
      </c>
      <c r="N2" t="s">
        <v>279</v>
      </c>
      <c r="O2" t="s">
        <v>284</v>
      </c>
      <c r="P2" t="n">
        <v>8.0</v>
      </c>
      <c r="Q2" s="29"/>
    </row>
    <row r="3" spans="1:17" x14ac:dyDescent="0.2">
      <c r="A3" t="s">
        <v>97</v>
      </c>
      <c r="B3" t="s">
        <v>205</v>
      </c>
      <c r="C3" t="s">
        <v>208</v>
      </c>
      <c r="D3" t="s">
        <v>313</v>
      </c>
      <c r="E3" s="23" t="n">
        <v>0.622</v>
      </c>
      <c r="F3" t="s">
        <v>264</v>
      </c>
      <c r="G3" t="s">
        <v>214</v>
      </c>
      <c r="H3" t="s">
        <v>298</v>
      </c>
      <c r="I3" s="23" t="n">
        <v>0.5609756097560976</v>
      </c>
      <c r="J3" t="s">
        <v>264</v>
      </c>
      <c r="K3" t="s">
        <v>214</v>
      </c>
      <c r="L3" t="s">
        <v>294</v>
      </c>
      <c r="M3" s="23" t="n">
        <v>0.6829268292682927</v>
      </c>
      <c r="N3" t="s">
        <v>270</v>
      </c>
      <c r="O3" t="s">
        <v>217</v>
      </c>
      <c r="P3" t="n">
        <v>2.0</v>
      </c>
    </row>
    <row r="4" spans="1:17" x14ac:dyDescent="0.2">
      <c r="A4" t="s">
        <v>98</v>
      </c>
      <c r="B4" t="s">
        <v>205</v>
      </c>
      <c r="C4" t="s">
        <v>208</v>
      </c>
      <c r="D4" t="s">
        <v>314</v>
      </c>
      <c r="E4" s="23" t="n">
        <v>0.537</v>
      </c>
      <c r="F4" t="s">
        <v>265</v>
      </c>
      <c r="G4" t="s">
        <v>284</v>
      </c>
      <c r="H4" t="s">
        <v>297</v>
      </c>
      <c r="I4" s="23" t="n">
        <v>0.5853658536585366</v>
      </c>
      <c r="J4" t="s">
        <v>265</v>
      </c>
      <c r="K4" t="s">
        <v>214</v>
      </c>
      <c r="L4" t="s">
        <v>293</v>
      </c>
      <c r="M4" s="23" t="n">
        <v>0.4878048780487805</v>
      </c>
      <c r="N4" t="s">
        <v>264</v>
      </c>
      <c r="O4" t="s">
        <v>216</v>
      </c>
      <c r="P4" t="n">
        <v>7.0</v>
      </c>
    </row>
    <row r="5" spans="1:17" x14ac:dyDescent="0.2">
      <c r="A5" t="s">
        <v>99</v>
      </c>
      <c r="B5" t="s">
        <v>205</v>
      </c>
      <c r="C5" t="s">
        <v>207</v>
      </c>
      <c r="D5" t="s">
        <v>312</v>
      </c>
      <c r="E5" s="23" t="n">
        <v>0.524</v>
      </c>
      <c r="F5" t="s">
        <v>265</v>
      </c>
      <c r="G5" t="s">
        <v>216</v>
      </c>
      <c r="H5" t="s">
        <v>306</v>
      </c>
      <c r="I5" s="23" t="n">
        <v>0.5121951219512195</v>
      </c>
      <c r="J5" t="s">
        <v>265</v>
      </c>
      <c r="K5" t="s">
        <v>214</v>
      </c>
      <c r="L5" t="s">
        <v>336</v>
      </c>
      <c r="M5" s="23" t="n">
        <v>0.5365853658536586</v>
      </c>
      <c r="N5" t="s">
        <v>265</v>
      </c>
      <c r="O5" t="s">
        <v>217</v>
      </c>
      <c r="P5" t="n">
        <v>10.0</v>
      </c>
    </row>
    <row r="6" spans="1:17" x14ac:dyDescent="0.2">
      <c r="A6" t="s">
        <v>100</v>
      </c>
      <c r="B6" t="s">
        <v>205</v>
      </c>
      <c r="C6" t="s">
        <v>209</v>
      </c>
      <c r="D6" t="s">
        <v>315</v>
      </c>
      <c r="E6" s="23" t="n">
        <v>0.561</v>
      </c>
      <c r="F6" t="s">
        <v>263</v>
      </c>
      <c r="G6" t="s">
        <v>214</v>
      </c>
      <c r="H6" t="s">
        <v>307</v>
      </c>
      <c r="I6" s="23" t="n">
        <v>0.4634146341463415</v>
      </c>
      <c r="J6" t="s">
        <v>263</v>
      </c>
      <c r="K6" t="s">
        <v>217</v>
      </c>
      <c r="L6" t="s">
        <v>299</v>
      </c>
      <c r="M6" s="23" t="n">
        <v>0.6585365853658537</v>
      </c>
      <c r="N6" t="s">
        <v>263</v>
      </c>
      <c r="O6" t="s">
        <v>281</v>
      </c>
      <c r="P6" t="n">
        <v>6.0</v>
      </c>
    </row>
    <row r="7" spans="1:17" x14ac:dyDescent="0.2">
      <c r="A7" t="s">
        <v>11</v>
      </c>
      <c r="B7" t="s">
        <v>205</v>
      </c>
      <c r="C7" t="s">
        <v>209</v>
      </c>
      <c r="D7" t="s">
        <v>314</v>
      </c>
      <c r="E7" s="23" t="n">
        <v>0.537</v>
      </c>
      <c r="F7" t="s">
        <v>267</v>
      </c>
      <c r="G7" t="s">
        <v>214</v>
      </c>
      <c r="H7" t="s">
        <v>307</v>
      </c>
      <c r="I7" s="23" t="n">
        <v>0.4634146341463415</v>
      </c>
      <c r="J7" t="s">
        <v>268</v>
      </c>
      <c r="K7" t="s">
        <v>215</v>
      </c>
      <c r="L7" t="s">
        <v>292</v>
      </c>
      <c r="M7" s="23" t="n">
        <v>0.6097560975609756</v>
      </c>
      <c r="N7" t="s">
        <v>266</v>
      </c>
      <c r="O7" t="s">
        <v>214</v>
      </c>
      <c r="P7" t="n">
        <v>9.0</v>
      </c>
    </row>
    <row r="8" spans="1:17" x14ac:dyDescent="0.2">
      <c r="A8" t="s">
        <v>101</v>
      </c>
      <c r="B8" t="s">
        <v>206</v>
      </c>
      <c r="C8" t="s">
        <v>210</v>
      </c>
      <c r="D8" t="s">
        <v>316</v>
      </c>
      <c r="E8" s="23" t="n">
        <v>0.634</v>
      </c>
      <c r="F8" t="s">
        <v>270</v>
      </c>
      <c r="G8" t="s">
        <v>284</v>
      </c>
      <c r="H8" t="s">
        <v>298</v>
      </c>
      <c r="I8" s="23" t="n">
        <v>0.5609756097560976</v>
      </c>
      <c r="J8" t="s">
        <v>265</v>
      </c>
      <c r="K8" t="s">
        <v>217</v>
      </c>
      <c r="L8" t="s">
        <v>311</v>
      </c>
      <c r="M8" s="23" t="n">
        <v>0.7073170731707317</v>
      </c>
      <c r="N8" t="s">
        <v>279</v>
      </c>
      <c r="O8" t="s">
        <v>304</v>
      </c>
      <c r="P8" t="n">
        <v>4.0</v>
      </c>
    </row>
    <row r="9" spans="1:17" x14ac:dyDescent="0.2">
      <c r="A9" t="s">
        <v>102</v>
      </c>
      <c r="B9" t="s">
        <v>206</v>
      </c>
      <c r="C9" t="s">
        <v>211</v>
      </c>
      <c r="D9" t="s">
        <v>317</v>
      </c>
      <c r="E9" s="23" t="n">
        <v>0.585</v>
      </c>
      <c r="F9" t="s">
        <v>265</v>
      </c>
      <c r="G9" t="s">
        <v>213</v>
      </c>
      <c r="H9" t="s">
        <v>292</v>
      </c>
      <c r="I9" s="23" t="n">
        <v>0.6097560975609756</v>
      </c>
      <c r="J9" t="s">
        <v>279</v>
      </c>
      <c r="K9" t="s">
        <v>216</v>
      </c>
      <c r="L9" t="s">
        <v>298</v>
      </c>
      <c r="M9" s="23" t="n">
        <v>0.5609756097560976</v>
      </c>
      <c r="N9" t="s">
        <v>267</v>
      </c>
      <c r="O9" t="s">
        <v>213</v>
      </c>
      <c r="P9" t="n">
        <v>6.0</v>
      </c>
    </row>
    <row r="10" spans="1:17" x14ac:dyDescent="0.2">
      <c r="A10" t="s">
        <v>103</v>
      </c>
      <c r="B10" t="s">
        <v>205</v>
      </c>
      <c r="C10" t="s">
        <v>209</v>
      </c>
      <c r="D10" t="s">
        <v>318</v>
      </c>
      <c r="E10" s="23" t="n">
        <v>0.28</v>
      </c>
      <c r="F10" t="s">
        <v>263</v>
      </c>
      <c r="G10" t="s">
        <v>218</v>
      </c>
      <c r="H10" t="s">
        <v>301</v>
      </c>
      <c r="I10" s="23" t="n">
        <v>0.24390243902439024</v>
      </c>
      <c r="J10" t="s">
        <v>263</v>
      </c>
      <c r="K10" t="s">
        <v>213</v>
      </c>
      <c r="L10" t="s">
        <v>310</v>
      </c>
      <c r="M10" s="23" t="n">
        <v>0.3170731707317073</v>
      </c>
      <c r="N10" t="s">
        <v>267</v>
      </c>
      <c r="O10" t="s">
        <v>215</v>
      </c>
      <c r="P10" t="n">
        <v>14.0</v>
      </c>
    </row>
    <row r="11" spans="1:17" x14ac:dyDescent="0.2">
      <c r="A11" t="s">
        <v>17</v>
      </c>
      <c r="B11" t="s">
        <v>206</v>
      </c>
      <c r="C11" t="s">
        <v>212</v>
      </c>
      <c r="D11" t="s">
        <v>319</v>
      </c>
      <c r="E11" s="23" t="n">
        <v>0.646</v>
      </c>
      <c r="F11" t="s">
        <v>265</v>
      </c>
      <c r="G11" t="s">
        <v>280</v>
      </c>
      <c r="H11" t="s">
        <v>336</v>
      </c>
      <c r="I11" s="23" t="n">
        <v>0.5365853658536586</v>
      </c>
      <c r="J11" t="s">
        <v>266</v>
      </c>
      <c r="K11" t="s">
        <v>216</v>
      </c>
      <c r="L11" t="s">
        <v>302</v>
      </c>
      <c r="M11" s="23" t="n">
        <v>0.7560975609756098</v>
      </c>
      <c r="N11" t="s">
        <v>266</v>
      </c>
      <c r="O11" t="s">
        <v>217</v>
      </c>
      <c r="P11" t="n">
        <v>3.0</v>
      </c>
    </row>
    <row r="12" spans="1:17" x14ac:dyDescent="0.2">
      <c r="A12" t="s">
        <v>18</v>
      </c>
      <c r="B12" t="s">
        <v>206</v>
      </c>
      <c r="C12" t="s">
        <v>210</v>
      </c>
      <c r="D12" t="s">
        <v>320</v>
      </c>
      <c r="E12" s="23" t="n">
        <v>0.244</v>
      </c>
      <c r="F12" t="s">
        <v>268</v>
      </c>
      <c r="G12" t="s">
        <v>291</v>
      </c>
      <c r="H12" t="s">
        <v>308</v>
      </c>
      <c r="I12" s="23" t="n">
        <v>0.21951219512195122</v>
      </c>
      <c r="J12" t="s">
        <v>268</v>
      </c>
      <c r="K12" t="s">
        <v>215</v>
      </c>
      <c r="L12" t="s">
        <v>339</v>
      </c>
      <c r="M12" s="23" t="n">
        <v>0.2682926829268293</v>
      </c>
      <c r="N12" t="s">
        <v>282</v>
      </c>
      <c r="O12" t="s">
        <v>283</v>
      </c>
      <c r="P12" t="n">
        <v>15.0</v>
      </c>
    </row>
    <row r="13" spans="1:17" x14ac:dyDescent="0.2">
      <c r="A13" t="s">
        <v>10</v>
      </c>
      <c r="B13" t="s">
        <v>205</v>
      </c>
      <c r="C13" t="s">
        <v>209</v>
      </c>
      <c r="D13" t="s">
        <v>321</v>
      </c>
      <c r="E13" s="23" t="n">
        <v>0.305</v>
      </c>
      <c r="F13" t="s">
        <v>303</v>
      </c>
      <c r="G13" t="s">
        <v>305</v>
      </c>
      <c r="H13" t="s">
        <v>308</v>
      </c>
      <c r="I13" s="23" t="n">
        <v>0.21951219512195122</v>
      </c>
      <c r="J13" t="s">
        <v>268</v>
      </c>
      <c r="K13" t="s">
        <v>283</v>
      </c>
      <c r="L13" t="s">
        <v>295</v>
      </c>
      <c r="M13" s="23" t="n">
        <v>0.3902439024390244</v>
      </c>
      <c r="N13" t="s">
        <v>268</v>
      </c>
      <c r="O13" t="s">
        <v>283</v>
      </c>
      <c r="P13" t="n">
        <v>13.0</v>
      </c>
    </row>
    <row r="14" spans="1:17" x14ac:dyDescent="0.2">
      <c r="A14" t="s">
        <v>104</v>
      </c>
      <c r="B14" t="s">
        <v>206</v>
      </c>
      <c r="C14" t="s">
        <v>212</v>
      </c>
      <c r="D14" t="s">
        <v>322</v>
      </c>
      <c r="E14" s="23" t="n">
        <v>0.512</v>
      </c>
      <c r="F14" t="s">
        <v>265</v>
      </c>
      <c r="G14" t="s">
        <v>280</v>
      </c>
      <c r="H14" t="s">
        <v>287</v>
      </c>
      <c r="I14" s="23" t="n">
        <v>0.4146341463414634</v>
      </c>
      <c r="J14" t="s">
        <v>263</v>
      </c>
      <c r="K14" t="s">
        <v>214</v>
      </c>
      <c r="L14" t="s">
        <v>292</v>
      </c>
      <c r="M14" s="23" t="n">
        <v>0.6097560975609756</v>
      </c>
      <c r="N14" t="s">
        <v>264</v>
      </c>
      <c r="O14" t="s">
        <v>280</v>
      </c>
      <c r="P14" t="n">
        <v>9.0</v>
      </c>
    </row>
    <row r="15" spans="1:17" x14ac:dyDescent="0.2">
      <c r="A15" t="s">
        <v>105</v>
      </c>
      <c r="B15" t="s">
        <v>206</v>
      </c>
      <c r="C15" t="s">
        <v>212</v>
      </c>
      <c r="D15" t="s">
        <v>323</v>
      </c>
      <c r="E15" s="23" t="n">
        <v>0.402</v>
      </c>
      <c r="F15" t="s">
        <v>268</v>
      </c>
      <c r="G15" t="s">
        <v>217</v>
      </c>
      <c r="H15" t="s">
        <v>296</v>
      </c>
      <c r="I15" s="23" t="n">
        <v>0.2926829268292683</v>
      </c>
      <c r="J15" t="s">
        <v>267</v>
      </c>
      <c r="K15" t="s">
        <v>214</v>
      </c>
      <c r="L15" t="s">
        <v>306</v>
      </c>
      <c r="M15" s="23" t="n">
        <v>0.5121951219512195</v>
      </c>
      <c r="N15" t="s">
        <v>267</v>
      </c>
      <c r="O15" t="s">
        <v>214</v>
      </c>
      <c r="P15" t="n">
        <v>11.0</v>
      </c>
    </row>
    <row r="16" spans="1:17" x14ac:dyDescent="0.2">
      <c r="A16" t="s">
        <v>13</v>
      </c>
      <c r="B16" t="s">
        <v>206</v>
      </c>
      <c r="C16" t="s">
        <v>210</v>
      </c>
      <c r="D16" t="s">
        <v>324</v>
      </c>
      <c r="E16" s="23" t="n">
        <v>0.683</v>
      </c>
      <c r="F16" t="s">
        <v>264</v>
      </c>
      <c r="G16" t="s">
        <v>213</v>
      </c>
      <c r="H16" t="s">
        <v>300</v>
      </c>
      <c r="I16" s="23" t="n">
        <v>0.6341463414634146</v>
      </c>
      <c r="J16" t="s">
        <v>266</v>
      </c>
      <c r="K16" t="s">
        <v>215</v>
      </c>
      <c r="L16" t="s">
        <v>340</v>
      </c>
      <c r="M16" s="23" t="n">
        <v>0.7317073170731707</v>
      </c>
      <c r="N16" t="s">
        <v>279</v>
      </c>
      <c r="O16" t="s">
        <v>213</v>
      </c>
      <c r="P16" t="n">
        <v>2.0</v>
      </c>
    </row>
    <row r="17" spans="1:16" x14ac:dyDescent="0.2">
      <c r="A17" t="s">
        <v>106</v>
      </c>
      <c r="B17" t="s">
        <v>205</v>
      </c>
      <c r="C17" t="s">
        <v>207</v>
      </c>
      <c r="D17" t="s">
        <v>319</v>
      </c>
      <c r="E17" s="23" t="n">
        <v>0.646</v>
      </c>
      <c r="F17" t="s">
        <v>265</v>
      </c>
      <c r="G17" t="s">
        <v>213</v>
      </c>
      <c r="H17" t="s">
        <v>297</v>
      </c>
      <c r="I17" s="23" t="n">
        <v>0.5853658536585366</v>
      </c>
      <c r="J17" t="s">
        <v>264</v>
      </c>
      <c r="K17" t="s">
        <v>213</v>
      </c>
      <c r="L17" t="s">
        <v>311</v>
      </c>
      <c r="M17" s="23" t="n">
        <v>0.7073170731707317</v>
      </c>
      <c r="N17" t="s">
        <v>265</v>
      </c>
      <c r="O17" t="s">
        <v>216</v>
      </c>
      <c r="P17" t="n">
        <v>1.0</v>
      </c>
    </row>
    <row r="18" spans="1:16" x14ac:dyDescent="0.2">
      <c r="A18" t="s">
        <v>14</v>
      </c>
      <c r="B18" t="s">
        <v>205</v>
      </c>
      <c r="C18" t="s">
        <v>209</v>
      </c>
      <c r="D18" t="s">
        <v>313</v>
      </c>
      <c r="E18" s="23" t="n">
        <v>0.622</v>
      </c>
      <c r="F18" t="s">
        <v>265</v>
      </c>
      <c r="G18" t="s">
        <v>213</v>
      </c>
      <c r="H18" t="s">
        <v>297</v>
      </c>
      <c r="I18" s="23" t="n">
        <v>0.5853658536585366</v>
      </c>
      <c r="J18" t="s">
        <v>265</v>
      </c>
      <c r="K18" t="s">
        <v>213</v>
      </c>
      <c r="L18" t="s">
        <v>299</v>
      </c>
      <c r="M18" s="23" t="n">
        <v>0.6585365853658537</v>
      </c>
      <c r="N18" t="s">
        <v>264</v>
      </c>
      <c r="O18" t="s">
        <v>214</v>
      </c>
      <c r="P18" t="n">
        <v>3.0</v>
      </c>
    </row>
    <row r="19" spans="1:16" x14ac:dyDescent="0.2">
      <c r="A19" t="s">
        <v>107</v>
      </c>
      <c r="B19" t="s">
        <v>206</v>
      </c>
      <c r="C19" t="s">
        <v>211</v>
      </c>
      <c r="D19" t="s">
        <v>315</v>
      </c>
      <c r="E19" s="23" t="n">
        <v>0.561</v>
      </c>
      <c r="F19" t="s">
        <v>263</v>
      </c>
      <c r="G19" t="s">
        <v>213</v>
      </c>
      <c r="H19" t="s">
        <v>293</v>
      </c>
      <c r="I19" s="23" t="n">
        <v>0.4878048780487805</v>
      </c>
      <c r="J19" t="s">
        <v>265</v>
      </c>
      <c r="K19" t="s">
        <v>217</v>
      </c>
      <c r="L19" t="s">
        <v>300</v>
      </c>
      <c r="M19" s="23" t="n">
        <v>0.6341463414634146</v>
      </c>
      <c r="N19" t="s">
        <v>264</v>
      </c>
      <c r="O19" t="s">
        <v>213</v>
      </c>
      <c r="P19" t="n">
        <v>7.0</v>
      </c>
    </row>
    <row r="20" spans="1:16" x14ac:dyDescent="0.2">
      <c r="A20" t="s">
        <v>12</v>
      </c>
      <c r="B20" t="s">
        <v>206</v>
      </c>
      <c r="C20" t="s">
        <v>210</v>
      </c>
      <c r="D20" t="s">
        <v>325</v>
      </c>
      <c r="E20" s="23" t="n">
        <v>0.439</v>
      </c>
      <c r="F20" t="s">
        <v>265</v>
      </c>
      <c r="G20" t="s">
        <v>215</v>
      </c>
      <c r="H20" t="s">
        <v>287</v>
      </c>
      <c r="I20" s="23" t="n">
        <v>0.4146341463414634</v>
      </c>
      <c r="J20" t="s">
        <v>266</v>
      </c>
      <c r="K20" t="s">
        <v>213</v>
      </c>
      <c r="L20" t="s">
        <v>307</v>
      </c>
      <c r="M20" s="23" t="n">
        <v>0.4634146341463415</v>
      </c>
      <c r="N20" t="s">
        <v>266</v>
      </c>
      <c r="O20" t="s">
        <v>213</v>
      </c>
      <c r="P20" t="n">
        <v>8.0</v>
      </c>
    </row>
    <row r="21" spans="1:16" x14ac:dyDescent="0.2">
      <c r="A21" t="s">
        <v>108</v>
      </c>
      <c r="B21" t="s">
        <v>205</v>
      </c>
      <c r="C21" t="s">
        <v>208</v>
      </c>
      <c r="D21" t="s">
        <v>326</v>
      </c>
      <c r="E21" s="23" t="n">
        <v>0.451</v>
      </c>
      <c r="F21" t="s">
        <v>264</v>
      </c>
      <c r="G21" t="s">
        <v>217</v>
      </c>
      <c r="H21" t="s">
        <v>293</v>
      </c>
      <c r="I21" s="23" t="n">
        <v>0.4878048780487805</v>
      </c>
      <c r="J21" t="s">
        <v>270</v>
      </c>
      <c r="K21" t="s">
        <v>280</v>
      </c>
      <c r="L21" t="s">
        <v>287</v>
      </c>
      <c r="M21" s="23" t="n">
        <v>0.4146341463414634</v>
      </c>
      <c r="N21" t="s">
        <v>263</v>
      </c>
      <c r="O21" t="s">
        <v>214</v>
      </c>
      <c r="P21" t="n">
        <v>11.0</v>
      </c>
    </row>
    <row r="22" spans="1:16" x14ac:dyDescent="0.2">
      <c r="A22" t="s">
        <v>109</v>
      </c>
      <c r="B22" t="s">
        <v>206</v>
      </c>
      <c r="C22" t="s">
        <v>211</v>
      </c>
      <c r="D22" t="s">
        <v>327</v>
      </c>
      <c r="E22" s="23" t="n">
        <v>0.293</v>
      </c>
      <c r="F22" t="s">
        <v>263</v>
      </c>
      <c r="G22" t="s">
        <v>218</v>
      </c>
      <c r="H22" t="s">
        <v>296</v>
      </c>
      <c r="I22" s="23" t="n">
        <v>0.2926829268292683</v>
      </c>
      <c r="J22" t="s">
        <v>268</v>
      </c>
      <c r="K22" t="s">
        <v>218</v>
      </c>
      <c r="L22" t="s">
        <v>296</v>
      </c>
      <c r="M22" s="23" t="n">
        <v>0.2926829268292683</v>
      </c>
      <c r="N22" t="s">
        <v>267</v>
      </c>
      <c r="O22" t="s">
        <v>217</v>
      </c>
      <c r="P22" t="n">
        <v>14.0</v>
      </c>
    </row>
    <row r="23" spans="1:16" x14ac:dyDescent="0.2">
      <c r="A23" t="s">
        <v>110</v>
      </c>
      <c r="B23" t="s">
        <v>205</v>
      </c>
      <c r="C23" t="s">
        <v>207</v>
      </c>
      <c r="D23" t="s">
        <v>328</v>
      </c>
      <c r="E23" s="23" t="n">
        <v>0.268</v>
      </c>
      <c r="F23" t="s">
        <v>267</v>
      </c>
      <c r="G23" t="s">
        <v>214</v>
      </c>
      <c r="H23" t="s">
        <v>301</v>
      </c>
      <c r="I23" s="23" t="n">
        <v>0.24390243902439024</v>
      </c>
      <c r="J23" t="s">
        <v>268</v>
      </c>
      <c r="K23" t="s">
        <v>281</v>
      </c>
      <c r="L23" t="s">
        <v>296</v>
      </c>
      <c r="M23" s="23" t="n">
        <v>0.2926829268292683</v>
      </c>
      <c r="N23" t="s">
        <v>263</v>
      </c>
      <c r="O23" t="s">
        <v>217</v>
      </c>
      <c r="P23" t="n">
        <v>15.0</v>
      </c>
    </row>
    <row r="24" spans="1:16" x14ac:dyDescent="0.2">
      <c r="A24" t="s">
        <v>111</v>
      </c>
      <c r="B24" t="s">
        <v>205</v>
      </c>
      <c r="C24" t="s">
        <v>208</v>
      </c>
      <c r="D24" t="s">
        <v>313</v>
      </c>
      <c r="E24" s="23" t="n">
        <v>0.622</v>
      </c>
      <c r="F24" t="s">
        <v>265</v>
      </c>
      <c r="G24" t="s">
        <v>217</v>
      </c>
      <c r="H24" t="s">
        <v>299</v>
      </c>
      <c r="I24" s="23" t="n">
        <v>0.6585365853658537</v>
      </c>
      <c r="J24" t="s">
        <v>265</v>
      </c>
      <c r="K24" t="s">
        <v>213</v>
      </c>
      <c r="L24" t="s">
        <v>297</v>
      </c>
      <c r="M24" s="23" t="n">
        <v>0.5853658536585366</v>
      </c>
      <c r="N24" t="s">
        <v>265</v>
      </c>
      <c r="O24" t="s">
        <v>216</v>
      </c>
      <c r="P24" t="n">
        <v>4.0</v>
      </c>
    </row>
    <row r="25" spans="1:16" x14ac:dyDescent="0.2">
      <c r="A25" t="s">
        <v>112</v>
      </c>
      <c r="B25" t="s">
        <v>206</v>
      </c>
      <c r="C25" t="s">
        <v>212</v>
      </c>
      <c r="D25" t="s">
        <v>329</v>
      </c>
      <c r="E25" s="23" t="n">
        <v>0.78</v>
      </c>
      <c r="F25" t="s">
        <v>265</v>
      </c>
      <c r="G25" t="s">
        <v>213</v>
      </c>
      <c r="H25" t="s">
        <v>309</v>
      </c>
      <c r="I25" s="23" t="n">
        <v>0.7804878048780488</v>
      </c>
      <c r="J25" t="s">
        <v>264</v>
      </c>
      <c r="K25" t="s">
        <v>214</v>
      </c>
      <c r="L25" t="s">
        <v>309</v>
      </c>
      <c r="M25" s="23" t="n">
        <v>0.7804878048780488</v>
      </c>
      <c r="N25" t="s">
        <v>265</v>
      </c>
      <c r="O25" t="s">
        <v>213</v>
      </c>
      <c r="P25" t="n">
        <v>1.0</v>
      </c>
    </row>
    <row r="26" spans="1:16" x14ac:dyDescent="0.2">
      <c r="A26" t="s">
        <v>19</v>
      </c>
      <c r="B26" t="s">
        <v>206</v>
      </c>
      <c r="C26" t="s">
        <v>211</v>
      </c>
      <c r="D26" t="s">
        <v>330</v>
      </c>
      <c r="E26" s="23" t="n">
        <v>0.329</v>
      </c>
      <c r="F26" t="s">
        <v>303</v>
      </c>
      <c r="G26" t="s">
        <v>335</v>
      </c>
      <c r="H26" t="s">
        <v>301</v>
      </c>
      <c r="I26" s="23" t="n">
        <v>0.24390243902439024</v>
      </c>
      <c r="J26" t="s">
        <v>282</v>
      </c>
      <c r="K26" t="s">
        <v>283</v>
      </c>
      <c r="L26" t="s">
        <v>287</v>
      </c>
      <c r="M26" s="23" t="n">
        <v>0.4146341463414634</v>
      </c>
      <c r="N26" t="s">
        <v>268</v>
      </c>
      <c r="O26" t="s">
        <v>286</v>
      </c>
      <c r="P26" t="n">
        <v>13.0</v>
      </c>
    </row>
    <row r="27" spans="1:16" x14ac:dyDescent="0.2">
      <c r="A27" t="s">
        <v>113</v>
      </c>
      <c r="B27" t="s">
        <v>206</v>
      </c>
      <c r="C27" t="s">
        <v>212</v>
      </c>
      <c r="D27" t="s">
        <v>331</v>
      </c>
      <c r="E27" s="23" t="n">
        <v>0.366</v>
      </c>
      <c r="F27" t="s">
        <v>266</v>
      </c>
      <c r="G27" t="s">
        <v>214</v>
      </c>
      <c r="H27" t="s">
        <v>337</v>
      </c>
      <c r="I27" s="23" t="n">
        <v>0.34146341463414637</v>
      </c>
      <c r="J27" t="s">
        <v>265</v>
      </c>
      <c r="K27" t="s">
        <v>214</v>
      </c>
      <c r="L27" t="s">
        <v>295</v>
      </c>
      <c r="M27" s="23" t="n">
        <v>0.3902439024390244</v>
      </c>
      <c r="N27" t="s">
        <v>268</v>
      </c>
      <c r="O27" t="s">
        <v>283</v>
      </c>
      <c r="P27" t="n">
        <v>12.0</v>
      </c>
    </row>
    <row r="28" spans="1:16" x14ac:dyDescent="0.2">
      <c r="A28" t="s">
        <v>15</v>
      </c>
      <c r="B28" t="s">
        <v>206</v>
      </c>
      <c r="C28" t="s">
        <v>210</v>
      </c>
      <c r="D28" t="s">
        <v>332</v>
      </c>
      <c r="E28" s="23" t="n">
        <v>0.415</v>
      </c>
      <c r="F28" t="s">
        <v>265</v>
      </c>
      <c r="G28" t="s">
        <v>218</v>
      </c>
      <c r="H28" t="s">
        <v>338</v>
      </c>
      <c r="I28" s="23" t="n">
        <v>0.43902439024390244</v>
      </c>
      <c r="J28" t="s">
        <v>266</v>
      </c>
      <c r="K28" t="s">
        <v>215</v>
      </c>
      <c r="L28" t="s">
        <v>295</v>
      </c>
      <c r="M28" s="23" t="n">
        <v>0.3902439024390244</v>
      </c>
      <c r="N28" t="s">
        <v>263</v>
      </c>
      <c r="O28" t="s">
        <v>213</v>
      </c>
      <c r="P28" t="n">
        <v>10.0</v>
      </c>
    </row>
    <row r="29" spans="1:16" x14ac:dyDescent="0.2">
      <c r="A29" t="s">
        <v>114</v>
      </c>
      <c r="B29" t="s">
        <v>205</v>
      </c>
      <c r="C29" t="s">
        <v>208</v>
      </c>
      <c r="D29" t="s">
        <v>317</v>
      </c>
      <c r="E29" s="23" t="n">
        <v>0.585</v>
      </c>
      <c r="F29" t="s">
        <v>270</v>
      </c>
      <c r="G29" t="s">
        <v>213</v>
      </c>
      <c r="H29" t="s">
        <v>297</v>
      </c>
      <c r="I29" s="23" t="n">
        <v>0.5853658536585366</v>
      </c>
      <c r="J29" t="s">
        <v>264</v>
      </c>
      <c r="K29" t="s">
        <v>213</v>
      </c>
      <c r="L29" t="s">
        <v>297</v>
      </c>
      <c r="M29" s="23" t="n">
        <v>0.5853658536585366</v>
      </c>
      <c r="N29" t="s">
        <v>264</v>
      </c>
      <c r="O29" t="s">
        <v>216</v>
      </c>
      <c r="P29" t="n">
        <v>5.0</v>
      </c>
    </row>
    <row r="30" spans="1:16" x14ac:dyDescent="0.2">
      <c r="A30" t="s">
        <v>16</v>
      </c>
      <c r="B30" t="s">
        <v>206</v>
      </c>
      <c r="C30" t="s">
        <v>211</v>
      </c>
      <c r="D30" t="s">
        <v>333</v>
      </c>
      <c r="E30" s="23" t="n">
        <v>0.598</v>
      </c>
      <c r="F30" t="s">
        <v>263</v>
      </c>
      <c r="G30" t="s">
        <v>214</v>
      </c>
      <c r="H30" t="s">
        <v>293</v>
      </c>
      <c r="I30" s="23" t="n">
        <v>0.4878048780487805</v>
      </c>
      <c r="J30" t="s">
        <v>268</v>
      </c>
      <c r="K30" t="s">
        <v>214</v>
      </c>
      <c r="L30" t="s">
        <v>311</v>
      </c>
      <c r="M30" s="23" t="n">
        <v>0.7073170731707317</v>
      </c>
      <c r="N30" t="s">
        <v>270</v>
      </c>
      <c r="O30" t="s">
        <v>213</v>
      </c>
      <c r="P30" t="n">
        <v>5.0</v>
      </c>
    </row>
    <row r="31" spans="1:16" x14ac:dyDescent="0.2">
      <c r="A31" t="s">
        <v>7</v>
      </c>
      <c r="B31" t="s">
        <v>205</v>
      </c>
      <c r="C31" t="s">
        <v>207</v>
      </c>
      <c r="D31" t="s">
        <v>334</v>
      </c>
      <c r="E31" s="23" t="n">
        <v>0.427</v>
      </c>
      <c r="F31" t="s">
        <v>266</v>
      </c>
      <c r="G31" t="s">
        <v>218</v>
      </c>
      <c r="H31" t="s">
        <v>337</v>
      </c>
      <c r="I31" s="23" t="n">
        <v>0.34146341463414637</v>
      </c>
      <c r="J31" t="s">
        <v>268</v>
      </c>
      <c r="K31" t="s">
        <v>215</v>
      </c>
      <c r="L31" t="s">
        <v>306</v>
      </c>
      <c r="M31" s="23" t="n">
        <v>0.5121951219512195</v>
      </c>
      <c r="N31" t="s">
        <v>265</v>
      </c>
      <c r="O31" t="s">
        <v>213</v>
      </c>
      <c r="P31" t="n">
        <v>12.0</v>
      </c>
    </row>
  </sheetData>
  <pageMargins left="0.7" right="0.7" top="0.75" bottom="0.75" header="0.3" footer="0.3"/>
  <ignoredErrors>
    <ignoredError sqref="N2"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C354C-8526-BC4D-9F98-FF59DDB2B8D0}">
  <dimension ref="A1:J31"/>
  <sheetViews>
    <sheetView workbookViewId="0">
      <selection activeCell="E1" sqref="E1"/>
    </sheetView>
  </sheetViews>
  <sheetFormatPr baseColWidth="10" defaultRowHeight="15" x14ac:dyDescent="0.2"/>
  <cols>
    <col min="1" max="1" bestFit="true" customWidth="true" width="20.1640625" collapsed="true"/>
    <col min="2" max="2" bestFit="true" customWidth="true" width="23.0" collapsed="true"/>
    <col min="3" max="3" bestFit="true" customWidth="true" width="21.6640625" collapsed="true"/>
  </cols>
  <sheetData>
    <row r="1" spans="1:10" x14ac:dyDescent="0.2">
      <c r="A1" s="22" t="s">
        <v>26</v>
      </c>
      <c r="B1" s="22" t="s">
        <v>189</v>
      </c>
      <c r="C1" s="22" t="s">
        <v>223</v>
      </c>
    </row>
    <row r="2" spans="1:10" x14ac:dyDescent="0.2">
      <c r="A2" t="s">
        <v>131</v>
      </c>
      <c r="B2" t="s">
        <v>132</v>
      </c>
      <c r="C2" t="s">
        <v>246</v>
      </c>
      <c r="D2" s="20"/>
      <c r="E2" s="20"/>
      <c r="F2" s="20"/>
      <c r="G2" s="20"/>
      <c r="H2" s="20"/>
      <c r="I2" s="26"/>
      <c r="J2" s="20"/>
    </row>
    <row r="3" spans="1:10" x14ac:dyDescent="0.2">
      <c r="A3" t="s">
        <v>133</v>
      </c>
      <c r="B3" t="s">
        <v>134</v>
      </c>
      <c r="C3" t="s">
        <v>248</v>
      </c>
      <c r="D3" s="20"/>
      <c r="E3" s="20"/>
      <c r="F3" s="20"/>
      <c r="G3" s="20"/>
      <c r="H3" s="20"/>
      <c r="I3" s="26"/>
      <c r="J3" s="20"/>
    </row>
    <row r="4" spans="1:10" x14ac:dyDescent="0.2">
      <c r="A4" t="s">
        <v>135</v>
      </c>
      <c r="B4" t="s">
        <v>136</v>
      </c>
      <c r="C4" t="s">
        <v>241</v>
      </c>
      <c r="D4" s="20"/>
      <c r="E4" s="20"/>
      <c r="F4" s="20"/>
      <c r="G4" s="20"/>
      <c r="H4" s="20"/>
      <c r="I4" s="26"/>
      <c r="J4" s="20"/>
    </row>
    <row r="5" spans="1:10" x14ac:dyDescent="0.2">
      <c r="A5" t="s">
        <v>137</v>
      </c>
      <c r="B5" t="s">
        <v>138</v>
      </c>
      <c r="C5" t="s">
        <v>243</v>
      </c>
      <c r="D5" s="20"/>
      <c r="E5" s="20"/>
      <c r="F5" s="20"/>
      <c r="G5" s="20"/>
      <c r="H5" s="20"/>
      <c r="I5" s="26"/>
      <c r="J5" s="21"/>
    </row>
    <row r="6" spans="1:10" x14ac:dyDescent="0.2">
      <c r="A6" t="s">
        <v>139</v>
      </c>
      <c r="B6" t="s">
        <v>140</v>
      </c>
      <c r="C6" t="s">
        <v>250</v>
      </c>
      <c r="D6" s="20"/>
      <c r="E6" s="20"/>
      <c r="F6" s="20"/>
      <c r="G6" s="20"/>
      <c r="H6" s="20"/>
      <c r="I6" s="26"/>
      <c r="J6" s="20"/>
    </row>
    <row r="7" spans="1:10" x14ac:dyDescent="0.2">
      <c r="A7" t="s">
        <v>141</v>
      </c>
      <c r="B7" t="s">
        <v>142</v>
      </c>
      <c r="C7" t="s">
        <v>224</v>
      </c>
      <c r="D7" s="21"/>
      <c r="E7" s="20"/>
      <c r="F7" s="20"/>
      <c r="G7" s="20"/>
      <c r="H7" s="20"/>
      <c r="I7" s="26"/>
      <c r="J7" s="20"/>
    </row>
    <row r="8" spans="1:10" x14ac:dyDescent="0.2">
      <c r="A8" t="s">
        <v>143</v>
      </c>
      <c r="B8" t="s">
        <v>144</v>
      </c>
      <c r="C8" t="s">
        <v>227</v>
      </c>
      <c r="D8" s="20"/>
      <c r="E8" s="20"/>
      <c r="F8" s="20"/>
      <c r="G8" s="20"/>
      <c r="H8" s="20"/>
      <c r="I8" s="26"/>
      <c r="J8" s="21"/>
    </row>
    <row r="9" spans="1:10" x14ac:dyDescent="0.2">
      <c r="A9" t="s">
        <v>145</v>
      </c>
      <c r="B9" t="s">
        <v>146</v>
      </c>
      <c r="C9" t="s">
        <v>230</v>
      </c>
      <c r="D9" s="20"/>
      <c r="E9" s="20"/>
      <c r="F9" s="20"/>
      <c r="G9" s="20"/>
      <c r="H9" s="20"/>
      <c r="I9" s="26"/>
      <c r="J9" s="21"/>
    </row>
    <row r="10" spans="1:10" x14ac:dyDescent="0.2">
      <c r="A10" t="s">
        <v>147</v>
      </c>
      <c r="B10" t="s">
        <v>148</v>
      </c>
      <c r="C10" t="s">
        <v>249</v>
      </c>
      <c r="D10" s="20"/>
      <c r="E10" s="20"/>
      <c r="F10" s="20"/>
      <c r="G10" s="20"/>
      <c r="H10" s="20"/>
      <c r="I10" s="26"/>
      <c r="J10" s="20"/>
    </row>
    <row r="11" spans="1:10" x14ac:dyDescent="0.2">
      <c r="A11" t="s">
        <v>269</v>
      </c>
      <c r="B11" t="s">
        <v>149</v>
      </c>
      <c r="C11" t="s">
        <v>245</v>
      </c>
      <c r="D11" s="20"/>
      <c r="E11" s="20"/>
      <c r="F11" s="20"/>
      <c r="G11" s="20"/>
      <c r="H11" s="20"/>
      <c r="I11" s="26"/>
      <c r="J11" s="20"/>
    </row>
    <row r="12" spans="1:10" x14ac:dyDescent="0.2">
      <c r="A12" t="s">
        <v>150</v>
      </c>
      <c r="B12" t="s">
        <v>149</v>
      </c>
      <c r="C12" t="s">
        <v>245</v>
      </c>
      <c r="D12" s="20"/>
      <c r="E12" s="20"/>
      <c r="F12" s="20"/>
      <c r="G12" s="20"/>
      <c r="H12" s="20"/>
      <c r="I12" s="26"/>
      <c r="J12" s="20"/>
    </row>
    <row r="13" spans="1:10" x14ac:dyDescent="0.2">
      <c r="A13" t="s">
        <v>151</v>
      </c>
      <c r="B13" t="s">
        <v>152</v>
      </c>
      <c r="C13" t="s">
        <v>234</v>
      </c>
      <c r="D13" s="20"/>
      <c r="E13" s="20"/>
      <c r="F13" s="20"/>
      <c r="G13" s="20"/>
      <c r="H13" s="20"/>
      <c r="I13" s="26"/>
      <c r="J13" s="20"/>
    </row>
    <row r="14" spans="1:10" x14ac:dyDescent="0.2">
      <c r="A14" t="s">
        <v>153</v>
      </c>
      <c r="B14" t="s">
        <v>154</v>
      </c>
      <c r="C14" t="s">
        <v>232</v>
      </c>
      <c r="D14" s="20"/>
      <c r="E14" s="20"/>
      <c r="F14" s="20"/>
      <c r="G14" s="20"/>
      <c r="H14" s="20"/>
      <c r="I14" s="26"/>
      <c r="J14" s="20"/>
    </row>
    <row r="15" spans="1:10" x14ac:dyDescent="0.2">
      <c r="A15" t="s">
        <v>155</v>
      </c>
      <c r="B15" t="s">
        <v>156</v>
      </c>
      <c r="C15" t="s">
        <v>247</v>
      </c>
      <c r="D15" s="21"/>
      <c r="E15" s="20"/>
      <c r="F15" s="20"/>
      <c r="G15" s="20"/>
      <c r="H15" s="20"/>
      <c r="I15" s="26"/>
      <c r="J15" s="20"/>
    </row>
    <row r="16" spans="1:10" x14ac:dyDescent="0.2">
      <c r="A16" t="s">
        <v>157</v>
      </c>
      <c r="B16" t="s">
        <v>158</v>
      </c>
      <c r="C16" t="s">
        <v>228</v>
      </c>
      <c r="D16" s="20"/>
      <c r="E16" s="20"/>
      <c r="F16" s="20"/>
      <c r="G16" s="20"/>
      <c r="H16" s="20"/>
      <c r="I16" s="26"/>
      <c r="J16" s="21"/>
    </row>
    <row r="17" spans="1:10" x14ac:dyDescent="0.2">
      <c r="A17" t="s">
        <v>159</v>
      </c>
      <c r="B17" t="s">
        <v>160</v>
      </c>
      <c r="C17" t="s">
        <v>238</v>
      </c>
      <c r="D17" s="20"/>
      <c r="E17" s="20"/>
      <c r="F17" s="20"/>
      <c r="G17" s="20"/>
      <c r="H17" s="20"/>
      <c r="I17" s="26"/>
      <c r="J17" s="20"/>
    </row>
    <row r="18" spans="1:10" x14ac:dyDescent="0.2">
      <c r="A18" t="s">
        <v>161</v>
      </c>
      <c r="B18" t="s">
        <v>162</v>
      </c>
      <c r="C18" t="s">
        <v>225</v>
      </c>
      <c r="D18" s="20"/>
      <c r="E18" s="20"/>
      <c r="F18" s="20"/>
      <c r="G18" s="20"/>
      <c r="H18" s="20"/>
      <c r="I18" s="26"/>
      <c r="J18" s="20"/>
    </row>
    <row r="19" spans="1:10" x14ac:dyDescent="0.2">
      <c r="A19" t="s">
        <v>163</v>
      </c>
      <c r="B19" t="s">
        <v>164</v>
      </c>
      <c r="C19" t="s">
        <v>235</v>
      </c>
      <c r="D19" s="20"/>
      <c r="E19" s="20"/>
      <c r="F19" s="20"/>
      <c r="G19" s="20"/>
      <c r="H19" s="20"/>
      <c r="I19" s="26"/>
      <c r="J19" s="20"/>
    </row>
    <row r="20" spans="1:10" x14ac:dyDescent="0.2">
      <c r="A20" t="s">
        <v>165</v>
      </c>
      <c r="B20" t="s">
        <v>166</v>
      </c>
      <c r="C20" t="s">
        <v>252</v>
      </c>
      <c r="D20" s="20"/>
      <c r="E20" s="20"/>
      <c r="F20" s="20"/>
      <c r="G20" s="20"/>
      <c r="H20" s="20"/>
      <c r="I20" s="26"/>
      <c r="J20" s="21"/>
    </row>
    <row r="21" spans="1:10" x14ac:dyDescent="0.2">
      <c r="A21" t="s">
        <v>167</v>
      </c>
      <c r="B21" t="s">
        <v>168</v>
      </c>
      <c r="C21" t="s">
        <v>233</v>
      </c>
      <c r="D21" s="20"/>
      <c r="E21" s="20"/>
      <c r="F21" s="20"/>
      <c r="G21" s="20"/>
      <c r="H21" s="20"/>
      <c r="I21" s="26"/>
      <c r="J21" s="21"/>
    </row>
    <row r="22" spans="1:10" x14ac:dyDescent="0.2">
      <c r="A22" t="s">
        <v>169</v>
      </c>
      <c r="B22" t="s">
        <v>170</v>
      </c>
      <c r="C22" t="s">
        <v>239</v>
      </c>
      <c r="D22" s="20"/>
      <c r="E22" s="20"/>
      <c r="F22" s="20"/>
      <c r="G22" s="20"/>
      <c r="H22" s="20"/>
      <c r="I22" s="26"/>
      <c r="J22" s="20"/>
    </row>
    <row r="23" spans="1:10" x14ac:dyDescent="0.2">
      <c r="A23" t="s">
        <v>171</v>
      </c>
      <c r="B23" t="s">
        <v>172</v>
      </c>
      <c r="C23" t="s">
        <v>236</v>
      </c>
      <c r="D23" s="20"/>
      <c r="E23" s="20"/>
      <c r="F23" s="20"/>
      <c r="G23" s="20"/>
      <c r="H23" s="20"/>
      <c r="I23" s="26"/>
      <c r="J23" s="20"/>
    </row>
    <row r="24" spans="1:10" x14ac:dyDescent="0.2">
      <c r="A24" t="s">
        <v>173</v>
      </c>
      <c r="B24" t="s">
        <v>174</v>
      </c>
      <c r="C24" t="s">
        <v>226</v>
      </c>
      <c r="D24" s="20"/>
      <c r="E24" s="20"/>
      <c r="F24" s="26"/>
      <c r="G24" s="20"/>
      <c r="H24" s="20"/>
      <c r="I24" s="20"/>
      <c r="J24" s="20"/>
    </row>
    <row r="25" spans="1:10" x14ac:dyDescent="0.2">
      <c r="A25" t="s">
        <v>175</v>
      </c>
      <c r="B25" t="s">
        <v>176</v>
      </c>
      <c r="C25" t="s">
        <v>240</v>
      </c>
      <c r="D25" s="20"/>
      <c r="E25" s="20"/>
      <c r="F25" s="20"/>
      <c r="G25" s="20"/>
      <c r="H25" s="20"/>
      <c r="I25" s="26"/>
      <c r="J25" s="21"/>
    </row>
    <row r="26" spans="1:10" x14ac:dyDescent="0.2">
      <c r="A26" t="s">
        <v>177</v>
      </c>
      <c r="B26" t="s">
        <v>178</v>
      </c>
      <c r="C26" t="s">
        <v>242</v>
      </c>
      <c r="D26" s="20"/>
      <c r="E26" s="20"/>
      <c r="F26" s="20"/>
      <c r="G26" s="20"/>
      <c r="H26" s="20"/>
      <c r="I26" s="26"/>
      <c r="J26" s="21"/>
    </row>
    <row r="27" spans="1:10" x14ac:dyDescent="0.2">
      <c r="A27" t="s">
        <v>179</v>
      </c>
      <c r="B27" t="s">
        <v>180</v>
      </c>
      <c r="C27" t="s">
        <v>251</v>
      </c>
      <c r="D27" s="20"/>
      <c r="E27" s="20"/>
      <c r="F27" s="20"/>
      <c r="G27" s="20"/>
      <c r="H27" s="20"/>
      <c r="I27" s="26"/>
      <c r="J27" s="21"/>
    </row>
    <row r="28" spans="1:10" x14ac:dyDescent="0.2">
      <c r="A28" t="s">
        <v>181</v>
      </c>
      <c r="B28" t="s">
        <v>182</v>
      </c>
      <c r="C28" t="s">
        <v>231</v>
      </c>
      <c r="D28" s="20"/>
      <c r="E28" s="20"/>
      <c r="F28" s="20"/>
      <c r="G28" s="20"/>
      <c r="H28" s="20"/>
      <c r="I28" s="26"/>
      <c r="J28" s="20"/>
    </row>
    <row r="29" spans="1:10" x14ac:dyDescent="0.2">
      <c r="A29" t="s">
        <v>183</v>
      </c>
      <c r="B29" t="s">
        <v>184</v>
      </c>
      <c r="C29" t="s">
        <v>229</v>
      </c>
      <c r="D29" s="20"/>
      <c r="E29" s="20"/>
      <c r="F29" s="20"/>
      <c r="G29" s="20"/>
      <c r="H29" s="20"/>
      <c r="I29" s="26"/>
      <c r="J29" s="20"/>
    </row>
    <row r="30" spans="1:10" x14ac:dyDescent="0.2">
      <c r="A30" t="s">
        <v>185</v>
      </c>
      <c r="B30" t="s">
        <v>186</v>
      </c>
      <c r="C30" t="s">
        <v>237</v>
      </c>
      <c r="D30" s="20"/>
      <c r="E30" s="20"/>
      <c r="F30" s="20"/>
      <c r="G30" s="20"/>
      <c r="H30" s="20"/>
      <c r="I30" s="26"/>
      <c r="J30" s="21"/>
    </row>
    <row r="31" spans="1:10" x14ac:dyDescent="0.2">
      <c r="A31" t="s">
        <v>187</v>
      </c>
      <c r="B31" t="s">
        <v>188</v>
      </c>
      <c r="C31" t="s">
        <v>244</v>
      </c>
      <c r="D31" s="20"/>
      <c r="E31" s="20"/>
      <c r="F31" s="20"/>
      <c r="G31" s="20"/>
      <c r="H31" s="20"/>
      <c r="I31" s="26"/>
      <c r="J31" s="2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8B1E3-23C0-AA4D-9DB6-C62496E3F468}">
  <dimension ref="A1:F16"/>
  <sheetViews>
    <sheetView workbookViewId="0">
      <selection activeCell="E1" sqref="E1"/>
    </sheetView>
  </sheetViews>
  <sheetFormatPr baseColWidth="10" defaultRowHeight="15" x14ac:dyDescent="0.2"/>
  <sheetData>
    <row r="1" spans="1:6" x14ac:dyDescent="0.2">
      <c r="A1" t="s">
        <v>118</v>
      </c>
      <c r="B1" t="s">
        <v>119</v>
      </c>
      <c r="C1" t="s">
        <v>255</v>
      </c>
    </row>
    <row r="2" spans="1:6" x14ac:dyDescent="0.2">
      <c r="A2" t="s">
        <v>8</v>
      </c>
      <c r="B2" t="s">
        <v>106</v>
      </c>
      <c r="C2" t="s">
        <v>341</v>
      </c>
      <c r="D2" t="str">
        <f>LEFT(C2,2)</f>
        <v>12</v>
      </c>
      <c r="E2" s="31" t="str">
        <f>MID(C2,4,2)</f>
        <v>00</v>
      </c>
      <c r="F2" s="32">
        <f>TIME(D2,E2,)</f>
        <v>0.5</v>
      </c>
    </row>
    <row r="3" spans="1:6" x14ac:dyDescent="0.2">
      <c r="A3" t="s">
        <v>98</v>
      </c>
      <c r="B3" t="s">
        <v>97</v>
      </c>
      <c r="C3" t="s">
        <v>288</v>
      </c>
      <c r="D3" t="str">
        <f t="shared" ref="D3:D16" si="0">LEFT(C3,2)</f>
        <v>19</v>
      </c>
      <c r="E3" s="31" t="str">
        <f t="shared" ref="E3:E4" si="1">MID(C3,4,2)</f>
        <v>30</v>
      </c>
      <c r="F3" s="32">
        <f t="shared" ref="F3:F4" si="2">TIME(D3,E3,)</f>
        <v>0.8125</v>
      </c>
    </row>
    <row r="4" spans="1:6" x14ac:dyDescent="0.2">
      <c r="A4" t="s">
        <v>100</v>
      </c>
      <c r="B4" t="s">
        <v>14</v>
      </c>
      <c r="C4" t="s">
        <v>343</v>
      </c>
      <c r="D4" t="str">
        <f t="shared" si="0"/>
        <v>18</v>
      </c>
      <c r="E4" s="31" t="str">
        <f t="shared" si="1"/>
        <v>00</v>
      </c>
      <c r="F4" s="32">
        <f t="shared" si="2"/>
        <v>0.75</v>
      </c>
    </row>
    <row r="5" spans="1:6" x14ac:dyDescent="0.2">
      <c r="A5" t="s">
        <v>12</v>
      </c>
      <c r="B5" t="s">
        <v>112</v>
      </c>
      <c r="C5" t="s">
        <v>344</v>
      </c>
      <c r="D5" t="str">
        <f t="shared" ref="D5:D12" si="3">LEFT(C5,2)</f>
        <v>18</v>
      </c>
      <c r="E5" s="31" t="str">
        <f t="shared" ref="E5:E12" si="4">MID(C5,4,2)</f>
        <v>00</v>
      </c>
      <c r="F5" s="32">
        <f t="shared" ref="F5:F16" si="5">TIME(D5,E5,)</f>
        <v>0.75</v>
      </c>
    </row>
    <row r="6" spans="1:6" x14ac:dyDescent="0.2">
      <c r="A6" t="s">
        <v>97</v>
      </c>
      <c r="B6" t="s">
        <v>13</v>
      </c>
      <c r="C6" t="s">
        <v>289</v>
      </c>
      <c r="D6" t="str">
        <f t="shared" si="3"/>
        <v>18</v>
      </c>
      <c r="E6" s="31" t="str">
        <f t="shared" si="4"/>
        <v>00</v>
      </c>
      <c r="F6" s="32">
        <f t="shared" si="5"/>
        <v>0.75</v>
      </c>
    </row>
    <row r="7" spans="1:6" x14ac:dyDescent="0.2">
      <c r="A7" t="s">
        <v>114</v>
      </c>
      <c r="B7" t="s">
        <v>108</v>
      </c>
      <c r="C7" t="s">
        <v>289</v>
      </c>
      <c r="D7" t="str">
        <f t="shared" si="3"/>
        <v>19</v>
      </c>
      <c r="E7" s="31" t="str">
        <f t="shared" si="4"/>
        <v>00</v>
      </c>
      <c r="F7" s="32">
        <f t="shared" si="5"/>
        <v>0.79166666666666663</v>
      </c>
    </row>
    <row r="8" spans="1:6" x14ac:dyDescent="0.2">
      <c r="A8" t="s">
        <v>106</v>
      </c>
      <c r="B8" t="s">
        <v>110</v>
      </c>
      <c r="C8" t="s">
        <v>289</v>
      </c>
      <c r="D8" t="str">
        <f t="shared" si="3"/>
        <v>19</v>
      </c>
      <c r="E8" s="31" t="str">
        <f t="shared" si="4"/>
        <v>00</v>
      </c>
      <c r="F8" s="32">
        <f t="shared" si="5"/>
        <v>0.79166666666666663</v>
      </c>
    </row>
    <row r="9" spans="1:6" x14ac:dyDescent="0.2">
      <c r="A9" t="s">
        <v>103</v>
      </c>
      <c r="B9" t="s">
        <v>111</v>
      </c>
      <c r="C9" t="s">
        <v>289</v>
      </c>
      <c r="D9" t="str">
        <f t="shared" si="3"/>
        <v>19</v>
      </c>
      <c r="E9" s="31" t="str">
        <f t="shared" si="4"/>
        <v>30</v>
      </c>
      <c r="F9" s="32">
        <f t="shared" si="5"/>
        <v>0.8125</v>
      </c>
    </row>
    <row r="10" spans="1:6" x14ac:dyDescent="0.2">
      <c r="A10" t="s">
        <v>100</v>
      </c>
      <c r="B10" t="s">
        <v>107</v>
      </c>
      <c r="C10" t="s">
        <v>285</v>
      </c>
      <c r="D10" t="str">
        <f t="shared" si="3"/>
        <v>20</v>
      </c>
      <c r="E10" s="31" t="str">
        <f t="shared" si="4"/>
        <v>00</v>
      </c>
      <c r="F10" s="32">
        <f t="shared" si="5"/>
        <v>0.83333333333333337</v>
      </c>
    </row>
    <row r="11" spans="1:6" x14ac:dyDescent="0.2">
      <c r="A11" t="s">
        <v>15</v>
      </c>
      <c r="B11" t="s">
        <v>101</v>
      </c>
      <c r="C11" t="s">
        <v>290</v>
      </c>
      <c r="D11" t="str">
        <f t="shared" si="3"/>
        <v>20</v>
      </c>
      <c r="E11" s="31" t="str">
        <f t="shared" si="4"/>
        <v>00</v>
      </c>
      <c r="F11" s="32">
        <f t="shared" si="5"/>
        <v>0.83333333333333337</v>
      </c>
    </row>
    <row r="12" spans="1:6" x14ac:dyDescent="0.2">
      <c r="A12" t="s">
        <v>105</v>
      </c>
      <c r="B12" t="s">
        <v>102</v>
      </c>
      <c r="C12" t="s">
        <v>290</v>
      </c>
      <c r="D12" t="str">
        <f t="shared" si="3"/>
        <v>20</v>
      </c>
      <c r="E12" s="31" t="str">
        <f t="shared" si="4"/>
        <v>30</v>
      </c>
      <c r="F12" s="32">
        <f t="shared" si="5"/>
        <v>0.85416666666666663</v>
      </c>
    </row>
    <row r="13" spans="1:6" x14ac:dyDescent="0.2">
      <c r="A13" t="s">
        <v>109</v>
      </c>
      <c r="B13" t="s">
        <v>104</v>
      </c>
      <c r="C13" t="s">
        <v>290</v>
      </c>
      <c r="D13" t="str">
        <f t="shared" si="0"/>
        <v/>
      </c>
      <c r="E13" s="31" t="str">
        <f t="shared" ref="E13:E16" si="6">MID(C13,4,2)</f>
        <v/>
      </c>
      <c r="F13" s="32" t="e">
        <f t="shared" si="5"/>
        <v>#VALUE!</v>
      </c>
    </row>
    <row r="14" spans="1:6" x14ac:dyDescent="0.2">
      <c r="A14" t="s">
        <v>17</v>
      </c>
      <c r="B14" t="s">
        <v>12</v>
      </c>
      <c r="C14" t="s">
        <v>290</v>
      </c>
      <c r="D14" t="str">
        <f t="shared" si="0"/>
        <v/>
      </c>
      <c r="E14" s="31" t="str">
        <f t="shared" si="6"/>
        <v/>
      </c>
      <c r="F14" s="32" t="e">
        <f t="shared" si="5"/>
        <v>#VALUE!</v>
      </c>
    </row>
    <row r="15" spans="1:6" x14ac:dyDescent="0.2">
      <c r="A15" t="s">
        <v>113</v>
      </c>
      <c r="B15" t="s">
        <v>112</v>
      </c>
      <c r="C15" t="s">
        <v>290</v>
      </c>
      <c r="D15" t="str">
        <f t="shared" si="0"/>
        <v/>
      </c>
      <c r="E15" s="31" t="str">
        <f t="shared" si="6"/>
        <v/>
      </c>
      <c r="F15" s="32" t="e">
        <f t="shared" si="5"/>
        <v>#VALUE!</v>
      </c>
    </row>
    <row r="16" spans="1:6" x14ac:dyDescent="0.2">
      <c r="A16" t="s">
        <v>16</v>
      </c>
      <c r="B16" t="s">
        <v>19</v>
      </c>
      <c r="C16" t="s">
        <v>290</v>
      </c>
      <c r="D16" t="str">
        <f t="shared" si="0"/>
        <v/>
      </c>
      <c r="E16" s="31" t="str">
        <f t="shared" si="6"/>
        <v/>
      </c>
      <c r="F16" s="32" t="e">
        <f t="shared" si="5"/>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Viz</vt:lpstr>
      <vt:lpstr>Pivot</vt:lpstr>
      <vt:lpstr>all models</vt:lpstr>
      <vt:lpstr>away rank</vt:lpstr>
      <vt:lpstr>home rank</vt:lpstr>
      <vt:lpstr>league</vt:lpstr>
      <vt:lpstr>standings</vt:lpstr>
      <vt:lpstr>arenas</vt:lpstr>
      <vt:lpstr>game times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2021-09-28T19:53:44Z</dcterms:created>
  <dc:creator>Jesse</dc:creator>
  <cp:lastModifiedBy>Microsoft Office User</cp:lastModifiedBy>
  <dcterms:modified xsi:type="dcterms:W3CDTF">2022-04-16T17:58:56Z</dcterms:modified>
</cp:coreProperties>
</file>