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eetMetadata+xml" PartName="/xl/metadata.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ms-excel.slicerCache+xml" PartName="/xl/slicerCaches/slicerCache1.xml"/>
  <Override ContentType="application/vnd.ms-excel.slicer+xml" PartName="/xl/slicers/slicer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mc:Choice Requires="x15">
      <x15ac:absPath xmlns:x15ac="http://schemas.microsoft.com/office/spreadsheetml/2010/11/ac" url="/Users/Jesse/Documents/MyStuff/NBA Betting/NBA-Betting-21-22/"/>
    </mc:Choice>
  </mc:AlternateContent>
  <xr:revisionPtr revIDLastSave="0" documentId="13_ncr:1_{3489EAF8-4EBB-2E46-8118-879BF7970DA7}" xr6:coauthVersionLast="47" xr6:coauthVersionMax="47" xr10:uidLastSave="{00000000-0000-0000-0000-000000000000}"/>
  <bookViews>
    <workbookView xWindow="500" yWindow="500" windowWidth="24660" windowHeight="14480" xr2:uid="{00000000-000D-0000-FFFF-FFFF00000000}"/>
  </bookViews>
  <sheets>
    <sheet name="Viz" sheetId="6" r:id="rId1"/>
    <sheet name="Pivot" sheetId="5" r:id="rId2"/>
    <sheet name="all models" sheetId="1" r:id="rId3"/>
    <sheet name="away rank" sheetId="2" r:id="rId4"/>
    <sheet name="home rank" sheetId="3" r:id="rId5"/>
    <sheet name="league" sheetId="9" r:id="rId6"/>
    <sheet name="standings" sheetId="8" r:id="rId7"/>
    <sheet name="arenas" sheetId="7" r:id="rId8"/>
    <sheet name="game times" sheetId="10" r:id="rId9"/>
  </sheets>
  <definedNames>
    <definedName name="_xlnm._FilterDatabase" localSheetId="2" hidden="1">'all models'!$A$1:$G$43</definedName>
    <definedName name="Slicer_away">#N/A</definedName>
  </definedNames>
  <calcPr calcId="191029"/>
  <pivotCaches>
    <pivotCache cacheId="58"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0" l="1"/>
  <c r="F4" i="10" s="1"/>
  <c r="E4" i="10"/>
  <c r="D5" i="10"/>
  <c r="E5" i="10"/>
  <c r="D6" i="10"/>
  <c r="E6" i="10"/>
  <c r="D7" i="10"/>
  <c r="E7" i="10"/>
  <c r="E3" i="10"/>
  <c r="E8" i="10"/>
  <c r="E9" i="10"/>
  <c r="F9" i="10" s="1"/>
  <c r="E10" i="10"/>
  <c r="E11" i="10"/>
  <c r="E12" i="10"/>
  <c r="E13" i="10"/>
  <c r="E14" i="10"/>
  <c r="F14" i="10" s="1"/>
  <c r="E15" i="10"/>
  <c r="E16" i="10"/>
  <c r="D3" i="10"/>
  <c r="D8" i="10"/>
  <c r="F8" i="10" s="1"/>
  <c r="D9" i="10"/>
  <c r="D10" i="10"/>
  <c r="D11" i="10"/>
  <c r="D12" i="10"/>
  <c r="D13" i="10"/>
  <c r="D14" i="10"/>
  <c r="D15" i="10"/>
  <c r="D16" i="10"/>
  <c r="E2" i="10"/>
  <c r="D2" i="10"/>
  <c r="F5" i="10"/>
  <c r="F7" i="10"/>
  <c r="F11" i="10"/>
  <c r="F12" i="10"/>
  <c r="F13" i="10"/>
  <c r="F15" i="10"/>
  <c r="F16" i="10"/>
  <c r="H1" i="6"/>
  <c r="J5" i="5"/>
  <c r="F10" i="10" l="1"/>
  <c r="F6" i="10"/>
  <c r="F2" i="10"/>
  <c r="F3" i="10"/>
  <c r="H5" i="5"/>
  <c r="I5" i="5"/>
  <c r="J5" i="6"/>
  <c r="K5" i="5"/>
  <c r="J6" i="6" s="1"/>
  <c r="L5" i="5"/>
  <c r="J10" i="6" s="1"/>
  <c r="M5" i="5"/>
  <c r="J11" i="6" s="1"/>
  <c r="H6" i="5"/>
  <c r="I6" i="5"/>
  <c r="J6" i="5"/>
  <c r="K5" i="6" s="1"/>
  <c r="K6" i="5"/>
  <c r="K6" i="6" s="1"/>
  <c r="L6" i="5"/>
  <c r="K10" i="6" s="1"/>
  <c r="M6" i="5"/>
  <c r="K11" i="6" s="1"/>
  <c r="H7" i="5"/>
  <c r="I7" i="5"/>
  <c r="J7" i="5"/>
  <c r="L5" i="6" s="1"/>
  <c r="K7" i="5"/>
  <c r="L6" i="6" s="1"/>
  <c r="L7" i="5"/>
  <c r="L10" i="6" s="1"/>
  <c r="M7" i="5"/>
  <c r="L11" i="6" s="1"/>
  <c r="H8" i="5"/>
  <c r="I8" i="5"/>
  <c r="J8" i="5"/>
  <c r="M5" i="6" s="1"/>
  <c r="K8" i="5"/>
  <c r="M6" i="6" s="1"/>
  <c r="L8" i="5"/>
  <c r="M10" i="6" s="1"/>
  <c r="M8" i="5"/>
  <c r="M11" i="6" s="1"/>
  <c r="H9" i="5"/>
  <c r="I9" i="5"/>
  <c r="J9" i="5"/>
  <c r="N5" i="6" s="1"/>
  <c r="K9" i="5"/>
  <c r="N6" i="6" s="1"/>
  <c r="L9" i="5"/>
  <c r="N10" i="6" s="1"/>
  <c r="M9" i="5"/>
  <c r="N11" i="6" s="1"/>
  <c r="H10" i="5"/>
  <c r="I10" i="5"/>
  <c r="J10" i="5"/>
  <c r="O5" i="6" s="1"/>
  <c r="K10" i="5"/>
  <c r="O6" i="6" s="1"/>
  <c r="L10" i="5"/>
  <c r="O10" i="6" s="1"/>
  <c r="M10" i="5"/>
  <c r="O11" i="6" s="1"/>
  <c r="H11" i="5"/>
  <c r="I11" i="5"/>
  <c r="J11" i="5"/>
  <c r="P5" i="6" s="1"/>
  <c r="K11" i="5"/>
  <c r="P6" i="6" s="1"/>
  <c r="L11" i="5"/>
  <c r="P10" i="6" s="1"/>
  <c r="M11" i="5"/>
  <c r="P11" i="6" s="1"/>
  <c r="D3" i="5"/>
  <c r="D2" i="5"/>
  <c r="L15" i="6" l="1"/>
  <c r="M17" i="6"/>
  <c r="N17" i="6" a="1"/>
  <c r="N17" i="6" s="1"/>
  <c r="K17" i="6"/>
  <c r="L17" i="6" a="1"/>
  <c r="L17" i="6" s="1"/>
  <c r="K14" i="6"/>
  <c r="N23" i="6"/>
  <c r="N22" i="6"/>
  <c r="N21" i="6"/>
  <c r="N20" i="6"/>
  <c r="N19" i="6"/>
  <c r="N18" i="6"/>
  <c r="M16" i="6"/>
  <c r="L23" i="6"/>
  <c r="L19" i="6"/>
  <c r="K16" i="6"/>
  <c r="L21" i="6"/>
  <c r="L18" i="6"/>
  <c r="L20" i="6"/>
  <c r="L22" i="6"/>
  <c r="I6" i="6"/>
  <c r="E3" i="6" s="1"/>
  <c r="I11" i="6"/>
  <c r="I5" i="6"/>
  <c r="B3" i="6" s="1"/>
  <c r="B17" i="6" s="1"/>
  <c r="I10" i="6"/>
  <c r="B8" i="6" l="1"/>
  <c r="C34" i="6"/>
  <c r="C30" i="6"/>
  <c r="C35" i="6"/>
  <c r="C31" i="6"/>
  <c r="B31" i="6"/>
  <c r="B35" i="6"/>
  <c r="B34" i="6"/>
  <c r="B30" i="6"/>
  <c r="F35" i="6"/>
  <c r="F34" i="6"/>
  <c r="F31" i="6"/>
  <c r="F30" i="6"/>
  <c r="E31" i="6"/>
  <c r="E30" i="6"/>
  <c r="E35" i="6"/>
  <c r="E34" i="6"/>
  <c r="C36" i="6"/>
  <c r="B36" i="6"/>
  <c r="F36" i="6"/>
  <c r="C17" i="6"/>
  <c r="E36" i="6"/>
  <c r="F17" i="6"/>
  <c r="E17" i="6"/>
  <c r="E39" i="6"/>
  <c r="E25" i="6"/>
  <c r="E38" i="6"/>
  <c r="E28" i="6"/>
  <c r="E32" i="6"/>
  <c r="E37" i="6"/>
  <c r="E33" i="6"/>
  <c r="E27" i="6"/>
  <c r="E29" i="6"/>
  <c r="E26" i="6"/>
  <c r="F39" i="6"/>
  <c r="F25" i="6"/>
  <c r="F32" i="6"/>
  <c r="F26" i="6"/>
  <c r="F38" i="6"/>
  <c r="F28" i="6"/>
  <c r="F37" i="6"/>
  <c r="F33" i="6"/>
  <c r="F27" i="6"/>
  <c r="F29" i="6"/>
  <c r="F21" i="6"/>
  <c r="F15" i="6"/>
  <c r="F13" i="6"/>
  <c r="F9" i="6"/>
  <c r="F20" i="6"/>
  <c r="F12" i="6"/>
  <c r="F8" i="6"/>
  <c r="F19" i="6"/>
  <c r="F11" i="6"/>
  <c r="F18" i="6"/>
  <c r="F16" i="6"/>
  <c r="F14" i="6"/>
  <c r="F10" i="6"/>
  <c r="C37" i="6"/>
  <c r="C33" i="6"/>
  <c r="C27" i="6"/>
  <c r="B38" i="6"/>
  <c r="B28" i="6"/>
  <c r="C21" i="6"/>
  <c r="C19" i="6"/>
  <c r="C15" i="6"/>
  <c r="C13" i="6"/>
  <c r="C11" i="6"/>
  <c r="C9" i="6"/>
  <c r="C32" i="6"/>
  <c r="C29" i="6"/>
  <c r="C26" i="6"/>
  <c r="B37" i="6"/>
  <c r="B33" i="6"/>
  <c r="B27" i="6"/>
  <c r="B21" i="6"/>
  <c r="B19" i="6"/>
  <c r="B15" i="6"/>
  <c r="B13" i="6"/>
  <c r="B11" i="6"/>
  <c r="B9" i="6"/>
  <c r="C39" i="6"/>
  <c r="C25" i="6"/>
  <c r="B32" i="6"/>
  <c r="B29" i="6"/>
  <c r="B26" i="6"/>
  <c r="C20" i="6"/>
  <c r="C18" i="6"/>
  <c r="C16" i="6"/>
  <c r="C14" i="6"/>
  <c r="C12" i="6"/>
  <c r="C10" i="6"/>
  <c r="C8" i="6"/>
  <c r="C38" i="6"/>
  <c r="C28" i="6"/>
  <c r="B39" i="6"/>
  <c r="B25" i="6"/>
  <c r="B20" i="6"/>
  <c r="B18" i="6"/>
  <c r="B16" i="6"/>
  <c r="B14" i="6"/>
  <c r="B12" i="6"/>
  <c r="B10" i="6"/>
  <c r="E21" i="6"/>
  <c r="E19" i="6"/>
  <c r="E15" i="6"/>
  <c r="E13" i="6"/>
  <c r="E11" i="6"/>
  <c r="E9" i="6"/>
  <c r="E20" i="6"/>
  <c r="E18" i="6"/>
  <c r="E16" i="6"/>
  <c r="E14" i="6"/>
  <c r="E12" i="6"/>
  <c r="E10" i="6"/>
  <c r="E8" i="6"/>
  <c r="L28" i="6" l="1"/>
  <c r="M35" i="6"/>
  <c r="L38" i="6"/>
  <c r="L30" i="6"/>
  <c r="L32" i="6"/>
  <c r="L34" i="6"/>
  <c r="L27" i="6"/>
  <c r="L31" i="6"/>
  <c r="L37" i="6"/>
  <c r="L29" i="6"/>
  <c r="L36" i="6"/>
  <c r="M27" i="6"/>
  <c r="M36" i="6"/>
  <c r="M34" i="6"/>
  <c r="M31" i="6"/>
  <c r="M37" i="6"/>
  <c r="M29" i="6"/>
  <c r="M38" i="6"/>
  <c r="M32" i="6"/>
  <c r="M30" i="6"/>
  <c r="M28" i="6"/>
  <c r="L35" i="6"/>
  <c r="L40" i="6" l="1"/>
  <c r="M4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<sst xmlns="http://schemas.openxmlformats.org/spreadsheetml/2006/main" count="1860" uniqueCount="347">
  <si>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</si>
  <si>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</si>
  <si>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</si>
  <si>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</si>
  <si>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</si>
  <si>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</si>
  <si>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</si>
  <si>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</si>
  <si>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</si>
  <si>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</si>
  <si>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</si>
  <si>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</si>
  <si>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</si>
  <si>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</si>
  <si>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</si>
  <si>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</si>
  <si>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</si>
  <si>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</si>
  <si>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</si>
  <si>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</si>
  <si>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</si>
  <si>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</si>
  <si>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</si>
  <si>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</si>
  <si>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</si>
  <si>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</si>
  <si>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</si>
  <si>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</si>
  <si>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</si>
  <si>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</si>
  <si>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</si>
  <si>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</si>
  <si>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</si>
  <si>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</si>
  <si>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</si>
  <si>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</si>
  <si>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</si>
  <si>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</si>
  <si>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</si>
  <si>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</si>
  <si>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</si>
  <si>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</si>
  <si>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</si>
  <si>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</si>
  <si>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</si>
  <si>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</si>
  <si>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</si>
  <si>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</si>
  <si>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</si>
  <si>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</si>
  <si>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</si>
  <si>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</si>
  <si>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</si>
  <si>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</si>
  <si>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</si>
  <si>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</si>
  <si>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</si>
  <si>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</si>
  <si>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</si>
  <si>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</si>
  <si>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</si>
  <si>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</si>
  <si>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</si>
  <si>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</si>
  <si>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</si>
  <si>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</si>
  <si>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</si>
  <si>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</si>
  <si>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</si>
  <si>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</si>
  <si>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</si>
  <si>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</si>
  <si>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</si>
  <si>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</si>
  <si>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</si>
  <si>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</si>
  <si>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</si>
  <si>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</si>
  <si>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</si>
  <si>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</si>
  <si>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</si>
  <si>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</si>
  <si>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</si>
  <si>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</si>
  <si>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</si>
  <si>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</si>
  <si>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</si>
  <si>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</si>
  <si>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</si>
  <si>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</si>
  <si>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</si>
  <si>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</si>
  <si>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</si>
  <si>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</si>
  <si>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</si>
  <si>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</si>
  <si>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</si>
  <si>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</si>
  <si>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</si>
  <si>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</si>
  <si>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</si>
  <si>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</si>
  <si>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</si>
  <si>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</si>
  <si>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</si>
  <si>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</si>
  <si>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</si>
  <si>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</si>
  <si>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</si>
  <si>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</si>
  <si>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</si>
  <si>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</si>
  <si>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</si>
  <si>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</si>
  <si>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</si>
  <si>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</si>
  <si>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</si>
  <si>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</si>
  <si>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Sum of Home_Win</t>
  </si>
  <si>
    <t>Away</t>
  </si>
  <si>
    <t>Home</t>
  </si>
  <si>
    <t>Margin</t>
  </si>
  <si>
    <t>Win</t>
  </si>
  <si>
    <t>Ortg</t>
  </si>
  <si>
    <t>Defense</t>
  </si>
  <si>
    <t>Offense</t>
  </si>
  <si>
    <t>Rank</t>
  </si>
  <si>
    <t>Drtg</t>
  </si>
  <si>
    <t>@</t>
  </si>
  <si>
    <t>Kate Moss -   Random Forest</t>
  </si>
  <si>
    <t>Tyra Banks -         Least Squares</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</si>
  <si>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</si>
  <si>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</si>
  <si>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</si>
  <si>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</si>
  <si>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</si>
  <si>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</si>
  <si>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</si>
  <si>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</si>
  <si>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</si>
  <si>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</si>
  <si>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</si>
  <si>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</si>
  <si>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</si>
  <si>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</si>
  <si>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</si>
  <si>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</si>
  <si>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</si>
  <si>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</si>
  <si>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</si>
  <si>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Los Angeles Clippers</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</si>
  <si>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</si>
  <si>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</si>
  <si>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</si>
  <si>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</si>
  <si>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</si>
  <si>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</si>
  <si>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</si>
  <si>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</si>
  <si>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</si>
  <si>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</si>
  <si>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</si>
  <si>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</si>
  <si>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</si>
  <si>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</si>
  <si>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</si>
  <si>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</si>
  <si>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</si>
  <si>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</si>
  <si>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</si>
  <si>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</si>
  <si>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</si>
  <si>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</si>
  <si>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</si>
  <si>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</si>
  <si>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</si>
  <si>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</si>
  <si>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</si>
  <si>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</si>
  <si>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</si>
  <si>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</si>
  <si>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</si>
  <si>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</si>
  <si>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</si>
  <si>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</si>
  <si>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</si>
  <si>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</si>
  <si>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</si>
  <si>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</si>
  <si>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</si>
  <si>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</si>
  <si>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</si>
  <si>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</si>
  <si>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</si>
  <si>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</si>
  <si>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</si>
  <si>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</si>
  <si>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</si>
  <si>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</si>
  <si>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</si>
  <si>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</si>
  <si>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</si>
  <si>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</si>
  <si>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</si>
  <si>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</si>
  <si>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</si>
  <si>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</si>
  <si>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</si>
  <si>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</si>
  <si>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</si>
  <si>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</si>
  <si>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</si>
  <si>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</si>
  <si>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</si>
  <si>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</si>
  <si>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L 1</t>
  </si>
  <si>
    <t>W 1</t>
  </si>
  <si>
    <t>L 2</t>
  </si>
  <si>
    <t>W 3</t>
  </si>
  <si>
    <t>W 2</t>
  </si>
  <si>
    <t>L 3</t>
  </si>
  <si>
    <t>Four Factors</t>
  </si>
  <si>
    <t>Lg_Avg</t>
  </si>
  <si>
    <t>PPG</t>
  </si>
  <si>
    <t>Season</t>
  </si>
  <si>
    <t>Expected Score</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</si>
  <si>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</si>
  <si>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</si>
  <si>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</si>
  <si>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</si>
  <si>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</si>
  <si>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</si>
  <si>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</si>
  <si>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</si>
  <si>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</si>
  <si>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</si>
  <si>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</si>
  <si>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</si>
  <si>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</si>
  <si>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</si>
  <si>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</si>
  <si>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</si>
  <si>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</si>
  <si>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</si>
  <si>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</si>
  <si>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</si>
  <si>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</si>
  <si>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</si>
  <si>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</si>
  <si>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</si>
  <si>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</si>
  <si>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</si>
  <si>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</si>
  <si>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</si>
  <si>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</si>
  <si>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</si>
  <si>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Offense Expectations</t>
  </si>
  <si>
    <t>Defense Expectations</t>
  </si>
  <si>
    <t>Game Time</t>
  </si>
  <si>
    <t>1-1</t>
  </si>
  <si>
    <t>0-2</t>
  </si>
  <si>
    <t>2-0</t>
  </si>
  <si>
    <t>3-0</t>
  </si>
  <si>
    <t>1-2</t>
  </si>
  <si>
    <t>2-1</t>
  </si>
  <si>
    <t>0-3</t>
  </si>
  <si>
    <t>0-1</t>
  </si>
  <si>
    <t>1-0</t>
  </si>
  <si>
    <t>0-0</t>
  </si>
  <si>
    <t>W 0</t>
  </si>
  <si>
    <t>2-2</t>
  </si>
  <si>
    <t>3-1</t>
  </si>
  <si>
    <t>4-0</t>
  </si>
  <si>
    <t>1-3</t>
  </si>
  <si>
    <t>W 4</t>
  </si>
  <si>
    <t>18:30:00</t>
  </si>
  <si>
    <t>19:00:00</t>
  </si>
  <si>
    <t>19:30:00</t>
  </si>
  <si>
    <t>21:00:00</t>
  </si>
  <si>
    <t>5-9</t>
  </si>
  <si>
    <t>6-7</t>
  </si>
  <si>
    <t>10-4</t>
  </si>
  <si>
    <t>8-7</t>
  </si>
  <si>
    <t>9-4</t>
  </si>
  <si>
    <t>9-5</t>
  </si>
  <si>
    <t>8-4</t>
  </si>
  <si>
    <t>3-9</t>
  </si>
  <si>
    <t>11-2</t>
  </si>
  <si>
    <t>1-12</t>
  </si>
  <si>
    <t>6-8</t>
  </si>
  <si>
    <t>8-5</t>
  </si>
  <si>
    <t>8-6</t>
  </si>
  <si>
    <t>4-8</t>
  </si>
  <si>
    <t>2-12</t>
  </si>
  <si>
    <t>7-6</t>
  </si>
  <si>
    <t>5-7</t>
  </si>
  <si>
    <t>3-10</t>
  </si>
  <si>
    <t>9-3</t>
  </si>
  <si>
    <t>5-8</t>
  </si>
  <si>
    <t>4-9</t>
  </si>
  <si>
    <t>7-7</t>
  </si>
  <si>
    <t>2-8</t>
  </si>
  <si>
    <t>5-5</t>
  </si>
  <si>
    <t>8-2</t>
  </si>
  <si>
    <t>4-6</t>
  </si>
  <si>
    <t>6-4</t>
  </si>
  <si>
    <t>7-3</t>
  </si>
  <si>
    <t>3-7</t>
  </si>
  <si>
    <t>0-10</t>
  </si>
  <si>
    <t>1-9</t>
  </si>
  <si>
    <t>W 5</t>
  </si>
  <si>
    <t>L 11</t>
  </si>
  <si>
    <t>L 4</t>
  </si>
  <si>
    <t>W 8</t>
  </si>
  <si>
    <t>1-8</t>
  </si>
  <si>
    <t>4-4</t>
  </si>
  <si>
    <t>6-2</t>
  </si>
  <si>
    <t>4-5</t>
  </si>
  <si>
    <t>4-2</t>
  </si>
  <si>
    <t>5-3</t>
  </si>
  <si>
    <t>3-3</t>
  </si>
  <si>
    <t>2-3</t>
  </si>
  <si>
    <t>2-5</t>
  </si>
  <si>
    <t>0-7</t>
  </si>
  <si>
    <t>2-6</t>
  </si>
  <si>
    <t>2-4</t>
  </si>
  <si>
    <t>5-4</t>
  </si>
  <si>
    <t>1-6</t>
  </si>
  <si>
    <t>5-2</t>
  </si>
  <si>
    <t>4-1</t>
  </si>
  <si>
    <t>1-7</t>
  </si>
  <si>
    <t>3-4</t>
  </si>
  <si>
    <t>5-1</t>
  </si>
  <si>
    <t>4-3</t>
  </si>
  <si>
    <t>L 7</t>
  </si>
  <si>
    <t>7-1</t>
  </si>
  <si>
    <t>1-4</t>
  </si>
  <si>
    <t>8-1</t>
  </si>
  <si>
    <t>1-5</t>
  </si>
  <si>
    <t>6-3</t>
  </si>
  <si>
    <t>7-4</t>
  </si>
  <si>
    <t>W 6</t>
  </si>
  <si>
    <t>W 7</t>
  </si>
  <si>
    <t>L 5</t>
  </si>
  <si>
    <t>20:00:00</t>
  </si>
  <si>
    <t>22:00:00</t>
  </si>
  <si>
    <t>22:30:00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</si>
</sst>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69" formatCode="h:m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b/>
      <sz val="12"/>
      <color theme="0"/>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s>
  <fills count="24">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57">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65" fontId="0" fillId="8" borderId="0" xfId="0" applyNumberFormat="1"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1" fontId="5" fillId="4" borderId="2" xfId="0" applyNumberFormat="1" applyFont="1" applyFill="1" applyBorder="1" applyAlignment="1">
      <alignment horizontal="center" vertical="center"/>
    </xf>
    <xf numFmtId="0" fontId="5" fillId="7" borderId="2" xfId="0" applyFont="1" applyFill="1" applyBorder="1" applyAlignment="1">
      <alignment horizontal="left" vertical="center"/>
    </xf>
    <xf numFmtId="1" fontId="4" fillId="18" borderId="2" xfId="3" applyNumberFormat="1" applyFont="1" applyFill="1" applyBorder="1" applyAlignment="1">
      <alignment horizontal="center" vertical="center"/>
    </xf>
    <xf numFmtId="3" fontId="10" fillId="0" borderId="0" xfId="0" applyNumberFormat="1" applyFont="1"/>
    <xf numFmtId="0" fontId="4" fillId="5" borderId="0" xfId="3" applyFont="1" applyFill="1" applyAlignment="1">
      <alignment horizontal="center" vertical="center"/>
    </xf>
    <xf numFmtId="0" fontId="5" fillId="22" borderId="2" xfId="0" applyFont="1" applyFill="1" applyBorder="1" applyAlignment="1">
      <alignment horizontal="right"/>
    </xf>
    <xf numFmtId="0" fontId="5" fillId="23" borderId="2" xfId="0" applyFont="1" applyFill="1" applyBorder="1" applyAlignment="1">
      <alignment horizontal="center"/>
    </xf>
    <xf numFmtId="0" fontId="16" fillId="0" borderId="0" xfId="0" applyFont="1"/>
    <xf numFmtId="0" fontId="17" fillId="8" borderId="0" xfId="0" applyFont="1" applyFill="1" applyAlignment="1">
      <alignment horizontal="center" vertical="center"/>
    </xf>
    <xf numFmtId="169" fontId="0" fillId="0" borderId="0" xfId="0" applyNumberFormat="1"/>
    <xf numFmtId="18" fontId="0" fillId="0" borderId="0" xfId="0" applyNumberFormat="1"/>
    <xf numFmtId="0" fontId="4" fillId="6" borderId="2" xfId="3" applyFont="1" applyFill="1" applyBorder="1" applyAlignment="1">
      <alignment horizontal="center" vertical="center"/>
    </xf>
    <xf numFmtId="0" fontId="4" fillId="5" borderId="2" xfId="3" applyFont="1" applyFill="1" applyBorder="1" applyAlignment="1">
      <alignment horizontal="center" vertical="center"/>
    </xf>
    <xf numFmtId="0" fontId="14" fillId="8" borderId="4" xfId="0" applyFont="1" applyFill="1" applyBorder="1" applyAlignment="1">
      <alignment horizontal="center"/>
    </xf>
    <xf numFmtId="0" fontId="14" fillId="8" borderId="0" xfId="0" applyFont="1" applyFill="1" applyAlignment="1">
      <alignment horizontal="center"/>
    </xf>
    <xf numFmtId="0" fontId="9" fillId="8" borderId="0" xfId="0" applyFont="1" applyFill="1" applyAlignment="1">
      <alignment horizontal="center"/>
    </xf>
    <xf numFmtId="0" fontId="7" fillId="5" borderId="0" xfId="3" applyFont="1" applyFill="1" applyAlignment="1">
      <alignment horizontal="center" vertical="center"/>
    </xf>
    <xf numFmtId="0" fontId="6" fillId="6" borderId="0" xfId="3" applyFont="1" applyFill="1" applyAlignment="1">
      <alignment horizontal="center" vertical="center" wrapText="1"/>
    </xf>
    <xf numFmtId="0" fontId="4" fillId="5" borderId="0" xfId="3" applyFont="1" applyFill="1" applyAlignment="1">
      <alignment horizontal="center" vertical="center"/>
    </xf>
    <xf numFmtId="0" fontId="4" fillId="6" borderId="0" xfId="3" applyFont="1" applyFill="1" applyAlignment="1">
      <alignment horizontal="center" vertical="center"/>
    </xf>
    <xf numFmtId="0" fontId="13" fillId="21" borderId="5" xfId="0" applyFont="1" applyFill="1" applyBorder="1" applyAlignment="1">
      <alignment horizontal="center"/>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8" fillId="8" borderId="0" xfId="0" applyFont="1" applyFill="1" applyAlignment="1">
      <alignment horizontal="center" vertical="center"/>
    </xf>
    <xf numFmtId="167" fontId="8" fillId="8" borderId="0" xfId="0" applyNumberFormat="1" applyFont="1" applyFill="1" applyAlignment="1">
      <alignment horizontal="center" vertical="center"/>
    </xf>
    <xf numFmtId="168" fontId="15" fillId="8" borderId="0" xfId="0" applyNumberFormat="1" applyFont="1" applyFill="1" applyAlignment="1">
      <alignment horizontal="center"/>
    </xf>
    <xf numFmtId="0" fontId="5" fillId="15"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5" fillId="13" borderId="2" xfId="0" applyFont="1" applyFill="1" applyBorder="1" applyAlignment="1">
      <alignment horizontal="center" vertical="center" wrapText="1"/>
    </xf>
    <xf numFmtId="0" fontId="5" fillId="16" borderId="2" xfId="0" applyFont="1" applyFill="1" applyBorder="1" applyAlignment="1">
      <alignment horizontal="center" vertical="center" wrapText="1"/>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F0026"/>
      <color rgb="FF27313F"/>
      <color rgb="FF3D4A5F"/>
      <color rgb="FF443D6B"/>
      <color rgb="FF05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pivotCache/pivotCacheDefinition1.xml" Type="http://schemas.openxmlformats.org/officeDocument/2006/relationships/pivotCacheDefinition"/><Relationship Id="rId11" Target="slicerCaches/slicerCache1.xml" Type="http://schemas.microsoft.com/office/2007/relationships/slicerCache"/><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15" Target="metadata.xml" Type="http://schemas.openxmlformats.org/officeDocument/2006/relationships/sheetMetadata"/><Relationship Id="rId16"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xdr:from>
      <xdr:col>8</xdr:col>
      <xdr:colOff>0</xdr:colOff>
      <xdr:row>13</xdr:row>
      <xdr:rowOff>38100</xdr:rowOff>
    </xdr:from>
    <xdr:to>
      <xdr:col>8</xdr:col>
      <xdr:colOff>1828800</xdr:colOff>
      <xdr:row>24</xdr:row>
      <xdr:rowOff>190500</xdr:rowOff>
    </xdr:to>
    <mc:AlternateContent xmlns:mc="http://schemas.openxmlformats.org/markup-compatibility/2006" xmlns:a14="http://schemas.microsoft.com/office/drawing/2010/main">
      <mc:Choice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dr:sp macro="" textlink="">
          <xdr:nvSpPr>
            <xdr:cNvPr id="0" name=""/>
            <xdr:cNvSpPr>
              <a:spLocks noTextEdit="1"/>
            </xdr:cNvSpPr>
          </xdr:nvSpPr>
          <xdr:spPr>
            <a:xfrm>
              <a:off x="4927600" y="2679700"/>
              <a:ext cx="1828800" cy="320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no"?><Relationships xmlns="http://schemas.openxmlformats.org/package/2006/relationships"><Relationship Id="rId1" Target="pivotCacheRecords1.xml" Type="http://schemas.openxmlformats.org/officeDocument/2006/relationships/pivotCacheRecords"/></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95.675945486109" createdVersion="7" refreshedVersion="7" minRefreshableVersion="3" recordCount="36" xr:uid="{B6377EAF-B909-DD45-9D3D-EBD1A20B908A}">
  <cacheSource type="worksheet">
    <worksheetSource ref="A1:G100" sheet="all models"/>
  </cacheSource>
  <cacheFields count="7">
    <cacheField name="Away" numFmtId="0">
      <sharedItems containsBlank="1" count="25">
        <s v="Philadelphia 76ers"/>
        <s v="Golden State Warriors"/>
        <s v="Houston Rockets"/>
        <s v="Los Angeles Lakers"/>
        <s v="Denver Nuggets"/>
        <m/>
        <s v="Phoenix Suns" u="1"/>
        <s v="New York Knicks" u="1"/>
        <s v="Oklahoma City Thunder" u="1"/>
        <s v="Boston Celtics" u="1"/>
        <s v="San Antonio Spurs" u="1"/>
        <s v="Indiana Pacers" u="1"/>
        <s v="Orlando Magic" u="1"/>
        <s v="Brooklyn Nets" u="1"/>
        <s v="Miami Heat" u="1"/>
        <s v="Toronto Raptors" u="1"/>
        <s v="Milwaukee Bucks" u="1"/>
        <s v="New Orleans Pelicans" u="1"/>
        <s v="Utah Jazz" u="1"/>
        <s v="Sacramento Kings" u="1"/>
        <s v="Portland Trail Blazers" u="1"/>
        <s v="Washington Wizards" u="1"/>
        <s v="Charlotte Hornets" u="1"/>
        <s v="Memphis Grizzlies" u="1"/>
        <s v="Detroit Pistons" u="1"/>
      </sharedItems>
    </cacheField>
    <cacheField name="Home" numFmtId="0">
      <sharedItems containsBlank="1" count="26">
        <s v="New York Knicks"/>
        <s v="Oklahoma City Thunder"/>
        <s v="Dallas Mavericks"/>
        <s v="San Antonio Spurs"/>
        <s v="Utah Jazz"/>
        <m/>
        <s v="Boston Celtics" u="1"/>
        <s v="Los Angeles Lakers" u="1"/>
        <s v="Denver Nuggets" u="1"/>
        <s v="Indiana Pacers" u="1"/>
        <s v="Brooklyn Nets" u="1"/>
        <s v="Chicago Bulls" u="1"/>
        <s v="Philadelphia 76ers" u="1"/>
        <s v="Toronto Raptors" u="1"/>
        <s v="Milwaukee Bucks" u="1"/>
        <s v="New Orleans Pelicans" u="1"/>
        <s v="Golden State Warriors" u="1"/>
        <s v="Sacramento Kings" u="1"/>
        <s v="Houston Rockets" u="1"/>
        <s v="Portland Trail Blazers" u="1"/>
        <s v="Washington Wizards" u="1"/>
        <s v="Cleveland Cavaliers" u="1"/>
        <s v="Charlotte Hornets" u="1"/>
        <s v="Memphis Grizzlies" u="1"/>
        <s v="Atlanta Hawks" u="1"/>
        <s v="Detroit Pistons" u="1"/>
      </sharedItems>
    </cacheField>
    <cacheField name="Away_Margin" numFmtId="0">
      <sharedItems containsString="0" containsBlank="1" containsNumber="1" minValue="-16.047999999999998" maxValue="31.978000000000002"/>
    </cacheField>
    <cacheField name="Home_Margin" numFmtId="0">
      <sharedItems containsString="0" containsBlank="1" containsNumber="1" minValue="-31.978000000000002" maxValue="16.047999999999998"/>
    </cacheField>
    <cacheField name="Away_Win" numFmtId="0">
      <sharedItems containsString="0" containsBlank="1" containsNumber="1" minValue="7.6999999999999999E-2" maxValue="0.98399999999999999"/>
    </cacheField>
    <cacheField name="Home_Win" numFmtId="0">
      <sharedItems containsString="0" containsBlank="1" containsNumber="1" minValue="1.6E-2" maxValue="0.92300000000000004"/>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068375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2.569"/>
    <n v="-2.569"/>
    <n v="0.58199999999999996"/>
    <n v="0.41799999999999998"/>
    <x v="0"/>
  </r>
  <r>
    <x v="1"/>
    <x v="1"/>
    <n v="31.978000000000002"/>
    <n v="-31.978000000000002"/>
    <n v="0.98399999999999999"/>
    <n v="1.6E-2"/>
    <x v="0"/>
  </r>
  <r>
    <x v="2"/>
    <x v="2"/>
    <n v="8.5350000000000001"/>
    <n v="-8.5350000000000001"/>
    <n v="0.77200000000000002"/>
    <n v="0.22800000000000001"/>
    <x v="0"/>
  </r>
  <r>
    <x v="3"/>
    <x v="3"/>
    <n v="-6.9779999999999998"/>
    <n v="6.9779999999999998"/>
    <n v="0.29799999999999999"/>
    <n v="0.70199999999999996"/>
    <x v="0"/>
  </r>
  <r>
    <x v="4"/>
    <x v="4"/>
    <n v="-16.047999999999998"/>
    <n v="16.047999999999998"/>
    <n v="7.6999999999999999E-2"/>
    <n v="0.92300000000000004"/>
    <x v="0"/>
  </r>
  <r>
    <x v="0"/>
    <x v="0"/>
    <n v="1.0580000000000001"/>
    <n v="-1.0580000000000001"/>
    <n v="0.55600000000000005"/>
    <n v="0.44400000000000001"/>
    <x v="1"/>
  </r>
  <r>
    <x v="1"/>
    <x v="1"/>
    <n v="19.617999999999999"/>
    <n v="-19.617999999999999"/>
    <n v="0.93600000000000005"/>
    <n v="6.4000000000000001E-2"/>
    <x v="1"/>
  </r>
  <r>
    <x v="2"/>
    <x v="2"/>
    <n v="4.5789999999999997"/>
    <n v="-4.5789999999999997"/>
    <n v="0.64600000000000002"/>
    <n v="0.35399999999999998"/>
    <x v="1"/>
  </r>
  <r>
    <x v="3"/>
    <x v="3"/>
    <n v="-2.2789999999999999"/>
    <n v="2.2789999999999999"/>
    <n v="0.32700000000000001"/>
    <n v="0.67300000000000004"/>
    <x v="1"/>
  </r>
  <r>
    <x v="4"/>
    <x v="4"/>
    <n v="-11.202999999999999"/>
    <n v="11.202999999999999"/>
    <n v="0.215"/>
    <n v="0.78500000000000003"/>
    <x v="1"/>
  </r>
  <r>
    <x v="0"/>
    <x v="0"/>
    <n v="-0.92200000000000004"/>
    <n v="0.92200000000000004"/>
    <n v="0.47599999999999998"/>
    <n v="0.52400000000000002"/>
    <x v="2"/>
  </r>
  <r>
    <x v="1"/>
    <x v="1"/>
    <n v="10.077999999999999"/>
    <n v="-10.077999999999999"/>
    <n v="0.81"/>
    <n v="0.19"/>
    <x v="2"/>
  </r>
  <r>
    <x v="2"/>
    <x v="2"/>
    <n v="-2.1179999999999999"/>
    <n v="2.1179999999999999"/>
    <n v="0.42199999999999999"/>
    <n v="0.57799999999999996"/>
    <x v="2"/>
  </r>
  <r>
    <x v="3"/>
    <x v="3"/>
    <n v="-6.2549999999999999"/>
    <n v="6.2549999999999999"/>
    <n v="0.30199999999999999"/>
    <n v="0.69799999999999995"/>
    <x v="2"/>
  </r>
  <r>
    <x v="4"/>
    <x v="4"/>
    <n v="-8.7449999999999992"/>
    <n v="8.7449999999999992"/>
    <n v="0.254"/>
    <n v="0.746"/>
    <x v="2"/>
  </r>
  <r>
    <x v="0"/>
    <x v="0"/>
    <n v="0.54900000000000004"/>
    <n v="-0.54900000000000004"/>
    <n v="0.626"/>
    <n v="0.374"/>
    <x v="3"/>
  </r>
  <r>
    <x v="1"/>
    <x v="1"/>
    <n v="15.756"/>
    <n v="-15.756"/>
    <n v="0.76800000000000002"/>
    <n v="0.23200000000000001"/>
    <x v="3"/>
  </r>
  <r>
    <x v="2"/>
    <x v="2"/>
    <n v="0.86699999999999999"/>
    <n v="-0.86699999999999999"/>
    <n v="0.66200000000000003"/>
    <n v="0.33800000000000002"/>
    <x v="3"/>
  </r>
  <r>
    <x v="3"/>
    <x v="3"/>
    <n v="-4.3280000000000003"/>
    <n v="4.3280000000000003"/>
    <n v="0.26400000000000001"/>
    <n v="0.73599999999999999"/>
    <x v="3"/>
  </r>
  <r>
    <x v="4"/>
    <x v="4"/>
    <n v="-2.5190000000000001"/>
    <n v="2.5190000000000001"/>
    <n v="0.35399999999999998"/>
    <n v="0.64600000000000002"/>
    <x v="3"/>
  </r>
  <r>
    <x v="0"/>
    <x v="0"/>
    <n v="0.77600000000000002"/>
    <n v="-0.77600000000000002"/>
    <n v="0.54"/>
    <n v="0.46"/>
    <x v="4"/>
  </r>
  <r>
    <x v="1"/>
    <x v="1"/>
    <n v="17.413"/>
    <n v="-17.413"/>
    <n v="0.93899999999999995"/>
    <n v="6.0999999999999999E-2"/>
    <x v="4"/>
  </r>
  <r>
    <x v="2"/>
    <x v="2"/>
    <n v="2.89"/>
    <n v="-2.89"/>
    <n v="0.64100000000000001"/>
    <n v="0.35899999999999999"/>
    <x v="4"/>
  </r>
  <r>
    <x v="3"/>
    <x v="3"/>
    <n v="-5.3940000000000001"/>
    <n v="5.3940000000000001"/>
    <n v="0.318"/>
    <n v="0.68200000000000005"/>
    <x v="4"/>
  </r>
  <r>
    <x v="4"/>
    <x v="4"/>
    <n v="-6.7610000000000001"/>
    <n v="6.7610000000000001"/>
    <n v="0.28399999999999997"/>
    <n v="0.71599999999999997"/>
    <x v="4"/>
  </r>
  <r>
    <x v="0"/>
    <x v="0"/>
    <n v="1.6759999999999999"/>
    <n v="-1.6759999999999999"/>
    <n v="0.45"/>
    <n v="0.55000000000000004"/>
    <x v="5"/>
  </r>
  <r>
    <x v="1"/>
    <x v="1"/>
    <n v="17.497"/>
    <n v="-17.497"/>
    <n v="0.92300000000000004"/>
    <n v="7.6999999999999999E-2"/>
    <x v="5"/>
  </r>
  <r>
    <x v="2"/>
    <x v="2"/>
    <n v="2.6219999999999999"/>
    <n v="-2.6219999999999999"/>
    <n v="0.55500000000000005"/>
    <n v="0.44500000000000001"/>
    <x v="5"/>
  </r>
  <r>
    <x v="3"/>
    <x v="3"/>
    <n v="-4.2439999999999998"/>
    <n v="4.2439999999999998"/>
    <n v="0.29699999999999999"/>
    <n v="0.70299999999999996"/>
    <x v="5"/>
  </r>
  <r>
    <x v="4"/>
    <x v="4"/>
    <n v="-8.9390000000000001"/>
    <n v="8.9390000000000001"/>
    <n v="0.26800000000000002"/>
    <n v="0.73199999999999998"/>
    <x v="5"/>
  </r>
  <r>
    <x v="0"/>
    <x v="0"/>
    <n v="0.95099999999999996"/>
    <n v="-0.95099999999999996"/>
    <n v="0.53800000000000003"/>
    <n v="0.46200000000000002"/>
    <x v="6"/>
  </r>
  <r>
    <x v="1"/>
    <x v="1"/>
    <n v="18.722999999999999"/>
    <n v="-18.722999999999999"/>
    <n v="0.89300000000000002"/>
    <n v="0.107"/>
    <x v="6"/>
  </r>
  <r>
    <x v="2"/>
    <x v="2"/>
    <n v="2.8959999999999999"/>
    <n v="-2.8959999999999999"/>
    <n v="0.61599999999999999"/>
    <n v="0.38400000000000001"/>
    <x v="6"/>
  </r>
  <r>
    <x v="3"/>
    <x v="3"/>
    <n v="-4.9130000000000003"/>
    <n v="4.9130000000000003"/>
    <n v="0.30099999999999999"/>
    <n v="0.69899999999999995"/>
    <x v="6"/>
  </r>
  <r>
    <x v="4"/>
    <x v="4"/>
    <n v="-9.0359999999999996"/>
    <n v="9.0359999999999996"/>
    <n v="0.24199999999999999"/>
    <n v="0.75800000000000001"/>
    <x v="6"/>
  </r>
  <r>
    <x v="5"/>
    <x v="5"/>
    <m/>
    <m/>
    <m/>
    <m/>
    <x v="7"/>
  </r>
</pivotCacheRecords>
</file>

<file path=xl/pivotTables/_rels/pivotTable1.xml.rels><?xml version="1.0" encoding="UTF-8" standalone="no"?><Relationships xmlns="http://schemas.openxmlformats.org/package/2006/relationships"><Relationship Id="rId1" Target="../pivotCache/pivotCacheDefinition1.xml" Type="http://schemas.openxmlformats.org/officeDocument/2006/relationships/pivotCacheDefinition"/></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201D03-DB27-2943-80C5-9E47B3544008}" name="PivotTable2" cacheId="58"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F11" firstHeaderRow="0" firstDataRow="1" firstDataCol="2" rowPageCount="1" colPageCount="1"/>
  <pivotFields count="7">
    <pivotField axis="axisPage" compact="0" outline="0" multipleItemSelectionAllowed="1" showAll="0" defaultSubtotal="0">
      <items count="25">
        <item h="1" m="1" x="21"/>
        <item h="1" m="1" x="10"/>
        <item h="1" m="1" x="20"/>
        <item h="1" x="0"/>
        <item h="1" m="1" x="7"/>
        <item h="1" m="1" x="12"/>
        <item h="1" m="1" x="11"/>
        <item h="1" x="1"/>
        <item x="4"/>
        <item h="1" x="5"/>
        <item h="1" m="1" x="13"/>
        <item h="1" m="1" x="14"/>
        <item h="1" m="1" x="19"/>
        <item h="1" m="1" x="6"/>
        <item h="1" m="1" x="15"/>
        <item h="1" m="1" x="24"/>
        <item h="1" m="1" x="23"/>
        <item h="1" m="1" x="8"/>
        <item h="1" x="2"/>
        <item h="1" m="1" x="17"/>
        <item h="1" m="1" x="16"/>
        <item h="1" m="1" x="18"/>
        <item h="1" m="1" x="22"/>
        <item h="1" m="1" x="9"/>
        <item h="1" x="3"/>
      </items>
      <extLst>
        <ext xmlns:x14="http://schemas.microsoft.com/office/spreadsheetml/2009/9/main" uri="{2946ED86-A175-432a-8AC1-64E0C546D7DE}">
          <x14:pivotField fillDownLabels="1"/>
        </ext>
      </extLst>
    </pivotField>
    <pivotField axis="axisRow" compact="0" outline="0" showAll="0" defaultSubtotal="0">
      <items count="26">
        <item x="4"/>
        <item m="1" x="24"/>
        <item m="1" x="14"/>
        <item m="1" x="25"/>
        <item m="1" x="20"/>
        <item m="1" x="15"/>
        <item m="1" x="11"/>
        <item m="1" x="23"/>
        <item m="1" x="7"/>
        <item x="5"/>
        <item m="1" x="6"/>
        <item m="1" x="22"/>
        <item x="2"/>
        <item m="1" x="18"/>
        <item x="1"/>
        <item x="3"/>
        <item m="1" x="9"/>
        <item m="1" x="12"/>
        <item m="1" x="13"/>
        <item m="1" x="8"/>
        <item m="1" x="16"/>
        <item m="1" x="19"/>
        <item m="1" x="21"/>
        <item m="1" x="10"/>
        <item x="0"/>
        <item m="1" x="17"/>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6"/>
    <field x="1"/>
  </rowFields>
  <rowItems count="7">
    <i>
      <x/>
      <x/>
    </i>
    <i>
      <x v="1"/>
      <x/>
    </i>
    <i>
      <x v="2"/>
      <x/>
    </i>
    <i>
      <x v="3"/>
      <x/>
    </i>
    <i>
      <x v="4"/>
      <x/>
    </i>
    <i>
      <x v="5"/>
      <x/>
    </i>
    <i>
      <x v="6"/>
      <x/>
    </i>
  </rowItems>
  <colFields count="1">
    <field x="-2"/>
  </colFields>
  <colItems count="4">
    <i>
      <x/>
    </i>
    <i i="1">
      <x v="1"/>
    </i>
    <i i="2">
      <x v="2"/>
    </i>
    <i i="3">
      <x v="3"/>
    </i>
  </colItems>
  <pageFields count="1">
    <pageField fld="0" hier="-1"/>
  </pageFields>
  <dataFields count="4">
    <dataField name="Sum of Away_Margin" fld="2" baseField="0" baseItem="0"/>
    <dataField name="Sum of Home_Margin" fld="3" baseField="0" baseItem="0"/>
    <dataField name="Sum of Away_Win" fld="4" baseField="0" baseItem="0"/>
    <dataField name="Sum of Home_Win"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068375802">
      <items count="25">
        <i x="4" s="1"/>
        <i x="1"/>
        <i x="2"/>
        <i x="3"/>
        <i x="0"/>
        <i x="9" nd="1"/>
        <i x="13" nd="1"/>
        <i x="22" nd="1"/>
        <i x="24" nd="1"/>
        <i x="11" nd="1"/>
        <i x="23" nd="1"/>
        <i x="14" nd="1"/>
        <i x="16" nd="1"/>
        <i x="17" nd="1"/>
        <i x="7" nd="1"/>
        <i x="8" nd="1"/>
        <i x="12" nd="1"/>
        <i x="6" nd="1"/>
        <i x="20" nd="1"/>
        <i x="19" nd="1"/>
        <i x="10" nd="1"/>
        <i x="15" nd="1"/>
        <i x="18" nd="1"/>
        <i x="21"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slicers/slicer1.xml" Type="http://schemas.microsoft.com/office/2007/relationships/slicer"/></Relationships>
</file>

<file path=xl/worksheets/_rels/sheet2.xml.rels><?xml version="1.0" encoding="UTF-8" standalone="no"?><Relationships xmlns="http://schemas.openxmlformats.org/package/2006/relationships"><Relationship Id="rId1" Target="../pivotTables/pivotTable1.xml" Type="http://schemas.openxmlformats.org/officeDocument/2006/relationships/pivot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P41"/>
  <sheetViews>
    <sheetView tabSelected="1" zoomScaleNormal="100" workbookViewId="0"/>
  </sheetViews>
  <sheetFormatPr baseColWidth="10" defaultRowHeight="16" customHeight="1" x14ac:dyDescent="0.2"/>
  <cols>
    <col min="1" max="1" customWidth="true" style="8" width="2.83203125" collapsed="true"/>
    <col min="2" max="2" customWidth="true" style="8" width="10.83203125" collapsed="true"/>
    <col min="3" max="3" style="8" width="10.83203125" collapsed="true"/>
    <col min="4" max="4" customWidth="true" style="8" width="8.83203125" collapsed="true"/>
    <col min="5" max="6" style="8" width="10.83203125" collapsed="true"/>
    <col min="7" max="7" customWidth="true" style="8" width="2.83203125" collapsed="true"/>
    <col min="8" max="8" customWidth="true" style="8" width="6.83203125" collapsed="true"/>
    <col min="9" max="9" customWidth="true" style="8" width="24.83203125" collapsed="true"/>
    <col min="10" max="16" customWidth="true" style="8" width="15.83203125" collapsed="true"/>
    <col min="17" max="16384" style="8" width="10.83203125" collapsed="true"/>
  </cols>
  <sheetData>
    <row r="1" spans="2:16" ht="16" customHeight="1" x14ac:dyDescent="0.2">
      <c r="B1" s="44" t="s">
        <v>119</v>
      </c>
      <c r="C1" s="44"/>
      <c r="E1" s="45" t="s">
        <v>120</v>
      </c>
      <c r="F1" s="45"/>
      <c r="H1" s="50">
        <f ca="1">TODAY()</f>
        <v>44495</v>
      </c>
      <c r="I1" s="50"/>
    </row>
    <row r="2" spans="2:16" ht="16" customHeight="1" x14ac:dyDescent="0.2">
      <c r="H2" s="50"/>
      <c r="I2" s="50"/>
    </row>
    <row r="3" spans="2:16" ht="16" customHeight="1" x14ac:dyDescent="0.2">
      <c r="B3" s="42" t="str">
        <f>I5</f>
        <v>Denver Nuggets</v>
      </c>
      <c r="C3" s="42"/>
      <c r="D3" s="49" t="s">
        <v>128</v>
      </c>
      <c r="E3" s="43" t="str">
        <f>I6</f>
        <v>Utah Jazz</v>
      </c>
      <c r="F3" s="43"/>
      <c r="H3" s="50"/>
      <c r="I3" s="50"/>
      <c r="J3" s="56" t="s">
        <v>9</v>
      </c>
      <c r="K3" s="47" t="s">
        <v>130</v>
      </c>
      <c r="L3" s="48" t="s">
        <v>21</v>
      </c>
      <c r="M3" s="55" t="s">
        <v>129</v>
      </c>
      <c r="N3" s="53" t="s">
        <v>23</v>
      </c>
      <c r="O3" s="54" t="s">
        <v>24</v>
      </c>
      <c r="P3" s="52" t="s">
        <v>25</v>
      </c>
    </row>
    <row r="4" spans="2:16" ht="16" customHeight="1" x14ac:dyDescent="0.2">
      <c r="B4" s="42"/>
      <c r="C4" s="42"/>
      <c r="D4" s="49"/>
      <c r="E4" s="43"/>
      <c r="F4" s="43"/>
      <c r="I4" s="20" t="s">
        <v>121</v>
      </c>
      <c r="J4" s="56"/>
      <c r="K4" s="47"/>
      <c r="L4" s="48"/>
      <c r="M4" s="55"/>
      <c r="N4" s="53"/>
      <c r="O4" s="54"/>
      <c r="P4" s="52"/>
    </row>
    <row r="5" spans="2:16" ht="16" customHeight="1" x14ac:dyDescent="0.2">
      <c r="H5" s="14" t="s">
        <v>119</v>
      </c>
      <c r="I5" s="19" t="str">
        <f>Pivot!D2</f>
        <v>Denver Nuggets</v>
      </c>
      <c r="J5" s="12">
        <f>Pivot!$J5</f>
        <v>-16.047999999999998</v>
      </c>
      <c r="K5" s="12">
        <f>Pivot!$J6</f>
        <v>-11.202999999999999</v>
      </c>
      <c r="L5" s="12">
        <f>Pivot!$J7</f>
        <v>-8.7449999999999992</v>
      </c>
      <c r="M5" s="12">
        <f>Pivot!$J8</f>
        <v>-2.5190000000000001</v>
      </c>
      <c r="N5" s="12">
        <f>Pivot!$J9</f>
        <v>-6.7610000000000001</v>
      </c>
      <c r="O5" s="12">
        <f>Pivot!$J10</f>
        <v>-8.9390000000000001</v>
      </c>
      <c r="P5" s="12">
        <f>Pivot!$J11</f>
        <v>-9.0359999999999996</v>
      </c>
    </row>
    <row r="6" spans="2:16" ht="16" customHeight="1" x14ac:dyDescent="0.2">
      <c r="B6" s="44" t="s">
        <v>125</v>
      </c>
      <c r="C6" s="44"/>
      <c r="E6" s="45" t="s">
        <v>125</v>
      </c>
      <c r="F6" s="45"/>
      <c r="H6" s="15" t="s">
        <v>120</v>
      </c>
      <c r="I6" s="3" t="str">
        <f>Pivot!D3</f>
        <v>Utah Jazz</v>
      </c>
      <c r="J6" s="12">
        <f>Pivot!$K5</f>
        <v>16.047999999999998</v>
      </c>
      <c r="K6" s="12">
        <f>Pivot!$K6</f>
        <v>11.202999999999999</v>
      </c>
      <c r="L6" s="12">
        <f>Pivot!$K7</f>
        <v>8.7449999999999992</v>
      </c>
      <c r="M6" s="12">
        <f>Pivot!$K8</f>
        <v>2.5190000000000001</v>
      </c>
      <c r="N6" s="12">
        <f>Pivot!$K9</f>
        <v>6.7610000000000001</v>
      </c>
      <c r="O6" s="12">
        <f>Pivot!$K10</f>
        <v>8.9390000000000001</v>
      </c>
      <c r="P6" s="12">
        <f>Pivot!$K11</f>
        <v>9.0359999999999996</v>
      </c>
    </row>
    <row r="7" spans="2:16" ht="16" customHeight="1" x14ac:dyDescent="0.2">
      <c r="B7" s="11"/>
      <c r="C7" s="34" t="s">
        <v>126</v>
      </c>
      <c r="D7" s="11"/>
      <c r="E7" s="34" t="s">
        <v>126</v>
      </c>
    </row>
    <row r="8" spans="2:16" ht="16" customHeight="1" x14ac:dyDescent="0.2">
      <c r="B8" s="6">
        <f>VLOOKUP($B$3,'away rank'!$A:$BS,2,0)</f>
        <v>0.4823529411764706</v>
      </c>
      <c r="C8" s="4">
        <f>VLOOKUP($B$3,'away rank'!$A:$BS,3,0)</f>
        <v>4</v>
      </c>
      <c r="D8" s="5" t="s">
        <v>27</v>
      </c>
      <c r="E8" s="4">
        <f>VLOOKUP($E$3,'home rank'!$A:$BS,3,0)</f>
        <v>23</v>
      </c>
      <c r="F8" s="17">
        <f>VLOOKUP($E$3,'home rank'!$A:$BS,2,0)</f>
        <v>0.425414364640884</v>
      </c>
      <c r="J8" s="56" t="s">
        <v>9</v>
      </c>
      <c r="K8" s="47" t="s">
        <v>130</v>
      </c>
      <c r="L8" s="48" t="s">
        <v>21</v>
      </c>
      <c r="M8" s="55" t="s">
        <v>129</v>
      </c>
      <c r="N8" s="53" t="s">
        <v>23</v>
      </c>
      <c r="O8" s="54" t="s">
        <v>24</v>
      </c>
      <c r="P8" s="52" t="s">
        <v>25</v>
      </c>
    </row>
    <row r="9" spans="2:16" ht="16" customHeight="1" x14ac:dyDescent="0.2">
      <c r="B9" s="6">
        <f>VLOOKUP($B$3,'away rank'!$A:$BS,4,0)</f>
        <v>0.58039215686274515</v>
      </c>
      <c r="C9" s="4">
        <f>VLOOKUP($B$3,'away rank'!$A:$BS,5,0)</f>
        <v>20</v>
      </c>
      <c r="D9" s="5" t="s">
        <v>29</v>
      </c>
      <c r="E9" s="4">
        <f>VLOOKUP($E$3,'home rank'!$A:$BS,5,0)</f>
        <v>29</v>
      </c>
      <c r="F9" s="17">
        <f>VLOOKUP($E$3,'home rank'!$A:$BS,4,0)</f>
        <v>0.50828729281767959</v>
      </c>
      <c r="I9" s="16" t="s">
        <v>122</v>
      </c>
      <c r="J9" s="56"/>
      <c r="K9" s="47"/>
      <c r="L9" s="48"/>
      <c r="M9" s="55"/>
      <c r="N9" s="53"/>
      <c r="O9" s="54"/>
      <c r="P9" s="52"/>
    </row>
    <row r="10" spans="2:16" ht="16" customHeight="1" x14ac:dyDescent="0.2">
      <c r="B10" s="6">
        <f>VLOOKUP($B$3,'away rank'!$A:$BS,6,0)</f>
        <v>0.32710280373831774</v>
      </c>
      <c r="C10" s="4">
        <f>VLOOKUP($B$3,'away rank'!$A:$BS,7,0)</f>
        <v>20</v>
      </c>
      <c r="D10" s="5" t="s">
        <v>31</v>
      </c>
      <c r="E10" s="4">
        <f>VLOOKUP($E$3,'home rank'!$A:$BS,7,0)</f>
        <v>17</v>
      </c>
      <c r="F10" s="17">
        <f>VLOOKUP($E$3,'home rank'!$A:$BS,6,0)</f>
        <v>0.33707865168539325</v>
      </c>
      <c r="H10" s="14" t="s">
        <v>119</v>
      </c>
      <c r="I10" s="19" t="str">
        <f>Pivot!D2</f>
        <v>Denver Nuggets</v>
      </c>
      <c r="J10" s="13">
        <f>Pivot!$L5</f>
        <v>7.6999999999999999E-2</v>
      </c>
      <c r="K10" s="13">
        <f>Pivot!$L6</f>
        <v>0.215</v>
      </c>
      <c r="L10" s="13">
        <f>Pivot!$L7</f>
        <v>0.254</v>
      </c>
      <c r="M10" s="13">
        <f>Pivot!$L8</f>
        <v>0.35399999999999998</v>
      </c>
      <c r="N10" s="13">
        <f>Pivot!$L9</f>
        <v>0.28399999999999997</v>
      </c>
      <c r="O10" s="13">
        <f>Pivot!$L10</f>
        <v>0.26800000000000002</v>
      </c>
      <c r="P10" s="13">
        <f>Pivot!$L11</f>
        <v>0.24199999999999999</v>
      </c>
    </row>
    <row r="11" spans="2:16" ht="16" customHeight="1" x14ac:dyDescent="0.2">
      <c r="B11" s="6">
        <f>VLOOKUP($B$3,'away rank'!$A:$BS,8,0)</f>
        <v>0.41960784313725491</v>
      </c>
      <c r="C11" s="4">
        <f>VLOOKUP($B$3,'away rank'!$A:$BS,9,0)</f>
        <v>11</v>
      </c>
      <c r="D11" s="5" t="s">
        <v>33</v>
      </c>
      <c r="E11" s="4">
        <f>VLOOKUP($E$3,'home rank'!$A:$BS,9,0)</f>
        <v>2</v>
      </c>
      <c r="F11" s="17">
        <f>VLOOKUP($E$3,'home rank'!$A:$BS,8,0)</f>
        <v>0.49171270718232046</v>
      </c>
      <c r="H11" s="15" t="s">
        <v>120</v>
      </c>
      <c r="I11" s="3" t="str">
        <f>Pivot!D3</f>
        <v>Utah Jazz</v>
      </c>
      <c r="J11" s="13">
        <f>Pivot!$M5</f>
        <v>0.92300000000000004</v>
      </c>
      <c r="K11" s="13">
        <f>Pivot!$M6</f>
        <v>0.78500000000000003</v>
      </c>
      <c r="L11" s="13">
        <f>Pivot!$M7</f>
        <v>0.746</v>
      </c>
      <c r="M11" s="13">
        <f>Pivot!$M8</f>
        <v>0.64600000000000002</v>
      </c>
      <c r="N11" s="13">
        <f>Pivot!$M9</f>
        <v>0.71599999999999997</v>
      </c>
      <c r="O11" s="13">
        <f>Pivot!$M10</f>
        <v>0.73199999999999998</v>
      </c>
      <c r="P11" s="13">
        <f>Pivot!$M11</f>
        <v>0.75800000000000001</v>
      </c>
    </row>
    <row r="12" spans="2:16" ht="16" customHeight="1" x14ac:dyDescent="0.2">
      <c r="B12" s="6">
        <f>VLOOKUP($B$3,'away rank'!$A:$BS,10,0)</f>
        <v>0.62068965517241381</v>
      </c>
      <c r="C12" s="4">
        <f>VLOOKUP($B$3,'away rank'!$A:$BS,11,0)</f>
        <v>30</v>
      </c>
      <c r="D12" s="5" t="s">
        <v>35</v>
      </c>
      <c r="E12" s="4">
        <f>VLOOKUP($E$3,'home rank'!$A:$BS,11,0)</f>
        <v>2</v>
      </c>
      <c r="F12" s="17">
        <f>VLOOKUP($E$3,'home rank'!$A:$BS,10,0)</f>
        <v>0.86842105263157898</v>
      </c>
      <c r="K12" s="39" t="s">
        <v>131</v>
      </c>
      <c r="L12" s="39"/>
      <c r="M12" s="39"/>
      <c r="N12" s="39"/>
    </row>
    <row r="13" spans="2:16" ht="16" customHeight="1" x14ac:dyDescent="0.2">
      <c r="B13" s="6">
        <f>VLOOKUP($B$3,'away rank'!$A:$BS,12,0)</f>
        <v>7.0588235294117646E-2</v>
      </c>
      <c r="C13" s="4">
        <f>VLOOKUP($B$3,'away rank'!$A:$BS,13,0)</f>
        <v>30</v>
      </c>
      <c r="D13" s="5" t="s">
        <v>37</v>
      </c>
      <c r="E13" s="4">
        <f>VLOOKUP($E$3,'home rank'!$A:$BS,13,0)</f>
        <v>10</v>
      </c>
      <c r="F13" s="17">
        <f>VLOOKUP($E$3,'home rank'!$A:$BS,12,0)</f>
        <v>0.18232044198895028</v>
      </c>
      <c r="K13" s="40"/>
      <c r="L13" s="40"/>
      <c r="M13" s="40"/>
      <c r="N13" s="40"/>
    </row>
    <row r="14" spans="2:16" ht="16" customHeight="1" x14ac:dyDescent="0.25">
      <c r="B14" s="6">
        <f>VLOOKUP($B$3,'away rank'!$A:$BS,14,0)</f>
        <v>0.19379844961240311</v>
      </c>
      <c r="C14" s="4">
        <f>VLOOKUP($B$3,'away rank'!$A:$BS,15,0)</f>
        <v>20</v>
      </c>
      <c r="D14" s="5" t="s">
        <v>39</v>
      </c>
      <c r="E14" s="4">
        <f>VLOOKUP($E$3,'home rank'!$A:$BS,15,0)</f>
        <v>4</v>
      </c>
      <c r="F14" s="17">
        <f>VLOOKUP($E$3,'home rank'!$A:$BS,14,0)</f>
        <v>0.26041666666666669</v>
      </c>
      <c r="K14" s="41" t="str">
        <f>VLOOKUP(Pivot!D3,arenas!A:B,2,0)&amp;" - "&amp;VLOOKUP(Pivot!D3,arenas!A:C,3,0)</f>
        <v>Vivint Arena - Salt Lake City, Utah</v>
      </c>
      <c r="L14" s="41"/>
      <c r="M14" s="41"/>
      <c r="N14" s="41"/>
    </row>
    <row r="15" spans="2:16" ht="16" customHeight="1" x14ac:dyDescent="0.2">
      <c r="B15" s="6">
        <f>VLOOKUP($B$3,'away rank'!$A:$BS,20,0)</f>
        <v>0.58536585365853655</v>
      </c>
      <c r="C15" s="4">
        <f>VLOOKUP($B$3,'away rank'!$A:$BS,21,0)</f>
        <v>14</v>
      </c>
      <c r="D15" s="5" t="s">
        <v>45</v>
      </c>
      <c r="E15" s="4">
        <f>VLOOKUP($E$3,'home rank'!$A:$BS,21,0)</f>
        <v>30</v>
      </c>
      <c r="F15" s="17">
        <f>VLOOKUP($E$3,'home rank'!$A:$BS,20,0)</f>
        <v>0.44155844155844154</v>
      </c>
      <c r="L15" s="51">
        <f>VLOOKUP(Pivot!D3,'game times'!B:F,5,0)</f>
        <v>0.83333333333333337</v>
      </c>
      <c r="M15" s="51"/>
    </row>
    <row r="16" spans="2:16" ht="16" customHeight="1" x14ac:dyDescent="0.2">
      <c r="B16" s="6">
        <f>VLOOKUP($B$3,'away rank'!$A:$BS,22,0)</f>
        <v>0.20343877149232184</v>
      </c>
      <c r="C16" s="4">
        <f>VLOOKUP($B$3,'away rank'!$A:$BS,23,0)</f>
        <v>30</v>
      </c>
      <c r="D16" s="5" t="s">
        <v>47</v>
      </c>
      <c r="E16" s="4">
        <f>VLOOKUP($E$3,'home rank'!$A:$BS,23,0)</f>
        <v>18</v>
      </c>
      <c r="F16" s="17">
        <f>VLOOKUP($E$3,'home rank'!$A:$BS,22,0)</f>
        <v>0.1437636327582788</v>
      </c>
      <c r="K16" s="42" t="str">
        <f>Pivot!D2</f>
        <v>Denver Nuggets</v>
      </c>
      <c r="L16" s="42"/>
      <c r="M16" s="43" t="str">
        <f>Pivot!D3</f>
        <v>Utah Jazz</v>
      </c>
      <c r="N16" s="43"/>
    </row>
    <row r="17" spans="2:14" ht="16" customHeight="1" x14ac:dyDescent="0.2">
      <c r="B17" s="6">
        <f>VLOOKUP($B$3,'away rank'!$A:$BS,60,0)</f>
        <v>0.17390733692085575</v>
      </c>
      <c r="C17" s="4">
        <f>VLOOKUP($B$3,'away rank'!$A:$BS,61,0)</f>
        <v>25</v>
      </c>
      <c r="D17" s="5" t="s">
        <v>53</v>
      </c>
      <c r="E17" s="4">
        <f>VLOOKUP($E$3,'home rank'!$A:$BS,61,0)</f>
        <v>17</v>
      </c>
      <c r="F17" s="17">
        <f>VLOOKUP($E$3,'home rank'!$A:$BS,60,0)</f>
        <v>0.1834225659329764</v>
      </c>
      <c r="K17" s="30" t="str">
        <f>VLOOKUP(Pivot!D2,standings!A:B,2,0)</f>
        <v>West</v>
      </c>
      <c r="L17" s="30" t="str" cm="1">
        <f t="array" ref="L17">VLOOKUP(Pivot!D2,standings!$A:$P,16,0)&amp;IF(OR(VALUE(RIGHT(VLOOKUP(Pivot!D2,standings!$A:$P,16,0),2))={11,12,13}),"th",IF(OR(VALUE(RIGHT(VLOOKUP(Pivot!D2,standings!$A:$P,16,0)))={1,2,3}),CHOOSE(RIGHT(VLOOKUP(Pivot!D2,standings!$A:$P,16,0)),"st","nd","rd"),"th"))</f>
        <v>4th</v>
      </c>
      <c r="M17" s="15" t="str">
        <f>VLOOKUP(Pivot!D3,standings!A:B,2,0)</f>
        <v>West</v>
      </c>
      <c r="N17" s="15" t="str" cm="1">
        <f t="array" ref="N17">VLOOKUP(Pivot!D3,standings!$A:$P,16,0)&amp;IF(OR(VALUE(RIGHT(VLOOKUP(Pivot!D3,standings!$A:$P,16,0),2))={11,12,13}),"th",IF(OR(VALUE(RIGHT(VLOOKUP(Pivot!D3,standings!$A:$P,16,0)))={1,2,3}),CHOOSE(RIGHT(VLOOKUP(Pivot!D3,standings!$A:$P,16,0)),"st","nd","rd"),"th"))</f>
        <v>2nd</v>
      </c>
    </row>
    <row r="18" spans="2:14" ht="16" customHeight="1" x14ac:dyDescent="0.2">
      <c r="B18" s="6">
        <f>VLOOKUP($B$3,'away rank'!$A:$BS,30,0)</f>
        <v>0.55098039215686279</v>
      </c>
      <c r="C18" s="4">
        <f>VLOOKUP($B$3,'away rank'!$A:$BS,31,0)</f>
        <v>4</v>
      </c>
      <c r="D18" s="5" t="s">
        <v>55</v>
      </c>
      <c r="E18" s="4">
        <f>VLOOKUP($E$3,'home rank'!$A:$BS,31,0)</f>
        <v>22</v>
      </c>
      <c r="F18" s="17">
        <f>VLOOKUP($E$3,'home rank'!$A:$BS,30,0)</f>
        <v>0.50828729281767959</v>
      </c>
      <c r="K18" s="31" t="s">
        <v>194</v>
      </c>
      <c r="L18" s="32" t="str">
        <f>VLOOKUP(Pivot!$D$2,standings!$A:$P,4,0)</f>
        <v>2-1</v>
      </c>
      <c r="M18" s="31" t="s">
        <v>194</v>
      </c>
      <c r="N18" s="32" t="str">
        <f>VLOOKUP(Pivot!$D$3,standings!$A:$P,4,0)</f>
        <v>2-0</v>
      </c>
    </row>
    <row r="19" spans="2:14" ht="16" customHeight="1" x14ac:dyDescent="0.2">
      <c r="B19" s="6">
        <f>VLOOKUP($B$3,'away rank'!$A:$BS,32,0)</f>
        <v>0.57196419006810006</v>
      </c>
      <c r="C19" s="4">
        <f>VLOOKUP($B$3,'away rank'!$A:$BS,33,0)</f>
        <v>17</v>
      </c>
      <c r="D19" s="5" t="s">
        <v>57</v>
      </c>
      <c r="E19" s="4">
        <f>VLOOKUP($E$3,'home rank'!$A:$BS,33,0)</f>
        <v>16</v>
      </c>
      <c r="F19" s="17">
        <f>VLOOKUP($E$3,'home rank'!$A:$BS,32,0)</f>
        <v>0.57298267849598639</v>
      </c>
      <c r="K19" s="31" t="s">
        <v>196</v>
      </c>
      <c r="L19" s="32" t="str">
        <f>VLOOKUP(Pivot!$D$2,standings!$A:$P,6,0)</f>
        <v>2-1</v>
      </c>
      <c r="M19" s="31" t="s">
        <v>196</v>
      </c>
      <c r="N19" s="32" t="str">
        <f>VLOOKUP(Pivot!$D$3,standings!$A:$P,6,0)</f>
        <v>2-0</v>
      </c>
    </row>
    <row r="20" spans="2:14" ht="16" customHeight="1" x14ac:dyDescent="0.2">
      <c r="B20" s="7">
        <f>VLOOKUP($B$3,'away rank'!$A:$BS,66,0)</f>
        <v>98.109988187426183</v>
      </c>
      <c r="C20" s="4">
        <f>VLOOKUP($B$3,'away rank'!$A:$BS,67,0)</f>
        <v>25</v>
      </c>
      <c r="D20" s="5" t="s">
        <v>123</v>
      </c>
      <c r="E20" s="4">
        <f>VLOOKUP($E$3,'home rank'!$A:$BS,67,0)</f>
        <v>9</v>
      </c>
      <c r="F20" s="18">
        <f>VLOOKUP($E$3,'home rank'!$A:$BS,66,0)</f>
        <v>107.57485623636724</v>
      </c>
      <c r="K20" s="31" t="s">
        <v>197</v>
      </c>
      <c r="L20" s="32" t="str">
        <f>VLOOKUP(Pivot!$D$2,standings!$A:$P,7,0)</f>
        <v>L 1</v>
      </c>
      <c r="M20" s="31" t="s">
        <v>197</v>
      </c>
      <c r="N20" s="32" t="str">
        <f>VLOOKUP(Pivot!$D$3,standings!$A:$P,7,0)</f>
        <v>W 2</v>
      </c>
    </row>
    <row r="21" spans="2:14" ht="16" customHeight="1" x14ac:dyDescent="0.2">
      <c r="B21" s="7">
        <f>VLOOKUP($B$3,'away rank'!$A:$BS,70,0)</f>
        <v>100.86666666666667</v>
      </c>
      <c r="C21" s="4">
        <f>VLOOKUP($B$3,'away rank'!$A:$BS,71,0)</f>
        <v>27</v>
      </c>
      <c r="D21" s="5" t="s">
        <v>95</v>
      </c>
      <c r="E21" s="4">
        <f>VLOOKUP($E$3,'home rank'!$A:$BS,71,0)</f>
        <v>21</v>
      </c>
      <c r="F21" s="18">
        <f>VLOOKUP($E$3,'home rank'!$A:$BS,70,0)</f>
        <v>101.96999999999998</v>
      </c>
      <c r="K21" s="31" t="s">
        <v>198</v>
      </c>
      <c r="L21" s="32" t="str">
        <f>VLOOKUP(Pivot!$D$2,standings!$A:$P,8,0)</f>
        <v>1-0</v>
      </c>
      <c r="M21" s="31" t="s">
        <v>202</v>
      </c>
      <c r="N21" s="32" t="str">
        <f>VLOOKUP(Pivot!$D$3,standings!$A:$P,12,0)</f>
        <v>1-0</v>
      </c>
    </row>
    <row r="22" spans="2:14" ht="16" customHeight="1" x14ac:dyDescent="0.2">
      <c r="B22" s="9"/>
      <c r="K22" s="31" t="s">
        <v>200</v>
      </c>
      <c r="L22" s="32" t="str">
        <f>VLOOKUP(Pivot!$D$2,standings!$A:$P,10,0)</f>
        <v>1-0</v>
      </c>
      <c r="M22" s="31" t="s">
        <v>204</v>
      </c>
      <c r="N22" s="32" t="str">
        <f>VLOOKUP(Pivot!$D$3,standings!$A:$P,14,0)</f>
        <v>1-0</v>
      </c>
    </row>
    <row r="23" spans="2:14" ht="16" customHeight="1" x14ac:dyDescent="0.2">
      <c r="B23" s="44" t="s">
        <v>124</v>
      </c>
      <c r="C23" s="44"/>
      <c r="E23" s="45" t="s">
        <v>124</v>
      </c>
      <c r="F23" s="45"/>
      <c r="K23" s="31" t="s">
        <v>201</v>
      </c>
      <c r="L23" s="32" t="str">
        <f>VLOOKUP(Pivot!$D$2,standings!$A:$P,11,0)</f>
        <v>W 1</v>
      </c>
      <c r="M23" s="31" t="s">
        <v>205</v>
      </c>
      <c r="N23" s="32" t="str">
        <f>VLOOKUP(Pivot!$D$3,standings!$A:$P,15,0)</f>
        <v>W 1</v>
      </c>
    </row>
    <row r="24" spans="2:14" ht="16" customHeight="1" x14ac:dyDescent="0.2">
      <c r="B24" s="11"/>
      <c r="C24" s="34" t="s">
        <v>126</v>
      </c>
      <c r="D24" s="11"/>
      <c r="E24" s="34" t="s">
        <v>126</v>
      </c>
    </row>
    <row r="25" spans="2:14" ht="16" customHeight="1" x14ac:dyDescent="0.2">
      <c r="B25" s="6">
        <f>VLOOKUP($B$3,'away rank'!$A:$BS,34,0)</f>
        <v>0.45059288537549408</v>
      </c>
      <c r="C25" s="4">
        <f>VLOOKUP($B$3,'away rank'!$A:$BS,35,0)</f>
        <v>15</v>
      </c>
      <c r="D25" s="5" t="s">
        <v>27</v>
      </c>
      <c r="E25" s="4">
        <f>VLOOKUP($E$3,'home rank'!$A:$BS,35,0)</f>
        <v>1</v>
      </c>
      <c r="F25" s="17">
        <f>VLOOKUP($B$3,'home rank'!$A:$BS,34,0)</f>
        <v>0.45059288537549408</v>
      </c>
      <c r="K25" s="46" t="s">
        <v>221</v>
      </c>
      <c r="L25" s="46"/>
      <c r="M25" s="46" t="s">
        <v>221</v>
      </c>
      <c r="N25" s="46"/>
    </row>
    <row r="26" spans="2:14" ht="16" customHeight="1" x14ac:dyDescent="0.2">
      <c r="B26" s="6">
        <f>VLOOKUP($B$3,'away rank'!$A:$BS,36,0)</f>
        <v>0.66007905138339917</v>
      </c>
      <c r="C26" s="4">
        <f>VLOOKUP($B$3,'away rank'!$A:$BS,37,0)</f>
        <v>28</v>
      </c>
      <c r="D26" s="5" t="s">
        <v>29</v>
      </c>
      <c r="E26" s="4">
        <f>VLOOKUP($E$3,'home rank'!$A:$BS,37,0)</f>
        <v>22</v>
      </c>
      <c r="F26" s="17">
        <f>VLOOKUP($B$3,'home rank'!$A:$BS,36,0)</f>
        <v>0.66007905138339917</v>
      </c>
      <c r="K26" s="38" t="s">
        <v>256</v>
      </c>
      <c r="L26" s="38"/>
      <c r="M26" s="37" t="s">
        <v>257</v>
      </c>
      <c r="N26" s="37"/>
    </row>
    <row r="27" spans="2:14" ht="16" customHeight="1" x14ac:dyDescent="0.2">
      <c r="B27" s="6">
        <f>VLOOKUP($B$3,'away rank'!$A:$BS,38,0)</f>
        <v>0.31395348837209303</v>
      </c>
      <c r="C27" s="4">
        <f>VLOOKUP($B$3,'away rank'!$A:$BS,39,0)</f>
        <v>6</v>
      </c>
      <c r="D27" s="5" t="s">
        <v>31</v>
      </c>
      <c r="E27" s="4">
        <f>VLOOKUP($E$3,'home rank'!$A:$BS,39,0)</f>
        <v>1</v>
      </c>
      <c r="F27" s="17">
        <f>VLOOKUP($B$3,'home rank'!$A:$BS,38,0)</f>
        <v>0.31395348837209303</v>
      </c>
      <c r="K27" s="25" t="s">
        <v>37</v>
      </c>
      <c r="L27" s="6">
        <f>(B13-league!G2)+(F29-league!G2)+league!G2</f>
        <v>5.5778636076650762E-2</v>
      </c>
      <c r="M27" s="17">
        <f>(F29-league!G2)+(B13-league!G2)+league!G2</f>
        <v>5.5778636076650762E-2</v>
      </c>
      <c r="N27" s="27" t="s">
        <v>37</v>
      </c>
    </row>
    <row r="28" spans="2:14" ht="16" customHeight="1" x14ac:dyDescent="0.2">
      <c r="B28" s="6">
        <f>VLOOKUP($B$3,'away rank'!$A:$BS,40,0)</f>
        <v>0.33992094861660077</v>
      </c>
      <c r="C28" s="4">
        <f>VLOOKUP($B$3,'away rank'!$A:$BS,41,0)</f>
        <v>3</v>
      </c>
      <c r="D28" s="5" t="s">
        <v>33</v>
      </c>
      <c r="E28" s="4">
        <f>VLOOKUP($E$3,'home rank'!$A:$BS,41,0)</f>
        <v>9</v>
      </c>
      <c r="F28" s="17">
        <f>VLOOKUP($B$3,'home rank'!$A:$BS,40,0)</f>
        <v>0.33992094861660077</v>
      </c>
      <c r="K28" s="25" t="s">
        <v>39</v>
      </c>
      <c r="L28" s="6">
        <f>(B14-league!H2)+((1-Viz!F30)-league!H2)+league!H2</f>
        <v>0.18704184296611381</v>
      </c>
      <c r="M28" s="17">
        <f>(F30-league!I2)+((1-Viz!B14)-league!I2)+league!I2</f>
        <v>0.81343923821255359</v>
      </c>
      <c r="N28" s="27" t="s">
        <v>41</v>
      </c>
    </row>
    <row r="29" spans="2:14" ht="16" customHeight="1" x14ac:dyDescent="0.2">
      <c r="B29" s="6">
        <f>VLOOKUP($B$3,'away rank'!$A:$BS,44,0)</f>
        <v>0.15019762845849802</v>
      </c>
      <c r="C29" s="4">
        <f>VLOOKUP($B$3,'away rank'!$A:$BS,45,0)</f>
        <v>10</v>
      </c>
      <c r="D29" s="5" t="s">
        <v>37</v>
      </c>
      <c r="E29" s="4">
        <f>VLOOKUP($E$3,'home rank'!$A:$BS,45,0)</f>
        <v>4</v>
      </c>
      <c r="F29" s="17">
        <f>VLOOKUP($B$3,'home rank'!$A:$BS,44,0)</f>
        <v>0.15019762845849802</v>
      </c>
      <c r="K29" s="25" t="s">
        <v>47</v>
      </c>
      <c r="L29" s="6">
        <f>(B16-league!L2)+(Viz!F33-league!L2)+league!L2</f>
        <v>0.23798377470663878</v>
      </c>
      <c r="M29" s="17">
        <f>(F33-league!L2)+(Viz!B16-league!L2)+league!L2</f>
        <v>0.23798377470663878</v>
      </c>
      <c r="N29" s="27" t="s">
        <v>47</v>
      </c>
    </row>
    <row r="30" spans="2:14" ht="16" customHeight="1" x14ac:dyDescent="0.2">
      <c r="B30" s="6">
        <f>VLOOKUP($B$3,'away rank'!$A:$BS,16,0)</f>
        <v>0.78985507246376807</v>
      </c>
      <c r="C30" s="4">
        <f>VLOOKUP($B$3,'away rank'!$A:$BS,17,0)</f>
        <v>15</v>
      </c>
      <c r="D30" s="5" t="s">
        <v>41</v>
      </c>
      <c r="E30" s="4">
        <f>VLOOKUP($E$3,'home rank'!$A:$BS,17,0)</f>
        <v>29</v>
      </c>
      <c r="F30" s="17">
        <f>VLOOKUP($B$3,'home rank'!$A:$BS,16,0)</f>
        <v>0.78985507246376807</v>
      </c>
      <c r="K30" s="25" t="s">
        <v>55</v>
      </c>
      <c r="L30" s="6">
        <f>(B18-league!P2)+(Viz!F37-league!P2)+league!P2</f>
        <v>0.53780020930548789</v>
      </c>
      <c r="M30" s="17">
        <f>(F37-league!P2)+(B18-league!P2)+league!P2</f>
        <v>0.53780020930548789</v>
      </c>
      <c r="N30" s="27" t="s">
        <v>55</v>
      </c>
    </row>
    <row r="31" spans="2:14" ht="16" customHeight="1" x14ac:dyDescent="0.2">
      <c r="B31" s="6">
        <f>VLOOKUP($B$3,'away rank'!$A:$BS,18,0)</f>
        <v>0.50187265917602997</v>
      </c>
      <c r="C31" s="4">
        <f>VLOOKUP($B$3,'away rank'!$A:$BS,19,0)</f>
        <v>13</v>
      </c>
      <c r="D31" s="5" t="s">
        <v>43</v>
      </c>
      <c r="E31" s="4">
        <f>VLOOKUP($E$3,'home rank'!$A:$BS,19,0)</f>
        <v>12</v>
      </c>
      <c r="F31" s="17">
        <f>VLOOKUP($B$3,'home rank'!$A:$BS,18,0)</f>
        <v>0.50187265917602997</v>
      </c>
      <c r="K31" s="25" t="s">
        <v>123</v>
      </c>
      <c r="L31" s="7">
        <f>(B20-league!AH2)+(Viz!F39-league!AI2)+league!AH2</f>
        <v>91.586948657271805</v>
      </c>
      <c r="M31" s="18">
        <f>(F39-league!AI2)+(Viz!B20-league!AH2)+league!AI2</f>
        <v>91.360754490718008</v>
      </c>
      <c r="N31" s="27" t="s">
        <v>127</v>
      </c>
    </row>
    <row r="32" spans="2:14" ht="16" customHeight="1" x14ac:dyDescent="0.2">
      <c r="B32" s="6">
        <f>VLOOKUP($B$3,'away rank'!$A:$BS,52,0)</f>
        <v>0.64035087719298245</v>
      </c>
      <c r="C32" s="4">
        <f>VLOOKUP($B$3,'away rank'!$A:$BS,53,0)</f>
        <v>24</v>
      </c>
      <c r="D32" s="5" t="s">
        <v>45</v>
      </c>
      <c r="E32" s="4">
        <f>VLOOKUP($E$3,'home rank'!$A:$BS,53,0)</f>
        <v>5</v>
      </c>
      <c r="F32" s="17">
        <f>VLOOKUP($B$3,'home rank'!$A:$BS,52,0)</f>
        <v>0.64035087719298245</v>
      </c>
      <c r="K32" s="25" t="s">
        <v>95</v>
      </c>
      <c r="L32" s="7">
        <f>(B21-league!AJ2)+(Viz!F21-league!AJ2)+league!AJ2</f>
        <v>99.48942226896213</v>
      </c>
      <c r="M32" s="18">
        <f>(F21-league!AJ2)+(Viz!B21-league!AJ2)+league!AJ2</f>
        <v>99.48942226896213</v>
      </c>
      <c r="N32" s="27" t="s">
        <v>95</v>
      </c>
    </row>
    <row r="33" spans="2:14" ht="16" customHeight="1" x14ac:dyDescent="0.2">
      <c r="B33" s="6">
        <f>VLOOKUP($B$3,'away rank'!$A:$BS,54,0)</f>
        <v>0.17973638663293837</v>
      </c>
      <c r="C33" s="4">
        <f>VLOOKUP($B$3,'away rank'!$A:$BS,55,0)</f>
        <v>5</v>
      </c>
      <c r="D33" s="5" t="s">
        <v>47</v>
      </c>
      <c r="E33" s="4">
        <f>VLOOKUP($E$3,'home rank'!$A:$BS,55,0)</f>
        <v>14</v>
      </c>
      <c r="F33" s="17">
        <f>VLOOKUP($B$3,'home rank'!$A:$BS,54,0)</f>
        <v>0.17973638663293837</v>
      </c>
      <c r="K33" s="38" t="s">
        <v>257</v>
      </c>
      <c r="L33" s="38"/>
      <c r="M33" s="37" t="s">
        <v>256</v>
      </c>
      <c r="N33" s="37"/>
    </row>
    <row r="34" spans="2:14" ht="16" customHeight="1" x14ac:dyDescent="0.2">
      <c r="B34" s="6">
        <f>VLOOKUP($B$3,'away rank'!$A:$BS,24,0)</f>
        <v>9.6525096525096526E-2</v>
      </c>
      <c r="C34" s="4">
        <f>VLOOKUP($B$3,'away rank'!$A:$BS,25,0)</f>
        <v>24</v>
      </c>
      <c r="D34" s="5" t="s">
        <v>49</v>
      </c>
      <c r="E34" s="4">
        <f>VLOOKUP($E$3,'home rank'!$A:$BS,25,0)</f>
        <v>25</v>
      </c>
      <c r="F34" s="17">
        <f>VLOOKUP($B$3,'home rank'!$A:$BS,24,0)</f>
        <v>9.6525096525096526E-2</v>
      </c>
      <c r="K34" s="25" t="s">
        <v>37</v>
      </c>
      <c r="L34" s="6">
        <f>(B29-league!G2)+(Viz!F13-league!G2)+league!G2</f>
        <v>0.1675108427714834</v>
      </c>
      <c r="M34" s="17">
        <f>(F13-league!G2)+(B29-league!G2)+league!G2</f>
        <v>0.1675108427714834</v>
      </c>
      <c r="N34" s="27" t="s">
        <v>37</v>
      </c>
    </row>
    <row r="35" spans="2:14" ht="16" customHeight="1" x14ac:dyDescent="0.2">
      <c r="B35" s="6">
        <f>VLOOKUP($B$3,'away rank'!$A:$BS,26,0)</f>
        <v>3.5928143712574849E-2</v>
      </c>
      <c r="C35" s="4">
        <f>VLOOKUP($B$3,'away rank'!$A:$BS,27,0)</f>
        <v>1</v>
      </c>
      <c r="D35" s="5" t="s">
        <v>51</v>
      </c>
      <c r="E35" s="4">
        <f>VLOOKUP($E$3,'home rank'!$A:$BS,27,0)</f>
        <v>7</v>
      </c>
      <c r="F35" s="17">
        <f>VLOOKUP($B$3,'home rank'!$A:$BS,26,0)</f>
        <v>3.5928143712574849E-2</v>
      </c>
      <c r="K35" s="25" t="s">
        <v>41</v>
      </c>
      <c r="L35" s="6">
        <f>(B30-league!I2)+((1-Viz!F14)-league!I2)+league!I2</f>
        <v>0.74682102115828997</v>
      </c>
      <c r="M35" s="17">
        <f>(F14-league!H2)-((1-Viz!B30)-league!H2)+league!H2</f>
        <v>0.26717327331295598</v>
      </c>
      <c r="N35" s="27" t="s">
        <v>39</v>
      </c>
    </row>
    <row r="36" spans="2:14" ht="16" customHeight="1" x14ac:dyDescent="0.2">
      <c r="B36" s="6">
        <f>VLOOKUP($B$3,'away rank'!$A:$BS,28,0)</f>
        <v>0.2096924510717614</v>
      </c>
      <c r="C36" s="4">
        <f>VLOOKUP($B$3,'away rank'!$A:$BS,29,0)</f>
        <v>27</v>
      </c>
      <c r="D36" s="5" t="s">
        <v>53</v>
      </c>
      <c r="E36" s="4">
        <f>VLOOKUP($E$3,'home rank'!$A:$BS,29,0)</f>
        <v>9</v>
      </c>
      <c r="F36" s="17">
        <f>VLOOKUP($B$3,'home rank'!$A:$BS,28,0)</f>
        <v>0.2096924510717614</v>
      </c>
      <c r="K36" s="25" t="s">
        <v>47</v>
      </c>
      <c r="L36" s="6">
        <f>(B33-league!L2)+(Viz!F16-league!L2)+league!L2</f>
        <v>0.17830863597259575</v>
      </c>
      <c r="M36" s="17">
        <f>(F16-league!L2)+(B33-league!L2)+league!L2</f>
        <v>0.17830863597259575</v>
      </c>
      <c r="N36" s="27" t="s">
        <v>47</v>
      </c>
    </row>
    <row r="37" spans="2:14" ht="16" customHeight="1" x14ac:dyDescent="0.2">
      <c r="B37" s="6">
        <f>VLOOKUP($B$3,'away rank'!$A:$BS,62,0)</f>
        <v>0.50395256916996045</v>
      </c>
      <c r="C37" s="4">
        <f>VLOOKUP($B$3,'away rank'!$A:$BS,63,0)</f>
        <v>10</v>
      </c>
      <c r="D37" s="5" t="s">
        <v>55</v>
      </c>
      <c r="E37" s="4">
        <f>VLOOKUP($E$3,'home rank'!$A:$BS,63,0)</f>
        <v>1</v>
      </c>
      <c r="F37" s="17">
        <f>VLOOKUP($B$3,'home rank'!$A:$BS,62,0)</f>
        <v>0.50395256916996045</v>
      </c>
      <c r="K37" s="25" t="s">
        <v>55</v>
      </c>
      <c r="L37" s="6">
        <f>(B37-league!P2)+(Viz!F18-league!P2)+league!P2</f>
        <v>0.49510710996630469</v>
      </c>
      <c r="M37" s="17">
        <f>(F18-league!P2)+(B37-league!P2)+league!P2</f>
        <v>0.49510710996630469</v>
      </c>
      <c r="N37" s="27" t="s">
        <v>55</v>
      </c>
    </row>
    <row r="38" spans="2:14" ht="16" customHeight="1" x14ac:dyDescent="0.2">
      <c r="B38" s="6">
        <f>VLOOKUP($B$3,'away rank'!$A:$BS,64,0)</f>
        <v>0.55446219059874347</v>
      </c>
      <c r="C38" s="4">
        <f>VLOOKUP($B$3,'away rank'!$A:$BS,65,0)</f>
        <v>8</v>
      </c>
      <c r="D38" s="5" t="s">
        <v>57</v>
      </c>
      <c r="E38" s="4">
        <f>VLOOKUP($E$3,'home rank'!$A:$BS,65,0)</f>
        <v>1</v>
      </c>
      <c r="F38" s="17">
        <f>VLOOKUP($B$3,'home rank'!$A:$BS,64,0)</f>
        <v>0.55446219059874347</v>
      </c>
      <c r="K38" s="25" t="s">
        <v>127</v>
      </c>
      <c r="L38" s="7">
        <f>(B39-league!AI2)+(Viz!F20-league!AH2)+league!AI2</f>
        <v>100.82562253965907</v>
      </c>
      <c r="M38" s="18">
        <f>(F20-league!AH2)+(Viz!B39-league!AI2)+league!AI2</f>
        <v>100.82562253965907</v>
      </c>
      <c r="N38" s="27" t="s">
        <v>123</v>
      </c>
    </row>
    <row r="39" spans="2:14" ht="16" customHeight="1" x14ac:dyDescent="0.2">
      <c r="B39" s="7">
        <f>VLOOKUP($B$3,'away rank'!$A:$BS,68,0)</f>
        <v>97.523632006390628</v>
      </c>
      <c r="C39" s="4">
        <f>VLOOKUP($B$3,'away rank'!$A:$BS,69,0)</f>
        <v>6</v>
      </c>
      <c r="D39" s="5" t="s">
        <v>127</v>
      </c>
      <c r="E39" s="4">
        <f>VLOOKUP($E$3,'home rank'!$A:$BS,69,0)</f>
        <v>1</v>
      </c>
      <c r="F39" s="18">
        <f>VLOOKUP($B$3,'home rank'!$A:$BS,68,0)</f>
        <v>97.523632006390628</v>
      </c>
    </row>
    <row r="40" spans="2:14" ht="16" customHeight="1" x14ac:dyDescent="0.2">
      <c r="B40" s="10"/>
      <c r="C40" s="10"/>
      <c r="E40" s="9"/>
      <c r="F40" s="10"/>
      <c r="K40" s="25" t="s">
        <v>225</v>
      </c>
      <c r="L40" s="26">
        <f>((L31/100)*L32)+(league!AK4-league!AK3)</f>
        <v>89.078509766360071</v>
      </c>
      <c r="M40" s="28">
        <f>((M38/100)*M32)+(league!AK3-league!AK4)</f>
        <v>102.35164569032187</v>
      </c>
      <c r="N40" s="27" t="s">
        <v>225</v>
      </c>
    </row>
    <row r="41" spans="2:14" ht="16" customHeight="1" x14ac:dyDescent="0.2">
      <c r="B41" s="10"/>
    </row>
  </sheetData>
  <mergeCells count="35">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 ref="B23:C23"/>
    <mergeCell ref="E23:F23"/>
    <mergeCell ref="K25:L25"/>
    <mergeCell ref="M25:N25"/>
    <mergeCell ref="K3:K4"/>
    <mergeCell ref="L3:L4"/>
    <mergeCell ref="D3:D4"/>
    <mergeCell ref="H1:I3"/>
    <mergeCell ref="B1:C1"/>
    <mergeCell ref="E1:F1"/>
    <mergeCell ref="L15:M15"/>
    <mergeCell ref="M33:N33"/>
    <mergeCell ref="K33:L33"/>
    <mergeCell ref="K12:N13"/>
    <mergeCell ref="K14:N14"/>
    <mergeCell ref="K16:L16"/>
    <mergeCell ref="M16:N16"/>
    <mergeCell ref="K26:L26"/>
    <mergeCell ref="M26:N26"/>
  </mergeCells>
  <conditionalFormatting sqref="C8:C21 E8:E21 C25:C39 E25:E39">
    <cfRule type="colorScale" priority="8">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M11"/>
  <sheetViews>
    <sheetView workbookViewId="0">
      <selection activeCell="A4" sqref="A4"/>
    </sheetView>
  </sheetViews>
  <sheetFormatPr baseColWidth="10" defaultRowHeight="15" x14ac:dyDescent="0.2"/>
  <cols>
    <col min="1" max="1" bestFit="true" customWidth="true" width="29.33203125" collapsed="true"/>
    <col min="2" max="2" bestFit="true" customWidth="true" width="15.33203125" collapsed="true"/>
    <col min="3" max="3" bestFit="true" customWidth="true" width="17.33203125" collapsed="true"/>
    <col min="4" max="4" bestFit="true" customWidth="true" width="17.83203125" collapsed="true"/>
    <col min="5" max="5" bestFit="true" customWidth="true" width="14.83203125" collapsed="true"/>
    <col min="6" max="6" bestFit="true" customWidth="true" width="15.33203125" collapsed="true"/>
    <col min="7" max="7" customWidth="true" width="2.83203125" collapsed="true"/>
    <col min="8" max="13" customWidth="true" width="4.83203125" collapsed="true"/>
    <col min="14" max="14" bestFit="true" customWidth="true" width="5.6640625" collapsed="true"/>
    <col min="15" max="17" bestFit="true" customWidth="true" width="6.6640625" collapsed="true"/>
    <col min="18" max="22" bestFit="true" customWidth="true" width="6.1640625" collapsed="true"/>
    <col min="23" max="23" bestFit="true" customWidth="true" width="5.1640625" collapsed="true"/>
    <col min="24" max="36" bestFit="true" customWidth="true" width="6.1640625" collapsed="true"/>
    <col min="37" max="37" bestFit="true" customWidth="true" width="5.1640625" collapsed="true"/>
    <col min="38" max="43" bestFit="true" customWidth="true" width="6.1640625" collapsed="true"/>
    <col min="44" max="44" bestFit="true" customWidth="true" width="10.0" collapsed="true"/>
    <col min="45" max="45" bestFit="true" customWidth="true" width="8.33203125" collapsed="true"/>
    <col min="46" max="46" bestFit="true" customWidth="true" width="10.33203125" collapsed="true"/>
    <col min="47" max="47" bestFit="true" customWidth="true" width="8.33203125" collapsed="true"/>
    <col min="48" max="48" bestFit="true" customWidth="true" width="10.33203125" collapsed="true"/>
    <col min="49" max="49" bestFit="true" customWidth="true" width="8.33203125" collapsed="true"/>
    <col min="50" max="50" bestFit="true" customWidth="true" width="10.33203125" collapsed="true"/>
    <col min="51" max="51" bestFit="true" customWidth="true" width="8.33203125" collapsed="true"/>
    <col min="52" max="52" bestFit="true" customWidth="true" width="10.33203125" collapsed="true"/>
    <col min="53" max="53" bestFit="true" customWidth="true" width="7.83203125" collapsed="true"/>
    <col min="54" max="54" bestFit="true" customWidth="true" width="9.83203125" collapsed="true"/>
    <col min="55" max="55" bestFit="true" customWidth="true" width="7.83203125" collapsed="true"/>
    <col min="56" max="56" bestFit="true" customWidth="true" width="9.83203125" collapsed="true"/>
    <col min="57" max="57" bestFit="true" customWidth="true" width="7.83203125" collapsed="true"/>
    <col min="58" max="58" bestFit="true" customWidth="true" width="9.83203125" collapsed="true"/>
    <col min="59" max="59" bestFit="true" customWidth="true" width="6.83203125" collapsed="true"/>
    <col min="60" max="60" bestFit="true" customWidth="true" width="8.83203125" collapsed="true"/>
    <col min="61" max="61" bestFit="true" customWidth="true" width="7.83203125" collapsed="true"/>
    <col min="62" max="62" bestFit="true" customWidth="true" width="9.83203125" collapsed="true"/>
    <col min="63" max="63" bestFit="true" customWidth="true" width="6.83203125" collapsed="true"/>
    <col min="64" max="64" bestFit="true" customWidth="true" width="8.83203125" collapsed="true"/>
    <col min="65" max="65" bestFit="true" customWidth="true" width="6.83203125" collapsed="true"/>
    <col min="66" max="66" bestFit="true" customWidth="true" width="8.83203125" collapsed="true"/>
    <col min="67" max="67" bestFit="true" customWidth="true" width="7.83203125" collapsed="true"/>
    <col min="68" max="68" bestFit="true" customWidth="true" width="9.83203125" collapsed="true"/>
    <col min="69" max="69" bestFit="true" customWidth="true" width="7.83203125" collapsed="true"/>
    <col min="70" max="70" bestFit="true" customWidth="true" width="9.83203125" collapsed="true"/>
    <col min="71" max="71" bestFit="true" customWidth="true" width="7.83203125" collapsed="true"/>
    <col min="72" max="72" bestFit="true" customWidth="true" width="9.83203125" collapsed="true"/>
    <col min="73" max="73" bestFit="true" customWidth="true" width="7.83203125" collapsed="true"/>
    <col min="74" max="74" bestFit="true" customWidth="true" width="9.83203125" collapsed="true"/>
    <col min="75" max="75" bestFit="true" customWidth="true" width="7.83203125" collapsed="true"/>
    <col min="76" max="76" bestFit="true" customWidth="true" width="9.83203125" collapsed="true"/>
    <col min="77" max="77" bestFit="true" customWidth="true" width="8.83203125" collapsed="true"/>
    <col min="79" max="79" bestFit="true" customWidth="true" width="8.83203125" collapsed="true"/>
    <col min="81" max="81" bestFit="true" customWidth="true" width="8.83203125" collapsed="true"/>
    <col min="83" max="83" bestFit="true" customWidth="true" width="8.83203125" collapsed="true"/>
    <col min="85" max="85" bestFit="true" customWidth="true" width="10.0" collapsed="true"/>
  </cols>
  <sheetData>
    <row r="2" spans="1:13" x14ac:dyDescent="0.2">
      <c r="A2" s="2" t="s">
        <v>119</v>
      </c>
      <c r="B2" t="s">
        <v>102</v>
      </c>
      <c r="C2" t="s">
        <v>0</v>
      </c>
      <c r="D2" t="str">
        <f>B2</f>
        <v>Denver Nuggets</v>
      </c>
    </row>
    <row r="3" spans="1:13" x14ac:dyDescent="0.2">
      <c r="C3" t="s">
        <v>1</v>
      </c>
      <c r="D3" t="str">
        <f>B5</f>
        <v>Utah Jazz</v>
      </c>
    </row>
    <row r="4" spans="1:13" x14ac:dyDescent="0.2">
      <c r="A4" s="2" t="s">
        <v>6</v>
      </c>
      <c r="B4" s="2" t="s">
        <v>120</v>
      </c>
      <c r="C4" t="s">
        <v>115</v>
      </c>
      <c r="D4" t="s">
        <v>116</v>
      </c>
      <c r="E4" t="s">
        <v>117</v>
      </c>
      <c r="F4" t="s">
        <v>118</v>
      </c>
    </row>
    <row r="5" spans="1:13" x14ac:dyDescent="0.2">
      <c r="A5" t="s">
        <v>25</v>
      </c>
      <c r="B5" t="s">
        <v>16</v>
      </c>
      <c r="C5" s="1">
        <v>-9.0359999999999996</v>
      </c>
      <c r="D5" s="1">
        <v>9.0359999999999996</v>
      </c>
      <c r="E5" s="1">
        <v>0.24199999999999999</v>
      </c>
      <c r="F5" s="1">
        <v>0.75800000000000001</v>
      </c>
      <c r="H5" t="str">
        <f t="shared" ref="H5:M5" si="0">A9</f>
        <v>Kendall Jenner - Simple Model</v>
      </c>
      <c r="I5" t="str">
        <f t="shared" si="0"/>
        <v>Utah Jazz</v>
      </c>
      <c r="J5">
        <f t="shared" si="0"/>
        <v>-16.047999999999998</v>
      </c>
      <c r="K5">
        <f t="shared" si="0"/>
        <v>16.047999999999998</v>
      </c>
      <c r="L5">
        <f t="shared" si="0"/>
        <v>7.6999999999999999E-2</v>
      </c>
      <c r="M5">
        <f t="shared" si="0"/>
        <v>0.92300000000000004</v>
      </c>
    </row>
    <row r="6" spans="1:13" x14ac:dyDescent="0.2">
      <c r="A6" t="s">
        <v>23</v>
      </c>
      <c r="B6" t="s">
        <v>16</v>
      </c>
      <c r="C6" s="1">
        <v>-6.7610000000000001</v>
      </c>
      <c r="D6" s="1">
        <v>6.7610000000000001</v>
      </c>
      <c r="E6" s="1">
        <v>0.28399999999999997</v>
      </c>
      <c r="F6" s="1">
        <v>0.71599999999999997</v>
      </c>
      <c r="H6" t="str">
        <f t="shared" ref="H6:M6" si="1">A11</f>
        <v>Tyra Banks - Least Squares</v>
      </c>
      <c r="I6" t="str">
        <f t="shared" si="1"/>
        <v>Utah Jazz</v>
      </c>
      <c r="J6">
        <f t="shared" si="1"/>
        <v>-11.202999999999999</v>
      </c>
      <c r="K6">
        <f t="shared" si="1"/>
        <v>11.202999999999999</v>
      </c>
      <c r="L6">
        <f t="shared" si="1"/>
        <v>0.215</v>
      </c>
      <c r="M6">
        <f t="shared" si="1"/>
        <v>0.78500000000000003</v>
      </c>
    </row>
    <row r="7" spans="1:13" x14ac:dyDescent="0.2">
      <c r="A7" t="s">
        <v>21</v>
      </c>
      <c r="B7" t="s">
        <v>16</v>
      </c>
      <c r="C7" s="1">
        <v>-8.7449999999999992</v>
      </c>
      <c r="D7" s="1">
        <v>8.7449999999999992</v>
      </c>
      <c r="E7" s="1">
        <v>0.254</v>
      </c>
      <c r="F7" s="1">
        <v>0.746</v>
      </c>
      <c r="H7" t="str">
        <f t="shared" ref="H7:M8" si="2">A7</f>
        <v>Gisele Bundchen - KNN</v>
      </c>
      <c r="I7" t="str">
        <f t="shared" si="2"/>
        <v>Utah Jazz</v>
      </c>
      <c r="J7">
        <f t="shared" si="2"/>
        <v>-8.7449999999999992</v>
      </c>
      <c r="K7">
        <f t="shared" si="2"/>
        <v>8.7449999999999992</v>
      </c>
      <c r="L7">
        <f t="shared" si="2"/>
        <v>0.254</v>
      </c>
      <c r="M7">
        <f t="shared" si="2"/>
        <v>0.746</v>
      </c>
    </row>
    <row r="8" spans="1:13" x14ac:dyDescent="0.2">
      <c r="A8" t="s">
        <v>22</v>
      </c>
      <c r="B8" t="s">
        <v>16</v>
      </c>
      <c r="C8" s="1">
        <v>-2.5190000000000001</v>
      </c>
      <c r="D8" s="1">
        <v>2.5190000000000001</v>
      </c>
      <c r="E8" s="1">
        <v>0.35399999999999998</v>
      </c>
      <c r="F8" s="1">
        <v>0.64600000000000002</v>
      </c>
      <c r="H8" t="str">
        <f t="shared" si="2"/>
        <v>Kate Moss - Random Forest</v>
      </c>
      <c r="I8" t="str">
        <f t="shared" si="2"/>
        <v>Utah Jazz</v>
      </c>
      <c r="J8">
        <f t="shared" si="2"/>
        <v>-2.5190000000000001</v>
      </c>
      <c r="K8">
        <f t="shared" si="2"/>
        <v>2.5190000000000001</v>
      </c>
      <c r="L8">
        <f t="shared" si="2"/>
        <v>0.35399999999999998</v>
      </c>
      <c r="M8">
        <f t="shared" si="2"/>
        <v>0.64600000000000002</v>
      </c>
    </row>
    <row r="9" spans="1:13" x14ac:dyDescent="0.2">
      <c r="A9" t="s">
        <v>9</v>
      </c>
      <c r="B9" t="s">
        <v>16</v>
      </c>
      <c r="C9" s="1">
        <v>-16.047999999999998</v>
      </c>
      <c r="D9" s="1">
        <v>16.047999999999998</v>
      </c>
      <c r="E9" s="1">
        <v>7.6999999999999999E-2</v>
      </c>
      <c r="F9" s="1">
        <v>0.92300000000000004</v>
      </c>
      <c r="H9" t="str">
        <f t="shared" ref="H9:M9" si="3">A6</f>
        <v>Cindy Crawford - SVM</v>
      </c>
      <c r="I9" t="str">
        <f t="shared" si="3"/>
        <v>Utah Jazz</v>
      </c>
      <c r="J9">
        <f t="shared" si="3"/>
        <v>-6.7610000000000001</v>
      </c>
      <c r="K9">
        <f t="shared" si="3"/>
        <v>6.7610000000000001</v>
      </c>
      <c r="L9">
        <f t="shared" si="3"/>
        <v>0.28399999999999997</v>
      </c>
      <c r="M9">
        <f t="shared" si="3"/>
        <v>0.71599999999999997</v>
      </c>
    </row>
    <row r="10" spans="1:13" x14ac:dyDescent="0.2">
      <c r="A10" t="s">
        <v>24</v>
      </c>
      <c r="B10" t="s">
        <v>16</v>
      </c>
      <c r="C10" s="1">
        <v>-8.9390000000000001</v>
      </c>
      <c r="D10" s="1">
        <v>8.9390000000000001</v>
      </c>
      <c r="E10" s="1">
        <v>0.26800000000000002</v>
      </c>
      <c r="F10" s="1">
        <v>0.73199999999999998</v>
      </c>
      <c r="H10" t="str">
        <f t="shared" ref="H10:M10" si="4">A10</f>
        <v>Naomi Campbell - Neural Network</v>
      </c>
      <c r="I10" t="str">
        <f t="shared" si="4"/>
        <v>Utah Jazz</v>
      </c>
      <c r="J10">
        <f t="shared" si="4"/>
        <v>-8.9390000000000001</v>
      </c>
      <c r="K10">
        <f t="shared" si="4"/>
        <v>8.9390000000000001</v>
      </c>
      <c r="L10">
        <f t="shared" si="4"/>
        <v>0.26800000000000002</v>
      </c>
      <c r="M10">
        <f t="shared" si="4"/>
        <v>0.73199999999999998</v>
      </c>
    </row>
    <row r="11" spans="1:13" x14ac:dyDescent="0.2">
      <c r="A11" t="s">
        <v>20</v>
      </c>
      <c r="B11" t="s">
        <v>16</v>
      </c>
      <c r="C11" s="1">
        <v>-11.202999999999999</v>
      </c>
      <c r="D11" s="1">
        <v>11.202999999999999</v>
      </c>
      <c r="E11" s="1">
        <v>0.215</v>
      </c>
      <c r="F11" s="1">
        <v>0.78500000000000003</v>
      </c>
      <c r="H11" t="str">
        <f t="shared" ref="H11:M11" si="5">A5</f>
        <v>Adriana Lima - Combination</v>
      </c>
      <c r="I11" t="str">
        <f t="shared" si="5"/>
        <v>Utah Jazz</v>
      </c>
      <c r="J11">
        <f t="shared" si="5"/>
        <v>-9.0359999999999996</v>
      </c>
      <c r="K11">
        <f t="shared" si="5"/>
        <v>9.0359999999999996</v>
      </c>
      <c r="L11">
        <f t="shared" si="5"/>
        <v>0.24199999999999999</v>
      </c>
      <c r="M11">
        <f t="shared" si="5"/>
        <v>0.75800000000000001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workbookViewId="0"/>
  </sheetViews>
  <sheetFormatPr baseColWidth="10" defaultRowHeight="15" x14ac:dyDescent="0.2"/>
  <cols>
    <col min="1" max="1" bestFit="true" customWidth="true" width="17.1640625" collapsed="true"/>
    <col min="2" max="2" bestFit="true" customWidth="true" width="18.0" collapsed="true"/>
    <col min="3" max="3" bestFit="true" customWidth="true" width="13.83203125" collapsed="true"/>
    <col min="4" max="4" bestFit="true" customWidth="true" width="14.33203125" collapsed="true"/>
    <col min="5" max="5" bestFit="true" customWidth="true" width="11.6640625" collapsed="true"/>
    <col min="6" max="6" bestFit="true" customWidth="true" width="12.1640625" collapsed="true"/>
    <col min="7" max="7" bestFit="true" customWidth="true" width="27.1640625" collapsed="true"/>
  </cols>
  <sheetData>
    <row r="1">
      <c r="A1" t="s">
        <v>119</v>
      </c>
      <c r="B1" t="s">
        <v>120</v>
      </c>
      <c r="C1" t="s">
        <v>2</v>
      </c>
      <c r="D1" t="s">
        <v>3</v>
      </c>
      <c r="E1" t="s">
        <v>4</v>
      </c>
      <c r="F1" t="s">
        <v>5</v>
      </c>
      <c r="G1" t="s">
        <v>6</v>
      </c>
    </row>
    <row r="2">
      <c r="A2" t="s">
        <v>97</v>
      </c>
      <c r="B2" t="s">
        <v>11</v>
      </c>
      <c r="C2" t="n">
        <v>6.254</v>
      </c>
      <c r="D2" t="n">
        <v>-6.254</v>
      </c>
      <c r="E2" t="n">
        <v>0.724</v>
      </c>
      <c r="F2" t="n">
        <v>0.276</v>
      </c>
      <c r="G2" t="s">
        <v>9</v>
      </c>
    </row>
    <row r="3">
      <c r="A3" t="s">
        <v>113</v>
      </c>
      <c r="B3" t="s">
        <v>103</v>
      </c>
      <c r="C3" t="n">
        <v>7.456</v>
      </c>
      <c r="D3" t="n">
        <v>-7.456</v>
      </c>
      <c r="E3" t="n">
        <v>0.737</v>
      </c>
      <c r="F3" t="n">
        <v>0.263</v>
      </c>
      <c r="G3" t="s">
        <v>9</v>
      </c>
    </row>
    <row r="4">
      <c r="A4" t="s">
        <v>12</v>
      </c>
      <c r="B4" t="s">
        <v>7</v>
      </c>
      <c r="C4" t="n">
        <v>-20.816</v>
      </c>
      <c r="D4" t="n">
        <v>20.816</v>
      </c>
      <c r="E4" t="n">
        <v>0.054</v>
      </c>
      <c r="F4" t="n">
        <v>0.946</v>
      </c>
      <c r="G4" t="s">
        <v>9</v>
      </c>
    </row>
    <row r="5">
      <c r="A5" t="s">
        <v>110</v>
      </c>
      <c r="B5" t="s">
        <v>8</v>
      </c>
      <c r="C5" t="n">
        <v>-13.891</v>
      </c>
      <c r="D5" t="n">
        <v>13.891</v>
      </c>
      <c r="E5" t="n">
        <v>0.144</v>
      </c>
      <c r="F5" t="n">
        <v>0.856</v>
      </c>
      <c r="G5" t="s">
        <v>9</v>
      </c>
    </row>
    <row r="6">
      <c r="A6" t="s">
        <v>10</v>
      </c>
      <c r="B6" t="s">
        <v>108</v>
      </c>
      <c r="C6" t="n">
        <v>6.197</v>
      </c>
      <c r="D6" t="n">
        <v>-6.197</v>
      </c>
      <c r="E6" t="n">
        <v>0.685</v>
      </c>
      <c r="F6" t="n">
        <v>0.315</v>
      </c>
      <c r="G6" t="s">
        <v>9</v>
      </c>
    </row>
    <row r="7">
      <c r="A7" t="s">
        <v>102</v>
      </c>
      <c r="B7" t="s">
        <v>101</v>
      </c>
      <c r="C7" t="n">
        <v>-3.619</v>
      </c>
      <c r="D7" t="n">
        <v>3.619</v>
      </c>
      <c r="E7" t="n">
        <v>0.376</v>
      </c>
      <c r="F7" t="n">
        <v>0.624</v>
      </c>
      <c r="G7" t="s">
        <v>9</v>
      </c>
    </row>
    <row r="8">
      <c r="A8" t="s">
        <v>18</v>
      </c>
      <c r="B8" t="s">
        <v>13</v>
      </c>
      <c r="C8" t="n">
        <v>-0.477</v>
      </c>
      <c r="D8" t="n">
        <v>0.477</v>
      </c>
      <c r="E8" t="n">
        <v>0.485</v>
      </c>
      <c r="F8" t="n">
        <v>0.515</v>
      </c>
      <c r="G8" t="s">
        <v>9</v>
      </c>
    </row>
    <row r="9">
      <c r="A9" t="s">
        <v>112</v>
      </c>
      <c r="B9" t="s">
        <v>107</v>
      </c>
      <c r="C9" t="n">
        <v>25.19</v>
      </c>
      <c r="D9" t="n">
        <v>-25.19</v>
      </c>
      <c r="E9" t="n">
        <v>0.971</v>
      </c>
      <c r="F9" t="n">
        <v>0.029</v>
      </c>
      <c r="G9" t="s">
        <v>9</v>
      </c>
    </row>
    <row r="10">
      <c r="A10" t="s">
        <v>106</v>
      </c>
      <c r="B10" t="s">
        <v>109</v>
      </c>
      <c r="C10" t="n">
        <v>11.348</v>
      </c>
      <c r="D10" t="n">
        <v>-11.348</v>
      </c>
      <c r="E10" t="n">
        <v>0.823</v>
      </c>
      <c r="F10" t="n">
        <v>0.177</v>
      </c>
      <c r="G10" t="s">
        <v>9</v>
      </c>
    </row>
    <row r="11">
      <c r="A11" t="s">
        <v>114</v>
      </c>
      <c r="B11" t="s">
        <v>19</v>
      </c>
      <c r="C11" t="n">
        <v>-7.307</v>
      </c>
      <c r="D11" t="n">
        <v>7.307</v>
      </c>
      <c r="E11" t="n">
        <v>0.263</v>
      </c>
      <c r="F11" t="n">
        <v>0.737</v>
      </c>
      <c r="G11" t="s">
        <v>9</v>
      </c>
    </row>
    <row r="12">
      <c r="A12" t="s">
        <v>100</v>
      </c>
      <c r="B12" t="s">
        <v>105</v>
      </c>
      <c r="C12" t="n">
        <v>5.416</v>
      </c>
      <c r="D12" t="n">
        <v>-5.416</v>
      </c>
      <c r="E12" t="n">
        <v>0.676</v>
      </c>
      <c r="F12" t="n">
        <v>0.324</v>
      </c>
      <c r="G12" t="s">
        <v>9</v>
      </c>
    </row>
    <row r="13">
      <c r="A13" t="s">
        <v>97</v>
      </c>
      <c r="B13" t="s">
        <v>11</v>
      </c>
      <c r="C13" t="n">
        <v>7.041</v>
      </c>
      <c r="D13" t="n">
        <v>-7.041</v>
      </c>
      <c r="E13" t="n">
        <v>0.691</v>
      </c>
      <c r="F13" t="n">
        <v>0.309</v>
      </c>
      <c r="G13" t="s">
        <v>20</v>
      </c>
    </row>
    <row r="14">
      <c r="A14" t="s">
        <v>113</v>
      </c>
      <c r="B14" t="s">
        <v>103</v>
      </c>
      <c r="C14" t="n">
        <v>5.453</v>
      </c>
      <c r="D14" t="n">
        <v>-5.453</v>
      </c>
      <c r="E14" t="n">
        <v>0.689</v>
      </c>
      <c r="F14" t="n">
        <v>0.311</v>
      </c>
      <c r="G14" t="s">
        <v>20</v>
      </c>
    </row>
    <row r="15">
      <c r="A15" t="s">
        <v>12</v>
      </c>
      <c r="B15" t="s">
        <v>7</v>
      </c>
      <c r="C15" t="n">
        <v>-13.981</v>
      </c>
      <c r="D15" t="n">
        <v>13.981</v>
      </c>
      <c r="E15" t="n">
        <v>0.113</v>
      </c>
      <c r="F15" t="n">
        <v>0.887</v>
      </c>
      <c r="G15" t="s">
        <v>20</v>
      </c>
    </row>
    <row r="16">
      <c r="A16" t="s">
        <v>110</v>
      </c>
      <c r="B16" t="s">
        <v>8</v>
      </c>
      <c r="C16" t="n">
        <v>-13.453</v>
      </c>
      <c r="D16" t="n">
        <v>13.453</v>
      </c>
      <c r="E16" t="n">
        <v>0.139</v>
      </c>
      <c r="F16" t="n">
        <v>0.861</v>
      </c>
      <c r="G16" t="s">
        <v>20</v>
      </c>
    </row>
    <row r="17">
      <c r="A17" t="s">
        <v>10</v>
      </c>
      <c r="B17" t="s">
        <v>108</v>
      </c>
      <c r="C17" t="n">
        <v>1.831</v>
      </c>
      <c r="D17" t="n">
        <v>-1.831</v>
      </c>
      <c r="E17" t="n">
        <v>0.628</v>
      </c>
      <c r="F17" t="n">
        <v>0.372</v>
      </c>
      <c r="G17" t="s">
        <v>20</v>
      </c>
    </row>
    <row r="18">
      <c r="A18" t="s">
        <v>102</v>
      </c>
      <c r="B18" t="s">
        <v>101</v>
      </c>
      <c r="C18" t="n">
        <v>-4.363</v>
      </c>
      <c r="D18" t="n">
        <v>4.363</v>
      </c>
      <c r="E18" t="n">
        <v>0.309</v>
      </c>
      <c r="F18" t="n">
        <v>0.691</v>
      </c>
      <c r="G18" t="s">
        <v>20</v>
      </c>
    </row>
    <row r="19">
      <c r="A19" t="s">
        <v>18</v>
      </c>
      <c r="B19" t="s">
        <v>13</v>
      </c>
      <c r="C19" t="n">
        <v>-2.476</v>
      </c>
      <c r="D19" t="n">
        <v>2.476</v>
      </c>
      <c r="E19" t="n">
        <v>0.369</v>
      </c>
      <c r="F19" t="n">
        <v>0.631</v>
      </c>
      <c r="G19" t="s">
        <v>20</v>
      </c>
    </row>
    <row r="20">
      <c r="A20" t="s">
        <v>112</v>
      </c>
      <c r="B20" t="s">
        <v>107</v>
      </c>
      <c r="C20" t="n">
        <v>16.205</v>
      </c>
      <c r="D20" t="n">
        <v>-16.205</v>
      </c>
      <c r="E20" t="n">
        <v>0.918</v>
      </c>
      <c r="F20" t="n">
        <v>0.082</v>
      </c>
      <c r="G20" t="s">
        <v>20</v>
      </c>
    </row>
    <row r="21">
      <c r="A21" t="s">
        <v>106</v>
      </c>
      <c r="B21" t="s">
        <v>109</v>
      </c>
      <c r="C21" t="n">
        <v>8.111</v>
      </c>
      <c r="D21" t="n">
        <v>-8.111</v>
      </c>
      <c r="E21" t="n">
        <v>0.682</v>
      </c>
      <c r="F21" t="n">
        <v>0.318</v>
      </c>
      <c r="G21" t="s">
        <v>20</v>
      </c>
    </row>
    <row r="22">
      <c r="A22" t="s">
        <v>114</v>
      </c>
      <c r="B22" t="s">
        <v>19</v>
      </c>
      <c r="C22" t="n">
        <v>-7.62</v>
      </c>
      <c r="D22" t="n">
        <v>7.62</v>
      </c>
      <c r="E22" t="n">
        <v>0.259</v>
      </c>
      <c r="F22" t="n">
        <v>0.741</v>
      </c>
      <c r="G22" t="s">
        <v>20</v>
      </c>
    </row>
    <row r="23">
      <c r="A23" t="s">
        <v>100</v>
      </c>
      <c r="B23" t="s">
        <v>105</v>
      </c>
      <c r="C23" t="n">
        <v>2.351</v>
      </c>
      <c r="D23" t="n">
        <v>-2.351</v>
      </c>
      <c r="E23" t="n">
        <v>0.619</v>
      </c>
      <c r="F23" t="n">
        <v>0.381</v>
      </c>
      <c r="G23" t="s">
        <v>20</v>
      </c>
    </row>
    <row r="24">
      <c r="A24" t="s">
        <v>97</v>
      </c>
      <c r="B24" t="s">
        <v>11</v>
      </c>
      <c r="C24" t="n">
        <v>3.255</v>
      </c>
      <c r="D24" t="n">
        <v>-3.255</v>
      </c>
      <c r="E24" t="n">
        <v>0.683</v>
      </c>
      <c r="F24" t="n">
        <v>0.317</v>
      </c>
      <c r="G24" t="s">
        <v>21</v>
      </c>
    </row>
    <row r="25">
      <c r="A25" t="s">
        <v>113</v>
      </c>
      <c r="B25" t="s">
        <v>103</v>
      </c>
      <c r="C25" t="n">
        <v>-1.275</v>
      </c>
      <c r="D25" t="n">
        <v>1.275</v>
      </c>
      <c r="E25" t="n">
        <v>0.508</v>
      </c>
      <c r="F25" t="n">
        <v>0.492</v>
      </c>
      <c r="G25" t="s">
        <v>21</v>
      </c>
    </row>
    <row r="26">
      <c r="A26" t="s">
        <v>12</v>
      </c>
      <c r="B26" t="s">
        <v>7</v>
      </c>
      <c r="C26" t="n">
        <v>-10.529</v>
      </c>
      <c r="D26" t="n">
        <v>10.529</v>
      </c>
      <c r="E26" t="n">
        <v>0.238</v>
      </c>
      <c r="F26" t="n">
        <v>0.762</v>
      </c>
      <c r="G26" t="s">
        <v>21</v>
      </c>
    </row>
    <row r="27">
      <c r="A27" t="s">
        <v>110</v>
      </c>
      <c r="B27" t="s">
        <v>8</v>
      </c>
      <c r="C27" t="n">
        <v>-11.667</v>
      </c>
      <c r="D27" t="n">
        <v>11.667</v>
      </c>
      <c r="E27" t="n">
        <v>0.175</v>
      </c>
      <c r="F27" t="n">
        <v>0.825</v>
      </c>
      <c r="G27" t="s">
        <v>21</v>
      </c>
    </row>
    <row r="28">
      <c r="A28" t="s">
        <v>10</v>
      </c>
      <c r="B28" t="s">
        <v>108</v>
      </c>
      <c r="C28" t="n">
        <v>4.843</v>
      </c>
      <c r="D28" t="n">
        <v>-4.843</v>
      </c>
      <c r="E28" t="n">
        <v>0.587</v>
      </c>
      <c r="F28" t="n">
        <v>0.413</v>
      </c>
      <c r="G28" t="s">
        <v>21</v>
      </c>
    </row>
    <row r="29">
      <c r="A29" t="s">
        <v>102</v>
      </c>
      <c r="B29" t="s">
        <v>101</v>
      </c>
      <c r="C29" t="n">
        <v>-5.176</v>
      </c>
      <c r="D29" t="n">
        <v>5.176</v>
      </c>
      <c r="E29" t="n">
        <v>0.302</v>
      </c>
      <c r="F29" t="n">
        <v>0.698</v>
      </c>
      <c r="G29" t="s">
        <v>21</v>
      </c>
    </row>
    <row r="30">
      <c r="A30" t="s">
        <v>18</v>
      </c>
      <c r="B30" t="s">
        <v>13</v>
      </c>
      <c r="C30" t="n">
        <v>-7.549</v>
      </c>
      <c r="D30" t="n">
        <v>7.549</v>
      </c>
      <c r="E30" t="n">
        <v>0.317</v>
      </c>
      <c r="F30" t="n">
        <v>0.683</v>
      </c>
      <c r="G30" t="s">
        <v>21</v>
      </c>
    </row>
    <row r="31">
      <c r="A31" t="s">
        <v>112</v>
      </c>
      <c r="B31" t="s">
        <v>107</v>
      </c>
      <c r="C31" t="n">
        <v>4.118</v>
      </c>
      <c r="D31" t="n">
        <v>-4.118</v>
      </c>
      <c r="E31" t="n">
        <v>0.683</v>
      </c>
      <c r="F31" t="n">
        <v>0.317</v>
      </c>
      <c r="G31" t="s">
        <v>21</v>
      </c>
    </row>
    <row r="32">
      <c r="A32" t="s">
        <v>106</v>
      </c>
      <c r="B32" t="s">
        <v>109</v>
      </c>
      <c r="C32" t="n">
        <v>1.294</v>
      </c>
      <c r="D32" t="n">
        <v>-1.294</v>
      </c>
      <c r="E32" t="n">
        <v>0.619</v>
      </c>
      <c r="F32" t="n">
        <v>0.381</v>
      </c>
      <c r="G32" t="s">
        <v>21</v>
      </c>
    </row>
    <row r="33">
      <c r="A33" t="s">
        <v>114</v>
      </c>
      <c r="B33" t="s">
        <v>19</v>
      </c>
      <c r="C33" t="n">
        <v>-7.569</v>
      </c>
      <c r="D33" t="n">
        <v>7.569</v>
      </c>
      <c r="E33" t="n">
        <v>0.238</v>
      </c>
      <c r="F33" t="n">
        <v>0.762</v>
      </c>
      <c r="G33" t="s">
        <v>21</v>
      </c>
    </row>
    <row r="34">
      <c r="A34" t="s">
        <v>100</v>
      </c>
      <c r="B34" t="s">
        <v>105</v>
      </c>
      <c r="C34" t="n">
        <v>2.49</v>
      </c>
      <c r="D34" t="n">
        <v>-2.49</v>
      </c>
      <c r="E34" t="n">
        <v>0.556</v>
      </c>
      <c r="F34" t="n">
        <v>0.444</v>
      </c>
      <c r="G34" t="s">
        <v>21</v>
      </c>
    </row>
    <row r="35">
      <c r="A35" t="s">
        <v>97</v>
      </c>
      <c r="B35" t="s">
        <v>11</v>
      </c>
      <c r="C35" t="n">
        <v>2.688</v>
      </c>
      <c r="D35" t="n">
        <v>-2.688</v>
      </c>
      <c r="E35" t="n">
        <v>0.66</v>
      </c>
      <c r="F35" t="n">
        <v>0.34</v>
      </c>
      <c r="G35" t="s">
        <v>22</v>
      </c>
    </row>
    <row r="36">
      <c r="A36" t="s">
        <v>113</v>
      </c>
      <c r="B36" t="s">
        <v>103</v>
      </c>
      <c r="C36" t="n">
        <v>-0.375</v>
      </c>
      <c r="D36" t="n">
        <v>0.375</v>
      </c>
      <c r="E36" t="n">
        <v>0.542</v>
      </c>
      <c r="F36" t="n">
        <v>0.458</v>
      </c>
      <c r="G36" t="s">
        <v>22</v>
      </c>
    </row>
    <row r="37">
      <c r="A37" t="s">
        <v>12</v>
      </c>
      <c r="B37" t="s">
        <v>7</v>
      </c>
      <c r="C37" t="n">
        <v>-12.015</v>
      </c>
      <c r="D37" t="n">
        <v>12.015</v>
      </c>
      <c r="E37" t="n">
        <v>0.188</v>
      </c>
      <c r="F37" t="n">
        <v>0.812</v>
      </c>
      <c r="G37" t="s">
        <v>22</v>
      </c>
    </row>
    <row r="38">
      <c r="A38" t="s">
        <v>110</v>
      </c>
      <c r="B38" t="s">
        <v>8</v>
      </c>
      <c r="C38" t="n">
        <v>-10.536</v>
      </c>
      <c r="D38" t="n">
        <v>10.536</v>
      </c>
      <c r="E38" t="n">
        <v>0.144</v>
      </c>
      <c r="F38" t="n">
        <v>0.856</v>
      </c>
      <c r="G38" t="s">
        <v>22</v>
      </c>
    </row>
    <row r="39">
      <c r="A39" t="s">
        <v>10</v>
      </c>
      <c r="B39" t="s">
        <v>108</v>
      </c>
      <c r="C39" t="n">
        <v>2.467</v>
      </c>
      <c r="D39" t="n">
        <v>-2.467</v>
      </c>
      <c r="E39" t="n">
        <v>0.704</v>
      </c>
      <c r="F39" t="n">
        <v>0.296</v>
      </c>
      <c r="G39" t="s">
        <v>22</v>
      </c>
    </row>
    <row r="40">
      <c r="A40" t="s">
        <v>102</v>
      </c>
      <c r="B40" t="s">
        <v>101</v>
      </c>
      <c r="C40" t="n">
        <v>-6.911</v>
      </c>
      <c r="D40" t="n">
        <v>6.911</v>
      </c>
      <c r="E40" t="n">
        <v>0.392</v>
      </c>
      <c r="F40" t="n">
        <v>0.608</v>
      </c>
      <c r="G40" t="s">
        <v>22</v>
      </c>
    </row>
    <row r="41">
      <c r="A41" t="s">
        <v>18</v>
      </c>
      <c r="B41" t="s">
        <v>13</v>
      </c>
      <c r="C41" t="n">
        <v>1.949</v>
      </c>
      <c r="D41" t="n">
        <v>-1.949</v>
      </c>
      <c r="E41" t="n">
        <v>0.404</v>
      </c>
      <c r="F41" t="n">
        <v>0.596</v>
      </c>
      <c r="G41" t="s">
        <v>22</v>
      </c>
    </row>
    <row r="42">
      <c r="A42" t="s">
        <v>112</v>
      </c>
      <c r="B42" t="s">
        <v>107</v>
      </c>
      <c r="C42" t="n">
        <v>6.842</v>
      </c>
      <c r="D42" t="n">
        <v>-6.842</v>
      </c>
      <c r="E42" t="n">
        <v>0.684</v>
      </c>
      <c r="F42" t="n">
        <v>0.316</v>
      </c>
      <c r="G42" t="s">
        <v>22</v>
      </c>
    </row>
    <row r="43">
      <c r="A43" t="s">
        <v>106</v>
      </c>
      <c r="B43" t="s">
        <v>109</v>
      </c>
      <c r="C43" t="n">
        <v>6.477</v>
      </c>
      <c r="D43" t="n">
        <v>-6.477</v>
      </c>
      <c r="E43" t="n">
        <v>0.636</v>
      </c>
      <c r="F43" t="n">
        <v>0.364</v>
      </c>
      <c r="G43" t="s">
        <v>22</v>
      </c>
    </row>
    <row r="44">
      <c r="A44" t="s">
        <v>114</v>
      </c>
      <c r="B44" t="s">
        <v>19</v>
      </c>
      <c r="C44" t="n">
        <v>-4.886</v>
      </c>
      <c r="D44" t="n">
        <v>4.886</v>
      </c>
      <c r="E44" t="n">
        <v>0.332</v>
      </c>
      <c r="F44" t="n">
        <v>0.668</v>
      </c>
      <c r="G44" t="s">
        <v>22</v>
      </c>
    </row>
    <row r="45">
      <c r="A45" t="s">
        <v>100</v>
      </c>
      <c r="B45" t="s">
        <v>105</v>
      </c>
      <c r="C45" t="n">
        <v>2.079</v>
      </c>
      <c r="D45" t="n">
        <v>-2.079</v>
      </c>
      <c r="E45" t="n">
        <v>0.534</v>
      </c>
      <c r="F45" t="n">
        <v>0.466</v>
      </c>
      <c r="G45" t="s">
        <v>22</v>
      </c>
    </row>
    <row r="46">
      <c r="A46" t="s">
        <v>97</v>
      </c>
      <c r="B46" t="s">
        <v>11</v>
      </c>
      <c r="C46" t="n">
        <v>5.031</v>
      </c>
      <c r="D46" t="n">
        <v>-5.031</v>
      </c>
      <c r="E46" t="n">
        <v>0.684</v>
      </c>
      <c r="F46" t="n">
        <v>0.316</v>
      </c>
      <c r="G46" t="s">
        <v>23</v>
      </c>
    </row>
    <row r="47">
      <c r="A47" t="s">
        <v>113</v>
      </c>
      <c r="B47" t="s">
        <v>103</v>
      </c>
      <c r="C47" t="n">
        <v>5.141</v>
      </c>
      <c r="D47" t="n">
        <v>-5.141</v>
      </c>
      <c r="E47" t="n">
        <v>0.718</v>
      </c>
      <c r="F47" t="n">
        <v>0.282</v>
      </c>
      <c r="G47" t="s">
        <v>23</v>
      </c>
    </row>
    <row r="48">
      <c r="A48" t="s">
        <v>12</v>
      </c>
      <c r="B48" t="s">
        <v>7</v>
      </c>
      <c r="C48" t="n">
        <v>-12.967</v>
      </c>
      <c r="D48" t="n">
        <v>12.967</v>
      </c>
      <c r="E48" t="n">
        <v>0.157</v>
      </c>
      <c r="F48" t="n">
        <v>0.843</v>
      </c>
      <c r="G48" t="s">
        <v>23</v>
      </c>
    </row>
    <row r="49">
      <c r="A49" t="s">
        <v>110</v>
      </c>
      <c r="B49" t="s">
        <v>8</v>
      </c>
      <c r="C49" t="n">
        <v>-11.453</v>
      </c>
      <c r="D49" t="n">
        <v>11.453</v>
      </c>
      <c r="E49" t="n">
        <v>0.147</v>
      </c>
      <c r="F49" t="n">
        <v>0.853</v>
      </c>
      <c r="G49" t="s">
        <v>23</v>
      </c>
    </row>
    <row r="50">
      <c r="A50" t="s">
        <v>10</v>
      </c>
      <c r="B50" t="s">
        <v>108</v>
      </c>
      <c r="C50" t="n">
        <v>3.264</v>
      </c>
      <c r="D50" t="n">
        <v>-3.264</v>
      </c>
      <c r="E50" t="n">
        <v>0.633</v>
      </c>
      <c r="F50" t="n">
        <v>0.367</v>
      </c>
      <c r="G50" t="s">
        <v>23</v>
      </c>
    </row>
    <row r="51">
      <c r="A51" t="s">
        <v>102</v>
      </c>
      <c r="B51" t="s">
        <v>101</v>
      </c>
      <c r="C51" t="n">
        <v>-5.734</v>
      </c>
      <c r="D51" t="n">
        <v>5.734</v>
      </c>
      <c r="E51" t="n">
        <v>0.292</v>
      </c>
      <c r="F51" t="n">
        <v>0.708</v>
      </c>
      <c r="G51" t="s">
        <v>23</v>
      </c>
    </row>
    <row r="52">
      <c r="A52" t="s">
        <v>18</v>
      </c>
      <c r="B52" t="s">
        <v>13</v>
      </c>
      <c r="C52" t="n">
        <v>-4.599</v>
      </c>
      <c r="D52" t="n">
        <v>4.599</v>
      </c>
      <c r="E52" t="n">
        <v>0.353</v>
      </c>
      <c r="F52" t="n">
        <v>0.647</v>
      </c>
      <c r="G52" t="s">
        <v>23</v>
      </c>
    </row>
    <row r="53">
      <c r="A53" t="s">
        <v>112</v>
      </c>
      <c r="B53" t="s">
        <v>107</v>
      </c>
      <c r="C53" t="n">
        <v>14.925</v>
      </c>
      <c r="D53" t="n">
        <v>-14.925</v>
      </c>
      <c r="E53" t="n">
        <v>0.915</v>
      </c>
      <c r="F53" t="n">
        <v>0.085</v>
      </c>
      <c r="G53" t="s">
        <v>23</v>
      </c>
    </row>
    <row r="54">
      <c r="A54" t="s">
        <v>106</v>
      </c>
      <c r="B54" t="s">
        <v>109</v>
      </c>
      <c r="C54" t="n">
        <v>4.828</v>
      </c>
      <c r="D54" t="n">
        <v>-4.828</v>
      </c>
      <c r="E54" t="n">
        <v>0.662</v>
      </c>
      <c r="F54" t="n">
        <v>0.338</v>
      </c>
      <c r="G54" t="s">
        <v>23</v>
      </c>
    </row>
    <row r="55">
      <c r="A55" t="s">
        <v>114</v>
      </c>
      <c r="B55" t="s">
        <v>19</v>
      </c>
      <c r="C55" t="n">
        <v>-6.611</v>
      </c>
      <c r="D55" t="n">
        <v>6.611</v>
      </c>
      <c r="E55" t="n">
        <v>0.256</v>
      </c>
      <c r="F55" t="n">
        <v>0.744</v>
      </c>
      <c r="G55" t="s">
        <v>23</v>
      </c>
    </row>
    <row r="56">
      <c r="A56" t="s">
        <v>100</v>
      </c>
      <c r="B56" t="s">
        <v>105</v>
      </c>
      <c r="C56" t="n">
        <v>2.728</v>
      </c>
      <c r="D56" t="n">
        <v>-2.728</v>
      </c>
      <c r="E56" t="n">
        <v>0.601</v>
      </c>
      <c r="F56" t="n">
        <v>0.399</v>
      </c>
      <c r="G56" t="s">
        <v>23</v>
      </c>
    </row>
    <row r="57">
      <c r="A57" t="s">
        <v>97</v>
      </c>
      <c r="B57" t="s">
        <v>11</v>
      </c>
      <c r="C57" t="n">
        <v>4.494</v>
      </c>
      <c r="D57" t="n">
        <v>-4.494</v>
      </c>
      <c r="E57" t="n">
        <v>0.588</v>
      </c>
      <c r="F57" t="n">
        <v>0.412</v>
      </c>
      <c r="G57" t="s">
        <v>24</v>
      </c>
    </row>
    <row r="58">
      <c r="A58" t="s">
        <v>113</v>
      </c>
      <c r="B58" t="s">
        <v>103</v>
      </c>
      <c r="C58" t="n">
        <v>5.226</v>
      </c>
      <c r="D58" t="n">
        <v>-5.226</v>
      </c>
      <c r="E58" t="n">
        <v>0.601</v>
      </c>
      <c r="F58" t="n">
        <v>0.399</v>
      </c>
      <c r="G58" t="s">
        <v>24</v>
      </c>
    </row>
    <row r="59">
      <c r="A59" t="s">
        <v>12</v>
      </c>
      <c r="B59" t="s">
        <v>7</v>
      </c>
      <c r="C59" t="n">
        <v>-12.072</v>
      </c>
      <c r="D59" t="n">
        <v>12.072</v>
      </c>
      <c r="E59" t="n">
        <v>0.134</v>
      </c>
      <c r="F59" t="n">
        <v>0.866</v>
      </c>
      <c r="G59" t="s">
        <v>24</v>
      </c>
    </row>
    <row r="60">
      <c r="A60" t="s">
        <v>110</v>
      </c>
      <c r="B60" t="s">
        <v>8</v>
      </c>
      <c r="C60" t="n">
        <v>-12.601</v>
      </c>
      <c r="D60" t="n">
        <v>12.601</v>
      </c>
      <c r="E60" t="n">
        <v>0.127</v>
      </c>
      <c r="F60" t="n">
        <v>0.873</v>
      </c>
      <c r="G60" t="s">
        <v>24</v>
      </c>
    </row>
    <row r="61">
      <c r="A61" t="s">
        <v>10</v>
      </c>
      <c r="B61" t="s">
        <v>108</v>
      </c>
      <c r="C61" t="n">
        <v>3.578</v>
      </c>
      <c r="D61" t="n">
        <v>-3.578</v>
      </c>
      <c r="E61" t="n">
        <v>0.509</v>
      </c>
      <c r="F61" t="n">
        <v>0.491</v>
      </c>
      <c r="G61" t="s">
        <v>24</v>
      </c>
    </row>
    <row r="62">
      <c r="A62" t="s">
        <v>102</v>
      </c>
      <c r="B62" t="s">
        <v>101</v>
      </c>
      <c r="C62" t="n">
        <v>-6.198</v>
      </c>
      <c r="D62" t="n">
        <v>6.198</v>
      </c>
      <c r="E62" t="n">
        <v>0.269</v>
      </c>
      <c r="F62" t="n">
        <v>0.731</v>
      </c>
      <c r="G62" t="s">
        <v>24</v>
      </c>
    </row>
    <row r="63">
      <c r="A63" t="s">
        <v>18</v>
      </c>
      <c r="B63" t="s">
        <v>13</v>
      </c>
      <c r="C63" t="n">
        <v>-4.249</v>
      </c>
      <c r="D63" t="n">
        <v>4.249</v>
      </c>
      <c r="E63" t="n">
        <v>0.385</v>
      </c>
      <c r="F63" t="n">
        <v>0.615</v>
      </c>
      <c r="G63" t="s">
        <v>24</v>
      </c>
    </row>
    <row r="64">
      <c r="A64" t="s">
        <v>112</v>
      </c>
      <c r="B64" t="s">
        <v>107</v>
      </c>
      <c r="C64" t="n">
        <v>8.2</v>
      </c>
      <c r="D64" t="n">
        <v>-8.2</v>
      </c>
      <c r="E64" t="n">
        <v>0.738</v>
      </c>
      <c r="F64" t="n">
        <v>0.262</v>
      </c>
      <c r="G64" t="s">
        <v>24</v>
      </c>
    </row>
    <row r="65">
      <c r="A65" t="s">
        <v>106</v>
      </c>
      <c r="B65" t="s">
        <v>109</v>
      </c>
      <c r="C65" t="n">
        <v>4.286</v>
      </c>
      <c r="D65" t="n">
        <v>-4.286</v>
      </c>
      <c r="E65" t="n">
        <v>0.659</v>
      </c>
      <c r="F65" t="n">
        <v>0.341</v>
      </c>
      <c r="G65" t="s">
        <v>24</v>
      </c>
    </row>
    <row r="66">
      <c r="A66" t="s">
        <v>114</v>
      </c>
      <c r="B66" t="s">
        <v>19</v>
      </c>
      <c r="C66" t="n">
        <v>-7.255</v>
      </c>
      <c r="D66" t="n">
        <v>7.255</v>
      </c>
      <c r="E66" t="n">
        <v>0.242</v>
      </c>
      <c r="F66" t="n">
        <v>0.758</v>
      </c>
      <c r="G66" t="s">
        <v>24</v>
      </c>
    </row>
    <row r="67">
      <c r="A67" t="s">
        <v>100</v>
      </c>
      <c r="B67" t="s">
        <v>105</v>
      </c>
      <c r="C67" t="n">
        <v>3.493</v>
      </c>
      <c r="D67" t="n">
        <v>-3.493</v>
      </c>
      <c r="E67" t="n">
        <v>0.531</v>
      </c>
      <c r="F67" t="n">
        <v>0.469</v>
      </c>
      <c r="G67" t="s">
        <v>24</v>
      </c>
    </row>
    <row r="68">
      <c r="A68" t="s">
        <v>97</v>
      </c>
      <c r="B68" t="s">
        <v>11</v>
      </c>
      <c r="C68" t="n">
        <v>4.794</v>
      </c>
      <c r="D68" t="n">
        <v>-4.794</v>
      </c>
      <c r="E68" t="n">
        <v>0.672</v>
      </c>
      <c r="F68" t="n">
        <v>0.328</v>
      </c>
      <c r="G68" t="s">
        <v>25</v>
      </c>
    </row>
    <row r="69">
      <c r="A69" t="s">
        <v>113</v>
      </c>
      <c r="B69" t="s">
        <v>103</v>
      </c>
      <c r="C69" t="n">
        <v>3.604</v>
      </c>
      <c r="D69" t="n">
        <v>-3.604</v>
      </c>
      <c r="E69" t="n">
        <v>0.632</v>
      </c>
      <c r="F69" t="n">
        <v>0.368</v>
      </c>
      <c r="G69" t="s">
        <v>25</v>
      </c>
    </row>
    <row r="70">
      <c r="A70" t="s">
        <v>12</v>
      </c>
      <c r="B70" t="s">
        <v>7</v>
      </c>
      <c r="C70" t="n">
        <v>-13.73</v>
      </c>
      <c r="D70" t="n">
        <v>13.73</v>
      </c>
      <c r="E70" t="n">
        <v>0.147</v>
      </c>
      <c r="F70" t="n">
        <v>0.853</v>
      </c>
      <c r="G70" t="s">
        <v>25</v>
      </c>
    </row>
    <row r="71">
      <c r="A71" t="s">
        <v>110</v>
      </c>
      <c r="B71" t="s">
        <v>8</v>
      </c>
      <c r="C71" t="n">
        <v>-12.267</v>
      </c>
      <c r="D71" t="n">
        <v>12.267</v>
      </c>
      <c r="E71" t="n">
        <v>0.146</v>
      </c>
      <c r="F71" t="n">
        <v>0.854</v>
      </c>
      <c r="G71" t="s">
        <v>25</v>
      </c>
    </row>
    <row r="72">
      <c r="A72" t="s">
        <v>10</v>
      </c>
      <c r="B72" t="s">
        <v>108</v>
      </c>
      <c r="C72" t="n">
        <v>3.697</v>
      </c>
      <c r="D72" t="n">
        <v>-3.697</v>
      </c>
      <c r="E72" t="n">
        <v>0.624</v>
      </c>
      <c r="F72" t="n">
        <v>0.376</v>
      </c>
      <c r="G72" t="s">
        <v>25</v>
      </c>
    </row>
    <row r="73">
      <c r="A73" t="s">
        <v>102</v>
      </c>
      <c r="B73" t="s">
        <v>101</v>
      </c>
      <c r="C73" t="n">
        <v>-5.334</v>
      </c>
      <c r="D73" t="n">
        <v>5.334</v>
      </c>
      <c r="E73" t="n">
        <v>0.323</v>
      </c>
      <c r="F73" t="n">
        <v>0.677</v>
      </c>
      <c r="G73" t="s">
        <v>25</v>
      </c>
    </row>
    <row r="74">
      <c r="A74" t="s">
        <v>18</v>
      </c>
      <c r="B74" t="s">
        <v>13</v>
      </c>
      <c r="C74" t="n">
        <v>-2.9</v>
      </c>
      <c r="D74" t="n">
        <v>2.9</v>
      </c>
      <c r="E74" t="n">
        <v>0.386</v>
      </c>
      <c r="F74" t="n">
        <v>0.615</v>
      </c>
      <c r="G74" t="s">
        <v>25</v>
      </c>
    </row>
    <row r="75">
      <c r="A75" t="s">
        <v>112</v>
      </c>
      <c r="B75" t="s">
        <v>107</v>
      </c>
      <c r="C75" t="n">
        <v>12.58</v>
      </c>
      <c r="D75" t="n">
        <v>-12.58</v>
      </c>
      <c r="E75" t="n">
        <v>0.818</v>
      </c>
      <c r="F75" t="n">
        <v>0.182</v>
      </c>
      <c r="G75" t="s">
        <v>25</v>
      </c>
    </row>
    <row r="76">
      <c r="A76" t="s">
        <v>106</v>
      </c>
      <c r="B76" t="s">
        <v>109</v>
      </c>
      <c r="C76" t="n">
        <v>6.057</v>
      </c>
      <c r="D76" t="n">
        <v>-6.057</v>
      </c>
      <c r="E76" t="n">
        <v>0.68</v>
      </c>
      <c r="F76" t="n">
        <v>0.32</v>
      </c>
      <c r="G76" t="s">
        <v>25</v>
      </c>
    </row>
    <row r="77">
      <c r="A77" t="s">
        <v>114</v>
      </c>
      <c r="B77" t="s">
        <v>19</v>
      </c>
      <c r="C77" t="n">
        <v>-6.875</v>
      </c>
      <c r="D77" t="n">
        <v>6.875</v>
      </c>
      <c r="E77" t="n">
        <v>0.265</v>
      </c>
      <c r="F77" t="n">
        <v>0.735</v>
      </c>
      <c r="G77" t="s">
        <v>25</v>
      </c>
    </row>
    <row r="78">
      <c r="A78" t="s">
        <v>100</v>
      </c>
      <c r="B78" t="s">
        <v>105</v>
      </c>
      <c r="C78" t="n">
        <v>3.093</v>
      </c>
      <c r="D78" t="n">
        <v>-3.093</v>
      </c>
      <c r="E78" t="n">
        <v>0.586</v>
      </c>
      <c r="F78" t="n">
        <v>0.414</v>
      </c>
      <c r="G78"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heetViews>
  <sheetFormatPr baseColWidth="10" defaultRowHeight="15" x14ac:dyDescent="0.2"/>
  <cols>
    <col min="1" max="1" bestFit="true" customWidth="true" width="20.1640625" collapsed="true"/>
  </cols>
  <sheetData>
    <row r="1">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c r="A2" t="s">
        <v>8</v>
      </c>
      <c r="B2" t="n">
        <v>0.4572704218673705</v>
      </c>
      <c r="C2" t="n">
        <v>9.0</v>
      </c>
      <c r="D2" t="n">
        <v>0.6142437842452273</v>
      </c>
      <c r="E2" t="n">
        <v>10.0</v>
      </c>
      <c r="F2" t="n">
        <v>0.350537540262105</v>
      </c>
      <c r="G2" t="n">
        <v>14.0</v>
      </c>
      <c r="H2" t="n">
        <v>0.38575621575477276</v>
      </c>
      <c r="I2" t="n">
        <v>21.0</v>
      </c>
      <c r="J2" t="n">
        <v>0.7424681459265275</v>
      </c>
      <c r="K2" t="n">
        <v>20.0</v>
      </c>
      <c r="L2" t="n">
        <v>0.15358159001799346</v>
      </c>
      <c r="M2" t="n">
        <v>23.0</v>
      </c>
      <c r="N2" t="n">
        <v>0.2773064583689088</v>
      </c>
      <c r="O2" t="n">
        <v>9.0</v>
      </c>
      <c r="P2" t="n">
        <v>0.792362844574693</v>
      </c>
      <c r="Q2" t="n">
        <v>6.0</v>
      </c>
      <c r="R2" t="n">
        <v>0.5008258868729956</v>
      </c>
      <c r="S2" t="n">
        <v>16.0</v>
      </c>
      <c r="T2" t="n">
        <v>0.5757849087268165</v>
      </c>
      <c r="U2" t="n">
        <v>17.0</v>
      </c>
      <c r="V2" t="n">
        <v>0.1339236586046536</v>
      </c>
      <c r="W2" t="n">
        <v>9.0</v>
      </c>
      <c r="X2" t="n">
        <v>0.04926382731379886</v>
      </c>
      <c r="Y2" t="n">
        <v>1.0</v>
      </c>
      <c r="Z2" t="n">
        <v>0.06729409771622794</v>
      </c>
      <c r="AA2" t="n">
        <v>2.0</v>
      </c>
      <c r="AB2" t="n">
        <v>0.17593065940528818</v>
      </c>
      <c r="AC2" t="n">
        <v>8.0</v>
      </c>
      <c r="AD2" t="n">
        <v>0.5263587760498863</v>
      </c>
      <c r="AE2" t="n">
        <v>11.0</v>
      </c>
      <c r="AF2" t="n">
        <v>0.5769591717741134</v>
      </c>
      <c r="AG2" t="n">
        <v>15.0</v>
      </c>
      <c r="AH2" t="n">
        <v>0.4641894583049928</v>
      </c>
      <c r="AI2" t="n">
        <v>25.0</v>
      </c>
      <c r="AJ2" t="n">
        <v>0.543352404388715</v>
      </c>
      <c r="AK2" t="n">
        <v>3.0</v>
      </c>
      <c r="AL2" t="n">
        <v>0.34311150015291175</v>
      </c>
      <c r="AM2" t="n">
        <v>15.0</v>
      </c>
      <c r="AN2" t="n">
        <v>0.45664759561128504</v>
      </c>
      <c r="AO2" t="n">
        <v>28.0</v>
      </c>
      <c r="AP2" t="n">
        <v>0.8557764679098732</v>
      </c>
      <c r="AQ2" t="n">
        <v>28.0</v>
      </c>
      <c r="AR2" t="n">
        <v>0.19558481883868678</v>
      </c>
      <c r="AS2" t="n">
        <v>23.0</v>
      </c>
      <c r="AT2" t="n">
        <v>0.22798507727935105</v>
      </c>
      <c r="AU2" t="n">
        <v>14.0</v>
      </c>
      <c r="AV2" t="n">
        <v>0.7072787827339898</v>
      </c>
      <c r="AW2" t="n">
        <v>8.0</v>
      </c>
      <c r="AX2" t="n">
        <v>0.5031787050701554</v>
      </c>
      <c r="AY2" t="n">
        <v>23.0</v>
      </c>
      <c r="AZ2" t="n">
        <v>0.6179961935854933</v>
      </c>
      <c r="BA2" t="n">
        <v>24.0</v>
      </c>
      <c r="BB2" t="n">
        <v>0.13502986837147934</v>
      </c>
      <c r="BC2" t="n">
        <v>21.0</v>
      </c>
      <c r="BD2" t="n">
        <v>0.10852724935148714</v>
      </c>
      <c r="BE2" t="n">
        <v>2.0</v>
      </c>
      <c r="BF2" t="n">
        <v>0.11141441916736428</v>
      </c>
      <c r="BG2" t="n">
        <v>8.0</v>
      </c>
      <c r="BH2" t="n">
        <v>0.20904061350946895</v>
      </c>
      <c r="BI2" t="n">
        <v>5.0</v>
      </c>
      <c r="BJ2" t="n">
        <v>0.5428685197096621</v>
      </c>
      <c r="BK2" t="n">
        <v>24.0</v>
      </c>
      <c r="BL2" t="n">
        <v>0.6096598863276692</v>
      </c>
      <c r="BM2" t="n">
        <v>25.0</v>
      </c>
      <c r="BN2" t="n">
        <v>106.83385724769191</v>
      </c>
      <c r="BO2" t="n">
        <v>12.0</v>
      </c>
      <c r="BP2" t="n">
        <v>111.79298782276922</v>
      </c>
      <c r="BQ2" t="n">
        <v>29.0</v>
      </c>
      <c r="BR2" t="n">
        <v>101.73795104432463</v>
      </c>
      <c r="BS2" t="n">
        <v>12.0</v>
      </c>
    </row>
    <row r="3">
      <c r="A3" t="s">
        <v>97</v>
      </c>
      <c r="B3" t="n">
        <v>0.4495351660335345</v>
      </c>
      <c r="C3" t="n">
        <v>17.0</v>
      </c>
      <c r="D3" t="n">
        <v>0.5946242710765446</v>
      </c>
      <c r="E3" t="n">
        <v>14.0</v>
      </c>
      <c r="F3" t="n">
        <v>0.30054869887322805</v>
      </c>
      <c r="G3" t="n">
        <v>28.0</v>
      </c>
      <c r="H3" t="n">
        <v>0.40537572892345536</v>
      </c>
      <c r="I3" t="n">
        <v>17.0</v>
      </c>
      <c r="J3" t="n">
        <v>0.7871968287016997</v>
      </c>
      <c r="K3" t="n">
        <v>14.0</v>
      </c>
      <c r="L3" t="n">
        <v>0.18930698504623092</v>
      </c>
      <c r="M3" t="n">
        <v>9.0</v>
      </c>
      <c r="N3" t="n">
        <v>0.2410201814410108</v>
      </c>
      <c r="O3" t="n">
        <v>14.0</v>
      </c>
      <c r="P3" t="n">
        <v>0.7933227958256563</v>
      </c>
      <c r="Q3" t="n">
        <v>5.0</v>
      </c>
      <c r="R3" t="n">
        <v>0.5009377101039297</v>
      </c>
      <c r="S3" t="n">
        <v>15.0</v>
      </c>
      <c r="T3" t="n">
        <v>0.5782164656369919</v>
      </c>
      <c r="U3" t="n">
        <v>15.0</v>
      </c>
      <c r="V3" t="n">
        <v>0.14954941987699602</v>
      </c>
      <c r="W3" t="n">
        <v>19.0</v>
      </c>
      <c r="X3" t="n">
        <v>0.06345700673454345</v>
      </c>
      <c r="Y3" t="n">
        <v>4.0</v>
      </c>
      <c r="Z3" t="n">
        <v>0.11884868321441194</v>
      </c>
      <c r="AA3" t="n">
        <v>28.0</v>
      </c>
      <c r="AB3" t="n">
        <v>0.18270029922424572</v>
      </c>
      <c r="AC3" t="n">
        <v>14.0</v>
      </c>
      <c r="AD3" t="n">
        <v>0.5132726502700957</v>
      </c>
      <c r="AE3" t="n">
        <v>18.0</v>
      </c>
      <c r="AF3" t="n">
        <v>0.5775972631925306</v>
      </c>
      <c r="AG3" t="n">
        <v>14.0</v>
      </c>
      <c r="AH3" t="n">
        <v>0.41081519885237294</v>
      </c>
      <c r="AI3" t="n">
        <v>4.0</v>
      </c>
      <c r="AJ3" t="n">
        <v>0.5580881388449213</v>
      </c>
      <c r="AK3" t="n">
        <v>8.0</v>
      </c>
      <c r="AL3" t="n">
        <v>0.34976182021587376</v>
      </c>
      <c r="AM3" t="n">
        <v>17.0</v>
      </c>
      <c r="AN3" t="n">
        <v>0.4419118611550788</v>
      </c>
      <c r="AO3" t="n">
        <v>23.0</v>
      </c>
      <c r="AP3" t="n">
        <v>0.7694013821361826</v>
      </c>
      <c r="AQ3" t="n">
        <v>15.0</v>
      </c>
      <c r="AR3" t="n">
        <v>0.18174721210486444</v>
      </c>
      <c r="AS3" t="n">
        <v>19.0</v>
      </c>
      <c r="AT3" t="n">
        <v>0.2318636298080942</v>
      </c>
      <c r="AU3" t="n">
        <v>19.0</v>
      </c>
      <c r="AV3" t="n">
        <v>0.7843089247471209</v>
      </c>
      <c r="AW3" t="n">
        <v>17.0</v>
      </c>
      <c r="AX3" t="n">
        <v>0.4997015205521628</v>
      </c>
      <c r="AY3" t="n">
        <v>18.0</v>
      </c>
      <c r="AZ3" t="n">
        <v>0.5592599773039376</v>
      </c>
      <c r="BA3" t="n">
        <v>7.0</v>
      </c>
      <c r="BB3" t="n">
        <v>0.1528985558241296</v>
      </c>
      <c r="BC3" t="n">
        <v>12.0</v>
      </c>
      <c r="BD3" t="n">
        <v>0.08963000403827781</v>
      </c>
      <c r="BE3" t="n">
        <v>11.0</v>
      </c>
      <c r="BF3" t="n">
        <v>0.03973440331379956</v>
      </c>
      <c r="BG3" t="n">
        <v>30.0</v>
      </c>
      <c r="BH3" t="n">
        <v>0.19508923129681063</v>
      </c>
      <c r="BI3" t="n">
        <v>13.0</v>
      </c>
      <c r="BJ3" t="n">
        <v>0.4830257557766076</v>
      </c>
      <c r="BK3" t="n">
        <v>5.0</v>
      </c>
      <c r="BL3" t="n">
        <v>0.545772081477257</v>
      </c>
      <c r="BM3" t="n">
        <v>7.0</v>
      </c>
      <c r="BN3" t="n">
        <v>103.68272170673939</v>
      </c>
      <c r="BO3" t="n">
        <v>20.0</v>
      </c>
      <c r="BP3" t="n">
        <v>97.30260137841081</v>
      </c>
      <c r="BQ3" t="n">
        <v>2.0</v>
      </c>
      <c r="BR3" t="n">
        <v>99.85331750590029</v>
      </c>
      <c r="BS3" t="n">
        <v>24.0</v>
      </c>
    </row>
    <row r="4">
      <c r="A4" t="s">
        <v>98</v>
      </c>
      <c r="B4" t="n">
        <v>0.4441772376484176</v>
      </c>
      <c r="C4" t="n">
        <v>19.0</v>
      </c>
      <c r="D4" t="n">
        <v>0.567075865912011</v>
      </c>
      <c r="E4" t="n">
        <v>24.0</v>
      </c>
      <c r="F4" t="n">
        <v>0.39365470809218206</v>
      </c>
      <c r="G4" t="n">
        <v>3.0</v>
      </c>
      <c r="H4" t="n">
        <v>0.43292413408798897</v>
      </c>
      <c r="I4" t="n">
        <v>7.0</v>
      </c>
      <c r="J4" t="n">
        <v>0.8346284197626597</v>
      </c>
      <c r="K4" t="n">
        <v>6.0</v>
      </c>
      <c r="L4" t="n">
        <v>0.19667127693004022</v>
      </c>
      <c r="M4" t="n">
        <v>6.0</v>
      </c>
      <c r="N4" t="n">
        <v>0.17309115514316503</v>
      </c>
      <c r="O4" t="n">
        <v>27.0</v>
      </c>
      <c r="P4" t="n">
        <v>0.7720064987527412</v>
      </c>
      <c r="Q4" t="n">
        <v>18.0</v>
      </c>
      <c r="R4" t="n">
        <v>0.49057327911088267</v>
      </c>
      <c r="S4" t="n">
        <v>21.0</v>
      </c>
      <c r="T4" t="n">
        <v>0.6388695514344508</v>
      </c>
      <c r="U4" t="n">
        <v>6.0</v>
      </c>
      <c r="V4" t="n">
        <v>0.1382252852827444</v>
      </c>
      <c r="W4" t="n">
        <v>15.0</v>
      </c>
      <c r="X4" t="n">
        <v>0.07109207441607758</v>
      </c>
      <c r="Y4" t="n">
        <v>7.0</v>
      </c>
      <c r="Z4" t="n">
        <v>0.06584340918512384</v>
      </c>
      <c r="AA4" t="n">
        <v>1.0</v>
      </c>
      <c r="AB4" t="n">
        <v>0.1792702119070184</v>
      </c>
      <c r="AC4" t="n">
        <v>11.0</v>
      </c>
      <c r="AD4" t="n">
        <v>0.5287725104271374</v>
      </c>
      <c r="AE4" t="n">
        <v>9.0</v>
      </c>
      <c r="AF4" t="n">
        <v>0.5952676515400936</v>
      </c>
      <c r="AG4" t="n">
        <v>7.0</v>
      </c>
      <c r="AH4" t="n">
        <v>0.44373220249910794</v>
      </c>
      <c r="AI4" t="n">
        <v>13.0</v>
      </c>
      <c r="AJ4" t="n">
        <v>0.6362297065703051</v>
      </c>
      <c r="AK4" t="n">
        <v>25.0</v>
      </c>
      <c r="AL4" t="n">
        <v>0.25628272147052134</v>
      </c>
      <c r="AM4" t="n">
        <v>1.0</v>
      </c>
      <c r="AN4" t="n">
        <v>0.3637702934296949</v>
      </c>
      <c r="AO4" t="n">
        <v>6.0</v>
      </c>
      <c r="AP4" t="n">
        <v>0.7498389006245194</v>
      </c>
      <c r="AQ4" t="n">
        <v>14.0</v>
      </c>
      <c r="AR4" t="n">
        <v>0.1341138746481954</v>
      </c>
      <c r="AS4" t="n">
        <v>3.0</v>
      </c>
      <c r="AT4" t="n">
        <v>0.2358567838294311</v>
      </c>
      <c r="AU4" t="n">
        <v>29.0</v>
      </c>
      <c r="AV4" t="n">
        <v>0.8702867975651294</v>
      </c>
      <c r="AW4" t="n">
        <v>27.0</v>
      </c>
      <c r="AX4" t="n">
        <v>0.5024315850446364</v>
      </c>
      <c r="AY4" t="n">
        <v>22.0</v>
      </c>
      <c r="AZ4" t="n">
        <v>0.48876413184355066</v>
      </c>
      <c r="BA4" t="n">
        <v>2.0</v>
      </c>
      <c r="BB4" t="n">
        <v>0.14045340779834864</v>
      </c>
      <c r="BC4" t="n">
        <v>19.0</v>
      </c>
      <c r="BD4" t="n">
        <v>0.09963361037132738</v>
      </c>
      <c r="BE4" t="n">
        <v>6.0</v>
      </c>
      <c r="BF4" t="n">
        <v>0.12367046326826031</v>
      </c>
      <c r="BG4" t="n">
        <v>3.0</v>
      </c>
      <c r="BH4" t="n">
        <v>0.20684693446792687</v>
      </c>
      <c r="BI4" t="n">
        <v>6.0</v>
      </c>
      <c r="BJ4" t="n">
        <v>0.4894876006011373</v>
      </c>
      <c r="BK4" t="n">
        <v>7.0</v>
      </c>
      <c r="BL4" t="n">
        <v>0.5355960869980608</v>
      </c>
      <c r="BM4" t="n">
        <v>4.0</v>
      </c>
      <c r="BN4" t="n">
        <v>110.65022559462057</v>
      </c>
      <c r="BO4" t="n">
        <v>4.0</v>
      </c>
      <c r="BP4" t="n">
        <v>105.47152954016096</v>
      </c>
      <c r="BQ4" t="n">
        <v>19.0</v>
      </c>
      <c r="BR4" t="n">
        <v>102.04894412967275</v>
      </c>
      <c r="BS4" t="n">
        <v>10.0</v>
      </c>
    </row>
    <row r="5">
      <c r="A5" t="s">
        <v>99</v>
      </c>
      <c r="B5" t="n">
        <v>0.45789102009677274</v>
      </c>
      <c r="C5" t="n">
        <v>8.0</v>
      </c>
      <c r="D5" t="n">
        <v>0.625033487785097</v>
      </c>
      <c r="E5" t="n">
        <v>7.0</v>
      </c>
      <c r="F5" t="n">
        <v>0.36642983286964625</v>
      </c>
      <c r="G5" t="n">
        <v>7.0</v>
      </c>
      <c r="H5" t="n">
        <v>0.37496651221490296</v>
      </c>
      <c r="I5" t="n">
        <v>24.0</v>
      </c>
      <c r="J5" t="n">
        <v>0.7767095761551026</v>
      </c>
      <c r="K5" t="n">
        <v>16.0</v>
      </c>
      <c r="L5" t="n">
        <v>0.18070109884408883</v>
      </c>
      <c r="M5" t="n">
        <v>13.0</v>
      </c>
      <c r="N5" t="n">
        <v>0.22584671419309393</v>
      </c>
      <c r="O5" t="n">
        <v>17.0</v>
      </c>
      <c r="P5" t="n">
        <v>0.7559775946264288</v>
      </c>
      <c r="Q5" t="n">
        <v>23.0</v>
      </c>
      <c r="R5" t="n">
        <v>0.46864405792689445</v>
      </c>
      <c r="S5" t="n">
        <v>30.0</v>
      </c>
      <c r="T5" t="n">
        <v>0.6127683833117252</v>
      </c>
      <c r="U5" t="n">
        <v>8.0</v>
      </c>
      <c r="V5" t="n">
        <v>0.14110399729341622</v>
      </c>
      <c r="W5" t="n">
        <v>17.0</v>
      </c>
      <c r="X5" t="n">
        <v>0.09010978224581473</v>
      </c>
      <c r="Y5" t="n">
        <v>21.0</v>
      </c>
      <c r="Z5" t="n">
        <v>0.08357126517443858</v>
      </c>
      <c r="AA5" t="n">
        <v>9.0</v>
      </c>
      <c r="AB5" t="n">
        <v>0.16989102518134644</v>
      </c>
      <c r="AC5" t="n">
        <v>5.0</v>
      </c>
      <c r="AD5" t="n">
        <v>0.526165444418771</v>
      </c>
      <c r="AE5" t="n">
        <v>12.0</v>
      </c>
      <c r="AF5" t="n">
        <v>0.5865403865001252</v>
      </c>
      <c r="AG5" t="n">
        <v>11.0</v>
      </c>
      <c r="AH5" t="n">
        <v>0.45635944770236925</v>
      </c>
      <c r="AI5" t="n">
        <v>19.0</v>
      </c>
      <c r="AJ5" t="n">
        <v>0.5488761628954131</v>
      </c>
      <c r="AK5" t="n">
        <v>5.0</v>
      </c>
      <c r="AL5" t="n">
        <v>0.32687724512436456</v>
      </c>
      <c r="AM5" t="n">
        <v>11.0</v>
      </c>
      <c r="AN5" t="n">
        <v>0.45112383710458687</v>
      </c>
      <c r="AO5" t="n">
        <v>26.0</v>
      </c>
      <c r="AP5" t="n">
        <v>0.7837815976306001</v>
      </c>
      <c r="AQ5" t="n">
        <v>20.0</v>
      </c>
      <c r="AR5" t="n">
        <v>0.17779794056778744</v>
      </c>
      <c r="AS5" t="n">
        <v>17.0</v>
      </c>
      <c r="AT5" t="n">
        <v>0.23219661454128102</v>
      </c>
      <c r="AU5" t="n">
        <v>20.0</v>
      </c>
      <c r="AV5" t="n">
        <v>0.777814363657783</v>
      </c>
      <c r="AW5" t="n">
        <v>15.0</v>
      </c>
      <c r="AX5" t="n">
        <v>0.5065596094092779</v>
      </c>
      <c r="AY5" t="n">
        <v>30.0</v>
      </c>
      <c r="AZ5" t="n">
        <v>0.5802346240012053</v>
      </c>
      <c r="BA5" t="n">
        <v>13.0</v>
      </c>
      <c r="BB5" t="n">
        <v>0.1644077904833117</v>
      </c>
      <c r="BC5" t="n">
        <v>8.0</v>
      </c>
      <c r="BD5" t="n">
        <v>0.07395189446762239</v>
      </c>
      <c r="BE5" t="n">
        <v>18.0</v>
      </c>
      <c r="BF5" t="n">
        <v>0.09712378855832456</v>
      </c>
      <c r="BG5" t="n">
        <v>11.0</v>
      </c>
      <c r="BH5" t="n">
        <v>0.19589336495663925</v>
      </c>
      <c r="BI5" t="n">
        <v>11.0</v>
      </c>
      <c r="BJ5" t="n">
        <v>0.5329453985309436</v>
      </c>
      <c r="BK5" t="n">
        <v>20.0</v>
      </c>
      <c r="BL5" t="n">
        <v>0.591485035079232</v>
      </c>
      <c r="BM5" t="n">
        <v>21.0</v>
      </c>
      <c r="BN5" t="n">
        <v>107.28062898339653</v>
      </c>
      <c r="BO5" t="n">
        <v>11.0</v>
      </c>
      <c r="BP5" t="n">
        <v>109.65700701690287</v>
      </c>
      <c r="BQ5" t="n">
        <v>25.0</v>
      </c>
      <c r="BR5" t="n">
        <v>104.11422332008044</v>
      </c>
      <c r="BS5" t="n">
        <v>4.0</v>
      </c>
    </row>
    <row r="6">
      <c r="A6" t="s">
        <v>100</v>
      </c>
      <c r="B6" t="n">
        <v>0.46810746021589306</v>
      </c>
      <c r="C6" t="n">
        <v>4.0</v>
      </c>
      <c r="D6" t="n">
        <v>0.6524511806132343</v>
      </c>
      <c r="E6" t="n">
        <v>5.0</v>
      </c>
      <c r="F6" t="n">
        <v>0.3590314950476031</v>
      </c>
      <c r="G6" t="n">
        <v>11.0</v>
      </c>
      <c r="H6" t="n">
        <v>0.34754881938676585</v>
      </c>
      <c r="I6" t="n">
        <v>26.0</v>
      </c>
      <c r="J6" t="n">
        <v>0.861282758747085</v>
      </c>
      <c r="K6" t="n">
        <v>2.0</v>
      </c>
      <c r="L6" t="n">
        <v>0.1837282290285781</v>
      </c>
      <c r="M6" t="n">
        <v>12.0</v>
      </c>
      <c r="N6" t="n">
        <v>0.19235532171984984</v>
      </c>
      <c r="O6" t="n">
        <v>25.0</v>
      </c>
      <c r="P6" t="n">
        <v>0.7739460842477314</v>
      </c>
      <c r="Q6" t="n">
        <v>17.0</v>
      </c>
      <c r="R6" t="n">
        <v>0.49611922042308937</v>
      </c>
      <c r="S6" t="n">
        <v>19.0</v>
      </c>
      <c r="T6" t="n">
        <v>0.5502186691577445</v>
      </c>
      <c r="U6" t="n">
        <v>26.0</v>
      </c>
      <c r="V6" t="n">
        <v>0.15195867481624253</v>
      </c>
      <c r="W6" t="n">
        <v>22.0</v>
      </c>
      <c r="X6" t="n">
        <v>0.10108246340202258</v>
      </c>
      <c r="Y6" t="n">
        <v>29.0</v>
      </c>
      <c r="Z6" t="n">
        <v>0.0873936270760599</v>
      </c>
      <c r="AA6" t="n">
        <v>12.0</v>
      </c>
      <c r="AB6" t="n">
        <v>0.18834456566700816</v>
      </c>
      <c r="AC6" t="n">
        <v>21.0</v>
      </c>
      <c r="AD6" t="n">
        <v>0.5304421840079727</v>
      </c>
      <c r="AE6" t="n">
        <v>8.0</v>
      </c>
      <c r="AF6" t="n">
        <v>0.5945559071021508</v>
      </c>
      <c r="AG6" t="n">
        <v>9.0</v>
      </c>
      <c r="AH6" t="n">
        <v>0.42313292961482146</v>
      </c>
      <c r="AI6" t="n">
        <v>7.0</v>
      </c>
      <c r="AJ6" t="n">
        <v>0.5511036066577754</v>
      </c>
      <c r="AK6" t="n">
        <v>6.0</v>
      </c>
      <c r="AL6" t="n">
        <v>0.354923726340047</v>
      </c>
      <c r="AM6" t="n">
        <v>20.0</v>
      </c>
      <c r="AN6" t="n">
        <v>0.44889639334222475</v>
      </c>
      <c r="AO6" t="n">
        <v>25.0</v>
      </c>
      <c r="AP6" t="n">
        <v>0.7273707795760488</v>
      </c>
      <c r="AQ6" t="n">
        <v>9.0</v>
      </c>
      <c r="AR6" t="n">
        <v>0.173528800181214</v>
      </c>
      <c r="AS6" t="n">
        <v>14.0</v>
      </c>
      <c r="AT6" t="n">
        <v>0.2241681540079508</v>
      </c>
      <c r="AU6" t="n">
        <v>6.0</v>
      </c>
      <c r="AV6" t="n">
        <v>0.8533690238235014</v>
      </c>
      <c r="AW6" t="n">
        <v>26.0</v>
      </c>
      <c r="AX6" t="n">
        <v>0.49751392607434564</v>
      </c>
      <c r="AY6" t="n">
        <v>9.0</v>
      </c>
      <c r="AZ6" t="n">
        <v>0.606866680735836</v>
      </c>
      <c r="BA6" t="n">
        <v>21.0</v>
      </c>
      <c r="BB6" t="n">
        <v>0.15607222432030604</v>
      </c>
      <c r="BC6" t="n">
        <v>11.0</v>
      </c>
      <c r="BD6" t="n">
        <v>0.06921568806322737</v>
      </c>
      <c r="BE6" t="n">
        <v>21.0</v>
      </c>
      <c r="BF6" t="n">
        <v>0.06740527975693672</v>
      </c>
      <c r="BG6" t="n">
        <v>25.0</v>
      </c>
      <c r="BH6" t="n">
        <v>0.15805273588824215</v>
      </c>
      <c r="BI6" t="n">
        <v>28.0</v>
      </c>
      <c r="BJ6" t="n">
        <v>0.5018157013990013</v>
      </c>
      <c r="BK6" t="n">
        <v>13.0</v>
      </c>
      <c r="BL6" t="n">
        <v>0.5589717060020993</v>
      </c>
      <c r="BM6" t="n">
        <v>11.0</v>
      </c>
      <c r="BN6" t="n">
        <v>105.07631149326299</v>
      </c>
      <c r="BO6" t="n">
        <v>15.0</v>
      </c>
      <c r="BP6" t="n">
        <v>102.76949822316931</v>
      </c>
      <c r="BQ6" t="n">
        <v>11.0</v>
      </c>
      <c r="BR6" t="n">
        <v>100.74378066663226</v>
      </c>
      <c r="BS6" t="n">
        <v>20.0</v>
      </c>
    </row>
    <row r="7">
      <c r="A7" t="s">
        <v>11</v>
      </c>
      <c r="B7" t="n">
        <v>0.45724416001929846</v>
      </c>
      <c r="C7" t="n">
        <v>10.0</v>
      </c>
      <c r="D7" t="n">
        <v>0.6609677114423226</v>
      </c>
      <c r="E7" t="n">
        <v>2.0</v>
      </c>
      <c r="F7" t="n">
        <v>0.35392134059577046</v>
      </c>
      <c r="G7" t="n">
        <v>13.0</v>
      </c>
      <c r="H7" t="n">
        <v>0.33903228855767736</v>
      </c>
      <c r="I7" t="n">
        <v>29.0</v>
      </c>
      <c r="J7" t="n">
        <v>0.7497196727263769</v>
      </c>
      <c r="K7" t="n">
        <v>19.0</v>
      </c>
      <c r="L7" t="n">
        <v>0.17191042604396284</v>
      </c>
      <c r="M7" t="n">
        <v>16.0</v>
      </c>
      <c r="N7" t="n">
        <v>0.287488786374336</v>
      </c>
      <c r="O7" t="n">
        <v>5.0</v>
      </c>
      <c r="P7" t="n">
        <v>0.7245684931836733</v>
      </c>
      <c r="Q7" t="n">
        <v>29.0</v>
      </c>
      <c r="R7" t="n">
        <v>0.5063755411328457</v>
      </c>
      <c r="S7" t="n">
        <v>10.0</v>
      </c>
      <c r="T7" t="n">
        <v>0.572698372247378</v>
      </c>
      <c r="U7" t="n">
        <v>18.0</v>
      </c>
      <c r="V7" t="n">
        <v>0.15607031788875894</v>
      </c>
      <c r="W7" t="n">
        <v>24.0</v>
      </c>
      <c r="X7" t="n">
        <v>0.0855124952852653</v>
      </c>
      <c r="Y7" t="n">
        <v>17.0</v>
      </c>
      <c r="Z7" t="n">
        <v>0.08081195810312798</v>
      </c>
      <c r="AA7" t="n">
        <v>7.0</v>
      </c>
      <c r="AB7" t="n">
        <v>0.1592497022242938</v>
      </c>
      <c r="AC7" t="n">
        <v>2.0</v>
      </c>
      <c r="AD7" t="n">
        <v>0.5183316465053087</v>
      </c>
      <c r="AE7" t="n">
        <v>14.0</v>
      </c>
      <c r="AF7" t="n">
        <v>0.5748348525575475</v>
      </c>
      <c r="AG7" t="n">
        <v>16.0</v>
      </c>
      <c r="AH7" t="n">
        <v>0.4335781230443171</v>
      </c>
      <c r="AI7" t="n">
        <v>9.0</v>
      </c>
      <c r="AJ7" t="n">
        <v>0.5840531145341867</v>
      </c>
      <c r="AK7" t="n">
        <v>12.0</v>
      </c>
      <c r="AL7" t="n">
        <v>0.3368533472103568</v>
      </c>
      <c r="AM7" t="n">
        <v>12.0</v>
      </c>
      <c r="AN7" t="n">
        <v>0.4159468854658134</v>
      </c>
      <c r="AO7" t="n">
        <v>19.0</v>
      </c>
      <c r="AP7" t="n">
        <v>0.7787269717294028</v>
      </c>
      <c r="AQ7" t="n">
        <v>19.0</v>
      </c>
      <c r="AR7" t="n">
        <v>0.1425018951452372</v>
      </c>
      <c r="AS7" t="n">
        <v>5.0</v>
      </c>
      <c r="AT7" t="n">
        <v>0.22774736779619226</v>
      </c>
      <c r="AU7" t="n">
        <v>13.0</v>
      </c>
      <c r="AV7" t="n">
        <v>0.6680498195657311</v>
      </c>
      <c r="AW7" t="n">
        <v>3.0</v>
      </c>
      <c r="AX7" t="n">
        <v>0.49486855800602375</v>
      </c>
      <c r="AY7" t="n">
        <v>4.0</v>
      </c>
      <c r="AZ7" t="n">
        <v>0.5706734107104088</v>
      </c>
      <c r="BA7" t="n">
        <v>11.0</v>
      </c>
      <c r="BB7" t="n">
        <v>0.14038688250044634</v>
      </c>
      <c r="BC7" t="n">
        <v>20.0</v>
      </c>
      <c r="BD7" t="n">
        <v>0.09410785982900423</v>
      </c>
      <c r="BE7" t="n">
        <v>10.0</v>
      </c>
      <c r="BF7" t="n">
        <v>0.1280169835965337</v>
      </c>
      <c r="BG7" t="n">
        <v>1.0</v>
      </c>
      <c r="BH7" t="n">
        <v>0.21006337448644805</v>
      </c>
      <c r="BI7" t="n">
        <v>3.0</v>
      </c>
      <c r="BJ7" t="n">
        <v>0.5007255111935784</v>
      </c>
      <c r="BK7" t="n">
        <v>12.0</v>
      </c>
      <c r="BL7" t="n">
        <v>0.5502723491130098</v>
      </c>
      <c r="BM7" t="n">
        <v>9.0</v>
      </c>
      <c r="BN7" t="n">
        <v>104.97169963399723</v>
      </c>
      <c r="BO7" t="n">
        <v>16.0</v>
      </c>
      <c r="BP7" t="n">
        <v>101.54688031298123</v>
      </c>
      <c r="BQ7" t="n">
        <v>7.0</v>
      </c>
      <c r="BR7" t="n">
        <v>99.8661897813024</v>
      </c>
      <c r="BS7" t="n">
        <v>23.0</v>
      </c>
    </row>
    <row r="8">
      <c r="A8" t="s">
        <v>101</v>
      </c>
      <c r="B8" t="n">
        <v>0.41286570448903126</v>
      </c>
      <c r="C8" t="n">
        <v>29.0</v>
      </c>
      <c r="D8" t="n">
        <v>0.5932218019265348</v>
      </c>
      <c r="E8" t="n">
        <v>16.0</v>
      </c>
      <c r="F8" t="n">
        <v>0.3451157680518333</v>
      </c>
      <c r="G8" t="n">
        <v>17.0</v>
      </c>
      <c r="H8" t="n">
        <v>0.4067781980734653</v>
      </c>
      <c r="I8" t="n">
        <v>15.0</v>
      </c>
      <c r="J8" t="n">
        <v>0.7402661734696981</v>
      </c>
      <c r="K8" t="n">
        <v>22.0</v>
      </c>
      <c r="L8" t="n">
        <v>0.17823498970940854</v>
      </c>
      <c r="M8" t="n">
        <v>14.0</v>
      </c>
      <c r="N8" t="n">
        <v>0.2057039359994862</v>
      </c>
      <c r="O8" t="n">
        <v>22.0</v>
      </c>
      <c r="P8" t="n">
        <v>0.8455672361919057</v>
      </c>
      <c r="Q8" t="n">
        <v>1.0</v>
      </c>
      <c r="R8" t="n">
        <v>0.501021454249353</v>
      </c>
      <c r="S8" t="n">
        <v>14.0</v>
      </c>
      <c r="T8" t="n">
        <v>0.6476011545525177</v>
      </c>
      <c r="U8" t="n">
        <v>3.0</v>
      </c>
      <c r="V8" t="n">
        <v>0.10192533698701393</v>
      </c>
      <c r="W8" t="n">
        <v>1.0</v>
      </c>
      <c r="X8" t="n">
        <v>0.0990296314733751</v>
      </c>
      <c r="Y8" t="n">
        <v>26.0</v>
      </c>
      <c r="Z8" t="n">
        <v>0.07077559828623109</v>
      </c>
      <c r="AA8" t="n">
        <v>4.0</v>
      </c>
      <c r="AB8" t="n">
        <v>0.18080610398041777</v>
      </c>
      <c r="AC8" t="n">
        <v>13.0</v>
      </c>
      <c r="AD8" t="n">
        <v>0.4809402895933282</v>
      </c>
      <c r="AE8" t="n">
        <v>29.0</v>
      </c>
      <c r="AF8" t="n">
        <v>0.5412786201200719</v>
      </c>
      <c r="AG8" t="n">
        <v>27.0</v>
      </c>
      <c r="AH8" t="n">
        <v>0.5184430953558291</v>
      </c>
      <c r="AI8" t="n">
        <v>30.0</v>
      </c>
      <c r="AJ8" t="n">
        <v>0.6348951046449779</v>
      </c>
      <c r="AK8" t="n">
        <v>24.0</v>
      </c>
      <c r="AL8" t="n">
        <v>0.39115212101185814</v>
      </c>
      <c r="AM8" t="n">
        <v>25.0</v>
      </c>
      <c r="AN8" t="n">
        <v>0.36510489535502216</v>
      </c>
      <c r="AO8" t="n">
        <v>7.0</v>
      </c>
      <c r="AP8" t="n">
        <v>0.797923270362445</v>
      </c>
      <c r="AQ8" t="n">
        <v>22.0</v>
      </c>
      <c r="AR8" t="n">
        <v>0.1481863352037209</v>
      </c>
      <c r="AS8" t="n">
        <v>8.0</v>
      </c>
      <c r="AT8" t="n">
        <v>0.22265561526376196</v>
      </c>
      <c r="AU8" t="n">
        <v>2.0</v>
      </c>
      <c r="AV8" t="n">
        <v>0.8248050671076692</v>
      </c>
      <c r="AW8" t="n">
        <v>23.0</v>
      </c>
      <c r="AX8" t="n">
        <v>0.4956694523607776</v>
      </c>
      <c r="AY8" t="n">
        <v>6.0</v>
      </c>
      <c r="AZ8" t="n">
        <v>0.5878689415587802</v>
      </c>
      <c r="BA8" t="n">
        <v>15.0</v>
      </c>
      <c r="BB8" t="n">
        <v>0.18438721557117504</v>
      </c>
      <c r="BC8" t="n">
        <v>3.0</v>
      </c>
      <c r="BD8" t="n">
        <v>0.051820043742771195</v>
      </c>
      <c r="BE8" t="n">
        <v>27.0</v>
      </c>
      <c r="BF8" t="n">
        <v>0.11684516106118346</v>
      </c>
      <c r="BG8" t="n">
        <v>6.0</v>
      </c>
      <c r="BH8" t="n">
        <v>0.18890908359496797</v>
      </c>
      <c r="BI8" t="n">
        <v>15.0</v>
      </c>
      <c r="BJ8" t="n">
        <v>0.5914723691923798</v>
      </c>
      <c r="BK8" t="n">
        <v>30.0</v>
      </c>
      <c r="BL8" t="n">
        <v>0.638698292800477</v>
      </c>
      <c r="BM8" t="n">
        <v>27.0</v>
      </c>
      <c r="BN8" t="n">
        <v>100.28260758640691</v>
      </c>
      <c r="BO8" t="n">
        <v>26.0</v>
      </c>
      <c r="BP8" t="n">
        <v>100.63916207464844</v>
      </c>
      <c r="BQ8" t="n">
        <v>5.0</v>
      </c>
      <c r="BR8" t="n">
        <v>102.29477537953376</v>
      </c>
      <c r="BS8" t="n">
        <v>9.0</v>
      </c>
    </row>
    <row r="9">
      <c r="A9" t="s">
        <v>102</v>
      </c>
      <c r="B9" t="n">
        <v>0.4510789212240824</v>
      </c>
      <c r="C9" t="n">
        <v>16.0</v>
      </c>
      <c r="D9" t="n">
        <v>0.6129191912395605</v>
      </c>
      <c r="E9" t="n">
        <v>11.0</v>
      </c>
      <c r="F9" t="n">
        <v>0.26733718904186937</v>
      </c>
      <c r="G9" t="n">
        <v>30.0</v>
      </c>
      <c r="H9" t="n">
        <v>0.3870808087604396</v>
      </c>
      <c r="I9" t="n">
        <v>20.0</v>
      </c>
      <c r="J9" t="n">
        <v>0.6976598603320914</v>
      </c>
      <c r="K9" t="n">
        <v>29.0</v>
      </c>
      <c r="L9" t="n">
        <v>0.12934753962285872</v>
      </c>
      <c r="M9" t="n">
        <v>28.0</v>
      </c>
      <c r="N9" t="n">
        <v>0.16015598997242714</v>
      </c>
      <c r="O9" t="n">
        <v>28.0</v>
      </c>
      <c r="P9" t="n">
        <v>0.8015221645054272</v>
      </c>
      <c r="Q9" t="n">
        <v>3.0</v>
      </c>
      <c r="R9" t="n">
        <v>0.49455757076734536</v>
      </c>
      <c r="S9" t="n">
        <v>20.0</v>
      </c>
      <c r="T9" t="n">
        <v>0.5695193037929327</v>
      </c>
      <c r="U9" t="n">
        <v>20.0</v>
      </c>
      <c r="V9" t="n">
        <v>0.133728596856876</v>
      </c>
      <c r="W9" t="n">
        <v>7.0</v>
      </c>
      <c r="X9" t="n">
        <v>0.08923913212195861</v>
      </c>
      <c r="Y9" t="n">
        <v>20.0</v>
      </c>
      <c r="Z9" t="n">
        <v>0.11413483634193956</v>
      </c>
      <c r="AA9" t="n">
        <v>25.0</v>
      </c>
      <c r="AB9" t="n">
        <v>0.1596189677621981</v>
      </c>
      <c r="AC9" t="n">
        <v>3.0</v>
      </c>
      <c r="AD9" t="n">
        <v>0.5015381164500122</v>
      </c>
      <c r="AE9" t="n">
        <v>24.0</v>
      </c>
      <c r="AF9" t="n">
        <v>0.5436304630060759</v>
      </c>
      <c r="AG9" t="n">
        <v>26.0</v>
      </c>
      <c r="AH9" t="n">
        <v>0.4461203726348802</v>
      </c>
      <c r="AI9" t="n">
        <v>15.0</v>
      </c>
      <c r="AJ9" t="n">
        <v>0.5868948964497349</v>
      </c>
      <c r="AK9" t="n">
        <v>13.0</v>
      </c>
      <c r="AL9" t="n">
        <v>0.4400703602911157</v>
      </c>
      <c r="AM9" t="n">
        <v>30.0</v>
      </c>
      <c r="AN9" t="n">
        <v>0.4131051035502651</v>
      </c>
      <c r="AO9" t="n">
        <v>18.0</v>
      </c>
      <c r="AP9" t="n">
        <v>0.8233233226411318</v>
      </c>
      <c r="AQ9" t="n">
        <v>26.0</v>
      </c>
      <c r="AR9" t="n">
        <v>0.17317991240695937</v>
      </c>
      <c r="AS9" t="n">
        <v>13.0</v>
      </c>
      <c r="AT9" t="n">
        <v>0.22293686925476808</v>
      </c>
      <c r="AU9" t="n">
        <v>3.0</v>
      </c>
      <c r="AV9" t="n">
        <v>0.871970960584453</v>
      </c>
      <c r="AW9" t="n">
        <v>28.0</v>
      </c>
      <c r="AX9" t="n">
        <v>0.4995110860918186</v>
      </c>
      <c r="AY9" t="n">
        <v>17.0</v>
      </c>
      <c r="AZ9" t="n">
        <v>0.5854903943985464</v>
      </c>
      <c r="BA9" t="n">
        <v>14.0</v>
      </c>
      <c r="BB9" t="n">
        <v>0.1577820643189157</v>
      </c>
      <c r="BC9" t="n">
        <v>10.0</v>
      </c>
      <c r="BD9" t="n">
        <v>0.063449382623753</v>
      </c>
      <c r="BE9" t="n">
        <v>23.0</v>
      </c>
      <c r="BF9" t="n">
        <v>0.07374089905742273</v>
      </c>
      <c r="BG9" t="n">
        <v>23.0</v>
      </c>
      <c r="BH9" t="n">
        <v>0.20991493855587792</v>
      </c>
      <c r="BI9" t="n">
        <v>4.0</v>
      </c>
      <c r="BJ9" t="n">
        <v>0.5366826129127203</v>
      </c>
      <c r="BK9" t="n">
        <v>22.0</v>
      </c>
      <c r="BL9" t="n">
        <v>0.594688774587277</v>
      </c>
      <c r="BM9" t="n">
        <v>22.0</v>
      </c>
      <c r="BN9" t="n">
        <v>101.55829406000936</v>
      </c>
      <c r="BO9" t="n">
        <v>24.0</v>
      </c>
      <c r="BP9" t="n">
        <v>104.63213699781132</v>
      </c>
      <c r="BQ9" t="n">
        <v>17.0</v>
      </c>
      <c r="BR9" t="n">
        <v>98.46465191824227</v>
      </c>
      <c r="BS9" t="n">
        <v>29.0</v>
      </c>
    </row>
    <row r="10">
      <c r="A10" t="s">
        <v>103</v>
      </c>
      <c r="B10" t="n">
        <v>0.4411021950745555</v>
      </c>
      <c r="C10" t="n">
        <v>23.0</v>
      </c>
      <c r="D10" t="n">
        <v>0.5891537838064251</v>
      </c>
      <c r="E10" t="n">
        <v>19.0</v>
      </c>
      <c r="F10" t="n">
        <v>0.3234180704468956</v>
      </c>
      <c r="G10" t="n">
        <v>21.0</v>
      </c>
      <c r="H10" t="n">
        <v>0.410846216193575</v>
      </c>
      <c r="I10" t="n">
        <v>12.0</v>
      </c>
      <c r="J10" t="n">
        <v>0.7407151773070675</v>
      </c>
      <c r="K10" t="n">
        <v>21.0</v>
      </c>
      <c r="L10" t="n">
        <v>0.189777137086269</v>
      </c>
      <c r="M10" t="n">
        <v>7.0</v>
      </c>
      <c r="N10" t="n">
        <v>0.2726264464140219</v>
      </c>
      <c r="O10" t="n">
        <v>10.0</v>
      </c>
      <c r="P10" t="n">
        <v>0.7775002238276133</v>
      </c>
      <c r="Q10" t="n">
        <v>16.0</v>
      </c>
      <c r="R10" t="n">
        <v>0.4772601040279662</v>
      </c>
      <c r="S10" t="n">
        <v>27.0</v>
      </c>
      <c r="T10" t="n">
        <v>0.611770307323086</v>
      </c>
      <c r="U10" t="n">
        <v>9.0</v>
      </c>
      <c r="V10" t="n">
        <v>0.16115381246040983</v>
      </c>
      <c r="W10" t="n">
        <v>27.0</v>
      </c>
      <c r="X10" t="n">
        <v>0.09048500611396514</v>
      </c>
      <c r="Y10" t="n">
        <v>22.0</v>
      </c>
      <c r="Z10" t="n">
        <v>0.11612970099986325</v>
      </c>
      <c r="AA10" t="n">
        <v>27.0</v>
      </c>
      <c r="AB10" t="n">
        <v>0.18432869335958113</v>
      </c>
      <c r="AC10" t="n">
        <v>16.0</v>
      </c>
      <c r="AD10" t="n">
        <v>0.5083687619733875</v>
      </c>
      <c r="AE10" t="n">
        <v>22.0</v>
      </c>
      <c r="AF10" t="n">
        <v>0.5702171718781051</v>
      </c>
      <c r="AG10" t="n">
        <v>19.0</v>
      </c>
      <c r="AH10" t="n">
        <v>0.5048549694866491</v>
      </c>
      <c r="AI10" t="n">
        <v>28.0</v>
      </c>
      <c r="AJ10" t="n">
        <v>0.6044291680382594</v>
      </c>
      <c r="AK10" t="n">
        <v>16.0</v>
      </c>
      <c r="AL10" t="n">
        <v>0.425526622933508</v>
      </c>
      <c r="AM10" t="n">
        <v>29.0</v>
      </c>
      <c r="AN10" t="n">
        <v>0.3955708319617407</v>
      </c>
      <c r="AO10" t="n">
        <v>15.0</v>
      </c>
      <c r="AP10" t="n">
        <v>0.7495928913386751</v>
      </c>
      <c r="AQ10" t="n">
        <v>13.0</v>
      </c>
      <c r="AR10" t="n">
        <v>0.17831942765999448</v>
      </c>
      <c r="AS10" t="n">
        <v>18.0</v>
      </c>
      <c r="AT10" t="n">
        <v>0.2391234126893083</v>
      </c>
      <c r="AU10" t="n">
        <v>30.0</v>
      </c>
      <c r="AV10" t="n">
        <v>0.7177856559722742</v>
      </c>
      <c r="AW10" t="n">
        <v>11.0</v>
      </c>
      <c r="AX10" t="n">
        <v>0.49876556163515456</v>
      </c>
      <c r="AY10" t="n">
        <v>13.0</v>
      </c>
      <c r="AZ10" t="n">
        <v>0.5616658501743838</v>
      </c>
      <c r="BA10" t="n">
        <v>8.0</v>
      </c>
      <c r="BB10" t="n">
        <v>0.1600064295550321</v>
      </c>
      <c r="BC10" t="n">
        <v>9.0</v>
      </c>
      <c r="BD10" t="n">
        <v>0.07532025137749739</v>
      </c>
      <c r="BE10" t="n">
        <v>17.0</v>
      </c>
      <c r="BF10" t="n">
        <v>0.07087749457606984</v>
      </c>
      <c r="BG10" t="n">
        <v>24.0</v>
      </c>
      <c r="BH10" t="n">
        <v>0.193708079073362</v>
      </c>
      <c r="BI10" t="n">
        <v>14.0</v>
      </c>
      <c r="BJ10" t="n">
        <v>0.5867110517779719</v>
      </c>
      <c r="BK10" t="n">
        <v>29.0</v>
      </c>
      <c r="BL10" t="n">
        <v>0.6419419761305786</v>
      </c>
      <c r="BM10" t="n">
        <v>29.0</v>
      </c>
      <c r="BN10" t="n">
        <v>102.31178395492765</v>
      </c>
      <c r="BO10" t="n">
        <v>23.0</v>
      </c>
      <c r="BP10" t="n">
        <v>109.12164892062795</v>
      </c>
      <c r="BQ10" t="n">
        <v>24.0</v>
      </c>
      <c r="BR10" t="n">
        <v>102.03983045810342</v>
      </c>
      <c r="BS10" t="n">
        <v>11.0</v>
      </c>
    </row>
    <row r="11">
      <c r="A11" t="s">
        <v>17</v>
      </c>
      <c r="B11" t="n">
        <v>0.4427122692097272</v>
      </c>
      <c r="C11" t="n">
        <v>21.0</v>
      </c>
      <c r="D11" t="n">
        <v>0.5939510931834088</v>
      </c>
      <c r="E11" t="n">
        <v>15.0</v>
      </c>
      <c r="F11" t="n">
        <v>0.3400916762267097</v>
      </c>
      <c r="G11" t="n">
        <v>19.0</v>
      </c>
      <c r="H11" t="n">
        <v>0.40604890681659117</v>
      </c>
      <c r="I11" t="n">
        <v>16.0</v>
      </c>
      <c r="J11" t="n">
        <v>0.7742854600466239</v>
      </c>
      <c r="K11" t="n">
        <v>17.0</v>
      </c>
      <c r="L11" t="n">
        <v>0.20941782676234455</v>
      </c>
      <c r="M11" t="n">
        <v>3.0</v>
      </c>
      <c r="N11" t="n">
        <v>0.2060957839690541</v>
      </c>
      <c r="O11" t="n">
        <v>21.0</v>
      </c>
      <c r="P11" t="n">
        <v>0.8294396378334803</v>
      </c>
      <c r="Q11" t="n">
        <v>2.0</v>
      </c>
      <c r="R11" t="n">
        <v>0.5170374938035263</v>
      </c>
      <c r="S11" t="n">
        <v>4.0</v>
      </c>
      <c r="T11" t="n">
        <v>0.6979023460221738</v>
      </c>
      <c r="U11" t="n">
        <v>1.0</v>
      </c>
      <c r="V11" t="n">
        <v>0.1274670116137854</v>
      </c>
      <c r="W11" t="n">
        <v>5.0</v>
      </c>
      <c r="X11" t="n">
        <v>0.09249341795290177</v>
      </c>
      <c r="Y11" t="n">
        <v>24.0</v>
      </c>
      <c r="Z11" t="n">
        <v>0.10506960998017306</v>
      </c>
      <c r="AA11" t="n">
        <v>21.0</v>
      </c>
      <c r="AB11" t="n">
        <v>0.17180081536062275</v>
      </c>
      <c r="AC11" t="n">
        <v>6.0</v>
      </c>
      <c r="AD11" t="n">
        <v>0.5104211835751147</v>
      </c>
      <c r="AE11" t="n">
        <v>20.0</v>
      </c>
      <c r="AF11" t="n">
        <v>0.5804769927609338</v>
      </c>
      <c r="AG11" t="n">
        <v>12.0</v>
      </c>
      <c r="AH11" t="n">
        <v>0.4626151937864951</v>
      </c>
      <c r="AI11" t="n">
        <v>24.0</v>
      </c>
      <c r="AJ11" t="n">
        <v>0.567462163668891</v>
      </c>
      <c r="AK11" t="n">
        <v>9.0</v>
      </c>
      <c r="AL11" t="n">
        <v>0.35251448032064964</v>
      </c>
      <c r="AM11" t="n">
        <v>18.0</v>
      </c>
      <c r="AN11" t="n">
        <v>0.43253783633110887</v>
      </c>
      <c r="AO11" t="n">
        <v>22.0</v>
      </c>
      <c r="AP11" t="n">
        <v>0.673383156737363</v>
      </c>
      <c r="AQ11" t="n">
        <v>3.0</v>
      </c>
      <c r="AR11" t="n">
        <v>0.08032948073752655</v>
      </c>
      <c r="AS11" t="n">
        <v>1.0</v>
      </c>
      <c r="AT11" t="n">
        <v>0.22499169596826413</v>
      </c>
      <c r="AU11" t="n">
        <v>8.0</v>
      </c>
      <c r="AV11" t="n">
        <v>0.8015725636194099</v>
      </c>
      <c r="AW11" t="n">
        <v>22.0</v>
      </c>
      <c r="AX11" t="n">
        <v>0.49757583140201544</v>
      </c>
      <c r="AY11" t="n">
        <v>11.0</v>
      </c>
      <c r="AZ11" t="n">
        <v>0.4451253230372683</v>
      </c>
      <c r="BA11" t="n">
        <v>1.0</v>
      </c>
      <c r="BB11" t="n">
        <v>0.17060005833785852</v>
      </c>
      <c r="BC11" t="n">
        <v>5.0</v>
      </c>
      <c r="BD11" t="n">
        <v>0.04855347758171829</v>
      </c>
      <c r="BE11" t="n">
        <v>28.0</v>
      </c>
      <c r="BF11" t="n">
        <v>0.05111262572421817</v>
      </c>
      <c r="BG11" t="n">
        <v>29.0</v>
      </c>
      <c r="BH11" t="n">
        <v>0.20392414200932202</v>
      </c>
      <c r="BI11" t="n">
        <v>8.0</v>
      </c>
      <c r="BJ11" t="n">
        <v>0.5398609016127904</v>
      </c>
      <c r="BK11" t="n">
        <v>23.0</v>
      </c>
      <c r="BL11" t="n">
        <v>0.5645410862307432</v>
      </c>
      <c r="BM11" t="n">
        <v>14.0</v>
      </c>
      <c r="BN11" t="n">
        <v>106.63855708832797</v>
      </c>
      <c r="BO11" t="n">
        <v>14.0</v>
      </c>
      <c r="BP11" t="n">
        <v>100.03110571909242</v>
      </c>
      <c r="BQ11" t="n">
        <v>4.0</v>
      </c>
      <c r="BR11" t="n">
        <v>102.65626580454779</v>
      </c>
      <c r="BS11" t="n">
        <v>7.0</v>
      </c>
    </row>
    <row r="12">
      <c r="A12" t="s">
        <v>18</v>
      </c>
      <c r="B12" t="n">
        <v>0.4729989737583363</v>
      </c>
      <c r="C12" t="n">
        <v>3.0</v>
      </c>
      <c r="D12" t="n">
        <v>0.5963253011189976</v>
      </c>
      <c r="E12" t="n">
        <v>12.0</v>
      </c>
      <c r="F12" t="n">
        <v>0.34536578552588243</v>
      </c>
      <c r="G12" t="n">
        <v>16.0</v>
      </c>
      <c r="H12" t="n">
        <v>0.40367469888100244</v>
      </c>
      <c r="I12" t="n">
        <v>19.0</v>
      </c>
      <c r="J12" t="n">
        <v>0.6408945791402532</v>
      </c>
      <c r="K12" t="n">
        <v>30.0</v>
      </c>
      <c r="L12" t="n">
        <v>0.2008302423850626</v>
      </c>
      <c r="M12" t="n">
        <v>5.0</v>
      </c>
      <c r="N12" t="n">
        <v>0.22527554871404115</v>
      </c>
      <c r="O12" t="n">
        <v>18.0</v>
      </c>
      <c r="P12" t="n">
        <v>0.765094397458363</v>
      </c>
      <c r="Q12" t="n">
        <v>20.0</v>
      </c>
      <c r="R12" t="n">
        <v>0.5004280769532518</v>
      </c>
      <c r="S12" t="n">
        <v>17.0</v>
      </c>
      <c r="T12" t="n">
        <v>0.5671113027179715</v>
      </c>
      <c r="U12" t="n">
        <v>21.0</v>
      </c>
      <c r="V12" t="n">
        <v>0.19281954913964133</v>
      </c>
      <c r="W12" t="n">
        <v>30.0</v>
      </c>
      <c r="X12" t="n">
        <v>0.08142537824544287</v>
      </c>
      <c r="Y12" t="n">
        <v>15.0</v>
      </c>
      <c r="Z12" t="n">
        <v>0.08506192594386482</v>
      </c>
      <c r="AA12" t="n">
        <v>11.0</v>
      </c>
      <c r="AB12" t="n">
        <v>0.19474947680631927</v>
      </c>
      <c r="AC12" t="n">
        <v>25.0</v>
      </c>
      <c r="AD12" t="n">
        <v>0.5427644507592946</v>
      </c>
      <c r="AE12" t="n">
        <v>3.0</v>
      </c>
      <c r="AF12" t="n">
        <v>0.6030573589169625</v>
      </c>
      <c r="AG12" t="n">
        <v>4.0</v>
      </c>
      <c r="AH12" t="n">
        <v>0.4399934639242642</v>
      </c>
      <c r="AI12" t="n">
        <v>12.0</v>
      </c>
      <c r="AJ12" t="n">
        <v>0.6108025560738138</v>
      </c>
      <c r="AK12" t="n">
        <v>17.0</v>
      </c>
      <c r="AL12" t="n">
        <v>0.3097383344724437</v>
      </c>
      <c r="AM12" t="n">
        <v>7.0</v>
      </c>
      <c r="AN12" t="n">
        <v>0.3891974439261863</v>
      </c>
      <c r="AO12" t="n">
        <v>14.0</v>
      </c>
      <c r="AP12" t="n">
        <v>0.9327807470622328</v>
      </c>
      <c r="AQ12" t="n">
        <v>30.0</v>
      </c>
      <c r="AR12" t="n">
        <v>0.17391158848249613</v>
      </c>
      <c r="AS12" t="n">
        <v>15.0</v>
      </c>
      <c r="AT12" t="n">
        <v>0.2234500642420218</v>
      </c>
      <c r="AU12" t="n">
        <v>5.0</v>
      </c>
      <c r="AV12" t="n">
        <v>0.7795232128120282</v>
      </c>
      <c r="AW12" t="n">
        <v>16.0</v>
      </c>
      <c r="AX12" t="n">
        <v>0.497523075029598</v>
      </c>
      <c r="AY12" t="n">
        <v>10.0</v>
      </c>
      <c r="AZ12" t="n">
        <v>0.6109094042450005</v>
      </c>
      <c r="BA12" t="n">
        <v>23.0</v>
      </c>
      <c r="BB12" t="n">
        <v>0.09158542254835092</v>
      </c>
      <c r="BC12" t="n">
        <v>30.0</v>
      </c>
      <c r="BD12" t="n">
        <v>0.10490108669342746</v>
      </c>
      <c r="BE12" t="n">
        <v>3.0</v>
      </c>
      <c r="BF12" t="n">
        <v>0.1263085345977387</v>
      </c>
      <c r="BG12" t="n">
        <v>2.0</v>
      </c>
      <c r="BH12" t="n">
        <v>0.1952814650974375</v>
      </c>
      <c r="BI12" t="n">
        <v>12.0</v>
      </c>
      <c r="BJ12" t="n">
        <v>0.499550772103361</v>
      </c>
      <c r="BK12" t="n">
        <v>11.0</v>
      </c>
      <c r="BL12" t="n">
        <v>0.564835571251163</v>
      </c>
      <c r="BM12" t="n">
        <v>15.0</v>
      </c>
      <c r="BN12" t="n">
        <v>101.38510896446844</v>
      </c>
      <c r="BO12" t="n">
        <v>25.0</v>
      </c>
      <c r="BP12" t="n">
        <v>107.57496861352843</v>
      </c>
      <c r="BQ12" t="n">
        <v>21.0</v>
      </c>
      <c r="BR12" t="n">
        <v>104.76177835461674</v>
      </c>
      <c r="BS12" t="n">
        <v>2.0</v>
      </c>
    </row>
    <row r="13">
      <c r="A13" t="s">
        <v>10</v>
      </c>
      <c r="B13" t="n">
        <v>0.48220984189927923</v>
      </c>
      <c r="C13" t="n">
        <v>1.0</v>
      </c>
      <c r="D13" t="n">
        <v>0.592773363996704</v>
      </c>
      <c r="E13" t="n">
        <v>17.0</v>
      </c>
      <c r="F13" t="n">
        <v>0.34197172369350026</v>
      </c>
      <c r="G13" t="n">
        <v>18.0</v>
      </c>
      <c r="H13" t="n">
        <v>0.40722663600329595</v>
      </c>
      <c r="I13" t="n">
        <v>14.0</v>
      </c>
      <c r="J13" t="n">
        <v>0.7337238422167017</v>
      </c>
      <c r="K13" t="n">
        <v>23.0</v>
      </c>
      <c r="L13" t="n">
        <v>0.14879583991638343</v>
      </c>
      <c r="M13" t="n">
        <v>26.0</v>
      </c>
      <c r="N13" t="n">
        <v>0.25982310787910945</v>
      </c>
      <c r="O13" t="n">
        <v>11.0</v>
      </c>
      <c r="P13" t="n">
        <v>0.7917404674550395</v>
      </c>
      <c r="Q13" t="n">
        <v>7.0</v>
      </c>
      <c r="R13" t="n">
        <v>0.5335801736373756</v>
      </c>
      <c r="S13" t="n">
        <v>1.0</v>
      </c>
      <c r="T13" t="n">
        <v>0.5132169231258229</v>
      </c>
      <c r="U13" t="n">
        <v>30.0</v>
      </c>
      <c r="V13" t="n">
        <v>0.15702321148432788</v>
      </c>
      <c r="W13" t="n">
        <v>25.0</v>
      </c>
      <c r="X13" t="n">
        <v>0.06953337039031655</v>
      </c>
      <c r="Y13" t="n">
        <v>6.0</v>
      </c>
      <c r="Z13" t="n">
        <v>0.11910873875769892</v>
      </c>
      <c r="AA13" t="n">
        <v>29.0</v>
      </c>
      <c r="AB13" t="n">
        <v>0.21974464898574567</v>
      </c>
      <c r="AC13" t="n">
        <v>29.0</v>
      </c>
      <c r="AD13" t="n">
        <v>0.5515511530101328</v>
      </c>
      <c r="AE13" t="n">
        <v>1.0</v>
      </c>
      <c r="AF13" t="n">
        <v>0.5995128762910773</v>
      </c>
      <c r="AG13" t="n">
        <v>6.0</v>
      </c>
      <c r="AH13" t="n">
        <v>0.4089909364159913</v>
      </c>
      <c r="AI13" t="n">
        <v>3.0</v>
      </c>
      <c r="AJ13" t="n">
        <v>0.6318617355409276</v>
      </c>
      <c r="AK13" t="n">
        <v>23.0</v>
      </c>
      <c r="AL13" t="n">
        <v>0.34851390279224836</v>
      </c>
      <c r="AM13" t="n">
        <v>16.0</v>
      </c>
      <c r="AN13" t="n">
        <v>0.3681382644590723</v>
      </c>
      <c r="AO13" t="n">
        <v>8.0</v>
      </c>
      <c r="AP13" t="n">
        <v>0.8089373161377313</v>
      </c>
      <c r="AQ13" t="n">
        <v>24.0</v>
      </c>
      <c r="AR13" t="n">
        <v>0.22464949563128608</v>
      </c>
      <c r="AS13" t="n">
        <v>29.0</v>
      </c>
      <c r="AT13" t="n">
        <v>0.22334852866696128</v>
      </c>
      <c r="AU13" t="n">
        <v>4.0</v>
      </c>
      <c r="AV13" t="n">
        <v>0.7268966420461821</v>
      </c>
      <c r="AW13" t="n">
        <v>12.0</v>
      </c>
      <c r="AX13" t="n">
        <v>0.492629250568353</v>
      </c>
      <c r="AY13" t="n">
        <v>2.0</v>
      </c>
      <c r="AZ13" t="n">
        <v>0.6401809677481252</v>
      </c>
      <c r="BA13" t="n">
        <v>26.0</v>
      </c>
      <c r="BB13" t="n">
        <v>0.11507037209796697</v>
      </c>
      <c r="BC13" t="n">
        <v>27.0</v>
      </c>
      <c r="BD13" t="n">
        <v>0.10060825428608691</v>
      </c>
      <c r="BE13" t="n">
        <v>4.0</v>
      </c>
      <c r="BF13" t="n">
        <v>0.06255806540275241</v>
      </c>
      <c r="BG13" t="n">
        <v>27.0</v>
      </c>
      <c r="BH13" t="n">
        <v>0.1400468123881197</v>
      </c>
      <c r="BI13" t="n">
        <v>29.0</v>
      </c>
      <c r="BJ13" t="n">
        <v>0.47331826024921814</v>
      </c>
      <c r="BK13" t="n">
        <v>3.0</v>
      </c>
      <c r="BL13" t="n">
        <v>0.550245816476361</v>
      </c>
      <c r="BM13" t="n">
        <v>8.0</v>
      </c>
      <c r="BN13" t="n">
        <v>108.06526110457864</v>
      </c>
      <c r="BO13" t="n">
        <v>8.0</v>
      </c>
      <c r="BP13" t="n">
        <v>104.30236806542175</v>
      </c>
      <c r="BQ13" t="n">
        <v>16.0</v>
      </c>
      <c r="BR13" t="n">
        <v>100.97781777978533</v>
      </c>
      <c r="BS13" t="n">
        <v>17.0</v>
      </c>
    </row>
    <row r="14">
      <c r="A14" t="s">
        <v>104</v>
      </c>
      <c r="B14" t="n">
        <v>0.4539723605539394</v>
      </c>
      <c r="C14" t="n">
        <v>12.0</v>
      </c>
      <c r="D14" t="n">
        <v>0.5432334098497706</v>
      </c>
      <c r="E14" t="n">
        <v>29.0</v>
      </c>
      <c r="F14" t="n">
        <v>0.3813536598535622</v>
      </c>
      <c r="G14" t="n">
        <v>4.0</v>
      </c>
      <c r="H14" t="n">
        <v>0.45676659015022936</v>
      </c>
      <c r="I14" t="n">
        <v>2.0</v>
      </c>
      <c r="J14" t="n">
        <v>0.7793570673895295</v>
      </c>
      <c r="K14" t="n">
        <v>15.0</v>
      </c>
      <c r="L14" t="n">
        <v>0.15942821035455423</v>
      </c>
      <c r="M14" t="n">
        <v>19.0</v>
      </c>
      <c r="N14" t="n">
        <v>0.13407703629077877</v>
      </c>
      <c r="O14" t="n">
        <v>30.0</v>
      </c>
      <c r="P14" t="n">
        <v>0.764837143134681</v>
      </c>
      <c r="Q14" t="n">
        <v>21.0</v>
      </c>
      <c r="R14" t="n">
        <v>0.48769509939409367</v>
      </c>
      <c r="S14" t="n">
        <v>22.0</v>
      </c>
      <c r="T14" t="n">
        <v>0.5810790583549492</v>
      </c>
      <c r="U14" t="n">
        <v>12.0</v>
      </c>
      <c r="V14" t="n">
        <v>0.12196687263371175</v>
      </c>
      <c r="W14" t="n">
        <v>3.0</v>
      </c>
      <c r="X14" t="n">
        <v>0.09262154602535487</v>
      </c>
      <c r="Y14" t="n">
        <v>25.0</v>
      </c>
      <c r="Z14" t="n">
        <v>0.09515379766539114</v>
      </c>
      <c r="AA14" t="n">
        <v>16.0</v>
      </c>
      <c r="AB14" t="n">
        <v>0.1781649359464619</v>
      </c>
      <c r="AC14" t="n">
        <v>10.0</v>
      </c>
      <c r="AD14" t="n">
        <v>0.5420003505658388</v>
      </c>
      <c r="AE14" t="n">
        <v>5.0</v>
      </c>
      <c r="AF14" t="n">
        <v>0.5951943861461189</v>
      </c>
      <c r="AG14" t="n">
        <v>8.0</v>
      </c>
      <c r="AH14" t="n">
        <v>0.4110137131142927</v>
      </c>
      <c r="AI14" t="n">
        <v>5.0</v>
      </c>
      <c r="AJ14" t="n">
        <v>0.6133457968404455</v>
      </c>
      <c r="AK14" t="n">
        <v>20.0</v>
      </c>
      <c r="AL14" t="n">
        <v>0.33961667805341544</v>
      </c>
      <c r="AM14" t="n">
        <v>13.0</v>
      </c>
      <c r="AN14" t="n">
        <v>0.38665420315955445</v>
      </c>
      <c r="AO14" t="n">
        <v>11.0</v>
      </c>
      <c r="AP14" t="n">
        <v>0.7459015838103114</v>
      </c>
      <c r="AQ14" t="n">
        <v>12.0</v>
      </c>
      <c r="AR14" t="n">
        <v>0.14539166593717925</v>
      </c>
      <c r="AS14" t="n">
        <v>7.0</v>
      </c>
      <c r="AT14" t="n">
        <v>0.23049418420103232</v>
      </c>
      <c r="AU14" t="n">
        <v>17.0</v>
      </c>
      <c r="AV14" t="n">
        <v>0.9124339125082024</v>
      </c>
      <c r="AW14" t="n">
        <v>29.0</v>
      </c>
      <c r="AX14" t="n">
        <v>0.48790361472735744</v>
      </c>
      <c r="AY14" t="n">
        <v>1.0</v>
      </c>
      <c r="AZ14" t="n">
        <v>0.5661875631043568</v>
      </c>
      <c r="BA14" t="n">
        <v>9.0</v>
      </c>
      <c r="BB14" t="n">
        <v>0.2012987696628272</v>
      </c>
      <c r="BC14" t="n">
        <v>1.0</v>
      </c>
      <c r="BD14" t="n">
        <v>0.06167993001157924</v>
      </c>
      <c r="BE14" t="n">
        <v>24.0</v>
      </c>
      <c r="BF14" t="n">
        <v>0.08315374083714587</v>
      </c>
      <c r="BG14" t="n">
        <v>19.0</v>
      </c>
      <c r="BH14" t="n">
        <v>0.2170772654985896</v>
      </c>
      <c r="BI14" t="n">
        <v>1.0</v>
      </c>
      <c r="BJ14" t="n">
        <v>0.4731231616862975</v>
      </c>
      <c r="BK14" t="n">
        <v>2.0</v>
      </c>
      <c r="BL14" t="n">
        <v>0.5217575600247701</v>
      </c>
      <c r="BM14" t="n">
        <v>1.0</v>
      </c>
      <c r="BN14" t="n">
        <v>110.48938213590026</v>
      </c>
      <c r="BO14" t="n">
        <v>5.0</v>
      </c>
      <c r="BP14" t="n">
        <v>102.4320872779295</v>
      </c>
      <c r="BQ14" t="n">
        <v>9.0</v>
      </c>
      <c r="BR14" t="n">
        <v>101.15944972326663</v>
      </c>
      <c r="BS14" t="n">
        <v>15.0</v>
      </c>
    </row>
    <row r="15">
      <c r="A15" t="s">
        <v>105</v>
      </c>
      <c r="B15" t="n">
        <v>0.4414353552759786</v>
      </c>
      <c r="C15" t="n">
        <v>22.0</v>
      </c>
      <c r="D15" t="n">
        <v>0.6602902932418602</v>
      </c>
      <c r="E15" t="n">
        <v>3.0</v>
      </c>
      <c r="F15" t="n">
        <v>0.31506436399669574</v>
      </c>
      <c r="G15" t="n">
        <v>27.0</v>
      </c>
      <c r="H15" t="n">
        <v>0.33970970675813966</v>
      </c>
      <c r="I15" t="n">
        <v>28.0</v>
      </c>
      <c r="J15" t="n">
        <v>0.8751240021065452</v>
      </c>
      <c r="K15" t="n">
        <v>1.0</v>
      </c>
      <c r="L15" t="n">
        <v>0.18743687598252562</v>
      </c>
      <c r="M15" t="n">
        <v>11.0</v>
      </c>
      <c r="N15" t="n">
        <v>0.204552481463473</v>
      </c>
      <c r="O15" t="n">
        <v>23.0</v>
      </c>
      <c r="P15" t="n">
        <v>0.7654943501943268</v>
      </c>
      <c r="Q15" t="n">
        <v>19.0</v>
      </c>
      <c r="R15" t="n">
        <v>0.5075021028056593</v>
      </c>
      <c r="S15" t="n">
        <v>8.0</v>
      </c>
      <c r="T15" t="n">
        <v>0.5542177073481016</v>
      </c>
      <c r="U15" t="n">
        <v>24.0</v>
      </c>
      <c r="V15" t="n">
        <v>0.14401233276508404</v>
      </c>
      <c r="W15" t="n">
        <v>18.0</v>
      </c>
      <c r="X15" t="n">
        <v>0.08568323304510504</v>
      </c>
      <c r="Y15" t="n">
        <v>18.0</v>
      </c>
      <c r="Z15" t="n">
        <v>0.09733918021533874</v>
      </c>
      <c r="AA15" t="n">
        <v>19.0</v>
      </c>
      <c r="AB15" t="n">
        <v>0.17682182049458228</v>
      </c>
      <c r="AC15" t="n">
        <v>9.0</v>
      </c>
      <c r="AD15" t="n">
        <v>0.4941107232066611</v>
      </c>
      <c r="AE15" t="n">
        <v>25.0</v>
      </c>
      <c r="AF15" t="n">
        <v>0.5608481985739494</v>
      </c>
      <c r="AG15" t="n">
        <v>22.0</v>
      </c>
      <c r="AH15" t="n">
        <v>0.4354010582201048</v>
      </c>
      <c r="AI15" t="n">
        <v>10.0</v>
      </c>
      <c r="AJ15" t="n">
        <v>0.46871949877622665</v>
      </c>
      <c r="AK15" t="n">
        <v>1.0</v>
      </c>
      <c r="AL15" t="n">
        <v>0.36492786571520797</v>
      </c>
      <c r="AM15" t="n">
        <v>22.0</v>
      </c>
      <c r="AN15" t="n">
        <v>0.5312805012237732</v>
      </c>
      <c r="AO15" t="n">
        <v>30.0</v>
      </c>
      <c r="AP15" t="n">
        <v>0.6560002891268233</v>
      </c>
      <c r="AQ15" t="n">
        <v>2.0</v>
      </c>
      <c r="AR15" t="n">
        <v>0.19226968697596808</v>
      </c>
      <c r="AS15" t="n">
        <v>21.0</v>
      </c>
      <c r="AT15" t="n">
        <v>0.22642512159926836</v>
      </c>
      <c r="AU15" t="n">
        <v>10.0</v>
      </c>
      <c r="AV15" t="n">
        <v>0.7978158028749257</v>
      </c>
      <c r="AW15" t="n">
        <v>21.0</v>
      </c>
      <c r="AX15" t="n">
        <v>0.49826746902859353</v>
      </c>
      <c r="AY15" t="n">
        <v>12.0</v>
      </c>
      <c r="AZ15" t="n">
        <v>0.6408198312302488</v>
      </c>
      <c r="BA15" t="n">
        <v>27.0</v>
      </c>
      <c r="BB15" t="n">
        <v>0.14513475496607875</v>
      </c>
      <c r="BC15" t="n">
        <v>15.0</v>
      </c>
      <c r="BD15" t="n">
        <v>0.09493266286920966</v>
      </c>
      <c r="BE15" t="n">
        <v>8.0</v>
      </c>
      <c r="BF15" t="n">
        <v>0.08423403639068403</v>
      </c>
      <c r="BG15" t="n">
        <v>18.0</v>
      </c>
      <c r="BH15" t="n">
        <v>0.18420944121750638</v>
      </c>
      <c r="BI15" t="n">
        <v>17.0</v>
      </c>
      <c r="BJ15" t="n">
        <v>0.5282176616951738</v>
      </c>
      <c r="BK15" t="n">
        <v>19.0</v>
      </c>
      <c r="BL15" t="n">
        <v>0.5873813353977252</v>
      </c>
      <c r="BM15" t="n">
        <v>19.0</v>
      </c>
      <c r="BN15" t="n">
        <v>98.94469216792096</v>
      </c>
      <c r="BO15" t="n">
        <v>28.0</v>
      </c>
      <c r="BP15" t="n">
        <v>100.69752923286816</v>
      </c>
      <c r="BQ15" t="n">
        <v>6.0</v>
      </c>
      <c r="BR15" t="n">
        <v>105.33880854641407</v>
      </c>
      <c r="BS15" t="n">
        <v>1.0</v>
      </c>
    </row>
    <row r="16">
      <c r="A16" t="s">
        <v>13</v>
      </c>
      <c r="B16" t="n">
        <v>0.42306769938653205</v>
      </c>
      <c r="C16" t="n">
        <v>26.0</v>
      </c>
      <c r="D16" t="n">
        <v>0.590657688367817</v>
      </c>
      <c r="E16" t="n">
        <v>18.0</v>
      </c>
      <c r="F16" t="n">
        <v>0.3355018860520603</v>
      </c>
      <c r="G16" t="n">
        <v>20.0</v>
      </c>
      <c r="H16" t="n">
        <v>0.4093423116321831</v>
      </c>
      <c r="I16" t="n">
        <v>13.0</v>
      </c>
      <c r="J16" t="n">
        <v>0.8088487218751366</v>
      </c>
      <c r="K16" t="n">
        <v>9.0</v>
      </c>
      <c r="L16" t="n">
        <v>0.1534112412804693</v>
      </c>
      <c r="M16" t="n">
        <v>24.0</v>
      </c>
      <c r="N16" t="n">
        <v>0.30531434508498073</v>
      </c>
      <c r="O16" t="n">
        <v>2.0</v>
      </c>
      <c r="P16" t="n">
        <v>0.7841224367766536</v>
      </c>
      <c r="Q16" t="n">
        <v>10.0</v>
      </c>
      <c r="R16" t="n">
        <v>0.5048452424725212</v>
      </c>
      <c r="S16" t="n">
        <v>13.0</v>
      </c>
      <c r="T16" t="n">
        <v>0.6467507357743993</v>
      </c>
      <c r="U16" t="n">
        <v>4.0</v>
      </c>
      <c r="V16" t="n">
        <v>0.1358874947203608</v>
      </c>
      <c r="W16" t="n">
        <v>11.0</v>
      </c>
      <c r="X16" t="n">
        <v>0.10060613710185647</v>
      </c>
      <c r="Y16" t="n">
        <v>28.0</v>
      </c>
      <c r="Z16" t="n">
        <v>0.11398755673215284</v>
      </c>
      <c r="AA16" t="n">
        <v>24.0</v>
      </c>
      <c r="AB16" t="n">
        <v>0.18897737747007845</v>
      </c>
      <c r="AC16" t="n">
        <v>22.0</v>
      </c>
      <c r="AD16" t="n">
        <v>0.49101353683144133</v>
      </c>
      <c r="AE16" t="n">
        <v>26.0</v>
      </c>
      <c r="AF16" t="n">
        <v>0.5449517126191961</v>
      </c>
      <c r="AG16" t="n">
        <v>25.0</v>
      </c>
      <c r="AH16" t="n">
        <v>0.504519198698258</v>
      </c>
      <c r="AI16" t="n">
        <v>27.0</v>
      </c>
      <c r="AJ16" t="n">
        <v>0.6430644268928143</v>
      </c>
      <c r="AK16" t="n">
        <v>28.0</v>
      </c>
      <c r="AL16" t="n">
        <v>0.408250465069129</v>
      </c>
      <c r="AM16" t="n">
        <v>27.0</v>
      </c>
      <c r="AN16" t="n">
        <v>0.3569355731071857</v>
      </c>
      <c r="AO16" t="n">
        <v>3.0</v>
      </c>
      <c r="AP16" t="n">
        <v>0.699949139128368</v>
      </c>
      <c r="AQ16" t="n">
        <v>6.0</v>
      </c>
      <c r="AR16" t="n">
        <v>0.19774261202315171</v>
      </c>
      <c r="AS16" t="n">
        <v>26.0</v>
      </c>
      <c r="AT16" t="n">
        <v>0.22437780764232093</v>
      </c>
      <c r="AU16" t="n">
        <v>7.0</v>
      </c>
      <c r="AV16" t="n">
        <v>0.6300726976125987</v>
      </c>
      <c r="AW16" t="n">
        <v>1.0</v>
      </c>
      <c r="AX16" t="n">
        <v>0.5040005913866646</v>
      </c>
      <c r="AY16" t="n">
        <v>26.0</v>
      </c>
      <c r="AZ16" t="n">
        <v>0.6035429413965114</v>
      </c>
      <c r="BA16" t="n">
        <v>19.0</v>
      </c>
      <c r="BB16" t="n">
        <v>0.16670043242653218</v>
      </c>
      <c r="BC16" t="n">
        <v>7.0</v>
      </c>
      <c r="BD16" t="n">
        <v>0.04793593914732258</v>
      </c>
      <c r="BE16" t="n">
        <v>29.0</v>
      </c>
      <c r="BF16" t="n">
        <v>0.09199467344648612</v>
      </c>
      <c r="BG16" t="n">
        <v>14.0</v>
      </c>
      <c r="BH16" t="n">
        <v>0.17182278639590656</v>
      </c>
      <c r="BI16" t="n">
        <v>21.0</v>
      </c>
      <c r="BJ16" t="n">
        <v>0.5776935853265118</v>
      </c>
      <c r="BK16" t="n">
        <v>27.0</v>
      </c>
      <c r="BL16" t="n">
        <v>0.6390091633851689</v>
      </c>
      <c r="BM16" t="n">
        <v>28.0</v>
      </c>
      <c r="BN16" t="n">
        <v>103.32195870989769</v>
      </c>
      <c r="BO16" t="n">
        <v>22.0</v>
      </c>
      <c r="BP16" t="n">
        <v>108.01003730745141</v>
      </c>
      <c r="BQ16" t="n">
        <v>22.0</v>
      </c>
      <c r="BR16" t="n">
        <v>99.59887312674539</v>
      </c>
      <c r="BS16" t="n">
        <v>25.0</v>
      </c>
    </row>
    <row r="17">
      <c r="A17" t="s">
        <v>106</v>
      </c>
      <c r="B17" t="n">
        <v>0.4665370958821483</v>
      </c>
      <c r="C17" t="n">
        <v>5.0</v>
      </c>
      <c r="D17" t="n">
        <v>0.5737393814027675</v>
      </c>
      <c r="E17" t="n">
        <v>21.0</v>
      </c>
      <c r="F17" t="n">
        <v>0.36307029391589773</v>
      </c>
      <c r="G17" t="n">
        <v>9.0</v>
      </c>
      <c r="H17" t="n">
        <v>0.4262606185972325</v>
      </c>
      <c r="I17" t="n">
        <v>10.0</v>
      </c>
      <c r="J17" t="n">
        <v>0.8329981328370067</v>
      </c>
      <c r="K17" t="n">
        <v>7.0</v>
      </c>
      <c r="L17" t="n">
        <v>0.20808252213890185</v>
      </c>
      <c r="M17" t="n">
        <v>4.0</v>
      </c>
      <c r="N17" t="n">
        <v>0.28730565248888734</v>
      </c>
      <c r="O17" t="n">
        <v>6.0</v>
      </c>
      <c r="P17" t="n">
        <v>0.7839612558570993</v>
      </c>
      <c r="Q17" t="n">
        <v>11.0</v>
      </c>
      <c r="R17" t="n">
        <v>0.5261353853827997</v>
      </c>
      <c r="S17" t="n">
        <v>3.0</v>
      </c>
      <c r="T17" t="n">
        <v>0.5712350471980887</v>
      </c>
      <c r="U17" t="n">
        <v>19.0</v>
      </c>
      <c r="V17" t="n">
        <v>0.15219976316662634</v>
      </c>
      <c r="W17" t="n">
        <v>23.0</v>
      </c>
      <c r="X17" t="n">
        <v>0.07336618712498809</v>
      </c>
      <c r="Y17" t="n">
        <v>8.0</v>
      </c>
      <c r="Z17" t="n">
        <v>0.07142150877154975</v>
      </c>
      <c r="AA17" t="n">
        <v>5.0</v>
      </c>
      <c r="AB17" t="n">
        <v>0.21934692247792145</v>
      </c>
      <c r="AC17" t="n">
        <v>28.0</v>
      </c>
      <c r="AD17" t="n">
        <v>0.5423606429090247</v>
      </c>
      <c r="AE17" t="n">
        <v>4.0</v>
      </c>
      <c r="AF17" t="n">
        <v>0.6124682444336349</v>
      </c>
      <c r="AG17" t="n">
        <v>1.0</v>
      </c>
      <c r="AH17" t="n">
        <v>0.4149557684725085</v>
      </c>
      <c r="AI17" t="n">
        <v>6.0</v>
      </c>
      <c r="AJ17" t="n">
        <v>0.5451719191683826</v>
      </c>
      <c r="AK17" t="n">
        <v>4.0</v>
      </c>
      <c r="AL17" t="n">
        <v>0.30674913647395274</v>
      </c>
      <c r="AM17" t="n">
        <v>5.0</v>
      </c>
      <c r="AN17" t="n">
        <v>0.45482808083161747</v>
      </c>
      <c r="AO17" t="n">
        <v>27.0</v>
      </c>
      <c r="AP17" t="n">
        <v>0.7203800924864854</v>
      </c>
      <c r="AQ17" t="n">
        <v>8.0</v>
      </c>
      <c r="AR17" t="n">
        <v>0.15738483496931158</v>
      </c>
      <c r="AS17" t="n">
        <v>10.0</v>
      </c>
      <c r="AT17" t="n">
        <v>0.23315408012717426</v>
      </c>
      <c r="AU17" t="n">
        <v>22.0</v>
      </c>
      <c r="AV17" t="n">
        <v>0.6829766448560456</v>
      </c>
      <c r="AW17" t="n">
        <v>5.0</v>
      </c>
      <c r="AX17" t="n">
        <v>0.5011874502578422</v>
      </c>
      <c r="AY17" t="n">
        <v>21.0</v>
      </c>
      <c r="AZ17" t="n">
        <v>0.5917019958264675</v>
      </c>
      <c r="BA17" t="n">
        <v>16.0</v>
      </c>
      <c r="BB17" t="n">
        <v>0.13441594019704253</v>
      </c>
      <c r="BC17" t="n">
        <v>22.0</v>
      </c>
      <c r="BD17" t="n">
        <v>0.08700076440333637</v>
      </c>
      <c r="BE17" t="n">
        <v>12.0</v>
      </c>
      <c r="BF17" t="n">
        <v>0.11550000647590351</v>
      </c>
      <c r="BG17" t="n">
        <v>7.0</v>
      </c>
      <c r="BH17" t="n">
        <v>0.16389224721849174</v>
      </c>
      <c r="BI17" t="n">
        <v>24.0</v>
      </c>
      <c r="BJ17" t="n">
        <v>0.48551226333442965</v>
      </c>
      <c r="BK17" t="n">
        <v>6.0</v>
      </c>
      <c r="BL17" t="n">
        <v>0.5380396455479338</v>
      </c>
      <c r="BM17" t="n">
        <v>5.0</v>
      </c>
      <c r="BN17" t="n">
        <v>111.05123128065148</v>
      </c>
      <c r="BO17" t="n">
        <v>3.0</v>
      </c>
      <c r="BP17" t="n">
        <v>103.46844383806852</v>
      </c>
      <c r="BQ17" t="n">
        <v>12.0</v>
      </c>
      <c r="BR17" t="n">
        <v>100.93312115663777</v>
      </c>
      <c r="BS17" t="n">
        <v>18.0</v>
      </c>
    </row>
    <row r="18">
      <c r="A18" t="s">
        <v>14</v>
      </c>
      <c r="B18" t="n">
        <v>0.46201680217478075</v>
      </c>
      <c r="C18" t="n">
        <v>7.0</v>
      </c>
      <c r="D18" t="n">
        <v>0.5477837352201822</v>
      </c>
      <c r="E18" t="n">
        <v>28.0</v>
      </c>
      <c r="F18" t="n">
        <v>0.39575048799035334</v>
      </c>
      <c r="G18" t="n">
        <v>2.0</v>
      </c>
      <c r="H18" t="n">
        <v>0.45221626477981786</v>
      </c>
      <c r="I18" t="n">
        <v>3.0</v>
      </c>
      <c r="J18" t="n">
        <v>0.7101133695077171</v>
      </c>
      <c r="K18" t="n">
        <v>27.0</v>
      </c>
      <c r="L18" t="n">
        <v>0.15852081168927257</v>
      </c>
      <c r="M18" t="n">
        <v>20.0</v>
      </c>
      <c r="N18" t="n">
        <v>0.23146637722866564</v>
      </c>
      <c r="O18" t="n">
        <v>15.0</v>
      </c>
      <c r="P18" t="n">
        <v>0.7425678250936301</v>
      </c>
      <c r="Q18" t="n">
        <v>26.0</v>
      </c>
      <c r="R18" t="n">
        <v>0.47726306620739606</v>
      </c>
      <c r="S18" t="n">
        <v>26.0</v>
      </c>
      <c r="T18" t="n">
        <v>0.58005628418302</v>
      </c>
      <c r="U18" t="n">
        <v>13.0</v>
      </c>
      <c r="V18" t="n">
        <v>0.13381956742373244</v>
      </c>
      <c r="W18" t="n">
        <v>8.0</v>
      </c>
      <c r="X18" t="n">
        <v>0.07736173085306412</v>
      </c>
      <c r="Y18" t="n">
        <v>12.0</v>
      </c>
      <c r="Z18" t="n">
        <v>0.09225628231271947</v>
      </c>
      <c r="AA18" t="n">
        <v>14.0</v>
      </c>
      <c r="AB18" t="n">
        <v>0.160283765032624</v>
      </c>
      <c r="AC18" t="n">
        <v>4.0</v>
      </c>
      <c r="AD18" t="n">
        <v>0.5506687976434993</v>
      </c>
      <c r="AE18" t="n">
        <v>2.0</v>
      </c>
      <c r="AF18" t="n">
        <v>0.600857164526452</v>
      </c>
      <c r="AG18" t="n">
        <v>5.0</v>
      </c>
      <c r="AH18" t="n">
        <v>0.4383310802972465</v>
      </c>
      <c r="AI18" t="n">
        <v>11.0</v>
      </c>
      <c r="AJ18" t="n">
        <v>0.6366976094841117</v>
      </c>
      <c r="AK18" t="n">
        <v>26.0</v>
      </c>
      <c r="AL18" t="n">
        <v>0.31187548994010145</v>
      </c>
      <c r="AM18" t="n">
        <v>9.0</v>
      </c>
      <c r="AN18" t="n">
        <v>0.36330239051588836</v>
      </c>
      <c r="AO18" t="n">
        <v>5.0</v>
      </c>
      <c r="AP18" t="n">
        <v>0.842602902136985</v>
      </c>
      <c r="AQ18" t="n">
        <v>27.0</v>
      </c>
      <c r="AR18" t="n">
        <v>0.14525890940655903</v>
      </c>
      <c r="AS18" t="n">
        <v>6.0</v>
      </c>
      <c r="AT18" t="n">
        <v>0.23582408397250668</v>
      </c>
      <c r="AU18" t="n">
        <v>27.0</v>
      </c>
      <c r="AV18" t="n">
        <v>0.7934595224885714</v>
      </c>
      <c r="AW18" t="n">
        <v>18.0</v>
      </c>
      <c r="AX18" t="n">
        <v>0.5035052169299973</v>
      </c>
      <c r="AY18" t="n">
        <v>25.0</v>
      </c>
      <c r="AZ18" t="n">
        <v>0.5405148527942499</v>
      </c>
      <c r="BA18" t="n">
        <v>3.0</v>
      </c>
      <c r="BB18" t="n">
        <v>0.1439260594289308</v>
      </c>
      <c r="BC18" t="n">
        <v>16.0</v>
      </c>
      <c r="BD18" t="n">
        <v>0.07281981810743926</v>
      </c>
      <c r="BE18" t="n">
        <v>19.0</v>
      </c>
      <c r="BF18" t="n">
        <v>0.11090524086268366</v>
      </c>
      <c r="BG18" t="n">
        <v>9.0</v>
      </c>
      <c r="BH18" t="n">
        <v>0.20599261156730703</v>
      </c>
      <c r="BI18" t="n">
        <v>7.0</v>
      </c>
      <c r="BJ18" t="n">
        <v>0.4922273709922035</v>
      </c>
      <c r="BK18" t="n">
        <v>8.0</v>
      </c>
      <c r="BL18" t="n">
        <v>0.5440420431738785</v>
      </c>
      <c r="BM18" t="n">
        <v>6.0</v>
      </c>
      <c r="BN18" t="n">
        <v>107.35163738467642</v>
      </c>
      <c r="BO18" t="n">
        <v>10.0</v>
      </c>
      <c r="BP18" t="n">
        <v>103.6969107128708</v>
      </c>
      <c r="BQ18" t="n">
        <v>13.0</v>
      </c>
      <c r="BR18" t="n">
        <v>102.63754535143735</v>
      </c>
      <c r="BS18" t="n">
        <v>8.0</v>
      </c>
    </row>
    <row r="19">
      <c r="A19" t="s">
        <v>107</v>
      </c>
      <c r="B19" t="n">
        <v>0.4375282396032845</v>
      </c>
      <c r="C19" t="n">
        <v>25.0</v>
      </c>
      <c r="D19" t="n">
        <v>0.5674548033258611</v>
      </c>
      <c r="E19" t="n">
        <v>23.0</v>
      </c>
      <c r="F19" t="n">
        <v>0.3633377427281914</v>
      </c>
      <c r="G19" t="n">
        <v>8.0</v>
      </c>
      <c r="H19" t="n">
        <v>0.432545196674139</v>
      </c>
      <c r="I19" t="n">
        <v>8.0</v>
      </c>
      <c r="J19" t="n">
        <v>0.7505374180217974</v>
      </c>
      <c r="K19" t="n">
        <v>18.0</v>
      </c>
      <c r="L19" t="n">
        <v>0.12005530382920762</v>
      </c>
      <c r="M19" t="n">
        <v>29.0</v>
      </c>
      <c r="N19" t="n">
        <v>0.28638301228523066</v>
      </c>
      <c r="O19" t="n">
        <v>7.0</v>
      </c>
      <c r="P19" t="n">
        <v>0.7035048409209171</v>
      </c>
      <c r="Q19" t="n">
        <v>30.0</v>
      </c>
      <c r="R19" t="n">
        <v>0.4792850131082406</v>
      </c>
      <c r="S19" t="n">
        <v>25.0</v>
      </c>
      <c r="T19" t="n">
        <v>0.6432184601360167</v>
      </c>
      <c r="U19" t="n">
        <v>5.0</v>
      </c>
      <c r="V19" t="n">
        <v>0.1363442515095951</v>
      </c>
      <c r="W19" t="n">
        <v>12.0</v>
      </c>
      <c r="X19" t="n">
        <v>0.07501337878038455</v>
      </c>
      <c r="Y19" t="n">
        <v>9.0</v>
      </c>
      <c r="Z19" t="n">
        <v>0.11366353727000905</v>
      </c>
      <c r="AA19" t="n">
        <v>23.0</v>
      </c>
      <c r="AB19" t="n">
        <v>0.22598828145700572</v>
      </c>
      <c r="AC19" t="n">
        <v>30.0</v>
      </c>
      <c r="AD19" t="n">
        <v>0.5153860983346086</v>
      </c>
      <c r="AE19" t="n">
        <v>16.0</v>
      </c>
      <c r="AF19" t="n">
        <v>0.5560084032023521</v>
      </c>
      <c r="AG19" t="n">
        <v>23.0</v>
      </c>
      <c r="AH19" t="n">
        <v>0.4591137269401549</v>
      </c>
      <c r="AI19" t="n">
        <v>22.0</v>
      </c>
      <c r="AJ19" t="n">
        <v>0.6109016760971088</v>
      </c>
      <c r="AK19" t="n">
        <v>18.0</v>
      </c>
      <c r="AL19" t="n">
        <v>0.3004047058900758</v>
      </c>
      <c r="AM19" t="n">
        <v>4.0</v>
      </c>
      <c r="AN19" t="n">
        <v>0.38909832390289123</v>
      </c>
      <c r="AO19" t="n">
        <v>13.0</v>
      </c>
      <c r="AP19" t="n">
        <v>0.8117350793275961</v>
      </c>
      <c r="AQ19" t="n">
        <v>25.0</v>
      </c>
      <c r="AR19" t="n">
        <v>0.26317484313187295</v>
      </c>
      <c r="AS19" t="n">
        <v>30.0</v>
      </c>
      <c r="AT19" t="n">
        <v>0.22540559802731477</v>
      </c>
      <c r="AU19" t="n">
        <v>9.0</v>
      </c>
      <c r="AV19" t="n">
        <v>0.6733620161773402</v>
      </c>
      <c r="AW19" t="n">
        <v>4.0</v>
      </c>
      <c r="AX19" t="n">
        <v>0.5040985164894065</v>
      </c>
      <c r="AY19" t="n">
        <v>27.0</v>
      </c>
      <c r="AZ19" t="n">
        <v>0.5416277191738236</v>
      </c>
      <c r="BA19" t="n">
        <v>4.0</v>
      </c>
      <c r="BB19" t="n">
        <v>0.15230575045862954</v>
      </c>
      <c r="BC19" t="n">
        <v>13.0</v>
      </c>
      <c r="BD19" t="n">
        <v>0.09500655276645165</v>
      </c>
      <c r="BE19" t="n">
        <v>7.0</v>
      </c>
      <c r="BF19" t="n">
        <v>0.09572471076030502</v>
      </c>
      <c r="BG19" t="n">
        <v>12.0</v>
      </c>
      <c r="BH19" t="n">
        <v>0.12683467947586738</v>
      </c>
      <c r="BI19" t="n">
        <v>30.0</v>
      </c>
      <c r="BJ19" t="n">
        <v>0.5142964941465176</v>
      </c>
      <c r="BK19" t="n">
        <v>16.0</v>
      </c>
      <c r="BL19" t="n">
        <v>0.6024655469910445</v>
      </c>
      <c r="BM19" t="n">
        <v>23.0</v>
      </c>
      <c r="BN19" t="n">
        <v>106.6596231551788</v>
      </c>
      <c r="BO19" t="n">
        <v>13.0</v>
      </c>
      <c r="BP19" t="n">
        <v>110.65430114123004</v>
      </c>
      <c r="BQ19" t="n">
        <v>27.0</v>
      </c>
      <c r="BR19" t="n">
        <v>99.23695782907677</v>
      </c>
      <c r="BS19" t="n">
        <v>26.0</v>
      </c>
    </row>
    <row r="20">
      <c r="A20" t="s">
        <v>12</v>
      </c>
      <c r="B20" t="n">
        <v>0.4149409265611535</v>
      </c>
      <c r="C20" t="n">
        <v>27.0</v>
      </c>
      <c r="D20" t="n">
        <v>0.5626056691553033</v>
      </c>
      <c r="E20" t="n">
        <v>26.0</v>
      </c>
      <c r="F20" t="n">
        <v>0.3188635142664118</v>
      </c>
      <c r="G20" t="n">
        <v>25.0</v>
      </c>
      <c r="H20" t="n">
        <v>0.43739433084469675</v>
      </c>
      <c r="I20" t="n">
        <v>5.0</v>
      </c>
      <c r="J20" t="n">
        <v>0.8050166974083424</v>
      </c>
      <c r="K20" t="n">
        <v>10.0</v>
      </c>
      <c r="L20" t="n">
        <v>0.15417691902429978</v>
      </c>
      <c r="M20" t="n">
        <v>22.0</v>
      </c>
      <c r="N20" t="n">
        <v>0.24232559331304124</v>
      </c>
      <c r="O20" t="n">
        <v>13.0</v>
      </c>
      <c r="P20" t="n">
        <v>0.7936509811037433</v>
      </c>
      <c r="Q20" t="n">
        <v>4.0</v>
      </c>
      <c r="R20" t="n">
        <v>0.5052756553175348</v>
      </c>
      <c r="S20" t="n">
        <v>11.0</v>
      </c>
      <c r="T20" t="n">
        <v>0.6548963475850118</v>
      </c>
      <c r="U20" t="n">
        <v>2.0</v>
      </c>
      <c r="V20" t="n">
        <v>0.17033221624098194</v>
      </c>
      <c r="W20" t="n">
        <v>29.0</v>
      </c>
      <c r="X20" t="n">
        <v>0.07515972939119804</v>
      </c>
      <c r="Y20" t="n">
        <v>10.0</v>
      </c>
      <c r="Z20" t="n">
        <v>0.0677627659302947</v>
      </c>
      <c r="AA20" t="n">
        <v>3.0</v>
      </c>
      <c r="AB20" t="n">
        <v>0.1858679043105264</v>
      </c>
      <c r="AC20" t="n">
        <v>17.0</v>
      </c>
      <c r="AD20" t="n">
        <v>0.48315968918894053</v>
      </c>
      <c r="AE20" t="n">
        <v>28.0</v>
      </c>
      <c r="AF20" t="n">
        <v>0.5373727332298365</v>
      </c>
      <c r="AG20" t="n">
        <v>28.0</v>
      </c>
      <c r="AH20" t="n">
        <v>0.5102011305816231</v>
      </c>
      <c r="AI20" t="n">
        <v>29.0</v>
      </c>
      <c r="AJ20" t="n">
        <v>0.6120070519946497</v>
      </c>
      <c r="AK20" t="n">
        <v>19.0</v>
      </c>
      <c r="AL20" t="n">
        <v>0.38005278904198403</v>
      </c>
      <c r="AM20" t="n">
        <v>24.0</v>
      </c>
      <c r="AN20" t="n">
        <v>0.38799294800535045</v>
      </c>
      <c r="AO20" t="n">
        <v>12.0</v>
      </c>
      <c r="AP20" t="n">
        <v>0.737022161381352</v>
      </c>
      <c r="AQ20" t="n">
        <v>10.0</v>
      </c>
      <c r="AR20" t="n">
        <v>0.18593611669318996</v>
      </c>
      <c r="AS20" t="n">
        <v>20.0</v>
      </c>
      <c r="AT20" t="n">
        <v>0.22906416250812292</v>
      </c>
      <c r="AU20" t="n">
        <v>15.0</v>
      </c>
      <c r="AV20" t="n">
        <v>0.7269589409474343</v>
      </c>
      <c r="AW20" t="n">
        <v>13.0</v>
      </c>
      <c r="AX20" t="n">
        <v>0.5033471200613429</v>
      </c>
      <c r="AY20" t="n">
        <v>24.0</v>
      </c>
      <c r="AZ20" t="n">
        <v>0.604532335728032</v>
      </c>
      <c r="BA20" t="n">
        <v>20.0</v>
      </c>
      <c r="BB20" t="n">
        <v>0.10848813447437913</v>
      </c>
      <c r="BC20" t="n">
        <v>28.0</v>
      </c>
      <c r="BD20" t="n">
        <v>0.08495439465541257</v>
      </c>
      <c r="BE20" t="n">
        <v>13.0</v>
      </c>
      <c r="BF20" t="n">
        <v>0.11716561421200358</v>
      </c>
      <c r="BG20" t="n">
        <v>5.0</v>
      </c>
      <c r="BH20" t="n">
        <v>0.16806983550068583</v>
      </c>
      <c r="BI20" t="n">
        <v>23.0</v>
      </c>
      <c r="BJ20" t="n">
        <v>0.5860475069433599</v>
      </c>
      <c r="BK20" t="n">
        <v>28.0</v>
      </c>
      <c r="BL20" t="n">
        <v>0.6448722815823061</v>
      </c>
      <c r="BM20" t="n">
        <v>30.0</v>
      </c>
      <c r="BN20" t="n">
        <v>97.42823000401626</v>
      </c>
      <c r="BO20" t="n">
        <v>29.0</v>
      </c>
      <c r="BP20" t="n">
        <v>111.4786599576331</v>
      </c>
      <c r="BQ20" t="n">
        <v>28.0</v>
      </c>
      <c r="BR20" t="n">
        <v>100.56189689434078</v>
      </c>
      <c r="BS20" t="n">
        <v>21.0</v>
      </c>
    </row>
    <row r="21">
      <c r="A21" t="s">
        <v>108</v>
      </c>
      <c r="B21" t="n">
        <v>0.4392611958881568</v>
      </c>
      <c r="C21" t="n">
        <v>24.0</v>
      </c>
      <c r="D21" t="n">
        <v>0.5862049749530971</v>
      </c>
      <c r="E21" t="n">
        <v>20.0</v>
      </c>
      <c r="F21" t="n">
        <v>0.3584092385413707</v>
      </c>
      <c r="G21" t="n">
        <v>12.0</v>
      </c>
      <c r="H21" t="n">
        <v>0.41379502504690296</v>
      </c>
      <c r="I21" t="n">
        <v>11.0</v>
      </c>
      <c r="J21" t="n">
        <v>0.7184278372422743</v>
      </c>
      <c r="K21" t="n">
        <v>25.0</v>
      </c>
      <c r="L21" t="n">
        <v>0.14480021133045984</v>
      </c>
      <c r="M21" t="n">
        <v>27.0</v>
      </c>
      <c r="N21" t="n">
        <v>0.2883190619752629</v>
      </c>
      <c r="O21" t="n">
        <v>3.0</v>
      </c>
      <c r="P21" t="n">
        <v>0.7787516584874401</v>
      </c>
      <c r="Q21" t="n">
        <v>14.0</v>
      </c>
      <c r="R21" t="n">
        <v>0.514903760469686</v>
      </c>
      <c r="S21" t="n">
        <v>6.0</v>
      </c>
      <c r="T21" t="n">
        <v>0.5585698662239328</v>
      </c>
      <c r="U21" t="n">
        <v>23.0</v>
      </c>
      <c r="V21" t="n">
        <v>0.13044614129688967</v>
      </c>
      <c r="W21" t="n">
        <v>6.0</v>
      </c>
      <c r="X21" t="n">
        <v>0.08214785766376906</v>
      </c>
      <c r="Y21" t="n">
        <v>16.0</v>
      </c>
      <c r="Z21" t="n">
        <v>0.09568039953790326</v>
      </c>
      <c r="AA21" t="n">
        <v>17.0</v>
      </c>
      <c r="AB21" t="n">
        <v>0.2126742685914394</v>
      </c>
      <c r="AC21" t="n">
        <v>26.0</v>
      </c>
      <c r="AD21" t="n">
        <v>0.5152210413688643</v>
      </c>
      <c r="AE21" t="n">
        <v>17.0</v>
      </c>
      <c r="AF21" t="n">
        <v>0.5626320962575371</v>
      </c>
      <c r="AG21" t="n">
        <v>21.0</v>
      </c>
      <c r="AH21" t="n">
        <v>0.42829857708866015</v>
      </c>
      <c r="AI21" t="n">
        <v>8.0</v>
      </c>
      <c r="AJ21" t="n">
        <v>0.5869280202311146</v>
      </c>
      <c r="AK21" t="n">
        <v>14.0</v>
      </c>
      <c r="AL21" t="n">
        <v>0.3264224590047053</v>
      </c>
      <c r="AM21" t="n">
        <v>10.0</v>
      </c>
      <c r="AN21" t="n">
        <v>0.41307197976888554</v>
      </c>
      <c r="AO21" t="n">
        <v>17.0</v>
      </c>
      <c r="AP21" t="n">
        <v>0.8581238694750414</v>
      </c>
      <c r="AQ21" t="n">
        <v>29.0</v>
      </c>
      <c r="AR21" t="n">
        <v>0.20937883109538394</v>
      </c>
      <c r="AS21" t="n">
        <v>27.0</v>
      </c>
      <c r="AT21" t="n">
        <v>0.23247033025302727</v>
      </c>
      <c r="AU21" t="n">
        <v>21.0</v>
      </c>
      <c r="AV21" t="n">
        <v>0.6966379369290088</v>
      </c>
      <c r="AW21" t="n">
        <v>6.0</v>
      </c>
      <c r="AX21" t="n">
        <v>0.49561412778320474</v>
      </c>
      <c r="AY21" t="n">
        <v>5.0</v>
      </c>
      <c r="AZ21" t="n">
        <v>0.6530823931602153</v>
      </c>
      <c r="BA21" t="n">
        <v>28.0</v>
      </c>
      <c r="BB21" t="n">
        <v>0.15010040000838115</v>
      </c>
      <c r="BC21" t="n">
        <v>14.0</v>
      </c>
      <c r="BD21" t="n">
        <v>0.0700582509092333</v>
      </c>
      <c r="BE21" t="n">
        <v>20.0</v>
      </c>
      <c r="BF21" t="n">
        <v>0.08651729184113549</v>
      </c>
      <c r="BG21" t="n">
        <v>17.0</v>
      </c>
      <c r="BH21" t="n">
        <v>0.16132236730243946</v>
      </c>
      <c r="BI21" t="n">
        <v>26.0</v>
      </c>
      <c r="BJ21" t="n">
        <v>0.49385624485908497</v>
      </c>
      <c r="BK21" t="n">
        <v>9.0</v>
      </c>
      <c r="BL21" t="n">
        <v>0.5672602721447152</v>
      </c>
      <c r="BM21" t="n">
        <v>16.0</v>
      </c>
      <c r="BN21" t="n">
        <v>107.39262375863812</v>
      </c>
      <c r="BO21" t="n">
        <v>9.0</v>
      </c>
      <c r="BP21" t="n">
        <v>102.69384631159075</v>
      </c>
      <c r="BQ21" t="n">
        <v>10.0</v>
      </c>
      <c r="BR21" t="n">
        <v>98.8702190769816</v>
      </c>
      <c r="BS21" t="n">
        <v>27.0</v>
      </c>
    </row>
    <row r="22">
      <c r="A22" t="s">
        <v>109</v>
      </c>
      <c r="B22" t="n">
        <v>0.3984469830740707</v>
      </c>
      <c r="C22" t="n">
        <v>30.0</v>
      </c>
      <c r="D22" t="n">
        <v>0.5560336366392444</v>
      </c>
      <c r="E22" t="n">
        <v>27.0</v>
      </c>
      <c r="F22" t="n">
        <v>0.2892311894155121</v>
      </c>
      <c r="G22" t="n">
        <v>29.0</v>
      </c>
      <c r="H22" t="n">
        <v>0.4439663633607557</v>
      </c>
      <c r="I22" t="n">
        <v>4.0</v>
      </c>
      <c r="J22" t="n">
        <v>0.7249779284387697</v>
      </c>
      <c r="K22" t="n">
        <v>24.0</v>
      </c>
      <c r="L22" t="n">
        <v>0.17413721141880506</v>
      </c>
      <c r="M22" t="n">
        <v>15.0</v>
      </c>
      <c r="N22" t="n">
        <v>0.22384418680704918</v>
      </c>
      <c r="O22" t="n">
        <v>19.0</v>
      </c>
      <c r="P22" t="n">
        <v>0.7444179545898536</v>
      </c>
      <c r="Q22" t="n">
        <v>25.0</v>
      </c>
      <c r="R22" t="n">
        <v>0.4867720062759994</v>
      </c>
      <c r="S22" t="n">
        <v>23.0</v>
      </c>
      <c r="T22" t="n">
        <v>0.5959035805785773</v>
      </c>
      <c r="U22" t="n">
        <v>11.0</v>
      </c>
      <c r="V22" t="n">
        <v>0.1631596312738718</v>
      </c>
      <c r="W22" t="n">
        <v>28.0</v>
      </c>
      <c r="X22" t="n">
        <v>0.06823038983968137</v>
      </c>
      <c r="Y22" t="n">
        <v>5.0</v>
      </c>
      <c r="Z22" t="n">
        <v>0.09311193945977744</v>
      </c>
      <c r="AA22" t="n">
        <v>15.0</v>
      </c>
      <c r="AB22" t="n">
        <v>0.17433279646224883</v>
      </c>
      <c r="AC22" t="n">
        <v>7.0</v>
      </c>
      <c r="AD22" t="n">
        <v>0.4628353461837789</v>
      </c>
      <c r="AE22" t="n">
        <v>30.0</v>
      </c>
      <c r="AF22" t="n">
        <v>0.5222635861448475</v>
      </c>
      <c r="AG22" t="n">
        <v>30.0</v>
      </c>
      <c r="AH22" t="n">
        <v>0.4573276519576771</v>
      </c>
      <c r="AI22" t="n">
        <v>21.0</v>
      </c>
      <c r="AJ22" t="n">
        <v>0.6212370610146843</v>
      </c>
      <c r="AK22" t="n">
        <v>22.0</v>
      </c>
      <c r="AL22" t="n">
        <v>0.40444910602644907</v>
      </c>
      <c r="AM22" t="n">
        <v>26.0</v>
      </c>
      <c r="AN22" t="n">
        <v>0.3787629389853157</v>
      </c>
      <c r="AO22" t="n">
        <v>9.0</v>
      </c>
      <c r="AP22" t="n">
        <v>0.7973040157043709</v>
      </c>
      <c r="AQ22" t="n">
        <v>21.0</v>
      </c>
      <c r="AR22" t="n">
        <v>0.15486506870725963</v>
      </c>
      <c r="AS22" t="n">
        <v>9.0</v>
      </c>
      <c r="AT22" t="n">
        <v>0.23379159401921473</v>
      </c>
      <c r="AU22" t="n">
        <v>24.0</v>
      </c>
      <c r="AV22" t="n">
        <v>0.7963196361597896</v>
      </c>
      <c r="AW22" t="n">
        <v>20.0</v>
      </c>
      <c r="AX22" t="n">
        <v>0.4939639938373997</v>
      </c>
      <c r="AY22" t="n">
        <v>3.0</v>
      </c>
      <c r="AZ22" t="n">
        <v>0.6009091480128272</v>
      </c>
      <c r="BA22" t="n">
        <v>18.0</v>
      </c>
      <c r="BB22" t="n">
        <v>0.1159074113679773</v>
      </c>
      <c r="BC22" t="n">
        <v>26.0</v>
      </c>
      <c r="BD22" t="n">
        <v>0.10046878713958833</v>
      </c>
      <c r="BE22" t="n">
        <v>5.0</v>
      </c>
      <c r="BF22" t="n">
        <v>0.11999163876769654</v>
      </c>
      <c r="BG22" t="n">
        <v>4.0</v>
      </c>
      <c r="BH22" t="n">
        <v>0.19829907591096618</v>
      </c>
      <c r="BI22" t="n">
        <v>10.0</v>
      </c>
      <c r="BJ22" t="n">
        <v>0.5358429891337823</v>
      </c>
      <c r="BK22" t="n">
        <v>21.0</v>
      </c>
      <c r="BL22" t="n">
        <v>0.5888694201984156</v>
      </c>
      <c r="BM22" t="n">
        <v>20.0</v>
      </c>
      <c r="BN22" t="n">
        <v>93.82830583484544</v>
      </c>
      <c r="BO22" t="n">
        <v>30.0</v>
      </c>
      <c r="BP22" t="n">
        <v>104.14272331544345</v>
      </c>
      <c r="BQ22" t="n">
        <v>15.0</v>
      </c>
      <c r="BR22" t="n">
        <v>100.91537758597445</v>
      </c>
      <c r="BS22" t="n">
        <v>19.0</v>
      </c>
    </row>
    <row r="23">
      <c r="A23" t="s">
        <v>110</v>
      </c>
      <c r="B23" t="n">
        <v>0.41484817130155116</v>
      </c>
      <c r="C23" t="n">
        <v>28.0</v>
      </c>
      <c r="D23" t="n">
        <v>0.5654622911945535</v>
      </c>
      <c r="E23" t="n">
        <v>25.0</v>
      </c>
      <c r="F23" t="n">
        <v>0.3615548357107495</v>
      </c>
      <c r="G23" t="n">
        <v>10.0</v>
      </c>
      <c r="H23" t="n">
        <v>0.4345377088054466</v>
      </c>
      <c r="I23" t="n">
        <v>6.0</v>
      </c>
      <c r="J23" t="n">
        <v>0.7094397259398783</v>
      </c>
      <c r="K23" t="n">
        <v>28.0</v>
      </c>
      <c r="L23" t="n">
        <v>0.18972644011921547</v>
      </c>
      <c r="M23" t="n">
        <v>8.0</v>
      </c>
      <c r="N23" t="n">
        <v>0.20884458135981754</v>
      </c>
      <c r="O23" t="n">
        <v>20.0</v>
      </c>
      <c r="P23" t="n">
        <v>0.7368400678266431</v>
      </c>
      <c r="Q23" t="n">
        <v>27.0</v>
      </c>
      <c r="R23" t="n">
        <v>0.507497964010912</v>
      </c>
      <c r="S23" t="n">
        <v>9.0</v>
      </c>
      <c r="T23" t="n">
        <v>0.5789605214662121</v>
      </c>
      <c r="U23" t="n">
        <v>14.0</v>
      </c>
      <c r="V23" t="n">
        <v>0.1499132511702599</v>
      </c>
      <c r="W23" t="n">
        <v>20.0</v>
      </c>
      <c r="X23" t="n">
        <v>0.059734911710012564</v>
      </c>
      <c r="Y23" t="n">
        <v>2.0</v>
      </c>
      <c r="Z23" t="n">
        <v>0.1068164789657042</v>
      </c>
      <c r="AA23" t="n">
        <v>22.0</v>
      </c>
      <c r="AB23" t="n">
        <v>0.21787296682609195</v>
      </c>
      <c r="AC23" t="n">
        <v>27.0</v>
      </c>
      <c r="AD23" t="n">
        <v>0.4901339728847951</v>
      </c>
      <c r="AE23" t="n">
        <v>27.0</v>
      </c>
      <c r="AF23" t="n">
        <v>0.552058863174948</v>
      </c>
      <c r="AG23" t="n">
        <v>24.0</v>
      </c>
      <c r="AH23" t="n">
        <v>0.4617108474673165</v>
      </c>
      <c r="AI23" t="n">
        <v>23.0</v>
      </c>
      <c r="AJ23" t="n">
        <v>0.5981116443089236</v>
      </c>
      <c r="AK23" t="n">
        <v>15.0</v>
      </c>
      <c r="AL23" t="n">
        <v>0.2965512697911457</v>
      </c>
      <c r="AM23" t="n">
        <v>3.0</v>
      </c>
      <c r="AN23" t="n">
        <v>0.4018883556910766</v>
      </c>
      <c r="AO23" t="n">
        <v>16.0</v>
      </c>
      <c r="AP23" t="n">
        <v>0.8065782325286232</v>
      </c>
      <c r="AQ23" t="n">
        <v>23.0</v>
      </c>
      <c r="AR23" t="n">
        <v>0.16722987148455137</v>
      </c>
      <c r="AS23" t="n">
        <v>12.0</v>
      </c>
      <c r="AT23" t="n">
        <v>0.23023747878840395</v>
      </c>
      <c r="AU23" t="n">
        <v>16.0</v>
      </c>
      <c r="AV23" t="n">
        <v>0.757274827673878</v>
      </c>
      <c r="AW23" t="n">
        <v>14.0</v>
      </c>
      <c r="AX23" t="n">
        <v>0.49946898593237143</v>
      </c>
      <c r="AY23" t="n">
        <v>16.0</v>
      </c>
      <c r="AZ23" t="n">
        <v>0.610748193482309</v>
      </c>
      <c r="BA23" t="n">
        <v>22.0</v>
      </c>
      <c r="BB23" t="n">
        <v>0.11837405781650469</v>
      </c>
      <c r="BC23" t="n">
        <v>25.0</v>
      </c>
      <c r="BD23" t="n">
        <v>0.1120387943790316</v>
      </c>
      <c r="BE23" t="n">
        <v>1.0</v>
      </c>
      <c r="BF23" t="n">
        <v>0.05976450460479546</v>
      </c>
      <c r="BG23" t="n">
        <v>28.0</v>
      </c>
      <c r="BH23" t="n">
        <v>0.15820343808047077</v>
      </c>
      <c r="BI23" t="n">
        <v>27.0</v>
      </c>
      <c r="BJ23" t="n">
        <v>0.5225348436201022</v>
      </c>
      <c r="BK23" t="n">
        <v>18.0</v>
      </c>
      <c r="BL23" t="n">
        <v>0.5798406598752286</v>
      </c>
      <c r="BM23" t="n">
        <v>17.0</v>
      </c>
      <c r="BN23" t="n">
        <v>103.35274720635938</v>
      </c>
      <c r="BO23" t="n">
        <v>21.0</v>
      </c>
      <c r="BP23" t="n">
        <v>108.30901766962349</v>
      </c>
      <c r="BQ23" t="n">
        <v>23.0</v>
      </c>
      <c r="BR23" t="n">
        <v>101.19383672119321</v>
      </c>
      <c r="BS23" t="n">
        <v>14.0</v>
      </c>
    </row>
    <row r="24">
      <c r="A24" t="s">
        <v>111</v>
      </c>
      <c r="B24" t="n">
        <v>0.4644220349179875</v>
      </c>
      <c r="C24" t="n">
        <v>6.0</v>
      </c>
      <c r="D24" t="n">
        <v>0.6185415220394462</v>
      </c>
      <c r="E24" t="n">
        <v>8.0</v>
      </c>
      <c r="F24" t="n">
        <v>0.4099752555113995</v>
      </c>
      <c r="G24" t="n">
        <v>1.0</v>
      </c>
      <c r="H24" t="n">
        <v>0.3814584779605539</v>
      </c>
      <c r="I24" t="n">
        <v>23.0</v>
      </c>
      <c r="J24" t="n">
        <v>0.8014507288856697</v>
      </c>
      <c r="K24" t="n">
        <v>12.0</v>
      </c>
      <c r="L24" t="n">
        <v>0.21611487670651872</v>
      </c>
      <c r="M24" t="n">
        <v>2.0</v>
      </c>
      <c r="N24" t="n">
        <v>0.280788982096347</v>
      </c>
      <c r="O24" t="n">
        <v>8.0</v>
      </c>
      <c r="P24" t="n">
        <v>0.7514163247628438</v>
      </c>
      <c r="Q24" t="n">
        <v>24.0</v>
      </c>
      <c r="R24" t="n">
        <v>0.5086013854762611</v>
      </c>
      <c r="S24" t="n">
        <v>7.0</v>
      </c>
      <c r="T24" t="n">
        <v>0.544093060463311</v>
      </c>
      <c r="U24" t="n">
        <v>27.0</v>
      </c>
      <c r="V24" t="n">
        <v>0.13734296986856362</v>
      </c>
      <c r="W24" t="n">
        <v>13.0</v>
      </c>
      <c r="X24" t="n">
        <v>0.09131565432514484</v>
      </c>
      <c r="Y24" t="n">
        <v>23.0</v>
      </c>
      <c r="Z24" t="n">
        <v>0.08199777728623031</v>
      </c>
      <c r="AA24" t="n">
        <v>8.0</v>
      </c>
      <c r="AB24" t="n">
        <v>0.18361894142116314</v>
      </c>
      <c r="AC24" t="n">
        <v>15.0</v>
      </c>
      <c r="AD24" t="n">
        <v>0.537853542923506</v>
      </c>
      <c r="AE24" t="n">
        <v>7.0</v>
      </c>
      <c r="AF24" t="n">
        <v>0.6099661263925795</v>
      </c>
      <c r="AG24" t="n">
        <v>2.0</v>
      </c>
      <c r="AH24" t="n">
        <v>0.4476422385060727</v>
      </c>
      <c r="AI24" t="n">
        <v>17.0</v>
      </c>
      <c r="AJ24" t="n">
        <v>0.6171347813601015</v>
      </c>
      <c r="AK24" t="n">
        <v>21.0</v>
      </c>
      <c r="AL24" t="n">
        <v>0.30830427855543846</v>
      </c>
      <c r="AM24" t="n">
        <v>6.0</v>
      </c>
      <c r="AN24" t="n">
        <v>0.3828652186398987</v>
      </c>
      <c r="AO24" t="n">
        <v>10.0</v>
      </c>
      <c r="AP24" t="n">
        <v>0.7713911163837526</v>
      </c>
      <c r="AQ24" t="n">
        <v>17.0</v>
      </c>
      <c r="AR24" t="n">
        <v>0.14009052629926252</v>
      </c>
      <c r="AS24" t="n">
        <v>4.0</v>
      </c>
      <c r="AT24" t="n">
        <v>0.23462295179223966</v>
      </c>
      <c r="AU24" t="n">
        <v>25.0</v>
      </c>
      <c r="AV24" t="n">
        <v>0.6975182461466481</v>
      </c>
      <c r="AW24" t="n">
        <v>7.0</v>
      </c>
      <c r="AX24" t="n">
        <v>0.499031932097249</v>
      </c>
      <c r="AY24" t="n">
        <v>14.0</v>
      </c>
      <c r="AZ24" t="n">
        <v>0.6618805365856044</v>
      </c>
      <c r="BA24" t="n">
        <v>29.0</v>
      </c>
      <c r="BB24" t="n">
        <v>0.1439088063103504</v>
      </c>
      <c r="BC24" t="n">
        <v>17.0</v>
      </c>
      <c r="BD24" t="n">
        <v>0.06439183931539058</v>
      </c>
      <c r="BE24" t="n">
        <v>22.0</v>
      </c>
      <c r="BF24" t="n">
        <v>0.0883855060445196</v>
      </c>
      <c r="BG24" t="n">
        <v>16.0</v>
      </c>
      <c r="BH24" t="n">
        <v>0.1991821245218874</v>
      </c>
      <c r="BI24" t="n">
        <v>9.0</v>
      </c>
      <c r="BJ24" t="n">
        <v>0.5110799357193228</v>
      </c>
      <c r="BK24" t="n">
        <v>15.0</v>
      </c>
      <c r="BL24" t="n">
        <v>0.5591778810211614</v>
      </c>
      <c r="BM24" t="n">
        <v>13.0</v>
      </c>
      <c r="BN24" t="n">
        <v>115.49102148621463</v>
      </c>
      <c r="BO24" t="n">
        <v>1.0</v>
      </c>
      <c r="BP24" t="n">
        <v>109.80726390653055</v>
      </c>
      <c r="BQ24" t="n">
        <v>26.0</v>
      </c>
      <c r="BR24" t="n">
        <v>97.37201637249763</v>
      </c>
      <c r="BS24" t="n">
        <v>30.0</v>
      </c>
    </row>
    <row r="25">
      <c r="A25" t="s">
        <v>112</v>
      </c>
      <c r="B25" t="n">
        <v>0.47333301130561145</v>
      </c>
      <c r="C25" t="n">
        <v>2.0</v>
      </c>
      <c r="D25" t="n">
        <v>0.6526770922477153</v>
      </c>
      <c r="E25" t="n">
        <v>4.0</v>
      </c>
      <c r="F25" t="n">
        <v>0.3775432344716697</v>
      </c>
      <c r="G25" t="n">
        <v>5.0</v>
      </c>
      <c r="H25" t="n">
        <v>0.34732290775228464</v>
      </c>
      <c r="I25" t="n">
        <v>27.0</v>
      </c>
      <c r="J25" t="n">
        <v>0.847071847250338</v>
      </c>
      <c r="K25" t="n">
        <v>5.0</v>
      </c>
      <c r="L25" t="n">
        <v>0.1516747122576324</v>
      </c>
      <c r="M25" t="n">
        <v>25.0</v>
      </c>
      <c r="N25" t="n">
        <v>0.15140873706453542</v>
      </c>
      <c r="O25" t="n">
        <v>29.0</v>
      </c>
      <c r="P25" t="n">
        <v>0.7781269374177111</v>
      </c>
      <c r="Q25" t="n">
        <v>15.0</v>
      </c>
      <c r="R25" t="n">
        <v>0.4741003795675631</v>
      </c>
      <c r="S25" t="n">
        <v>28.0</v>
      </c>
      <c r="T25" t="n">
        <v>0.5666432774475065</v>
      </c>
      <c r="U25" t="n">
        <v>22.0</v>
      </c>
      <c r="V25" t="n">
        <v>0.12047754290392192</v>
      </c>
      <c r="W25" t="n">
        <v>2.0</v>
      </c>
      <c r="X25" t="n">
        <v>0.10260274351986329</v>
      </c>
      <c r="Y25" t="n">
        <v>30.0</v>
      </c>
      <c r="Z25" t="n">
        <v>0.11576443186708836</v>
      </c>
      <c r="AA25" t="n">
        <v>26.0</v>
      </c>
      <c r="AB25" t="n">
        <v>0.18631165120265225</v>
      </c>
      <c r="AC25" t="n">
        <v>18.0</v>
      </c>
      <c r="AD25" t="n">
        <v>0.539200280215922</v>
      </c>
      <c r="AE25" t="n">
        <v>6.0</v>
      </c>
      <c r="AF25" t="n">
        <v>0.5909176859824754</v>
      </c>
      <c r="AG25" t="n">
        <v>10.0</v>
      </c>
      <c r="AH25" t="n">
        <v>0.3975981473456649</v>
      </c>
      <c r="AI25" t="n">
        <v>1.0</v>
      </c>
      <c r="AJ25" t="n">
        <v>0.5696173635713716</v>
      </c>
      <c r="AK25" t="n">
        <v>10.0</v>
      </c>
      <c r="AL25" t="n">
        <v>0.2897160240257158</v>
      </c>
      <c r="AM25" t="n">
        <v>2.0</v>
      </c>
      <c r="AN25" t="n">
        <v>0.4303826364286284</v>
      </c>
      <c r="AO25" t="n">
        <v>21.0</v>
      </c>
      <c r="AP25" t="n">
        <v>0.6310572786435811</v>
      </c>
      <c r="AQ25" t="n">
        <v>1.0</v>
      </c>
      <c r="AR25" t="n">
        <v>0.19498395850916303</v>
      </c>
      <c r="AS25" t="n">
        <v>22.0</v>
      </c>
      <c r="AT25" t="n">
        <v>0.2264394788847917</v>
      </c>
      <c r="AU25" t="n">
        <v>11.0</v>
      </c>
      <c r="AV25" t="n">
        <v>0.9208122505880576</v>
      </c>
      <c r="AW25" t="n">
        <v>30.0</v>
      </c>
      <c r="AX25" t="n">
        <v>0.49931363684254515</v>
      </c>
      <c r="AY25" t="n">
        <v>15.0</v>
      </c>
      <c r="AZ25" t="n">
        <v>0.5585292328784554</v>
      </c>
      <c r="BA25" t="n">
        <v>6.0</v>
      </c>
      <c r="BB25" t="n">
        <v>0.18885441384022214</v>
      </c>
      <c r="BC25" t="n">
        <v>2.0</v>
      </c>
      <c r="BD25" t="n">
        <v>0.04414929599879429</v>
      </c>
      <c r="BE25" t="n">
        <v>30.0</v>
      </c>
      <c r="BF25" t="n">
        <v>0.06463204773731132</v>
      </c>
      <c r="BG25" t="n">
        <v>26.0</v>
      </c>
      <c r="BH25" t="n">
        <v>0.17116221640174653</v>
      </c>
      <c r="BI25" t="n">
        <v>22.0</v>
      </c>
      <c r="BJ25" t="n">
        <v>0.4624564791410538</v>
      </c>
      <c r="BK25" t="n">
        <v>1.0</v>
      </c>
      <c r="BL25" t="n">
        <v>0.5265481285560965</v>
      </c>
      <c r="BM25" t="n">
        <v>2.0</v>
      </c>
      <c r="BN25" t="n">
        <v>108.92982082717789</v>
      </c>
      <c r="BO25" t="n">
        <v>6.0</v>
      </c>
      <c r="BP25" t="n">
        <v>97.41990560779807</v>
      </c>
      <c r="BQ25" t="n">
        <v>3.0</v>
      </c>
      <c r="BR25" t="n">
        <v>102.88148366296102</v>
      </c>
      <c r="BS25" t="n">
        <v>6.0</v>
      </c>
    </row>
    <row r="26">
      <c r="A26" t="s">
        <v>19</v>
      </c>
      <c r="B26" t="n">
        <v>0.45271397099205946</v>
      </c>
      <c r="C26" t="n">
        <v>13.0</v>
      </c>
      <c r="D26" t="n">
        <v>0.5731413968293881</v>
      </c>
      <c r="E26" t="n">
        <v>22.0</v>
      </c>
      <c r="F26" t="n">
        <v>0.32215642046858645</v>
      </c>
      <c r="G26" t="n">
        <v>24.0</v>
      </c>
      <c r="H26" t="n">
        <v>0.4268586031706118</v>
      </c>
      <c r="I26" t="n">
        <v>9.0</v>
      </c>
      <c r="J26" t="n">
        <v>0.7913502889652744</v>
      </c>
      <c r="K26" t="n">
        <v>13.0</v>
      </c>
      <c r="L26" t="n">
        <v>0.15799318617623362</v>
      </c>
      <c r="M26" t="n">
        <v>21.0</v>
      </c>
      <c r="N26" t="n">
        <v>0.2877102340750196</v>
      </c>
      <c r="O26" t="n">
        <v>4.0</v>
      </c>
      <c r="P26" t="n">
        <v>0.7913201773365135</v>
      </c>
      <c r="Q26" t="n">
        <v>8.0</v>
      </c>
      <c r="R26" t="n">
        <v>0.499826715680384</v>
      </c>
      <c r="S26" t="n">
        <v>18.0</v>
      </c>
      <c r="T26" t="n">
        <v>0.6064887659656187</v>
      </c>
      <c r="U26" t="n">
        <v>10.0</v>
      </c>
      <c r="V26" t="n">
        <v>0.1375286216187505</v>
      </c>
      <c r="W26" t="n">
        <v>14.0</v>
      </c>
      <c r="X26" t="n">
        <v>0.07568529541258892</v>
      </c>
      <c r="Y26" t="n">
        <v>11.0</v>
      </c>
      <c r="Z26" t="n">
        <v>0.08421551523003745</v>
      </c>
      <c r="AA26" t="n">
        <v>10.0</v>
      </c>
      <c r="AB26" t="n">
        <v>0.1878360221464921</v>
      </c>
      <c r="AC26" t="n">
        <v>20.0</v>
      </c>
      <c r="AD26" t="n">
        <v>0.52095572570409</v>
      </c>
      <c r="AE26" t="n">
        <v>13.0</v>
      </c>
      <c r="AF26" t="n">
        <v>0.5745503313783284</v>
      </c>
      <c r="AG26" t="n">
        <v>17.0</v>
      </c>
      <c r="AH26" t="n">
        <v>0.4829188399031836</v>
      </c>
      <c r="AI26" t="n">
        <v>26.0</v>
      </c>
      <c r="AJ26" t="n">
        <v>0.6385057816077844</v>
      </c>
      <c r="AK26" t="n">
        <v>27.0</v>
      </c>
      <c r="AL26" t="n">
        <v>0.42033915369864616</v>
      </c>
      <c r="AM26" t="n">
        <v>28.0</v>
      </c>
      <c r="AN26" t="n">
        <v>0.36149421839221574</v>
      </c>
      <c r="AO26" t="n">
        <v>4.0</v>
      </c>
      <c r="AP26" t="n">
        <v>0.7378144003820187</v>
      </c>
      <c r="AQ26" t="n">
        <v>11.0</v>
      </c>
      <c r="AR26" t="n">
        <v>0.17760512249537622</v>
      </c>
      <c r="AS26" t="n">
        <v>16.0</v>
      </c>
      <c r="AT26" t="n">
        <v>0.23582949780523074</v>
      </c>
      <c r="AU26" t="n">
        <v>28.0</v>
      </c>
      <c r="AV26" t="n">
        <v>0.7084768302001885</v>
      </c>
      <c r="AW26" t="n">
        <v>9.0</v>
      </c>
      <c r="AX26" t="n">
        <v>0.5048794463037285</v>
      </c>
      <c r="AY26" t="n">
        <v>29.0</v>
      </c>
      <c r="AZ26" t="n">
        <v>0.6001296900100576</v>
      </c>
      <c r="BA26" t="n">
        <v>17.0</v>
      </c>
      <c r="BB26" t="n">
        <v>0.13037071837087874</v>
      </c>
      <c r="BC26" t="n">
        <v>23.0</v>
      </c>
      <c r="BD26" t="n">
        <v>0.077685921612987</v>
      </c>
      <c r="BE26" t="n">
        <v>15.0</v>
      </c>
      <c r="BF26" t="n">
        <v>0.07980425913607385</v>
      </c>
      <c r="BG26" t="n">
        <v>20.0</v>
      </c>
      <c r="BH26" t="n">
        <v>0.182269564789518</v>
      </c>
      <c r="BI26" t="n">
        <v>18.0</v>
      </c>
      <c r="BJ26" t="n">
        <v>0.5613413357402773</v>
      </c>
      <c r="BK26" t="n">
        <v>26.0</v>
      </c>
      <c r="BL26" t="n">
        <v>0.6178622953466733</v>
      </c>
      <c r="BM26" t="n">
        <v>26.0</v>
      </c>
      <c r="BN26" t="n">
        <v>108.15118199000226</v>
      </c>
      <c r="BO26" t="n">
        <v>7.0</v>
      </c>
      <c r="BP26" t="n">
        <v>117.07611567100972</v>
      </c>
      <c r="BQ26" t="n">
        <v>30.0</v>
      </c>
      <c r="BR26" t="n">
        <v>98.85245261688854</v>
      </c>
      <c r="BS26" t="n">
        <v>28.0</v>
      </c>
    </row>
    <row r="27">
      <c r="A27" t="s">
        <v>113</v>
      </c>
      <c r="B27" t="n">
        <v>0.45203995627035176</v>
      </c>
      <c r="C27" t="n">
        <v>14.0</v>
      </c>
      <c r="D27" t="n">
        <v>0.5957739168331151</v>
      </c>
      <c r="E27" t="n">
        <v>13.0</v>
      </c>
      <c r="F27" t="n">
        <v>0.3225859829468427</v>
      </c>
      <c r="G27" t="n">
        <v>22.0</v>
      </c>
      <c r="H27" t="n">
        <v>0.40422608316688496</v>
      </c>
      <c r="I27" t="n">
        <v>18.0</v>
      </c>
      <c r="J27" t="n">
        <v>0.8046115703677759</v>
      </c>
      <c r="K27" t="n">
        <v>11.0</v>
      </c>
      <c r="L27" t="n">
        <v>0.18783006933260132</v>
      </c>
      <c r="M27" t="n">
        <v>10.0</v>
      </c>
      <c r="N27" t="n">
        <v>0.19224881321324802</v>
      </c>
      <c r="O27" t="n">
        <v>26.0</v>
      </c>
      <c r="P27" t="n">
        <v>0.7324283853423807</v>
      </c>
      <c r="Q27" t="n">
        <v>28.0</v>
      </c>
      <c r="R27" t="n">
        <v>0.47401029985537646</v>
      </c>
      <c r="S27" t="n">
        <v>29.0</v>
      </c>
      <c r="T27" t="n">
        <v>0.5339695461050022</v>
      </c>
      <c r="U27" t="n">
        <v>28.0</v>
      </c>
      <c r="V27" t="n">
        <v>0.1247073509940768</v>
      </c>
      <c r="W27" t="n">
        <v>4.0</v>
      </c>
      <c r="X27" t="n">
        <v>0.06109368334787361</v>
      </c>
      <c r="Y27" t="n">
        <v>3.0</v>
      </c>
      <c r="Z27" t="n">
        <v>0.08840356043585468</v>
      </c>
      <c r="AA27" t="n">
        <v>13.0</v>
      </c>
      <c r="AB27" t="n">
        <v>0.19220731534660754</v>
      </c>
      <c r="AC27" t="n">
        <v>23.0</v>
      </c>
      <c r="AD27" t="n">
        <v>0.5163782879957697</v>
      </c>
      <c r="AE27" t="n">
        <v>15.0</v>
      </c>
      <c r="AF27" t="n">
        <v>0.5799312950904763</v>
      </c>
      <c r="AG27" t="n">
        <v>13.0</v>
      </c>
      <c r="AH27" t="n">
        <v>0.44474086880077673</v>
      </c>
      <c r="AI27" t="n">
        <v>14.0</v>
      </c>
      <c r="AJ27" t="n">
        <v>0.6454699520854896</v>
      </c>
      <c r="AK27" t="n">
        <v>29.0</v>
      </c>
      <c r="AL27" t="n">
        <v>0.3620549740644239</v>
      </c>
      <c r="AM27" t="n">
        <v>21.0</v>
      </c>
      <c r="AN27" t="n">
        <v>0.35453004791451054</v>
      </c>
      <c r="AO27" t="n">
        <v>2.0</v>
      </c>
      <c r="AP27" t="n">
        <v>0.6901120777010874</v>
      </c>
      <c r="AQ27" t="n">
        <v>5.0</v>
      </c>
      <c r="AR27" t="n">
        <v>0.15810464896406087</v>
      </c>
      <c r="AS27" t="n">
        <v>11.0</v>
      </c>
      <c r="AT27" t="n">
        <v>0.23471740109841585</v>
      </c>
      <c r="AU27" t="n">
        <v>26.0</v>
      </c>
      <c r="AV27" t="n">
        <v>0.8419933527993546</v>
      </c>
      <c r="AW27" t="n">
        <v>25.0</v>
      </c>
      <c r="AX27" t="n">
        <v>0.4971376558436703</v>
      </c>
      <c r="AY27" t="n">
        <v>8.0</v>
      </c>
      <c r="AZ27" t="n">
        <v>0.5439890050447403</v>
      </c>
      <c r="BA27" t="n">
        <v>5.0</v>
      </c>
      <c r="BB27" t="n">
        <v>0.14073987020967813</v>
      </c>
      <c r="BC27" t="n">
        <v>18.0</v>
      </c>
      <c r="BD27" t="n">
        <v>0.09421121961969439</v>
      </c>
      <c r="BE27" t="n">
        <v>9.0</v>
      </c>
      <c r="BF27" t="n">
        <v>0.08852193274754619</v>
      </c>
      <c r="BG27" t="n">
        <v>15.0</v>
      </c>
      <c r="BH27" t="n">
        <v>0.17411021118102937</v>
      </c>
      <c r="BI27" t="n">
        <v>20.0</v>
      </c>
      <c r="BJ27" t="n">
        <v>0.5093357584059197</v>
      </c>
      <c r="BK27" t="n">
        <v>14.0</v>
      </c>
      <c r="BL27" t="n">
        <v>0.5591778195854455</v>
      </c>
      <c r="BM27" t="n">
        <v>12.0</v>
      </c>
      <c r="BN27" t="n">
        <v>104.20195757543573</v>
      </c>
      <c r="BO27" t="n">
        <v>18.0</v>
      </c>
      <c r="BP27" t="n">
        <v>107.38341780366932</v>
      </c>
      <c r="BQ27" t="n">
        <v>20.0</v>
      </c>
      <c r="BR27" t="n">
        <v>104.43556078363636</v>
      </c>
      <c r="BS27" t="n">
        <v>3.0</v>
      </c>
    </row>
    <row r="28">
      <c r="A28" t="s">
        <v>15</v>
      </c>
      <c r="B28" t="n">
        <v>0.44457667519957034</v>
      </c>
      <c r="C28" t="n">
        <v>18.0</v>
      </c>
      <c r="D28" t="n">
        <v>0.6698402878403515</v>
      </c>
      <c r="E28" t="n">
        <v>1.0</v>
      </c>
      <c r="F28" t="n">
        <v>0.34703382622075557</v>
      </c>
      <c r="G28" t="n">
        <v>15.0</v>
      </c>
      <c r="H28" t="n">
        <v>0.3301597121596485</v>
      </c>
      <c r="I28" t="n">
        <v>30.0</v>
      </c>
      <c r="J28" t="n">
        <v>0.7136051559744627</v>
      </c>
      <c r="K28" t="n">
        <v>26.0</v>
      </c>
      <c r="L28" t="n">
        <v>0.0996992070956087</v>
      </c>
      <c r="M28" t="n">
        <v>30.0</v>
      </c>
      <c r="N28" t="n">
        <v>0.2029407104846387</v>
      </c>
      <c r="O28" t="n">
        <v>24.0</v>
      </c>
      <c r="P28" t="n">
        <v>0.7793300751095862</v>
      </c>
      <c r="Q28" t="n">
        <v>13.0</v>
      </c>
      <c r="R28" t="n">
        <v>0.4841405170130985</v>
      </c>
      <c r="S28" t="n">
        <v>24.0</v>
      </c>
      <c r="T28" t="n">
        <v>0.6236456343562887</v>
      </c>
      <c r="U28" t="n">
        <v>7.0</v>
      </c>
      <c r="V28" t="n">
        <v>0.13984179064591074</v>
      </c>
      <c r="W28" t="n">
        <v>16.0</v>
      </c>
      <c r="X28" t="n">
        <v>0.08737155865006355</v>
      </c>
      <c r="Y28" t="n">
        <v>19.0</v>
      </c>
      <c r="Z28" t="n">
        <v>0.10485707374940445</v>
      </c>
      <c r="AA28" t="n">
        <v>20.0</v>
      </c>
      <c r="AB28" t="n">
        <v>0.15662713239543322</v>
      </c>
      <c r="AC28" t="n">
        <v>1.0</v>
      </c>
      <c r="AD28" t="n">
        <v>0.5026386026592512</v>
      </c>
      <c r="AE28" t="n">
        <v>23.0</v>
      </c>
      <c r="AF28" t="n">
        <v>0.5359606995643844</v>
      </c>
      <c r="AG28" t="n">
        <v>29.0</v>
      </c>
      <c r="AH28" t="n">
        <v>0.4569427209595691</v>
      </c>
      <c r="AI28" t="n">
        <v>20.0</v>
      </c>
      <c r="AJ28" t="n">
        <v>0.5163863239960242</v>
      </c>
      <c r="AK28" t="n">
        <v>2.0</v>
      </c>
      <c r="AL28" t="n">
        <v>0.3705326887967296</v>
      </c>
      <c r="AM28" t="n">
        <v>23.0</v>
      </c>
      <c r="AN28" t="n">
        <v>0.4836136760039758</v>
      </c>
      <c r="AO28" t="n">
        <v>29.0</v>
      </c>
      <c r="AP28" t="n">
        <v>0.7700735971545317</v>
      </c>
      <c r="AQ28" t="n">
        <v>16.0</v>
      </c>
      <c r="AR28" t="n">
        <v>0.19742740740734002</v>
      </c>
      <c r="AS28" t="n">
        <v>25.0</v>
      </c>
      <c r="AT28" t="n">
        <v>0.23168944698958174</v>
      </c>
      <c r="AU28" t="n">
        <v>18.0</v>
      </c>
      <c r="AV28" t="n">
        <v>0.8331747885957207</v>
      </c>
      <c r="AW28" t="n">
        <v>24.0</v>
      </c>
      <c r="AX28" t="n">
        <v>0.5011220991860912</v>
      </c>
      <c r="AY28" t="n">
        <v>20.0</v>
      </c>
      <c r="AZ28" t="n">
        <v>0.5784267200251987</v>
      </c>
      <c r="BA28" t="n">
        <v>12.0</v>
      </c>
      <c r="BB28" t="n">
        <v>0.1699744940028331</v>
      </c>
      <c r="BC28" t="n">
        <v>6.0</v>
      </c>
      <c r="BD28" t="n">
        <v>0.06134035982429736</v>
      </c>
      <c r="BE28" t="n">
        <v>25.0</v>
      </c>
      <c r="BF28" t="n">
        <v>0.07619410451982574</v>
      </c>
      <c r="BG28" t="n">
        <v>22.0</v>
      </c>
      <c r="BH28" t="n">
        <v>0.1886120831806232</v>
      </c>
      <c r="BI28" t="n">
        <v>16.0</v>
      </c>
      <c r="BJ28" t="n">
        <v>0.5438853426201389</v>
      </c>
      <c r="BK28" t="n">
        <v>25.0</v>
      </c>
      <c r="BL28" t="n">
        <v>0.6094209469503975</v>
      </c>
      <c r="BM28" t="n">
        <v>24.0</v>
      </c>
      <c r="BN28" t="n">
        <v>99.97920632732999</v>
      </c>
      <c r="BO28" t="n">
        <v>27.0</v>
      </c>
      <c r="BP28" t="n">
        <v>103.74984977696657</v>
      </c>
      <c r="BQ28" t="n">
        <v>14.0</v>
      </c>
      <c r="BR28" t="n">
        <v>103.96349293951401</v>
      </c>
      <c r="BS28" t="n">
        <v>5.0</v>
      </c>
    </row>
    <row r="29">
      <c r="A29" t="s">
        <v>114</v>
      </c>
      <c r="B29" t="n">
        <v>0.4438694359864207</v>
      </c>
      <c r="C29" t="n">
        <v>20.0</v>
      </c>
      <c r="D29" t="n">
        <v>0.6353786275394693</v>
      </c>
      <c r="E29" t="n">
        <v>6.0</v>
      </c>
      <c r="F29" t="n">
        <v>0.3707121223631975</v>
      </c>
      <c r="G29" t="n">
        <v>6.0</v>
      </c>
      <c r="H29" t="n">
        <v>0.36462137246053083</v>
      </c>
      <c r="I29" t="n">
        <v>25.0</v>
      </c>
      <c r="J29" t="n">
        <v>0.8611600807491407</v>
      </c>
      <c r="K29" t="n">
        <v>3.0</v>
      </c>
      <c r="L29" t="n">
        <v>0.1660449081463421</v>
      </c>
      <c r="M29" t="n">
        <v>18.0</v>
      </c>
      <c r="N29" t="n">
        <v>0.30971920642587697</v>
      </c>
      <c r="O29" t="n">
        <v>1.0</v>
      </c>
      <c r="P29" t="n">
        <v>0.7811328760210217</v>
      </c>
      <c r="Q29" t="n">
        <v>12.0</v>
      </c>
      <c r="R29" t="n">
        <v>0.5167400572465827</v>
      </c>
      <c r="S29" t="n">
        <v>5.0</v>
      </c>
      <c r="T29" t="n">
        <v>0.5266295455013676</v>
      </c>
      <c r="U29" t="n">
        <v>29.0</v>
      </c>
      <c r="V29" t="n">
        <v>0.13488820296472126</v>
      </c>
      <c r="W29" t="n">
        <v>10.0</v>
      </c>
      <c r="X29" t="n">
        <v>0.10051100650114003</v>
      </c>
      <c r="Y29" t="n">
        <v>27.0</v>
      </c>
      <c r="Z29" t="n">
        <v>0.12154029304019595</v>
      </c>
      <c r="AA29" t="n">
        <v>30.0</v>
      </c>
      <c r="AB29" t="n">
        <v>0.18697688350056416</v>
      </c>
      <c r="AC29" t="n">
        <v>19.0</v>
      </c>
      <c r="AD29" t="n">
        <v>0.5103722510058503</v>
      </c>
      <c r="AE29" t="n">
        <v>21.0</v>
      </c>
      <c r="AF29" t="n">
        <v>0.5692921858417713</v>
      </c>
      <c r="AG29" t="n">
        <v>20.0</v>
      </c>
      <c r="AH29" t="n">
        <v>0.45027325643533594</v>
      </c>
      <c r="AI29" t="n">
        <v>18.0</v>
      </c>
      <c r="AJ29" t="n">
        <v>0.554017534268365</v>
      </c>
      <c r="AK29" t="n">
        <v>7.0</v>
      </c>
      <c r="AL29" t="n">
        <v>0.31157295748557623</v>
      </c>
      <c r="AM29" t="n">
        <v>8.0</v>
      </c>
      <c r="AN29" t="n">
        <v>0.4459824657316351</v>
      </c>
      <c r="AO29" t="n">
        <v>24.0</v>
      </c>
      <c r="AP29" t="n">
        <v>0.6783581409851459</v>
      </c>
      <c r="AQ29" t="n">
        <v>4.0</v>
      </c>
      <c r="AR29" t="n">
        <v>0.19683625394846405</v>
      </c>
      <c r="AS29" t="n">
        <v>24.0</v>
      </c>
      <c r="AT29" t="n">
        <v>0.23325776600409678</v>
      </c>
      <c r="AU29" t="n">
        <v>23.0</v>
      </c>
      <c r="AV29" t="n">
        <v>0.6594326020859773</v>
      </c>
      <c r="AW29" t="n">
        <v>2.0</v>
      </c>
      <c r="AX29" t="n">
        <v>0.5044127046644253</v>
      </c>
      <c r="AY29" t="n">
        <v>28.0</v>
      </c>
      <c r="AZ29" t="n">
        <v>0.6748807345593252</v>
      </c>
      <c r="BA29" t="n">
        <v>30.0</v>
      </c>
      <c r="BB29" t="n">
        <v>0.17112429739590695</v>
      </c>
      <c r="BC29" t="n">
        <v>4.0</v>
      </c>
      <c r="BD29" t="n">
        <v>0.051876822173221086</v>
      </c>
      <c r="BE29" t="n">
        <v>26.0</v>
      </c>
      <c r="BF29" t="n">
        <v>0.09214938837947143</v>
      </c>
      <c r="BG29" t="n">
        <v>13.0</v>
      </c>
      <c r="BH29" t="n">
        <v>0.16191895037935053</v>
      </c>
      <c r="BI29" t="n">
        <v>25.0</v>
      </c>
      <c r="BJ29" t="n">
        <v>0.5214105191086313</v>
      </c>
      <c r="BK29" t="n">
        <v>17.0</v>
      </c>
      <c r="BL29" t="n">
        <v>0.583940778734818</v>
      </c>
      <c r="BM29" t="n">
        <v>18.0</v>
      </c>
      <c r="BN29" t="n">
        <v>104.05351015909018</v>
      </c>
      <c r="BO29" t="n">
        <v>19.0</v>
      </c>
      <c r="BP29" t="n">
        <v>97.2810570929126</v>
      </c>
      <c r="BQ29" t="n">
        <v>1.0</v>
      </c>
      <c r="BR29" t="n">
        <v>101.1229346113382</v>
      </c>
      <c r="BS29" t="n">
        <v>16.0</v>
      </c>
    </row>
    <row r="30">
      <c r="A30" t="s">
        <v>16</v>
      </c>
      <c r="B30" t="n">
        <v>0.45398147662246324</v>
      </c>
      <c r="C30" t="n">
        <v>11.0</v>
      </c>
      <c r="D30" t="n">
        <v>0.5422077039653321</v>
      </c>
      <c r="E30" t="n">
        <v>30.0</v>
      </c>
      <c r="F30" t="n">
        <v>0.3223616846330353</v>
      </c>
      <c r="G30" t="n">
        <v>23.0</v>
      </c>
      <c r="H30" t="n">
        <v>0.457792296034668</v>
      </c>
      <c r="I30" t="n">
        <v>1.0</v>
      </c>
      <c r="J30" t="n">
        <v>0.8565822143072875</v>
      </c>
      <c r="K30" t="n">
        <v>4.0</v>
      </c>
      <c r="L30" t="n">
        <v>0.238675444042642</v>
      </c>
      <c r="M30" t="n">
        <v>1.0</v>
      </c>
      <c r="N30" t="n">
        <v>0.25450558383281063</v>
      </c>
      <c r="O30" t="n">
        <v>12.0</v>
      </c>
      <c r="P30" t="n">
        <v>0.7877396449397813</v>
      </c>
      <c r="Q30" t="n">
        <v>9.0</v>
      </c>
      <c r="R30" t="n">
        <v>0.5300254166401462</v>
      </c>
      <c r="S30" t="n">
        <v>2.0</v>
      </c>
      <c r="T30" t="n">
        <v>0.5539408933164538</v>
      </c>
      <c r="U30" t="n">
        <v>25.0</v>
      </c>
      <c r="V30" t="n">
        <v>0.15703075329491484</v>
      </c>
      <c r="W30" t="n">
        <v>26.0</v>
      </c>
      <c r="X30" t="n">
        <v>0.08074810999436453</v>
      </c>
      <c r="Y30" t="n">
        <v>14.0</v>
      </c>
      <c r="Z30" t="n">
        <v>0.07983518564998304</v>
      </c>
      <c r="AA30" t="n">
        <v>6.0</v>
      </c>
      <c r="AB30" t="n">
        <v>0.17956612352760729</v>
      </c>
      <c r="AC30" t="n">
        <v>12.0</v>
      </c>
      <c r="AD30" t="n">
        <v>0.5271289713414959</v>
      </c>
      <c r="AE30" t="n">
        <v>10.0</v>
      </c>
      <c r="AF30" t="n">
        <v>0.608654878741619</v>
      </c>
      <c r="AG30" t="n">
        <v>3.0</v>
      </c>
      <c r="AH30" t="n">
        <v>0.4475909337302006</v>
      </c>
      <c r="AI30" t="n">
        <v>16.0</v>
      </c>
      <c r="AJ30" t="n">
        <v>0.7079637417890832</v>
      </c>
      <c r="AK30" t="n">
        <v>30.0</v>
      </c>
      <c r="AL30" t="n">
        <v>0.34179352091060167</v>
      </c>
      <c r="AM30" t="n">
        <v>14.0</v>
      </c>
      <c r="AN30" t="n">
        <v>0.29203625821091683</v>
      </c>
      <c r="AO30" t="n">
        <v>1.0</v>
      </c>
      <c r="AP30" t="n">
        <v>0.7176688769522022</v>
      </c>
      <c r="AQ30" t="n">
        <v>7.0</v>
      </c>
      <c r="AR30" t="n">
        <v>0.09890176130605283</v>
      </c>
      <c r="AS30" t="n">
        <v>2.0</v>
      </c>
      <c r="AT30" t="n">
        <v>0.22062296834954842</v>
      </c>
      <c r="AU30" t="n">
        <v>1.0</v>
      </c>
      <c r="AV30" t="n">
        <v>0.7177649357354629</v>
      </c>
      <c r="AW30" t="n">
        <v>10.0</v>
      </c>
      <c r="AX30" t="n">
        <v>0.5001939070136334</v>
      </c>
      <c r="AY30" t="n">
        <v>19.0</v>
      </c>
      <c r="AZ30" t="n">
        <v>0.5700682799492353</v>
      </c>
      <c r="BA30" t="n">
        <v>10.0</v>
      </c>
      <c r="BB30" t="n">
        <v>0.10845349924882501</v>
      </c>
      <c r="BC30" t="n">
        <v>29.0</v>
      </c>
      <c r="BD30" t="n">
        <v>0.07967553565429579</v>
      </c>
      <c r="BE30" t="n">
        <v>14.0</v>
      </c>
      <c r="BF30" t="n">
        <v>0.10489749411345756</v>
      </c>
      <c r="BG30" t="n">
        <v>10.0</v>
      </c>
      <c r="BH30" t="n">
        <v>0.21590806408004368</v>
      </c>
      <c r="BI30" t="n">
        <v>2.0</v>
      </c>
      <c r="BJ30" t="n">
        <v>0.4969148269173812</v>
      </c>
      <c r="BK30" t="n">
        <v>10.0</v>
      </c>
      <c r="BL30" t="n">
        <v>0.5300521253314986</v>
      </c>
      <c r="BM30" t="n">
        <v>3.0</v>
      </c>
      <c r="BN30" t="n">
        <v>111.37541949787885</v>
      </c>
      <c r="BO30" t="n">
        <v>2.0</v>
      </c>
      <c r="BP30" t="n">
        <v>104.73123242372239</v>
      </c>
      <c r="BQ30" t="n">
        <v>18.0</v>
      </c>
      <c r="BR30" t="n">
        <v>100.26748287811145</v>
      </c>
      <c r="BS30" t="n">
        <v>22.0</v>
      </c>
    </row>
    <row r="31">
      <c r="A31" t="s">
        <v>7</v>
      </c>
      <c r="B31" t="n">
        <v>0.4518101096579895</v>
      </c>
      <c r="C31" t="n">
        <v>15.0</v>
      </c>
      <c r="D31" t="n">
        <v>0.6163014471894949</v>
      </c>
      <c r="E31" t="n">
        <v>9.0</v>
      </c>
      <c r="F31" t="n">
        <v>0.31513334535409643</v>
      </c>
      <c r="G31" t="n">
        <v>26.0</v>
      </c>
      <c r="H31" t="n">
        <v>0.3836985528105052</v>
      </c>
      <c r="I31" t="n">
        <v>22.0</v>
      </c>
      <c r="J31" t="n">
        <v>0.8200215937538332</v>
      </c>
      <c r="K31" t="n">
        <v>8.0</v>
      </c>
      <c r="L31" t="n">
        <v>0.1717074171628663</v>
      </c>
      <c r="M31" t="n">
        <v>17.0</v>
      </c>
      <c r="N31" t="n">
        <v>0.23016707091875194</v>
      </c>
      <c r="O31" t="n">
        <v>16.0</v>
      </c>
      <c r="P31" t="n">
        <v>0.7630953458568195</v>
      </c>
      <c r="Q31" t="n">
        <v>22.0</v>
      </c>
      <c r="R31" t="n">
        <v>0.5051516575606154</v>
      </c>
      <c r="S31" t="n">
        <v>12.0</v>
      </c>
      <c r="T31" t="n">
        <v>0.5770047645316786</v>
      </c>
      <c r="U31" t="n">
        <v>16.0</v>
      </c>
      <c r="V31" t="n">
        <v>0.15069943311845996</v>
      </c>
      <c r="W31" t="n">
        <v>21.0</v>
      </c>
      <c r="X31" t="n">
        <v>0.07768962589381032</v>
      </c>
      <c r="Y31" t="n">
        <v>13.0</v>
      </c>
      <c r="Z31" t="n">
        <v>0.09663462599521899</v>
      </c>
      <c r="AA31" t="n">
        <v>18.0</v>
      </c>
      <c r="AB31" t="n">
        <v>0.1929702700147768</v>
      </c>
      <c r="AC31" t="n">
        <v>24.0</v>
      </c>
      <c r="AD31" t="n">
        <v>0.511434970875583</v>
      </c>
      <c r="AE31" t="n">
        <v>19.0</v>
      </c>
      <c r="AF31" t="n">
        <v>0.5706532264155301</v>
      </c>
      <c r="AG31" t="n">
        <v>18.0</v>
      </c>
      <c r="AH31" t="n">
        <v>0.4063883618681028</v>
      </c>
      <c r="AI31" t="n">
        <v>2.0</v>
      </c>
      <c r="AJ31" t="n">
        <v>0.5829559470432633</v>
      </c>
      <c r="AK31" t="n">
        <v>11.0</v>
      </c>
      <c r="AL31" t="n">
        <v>0.35257843670548233</v>
      </c>
      <c r="AM31" t="n">
        <v>19.0</v>
      </c>
      <c r="AN31" t="n">
        <v>0.41704405295673674</v>
      </c>
      <c r="AO31" t="n">
        <v>20.0</v>
      </c>
      <c r="AP31" t="n">
        <v>0.7778888461586785</v>
      </c>
      <c r="AQ31" t="n">
        <v>18.0</v>
      </c>
      <c r="AR31" t="n">
        <v>0.21133037134662722</v>
      </c>
      <c r="AS31" t="n">
        <v>28.0</v>
      </c>
      <c r="AT31" t="n">
        <v>0.22696560410354416</v>
      </c>
      <c r="AU31" t="n">
        <v>12.0</v>
      </c>
      <c r="AV31" t="n">
        <v>0.7940756822029913</v>
      </c>
      <c r="AW31" t="n">
        <v>19.0</v>
      </c>
      <c r="AX31" t="n">
        <v>0.49653490722618776</v>
      </c>
      <c r="AY31" t="n">
        <v>7.0</v>
      </c>
      <c r="AZ31" t="n">
        <v>0.6185712363944539</v>
      </c>
      <c r="BA31" t="n">
        <v>25.0</v>
      </c>
      <c r="BB31" t="n">
        <v>0.1285052920572068</v>
      </c>
      <c r="BC31" t="n">
        <v>24.0</v>
      </c>
      <c r="BD31" t="n">
        <v>0.07628410960901541</v>
      </c>
      <c r="BE31" t="n">
        <v>16.0</v>
      </c>
      <c r="BF31" t="n">
        <v>0.07764896842330525</v>
      </c>
      <c r="BG31" t="n">
        <v>21.0</v>
      </c>
      <c r="BH31" t="n">
        <v>0.17622900052659252</v>
      </c>
      <c r="BI31" t="n">
        <v>19.0</v>
      </c>
      <c r="BJ31" t="n">
        <v>0.4805778206650243</v>
      </c>
      <c r="BK31" t="n">
        <v>4.0</v>
      </c>
      <c r="BL31" t="n">
        <v>0.5534853737481458</v>
      </c>
      <c r="BM31" t="n">
        <v>10.0</v>
      </c>
      <c r="BN31" t="n">
        <v>104.24901305645525</v>
      </c>
      <c r="BO31" t="n">
        <v>17.0</v>
      </c>
      <c r="BP31" t="n">
        <v>102.1584680810863</v>
      </c>
      <c r="BQ31" t="n">
        <v>8.0</v>
      </c>
      <c r="BR31" t="n">
        <v>101.69529087851284</v>
      </c>
      <c r="BS31" t="n">
        <v>13.0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heetViews>
  <sheetFormatPr baseColWidth="10" defaultRowHeight="15" x14ac:dyDescent="0.2"/>
  <cols>
    <col min="1" max="1" bestFit="true" customWidth="true" width="20.1640625" collapsed="true"/>
  </cols>
  <sheetData>
    <row r="1">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c r="A2" t="s">
        <v>8</v>
      </c>
      <c r="B2" t="n">
        <v>0.4587671858387429</v>
      </c>
      <c r="C2" t="n">
        <v>12.0</v>
      </c>
      <c r="D2" t="n">
        <v>0.5756275962739967</v>
      </c>
      <c r="E2" t="n">
        <v>21.0</v>
      </c>
      <c r="F2" t="n">
        <v>0.3585578197537054</v>
      </c>
      <c r="G2" t="n">
        <v>7.0</v>
      </c>
      <c r="H2" t="n">
        <v>0.4243724037260033</v>
      </c>
      <c r="I2" t="n">
        <v>10.0</v>
      </c>
      <c r="J2" t="n">
        <v>0.8552332641805198</v>
      </c>
      <c r="K2" t="n">
        <v>2.0</v>
      </c>
      <c r="L2" t="n">
        <v>0.21691188068092715</v>
      </c>
      <c r="M2" t="n">
        <v>2.0</v>
      </c>
      <c r="N2" t="n">
        <v>0.2533515633655619</v>
      </c>
      <c r="O2" t="n">
        <v>8.0</v>
      </c>
      <c r="P2" t="n">
        <v>0.8223394894499502</v>
      </c>
      <c r="Q2" t="n">
        <v>1.0</v>
      </c>
      <c r="R2" t="n">
        <v>0.5430200044612301</v>
      </c>
      <c r="S2" t="n">
        <v>2.0</v>
      </c>
      <c r="T2" t="n">
        <v>0.5698150254890151</v>
      </c>
      <c r="U2" t="n">
        <v>19.0</v>
      </c>
      <c r="V2" t="n">
        <v>0.1314491180893513</v>
      </c>
      <c r="W2" t="n">
        <v>7.0</v>
      </c>
      <c r="X2" t="n">
        <v>0.09360975297427186</v>
      </c>
      <c r="Y2" t="n">
        <v>26.0</v>
      </c>
      <c r="Z2" t="n">
        <v>0.08393666366014471</v>
      </c>
      <c r="AA2" t="n">
        <v>12.0</v>
      </c>
      <c r="AB2" t="n">
        <v>0.17960570573761167</v>
      </c>
      <c r="AC2" t="n">
        <v>11.0</v>
      </c>
      <c r="AD2" t="n">
        <v>0.535879824730898</v>
      </c>
      <c r="AE2" t="n">
        <v>8.0</v>
      </c>
      <c r="AF2" t="n">
        <v>0.6104716915017984</v>
      </c>
      <c r="AG2" t="n">
        <v>3.0</v>
      </c>
      <c r="AH2" t="n">
        <v>0.445624251200589</v>
      </c>
      <c r="AI2" t="n">
        <v>15.0</v>
      </c>
      <c r="AJ2" t="n">
        <v>0.561087929863217</v>
      </c>
      <c r="AK2" t="n">
        <v>10.0</v>
      </c>
      <c r="AL2" t="n">
        <v>0.33005305185259015</v>
      </c>
      <c r="AM2" t="n">
        <v>13.0</v>
      </c>
      <c r="AN2" t="n">
        <v>0.438912070136783</v>
      </c>
      <c r="AO2" t="n">
        <v>21.0</v>
      </c>
      <c r="AP2" t="n">
        <v>0.7003671576099764</v>
      </c>
      <c r="AQ2" t="n">
        <v>5.0</v>
      </c>
      <c r="AR2" t="n">
        <v>0.11672828232811923</v>
      </c>
      <c r="AS2" t="n">
        <v>4.0</v>
      </c>
      <c r="AT2" t="n">
        <v>0.2263847643124161</v>
      </c>
      <c r="AU2" t="n">
        <v>12.0</v>
      </c>
      <c r="AV2" t="n">
        <v>0.7251960065903896</v>
      </c>
      <c r="AW2" t="n">
        <v>7.0</v>
      </c>
      <c r="AX2" t="n">
        <v>0.4998909571385235</v>
      </c>
      <c r="AY2" t="n">
        <v>12.0</v>
      </c>
      <c r="AZ2" t="n">
        <v>0.6546273223086442</v>
      </c>
      <c r="BA2" t="n">
        <v>25.0</v>
      </c>
      <c r="BB2" t="n">
        <v>0.14811526859078633</v>
      </c>
      <c r="BC2" t="n">
        <v>11.0</v>
      </c>
      <c r="BD2" t="n">
        <v>0.058594583046491275</v>
      </c>
      <c r="BE2" t="n">
        <v>29.0</v>
      </c>
      <c r="BF2" t="n">
        <v>0.0778856672455778</v>
      </c>
      <c r="BG2" t="n">
        <v>25.0</v>
      </c>
      <c r="BH2" t="n">
        <v>0.20073946958841118</v>
      </c>
      <c r="BI2" t="n">
        <v>7.0</v>
      </c>
      <c r="BJ2" t="n">
        <v>0.5182937725849426</v>
      </c>
      <c r="BK2" t="n">
        <v>16.0</v>
      </c>
      <c r="BL2" t="n">
        <v>0.5541866816216408</v>
      </c>
      <c r="BM2" t="n">
        <v>9.0</v>
      </c>
      <c r="BN2" t="n">
        <v>115.10933025809483</v>
      </c>
      <c r="BO2" t="n">
        <v>1.0</v>
      </c>
      <c r="BP2" t="n">
        <v>105.6815499396268</v>
      </c>
      <c r="BQ2" t="n">
        <v>15.0</v>
      </c>
      <c r="BR2" t="n">
        <v>100.4529797109414</v>
      </c>
      <c r="BS2" t="n">
        <v>23.0</v>
      </c>
    </row>
    <row r="3">
      <c r="A3" t="s">
        <v>97</v>
      </c>
      <c r="B3" t="n">
        <v>0.45514361404092585</v>
      </c>
      <c r="C3" t="n">
        <v>16.0</v>
      </c>
      <c r="D3" t="n">
        <v>0.6461965649226589</v>
      </c>
      <c r="E3" t="n">
        <v>5.0</v>
      </c>
      <c r="F3" t="n">
        <v>0.3615411859876136</v>
      </c>
      <c r="G3" t="n">
        <v>6.0</v>
      </c>
      <c r="H3" t="n">
        <v>0.3538034350773412</v>
      </c>
      <c r="I3" t="n">
        <v>26.0</v>
      </c>
      <c r="J3" t="n">
        <v>0.7920528097215942</v>
      </c>
      <c r="K3" t="n">
        <v>9.0</v>
      </c>
      <c r="L3" t="n">
        <v>0.15394106829354595</v>
      </c>
      <c r="M3" t="n">
        <v>23.0</v>
      </c>
      <c r="N3" t="n">
        <v>0.2523345738676825</v>
      </c>
      <c r="O3" t="n">
        <v>9.0</v>
      </c>
      <c r="P3" t="n">
        <v>0.7546385039020516</v>
      </c>
      <c r="Q3" t="n">
        <v>22.0</v>
      </c>
      <c r="R3" t="n">
        <v>0.49558930560015996</v>
      </c>
      <c r="S3" t="n">
        <v>18.0</v>
      </c>
      <c r="T3" t="n">
        <v>0.4814501932162431</v>
      </c>
      <c r="U3" t="n">
        <v>30.0</v>
      </c>
      <c r="V3" t="n">
        <v>0.1405100814810709</v>
      </c>
      <c r="W3" t="n">
        <v>15.0</v>
      </c>
      <c r="X3" t="n">
        <v>0.09497014047424525</v>
      </c>
      <c r="Y3" t="n">
        <v>28.0</v>
      </c>
      <c r="Z3" t="n">
        <v>0.09666110106420249</v>
      </c>
      <c r="AA3" t="n">
        <v>19.0</v>
      </c>
      <c r="AB3" t="n">
        <v>0.1680518569397953</v>
      </c>
      <c r="AC3" t="n">
        <v>6.0</v>
      </c>
      <c r="AD3" t="n">
        <v>0.5190586789242334</v>
      </c>
      <c r="AE3" t="n">
        <v>17.0</v>
      </c>
      <c r="AF3" t="n">
        <v>0.5716250587947322</v>
      </c>
      <c r="AG3" t="n">
        <v>18.0</v>
      </c>
      <c r="AH3" t="n">
        <v>0.47013416120756046</v>
      </c>
      <c r="AI3" t="n">
        <v>23.0</v>
      </c>
      <c r="AJ3" t="n">
        <v>0.558639213901148</v>
      </c>
      <c r="AK3" t="n">
        <v>8.0</v>
      </c>
      <c r="AL3" t="n">
        <v>0.311093601351521</v>
      </c>
      <c r="AM3" t="n">
        <v>7.0</v>
      </c>
      <c r="AN3" t="n">
        <v>0.441360786098852</v>
      </c>
      <c r="AO3" t="n">
        <v>23.0</v>
      </c>
      <c r="AP3" t="n">
        <v>0.8028670402896582</v>
      </c>
      <c r="AQ3" t="n">
        <v>21.0</v>
      </c>
      <c r="AR3" t="n">
        <v>0.20066180571401548</v>
      </c>
      <c r="AS3" t="n">
        <v>23.0</v>
      </c>
      <c r="AT3" t="n">
        <v>0.21693276209257814</v>
      </c>
      <c r="AU3" t="n">
        <v>1.0</v>
      </c>
      <c r="AV3" t="n">
        <v>0.7189021802680955</v>
      </c>
      <c r="AW3" t="n">
        <v>5.0</v>
      </c>
      <c r="AX3" t="n">
        <v>0.49115049253597937</v>
      </c>
      <c r="AY3" t="n">
        <v>1.0</v>
      </c>
      <c r="AZ3" t="n">
        <v>0.6549978684796478</v>
      </c>
      <c r="BA3" t="n">
        <v>26.0</v>
      </c>
      <c r="BB3" t="n">
        <v>0.15269229405799295</v>
      </c>
      <c r="BC3" t="n">
        <v>8.0</v>
      </c>
      <c r="BD3" t="n">
        <v>0.06964220903630869</v>
      </c>
      <c r="BE3" t="n">
        <v>23.0</v>
      </c>
      <c r="BF3" t="n">
        <v>0.09356413982779374</v>
      </c>
      <c r="BG3" t="n">
        <v>16.0</v>
      </c>
      <c r="BH3" t="n">
        <v>0.18885250507731552</v>
      </c>
      <c r="BI3" t="n">
        <v>13.0</v>
      </c>
      <c r="BJ3" t="n">
        <v>0.5404132853152344</v>
      </c>
      <c r="BK3" t="n">
        <v>22.0</v>
      </c>
      <c r="BL3" t="n">
        <v>0.6067623189664209</v>
      </c>
      <c r="BM3" t="n">
        <v>23.0</v>
      </c>
      <c r="BN3" t="n">
        <v>109.09741444756698</v>
      </c>
      <c r="BO3" t="n">
        <v>10.0</v>
      </c>
      <c r="BP3" t="n">
        <v>110.37499013884393</v>
      </c>
      <c r="BQ3" t="n">
        <v>25.0</v>
      </c>
      <c r="BR3" t="n">
        <v>100.46034318719616</v>
      </c>
      <c r="BS3" t="n">
        <v>22.0</v>
      </c>
    </row>
    <row r="4">
      <c r="A4" t="s">
        <v>98</v>
      </c>
      <c r="B4" t="n">
        <v>0.4761479813192719</v>
      </c>
      <c r="C4" t="n">
        <v>3.0</v>
      </c>
      <c r="D4" t="n">
        <v>0.5947115483733075</v>
      </c>
      <c r="E4" t="n">
        <v>16.0</v>
      </c>
      <c r="F4" t="n">
        <v>0.3499049597413065</v>
      </c>
      <c r="G4" t="n">
        <v>16.0</v>
      </c>
      <c r="H4" t="n">
        <v>0.4052884516266926</v>
      </c>
      <c r="I4" t="n">
        <v>15.0</v>
      </c>
      <c r="J4" t="n">
        <v>0.7507538086670575</v>
      </c>
      <c r="K4" t="n">
        <v>19.0</v>
      </c>
      <c r="L4" t="n">
        <v>0.16051940752838542</v>
      </c>
      <c r="M4" t="n">
        <v>21.0</v>
      </c>
      <c r="N4" t="n">
        <v>0.1122937020066325</v>
      </c>
      <c r="O4" t="n">
        <v>30.0</v>
      </c>
      <c r="P4" t="n">
        <v>0.7770507550674739</v>
      </c>
      <c r="Q4" t="n">
        <v>13.0</v>
      </c>
      <c r="R4" t="n">
        <v>0.4912164839717273</v>
      </c>
      <c r="S4" t="n">
        <v>19.0</v>
      </c>
      <c r="T4" t="n">
        <v>0.6186345663918985</v>
      </c>
      <c r="U4" t="n">
        <v>8.0</v>
      </c>
      <c r="V4" t="n">
        <v>0.16890208853487235</v>
      </c>
      <c r="W4" t="n">
        <v>30.0</v>
      </c>
      <c r="X4" t="n">
        <v>0.06348608780752046</v>
      </c>
      <c r="Y4" t="n">
        <v>2.0</v>
      </c>
      <c r="Z4" t="n">
        <v>0.09806170369700588</v>
      </c>
      <c r="AA4" t="n">
        <v>20.0</v>
      </c>
      <c r="AB4" t="n">
        <v>0.19706203450602094</v>
      </c>
      <c r="AC4" t="n">
        <v>25.0</v>
      </c>
      <c r="AD4" t="n">
        <v>0.5488707944548553</v>
      </c>
      <c r="AE4" t="n">
        <v>4.0</v>
      </c>
      <c r="AF4" t="n">
        <v>0.6002053313429797</v>
      </c>
      <c r="AG4" t="n">
        <v>8.0</v>
      </c>
      <c r="AH4" t="n">
        <v>0.39496483678328165</v>
      </c>
      <c r="AI4" t="n">
        <v>2.0</v>
      </c>
      <c r="AJ4" t="n">
        <v>0.6209898503809835</v>
      </c>
      <c r="AK4" t="n">
        <v>20.0</v>
      </c>
      <c r="AL4" t="n">
        <v>0.3268051479573591</v>
      </c>
      <c r="AM4" t="n">
        <v>12.0</v>
      </c>
      <c r="AN4" t="n">
        <v>0.3790101496190166</v>
      </c>
      <c r="AO4" t="n">
        <v>11.0</v>
      </c>
      <c r="AP4" t="n">
        <v>0.7642773226343016</v>
      </c>
      <c r="AQ4" t="n">
        <v>12.0</v>
      </c>
      <c r="AR4" t="n">
        <v>0.18368827693020218</v>
      </c>
      <c r="AS4" t="n">
        <v>18.0</v>
      </c>
      <c r="AT4" t="n">
        <v>0.2286641674920282</v>
      </c>
      <c r="AU4" t="n">
        <v>14.0</v>
      </c>
      <c r="AV4" t="n">
        <v>0.955948240393689</v>
      </c>
      <c r="AW4" t="n">
        <v>30.0</v>
      </c>
      <c r="AX4" t="n">
        <v>0.4984413304355865</v>
      </c>
      <c r="AY4" t="n">
        <v>9.0</v>
      </c>
      <c r="AZ4" t="n">
        <v>0.5492764192779704</v>
      </c>
      <c r="BA4" t="n">
        <v>10.0</v>
      </c>
      <c r="BB4" t="n">
        <v>0.11356932248890195</v>
      </c>
      <c r="BC4" t="n">
        <v>30.0</v>
      </c>
      <c r="BD4" t="n">
        <v>0.0988974269359347</v>
      </c>
      <c r="BE4" t="n">
        <v>3.0</v>
      </c>
      <c r="BF4" t="n">
        <v>0.09055705161980716</v>
      </c>
      <c r="BG4" t="n">
        <v>18.0</v>
      </c>
      <c r="BH4" t="n">
        <v>0.1763944614153015</v>
      </c>
      <c r="BI4" t="n">
        <v>21.0</v>
      </c>
      <c r="BJ4" t="n">
        <v>0.45664729629572454</v>
      </c>
      <c r="BK4" t="n">
        <v>2.0</v>
      </c>
      <c r="BL4" t="n">
        <v>0.5211424865892996</v>
      </c>
      <c r="BM4" t="n">
        <v>2.0</v>
      </c>
      <c r="BN4" t="n">
        <v>102.96541640475792</v>
      </c>
      <c r="BO4" t="n">
        <v>22.0</v>
      </c>
      <c r="BP4" t="n">
        <v>97.9817198637187</v>
      </c>
      <c r="BQ4" t="n">
        <v>2.0</v>
      </c>
      <c r="BR4" t="n">
        <v>102.31195460953403</v>
      </c>
      <c r="BS4" t="n">
        <v>9.0</v>
      </c>
    </row>
    <row r="5">
      <c r="A5" t="s">
        <v>99</v>
      </c>
      <c r="B5" t="n">
        <v>0.4559023343035943</v>
      </c>
      <c r="C5" t="n">
        <v>15.0</v>
      </c>
      <c r="D5" t="n">
        <v>0.6060164808395574</v>
      </c>
      <c r="E5" t="n">
        <v>12.0</v>
      </c>
      <c r="F5" t="n">
        <v>0.3661812942507359</v>
      </c>
      <c r="G5" t="n">
        <v>5.0</v>
      </c>
      <c r="H5" t="n">
        <v>0.3939835191604428</v>
      </c>
      <c r="I5" t="n">
        <v>19.0</v>
      </c>
      <c r="J5" t="n">
        <v>0.6840040901195834</v>
      </c>
      <c r="K5" t="n">
        <v>29.0</v>
      </c>
      <c r="L5" t="n">
        <v>0.15620489811689142</v>
      </c>
      <c r="M5" t="n">
        <v>22.0</v>
      </c>
      <c r="N5" t="n">
        <v>0.20390677674227764</v>
      </c>
      <c r="O5" t="n">
        <v>21.0</v>
      </c>
      <c r="P5" t="n">
        <v>0.732453781461399</v>
      </c>
      <c r="Q5" t="n">
        <v>29.0</v>
      </c>
      <c r="R5" t="n">
        <v>0.4822431234526615</v>
      </c>
      <c r="S5" t="n">
        <v>22.0</v>
      </c>
      <c r="T5" t="n">
        <v>0.6380886449656377</v>
      </c>
      <c r="U5" t="n">
        <v>4.0</v>
      </c>
      <c r="V5" t="n">
        <v>0.1250472778929228</v>
      </c>
      <c r="W5" t="n">
        <v>6.0</v>
      </c>
      <c r="X5" t="n">
        <v>0.0839780693636832</v>
      </c>
      <c r="Y5" t="n">
        <v>20.0</v>
      </c>
      <c r="Z5" t="n">
        <v>0.12126356655706563</v>
      </c>
      <c r="AA5" t="n">
        <v>29.0</v>
      </c>
      <c r="AB5" t="n">
        <v>0.1942845590137387</v>
      </c>
      <c r="AC5" t="n">
        <v>22.0</v>
      </c>
      <c r="AD5" t="n">
        <v>0.5300514428040958</v>
      </c>
      <c r="AE5" t="n">
        <v>12.0</v>
      </c>
      <c r="AF5" t="n">
        <v>0.5790235949387013</v>
      </c>
      <c r="AG5" t="n">
        <v>16.0</v>
      </c>
      <c r="AH5" t="n">
        <v>0.4326679806430047</v>
      </c>
      <c r="AI5" t="n">
        <v>9.0</v>
      </c>
      <c r="AJ5" t="n">
        <v>0.550026182881556</v>
      </c>
      <c r="AK5" t="n">
        <v>6.0</v>
      </c>
      <c r="AL5" t="n">
        <v>0.2942094832289112</v>
      </c>
      <c r="AM5" t="n">
        <v>3.0</v>
      </c>
      <c r="AN5" t="n">
        <v>0.4499738171184441</v>
      </c>
      <c r="AO5" t="n">
        <v>25.0</v>
      </c>
      <c r="AP5" t="n">
        <v>0.8337248259891034</v>
      </c>
      <c r="AQ5" t="n">
        <v>27.0</v>
      </c>
      <c r="AR5" t="n">
        <v>0.20290976864135193</v>
      </c>
      <c r="AS5" t="n">
        <v>24.0</v>
      </c>
      <c r="AT5" t="n">
        <v>0.23172695561275314</v>
      </c>
      <c r="AU5" t="n">
        <v>19.0</v>
      </c>
      <c r="AV5" t="n">
        <v>0.7796321999368754</v>
      </c>
      <c r="AW5" t="n">
        <v>15.0</v>
      </c>
      <c r="AX5" t="n">
        <v>0.5014802547554943</v>
      </c>
      <c r="AY5" t="n">
        <v>17.0</v>
      </c>
      <c r="AZ5" t="n">
        <v>0.5818402452026971</v>
      </c>
      <c r="BA5" t="n">
        <v>16.0</v>
      </c>
      <c r="BB5" t="n">
        <v>0.1640728028391807</v>
      </c>
      <c r="BC5" t="n">
        <v>4.0</v>
      </c>
      <c r="BD5" t="n">
        <v>0.07449097936422054</v>
      </c>
      <c r="BE5" t="n">
        <v>19.0</v>
      </c>
      <c r="BF5" t="n">
        <v>0.08756298866893096</v>
      </c>
      <c r="BG5" t="n">
        <v>19.0</v>
      </c>
      <c r="BH5" t="n">
        <v>0.17237550180553957</v>
      </c>
      <c r="BI5" t="n">
        <v>23.0</v>
      </c>
      <c r="BJ5" t="n">
        <v>0.49909985666728846</v>
      </c>
      <c r="BK5" t="n">
        <v>9.0</v>
      </c>
      <c r="BL5" t="n">
        <v>0.5691830778385942</v>
      </c>
      <c r="BM5" t="n">
        <v>16.0</v>
      </c>
      <c r="BN5" t="n">
        <v>109.1060681120379</v>
      </c>
      <c r="BO5" t="n">
        <v>9.0</v>
      </c>
      <c r="BP5" t="n">
        <v>105.02527365692671</v>
      </c>
      <c r="BQ5" t="n">
        <v>14.0</v>
      </c>
      <c r="BR5" t="n">
        <v>105.78845493660283</v>
      </c>
      <c r="BS5" t="n">
        <v>1.0</v>
      </c>
    </row>
    <row r="6">
      <c r="A6" t="s">
        <v>100</v>
      </c>
      <c r="B6" t="n">
        <v>0.4379044501171007</v>
      </c>
      <c r="C6" t="n">
        <v>22.0</v>
      </c>
      <c r="D6" t="n">
        <v>0.6367680980592112</v>
      </c>
      <c r="E6" t="n">
        <v>7.0</v>
      </c>
      <c r="F6" t="n">
        <v>0.3565054974075444</v>
      </c>
      <c r="G6" t="n">
        <v>9.0</v>
      </c>
      <c r="H6" t="n">
        <v>0.3632319019407888</v>
      </c>
      <c r="I6" t="n">
        <v>24.0</v>
      </c>
      <c r="J6" t="n">
        <v>0.8253806814211205</v>
      </c>
      <c r="K6" t="n">
        <v>6.0</v>
      </c>
      <c r="L6" t="n">
        <v>0.2279202834502178</v>
      </c>
      <c r="M6" t="n">
        <v>1.0</v>
      </c>
      <c r="N6" t="n">
        <v>0.2053725260740508</v>
      </c>
      <c r="O6" t="n">
        <v>20.0</v>
      </c>
      <c r="P6" t="n">
        <v>0.7996872443628532</v>
      </c>
      <c r="Q6" t="n">
        <v>7.0</v>
      </c>
      <c r="R6" t="n">
        <v>0.5050324726463312</v>
      </c>
      <c r="S6" t="n">
        <v>12.0</v>
      </c>
      <c r="T6" t="n">
        <v>0.5659978384369727</v>
      </c>
      <c r="U6" t="n">
        <v>20.0</v>
      </c>
      <c r="V6" t="n">
        <v>0.11197727727600257</v>
      </c>
      <c r="W6" t="n">
        <v>1.0</v>
      </c>
      <c r="X6" t="n">
        <v>0.08611974192321394</v>
      </c>
      <c r="Y6" t="n">
        <v>21.0</v>
      </c>
      <c r="Z6" t="n">
        <v>0.06976364382846807</v>
      </c>
      <c r="AA6" t="n">
        <v>4.0</v>
      </c>
      <c r="AB6" t="n">
        <v>0.15926279817757066</v>
      </c>
      <c r="AC6" t="n">
        <v>2.0</v>
      </c>
      <c r="AD6" t="n">
        <v>0.5035090840218389</v>
      </c>
      <c r="AE6" t="n">
        <v>24.0</v>
      </c>
      <c r="AF6" t="n">
        <v>0.5819530220596928</v>
      </c>
      <c r="AG6" t="n">
        <v>13.0</v>
      </c>
      <c r="AH6" t="n">
        <v>0.45509561725167175</v>
      </c>
      <c r="AI6" t="n">
        <v>19.0</v>
      </c>
      <c r="AJ6" t="n">
        <v>0.5852971883347097</v>
      </c>
      <c r="AK6" t="n">
        <v>13.0</v>
      </c>
      <c r="AL6" t="n">
        <v>0.34706143728369254</v>
      </c>
      <c r="AM6" t="n">
        <v>18.0</v>
      </c>
      <c r="AN6" t="n">
        <v>0.4147028116652904</v>
      </c>
      <c r="AO6" t="n">
        <v>18.0</v>
      </c>
      <c r="AP6" t="n">
        <v>0.7258188023882884</v>
      </c>
      <c r="AQ6" t="n">
        <v>6.0</v>
      </c>
      <c r="AR6" t="n">
        <v>0.11640423930749498</v>
      </c>
      <c r="AS6" t="n">
        <v>3.0</v>
      </c>
      <c r="AT6" t="n">
        <v>0.22389540667739868</v>
      </c>
      <c r="AU6" t="n">
        <v>6.0</v>
      </c>
      <c r="AV6" t="n">
        <v>0.8251217219407689</v>
      </c>
      <c r="AW6" t="n">
        <v>24.0</v>
      </c>
      <c r="AX6" t="n">
        <v>0.49590743899253803</v>
      </c>
      <c r="AY6" t="n">
        <v>3.0</v>
      </c>
      <c r="AZ6" t="n">
        <v>0.5280127354113012</v>
      </c>
      <c r="BA6" t="n">
        <v>5.0</v>
      </c>
      <c r="BB6" t="n">
        <v>0.17946529730038693</v>
      </c>
      <c r="BC6" t="n">
        <v>1.0</v>
      </c>
      <c r="BD6" t="n">
        <v>0.06682686953750848</v>
      </c>
      <c r="BE6" t="n">
        <v>28.0</v>
      </c>
      <c r="BF6" t="n">
        <v>0.11202397896384605</v>
      </c>
      <c r="BG6" t="n">
        <v>9.0</v>
      </c>
      <c r="BH6" t="n">
        <v>0.2161152391487819</v>
      </c>
      <c r="BI6" t="n">
        <v>1.0</v>
      </c>
      <c r="BJ6" t="n">
        <v>0.5256039234944285</v>
      </c>
      <c r="BK6" t="n">
        <v>21.0</v>
      </c>
      <c r="BL6" t="n">
        <v>0.5630376891893933</v>
      </c>
      <c r="BM6" t="n">
        <v>14.0</v>
      </c>
      <c r="BN6" t="n">
        <v>110.0232941602941</v>
      </c>
      <c r="BO6" t="n">
        <v>8.0</v>
      </c>
      <c r="BP6" t="n">
        <v>100.92704412777923</v>
      </c>
      <c r="BQ6" t="n">
        <v>8.0</v>
      </c>
      <c r="BR6" t="n">
        <v>102.16695518822614</v>
      </c>
      <c r="BS6" t="n">
        <v>12.0</v>
      </c>
    </row>
    <row r="7">
      <c r="A7" t="s">
        <v>11</v>
      </c>
      <c r="B7" t="n">
        <v>0.4466848829991668</v>
      </c>
      <c r="C7" t="n">
        <v>21.0</v>
      </c>
      <c r="D7" t="n">
        <v>0.5912052699888819</v>
      </c>
      <c r="E7" t="n">
        <v>18.0</v>
      </c>
      <c r="F7" t="n">
        <v>0.2927723915506512</v>
      </c>
      <c r="G7" t="n">
        <v>29.0</v>
      </c>
      <c r="H7" t="n">
        <v>0.40879473001111816</v>
      </c>
      <c r="I7" t="n">
        <v>13.0</v>
      </c>
      <c r="J7" t="n">
        <v>0.753683304743848</v>
      </c>
      <c r="K7" t="n">
        <v>18.0</v>
      </c>
      <c r="L7" t="n">
        <v>0.16710380486728194</v>
      </c>
      <c r="M7" t="n">
        <v>17.0</v>
      </c>
      <c r="N7" t="n">
        <v>0.17431536474200612</v>
      </c>
      <c r="O7" t="n">
        <v>25.0</v>
      </c>
      <c r="P7" t="n">
        <v>0.7513676679571109</v>
      </c>
      <c r="Q7" t="n">
        <v>23.0</v>
      </c>
      <c r="R7" t="n">
        <v>0.47850201294343625</v>
      </c>
      <c r="S7" t="n">
        <v>26.0</v>
      </c>
      <c r="T7" t="n">
        <v>0.6264350591079227</v>
      </c>
      <c r="U7" t="n">
        <v>7.0</v>
      </c>
      <c r="V7" t="n">
        <v>0.16131063117031516</v>
      </c>
      <c r="W7" t="n">
        <v>27.0</v>
      </c>
      <c r="X7" t="n">
        <v>0.08148391058242921</v>
      </c>
      <c r="Y7" t="n">
        <v>17.0</v>
      </c>
      <c r="Z7" t="n">
        <v>0.0907666295179221</v>
      </c>
      <c r="AA7" t="n">
        <v>16.0</v>
      </c>
      <c r="AB7" t="n">
        <v>0.15773937518074718</v>
      </c>
      <c r="AC7" t="n">
        <v>1.0</v>
      </c>
      <c r="AD7" t="n">
        <v>0.5079160925209656</v>
      </c>
      <c r="AE7" t="n">
        <v>21.0</v>
      </c>
      <c r="AF7" t="n">
        <v>0.5644650641456324</v>
      </c>
      <c r="AG7" t="n">
        <v>20.0</v>
      </c>
      <c r="AH7" t="n">
        <v>0.4308931086050411</v>
      </c>
      <c r="AI7" t="n">
        <v>7.0</v>
      </c>
      <c r="AJ7" t="n">
        <v>0.6372975424139311</v>
      </c>
      <c r="AK7" t="n">
        <v>22.0</v>
      </c>
      <c r="AL7" t="n">
        <v>0.3738095879560341</v>
      </c>
      <c r="AM7" t="n">
        <v>23.0</v>
      </c>
      <c r="AN7" t="n">
        <v>0.36270245758606895</v>
      </c>
      <c r="AO7" t="n">
        <v>9.0</v>
      </c>
      <c r="AP7" t="n">
        <v>0.8317222366878888</v>
      </c>
      <c r="AQ7" t="n">
        <v>26.0</v>
      </c>
      <c r="AR7" t="n">
        <v>0.15960192271539886</v>
      </c>
      <c r="AS7" t="n">
        <v>13.0</v>
      </c>
      <c r="AT7" t="n">
        <v>0.2267661226819434</v>
      </c>
      <c r="AU7" t="n">
        <v>13.0</v>
      </c>
      <c r="AV7" t="n">
        <v>0.8594773783644285</v>
      </c>
      <c r="AW7" t="n">
        <v>25.0</v>
      </c>
      <c r="AX7" t="n">
        <v>0.5007531481454892</v>
      </c>
      <c r="AY7" t="n">
        <v>15.0</v>
      </c>
      <c r="AZ7" t="n">
        <v>0.5796632299578486</v>
      </c>
      <c r="BA7" t="n">
        <v>15.0</v>
      </c>
      <c r="BB7" t="n">
        <v>0.14344746181045695</v>
      </c>
      <c r="BC7" t="n">
        <v>16.0</v>
      </c>
      <c r="BD7" t="n">
        <v>0.09871321719433172</v>
      </c>
      <c r="BE7" t="n">
        <v>4.0</v>
      </c>
      <c r="BF7" t="n">
        <v>0.09077665042560831</v>
      </c>
      <c r="BG7" t="n">
        <v>17.0</v>
      </c>
      <c r="BH7" t="n">
        <v>0.21178858121635188</v>
      </c>
      <c r="BI7" t="n">
        <v>3.0</v>
      </c>
      <c r="BJ7" t="n">
        <v>0.5000603438395901</v>
      </c>
      <c r="BK7" t="n">
        <v>10.0</v>
      </c>
      <c r="BL7" t="n">
        <v>0.5558338992642948</v>
      </c>
      <c r="BM7" t="n">
        <v>10.0</v>
      </c>
      <c r="BN7" t="n">
        <v>100.0073933127579</v>
      </c>
      <c r="BO7" t="n">
        <v>26.0</v>
      </c>
      <c r="BP7" t="n">
        <v>100.35820247037083</v>
      </c>
      <c r="BQ7" t="n">
        <v>6.0</v>
      </c>
      <c r="BR7" t="n">
        <v>98.13269554925728</v>
      </c>
      <c r="BS7" t="n">
        <v>28.0</v>
      </c>
    </row>
    <row r="8">
      <c r="A8" t="s">
        <v>101</v>
      </c>
      <c r="B8" t="n">
        <v>0.4716668064870416</v>
      </c>
      <c r="C8" t="n">
        <v>5.0</v>
      </c>
      <c r="D8" t="n">
        <v>0.5665211284731122</v>
      </c>
      <c r="E8" t="n">
        <v>23.0</v>
      </c>
      <c r="F8" t="n">
        <v>0.3422882861346671</v>
      </c>
      <c r="G8" t="n">
        <v>18.0</v>
      </c>
      <c r="H8" t="n">
        <v>0.43347887152688785</v>
      </c>
      <c r="I8" t="n">
        <v>8.0</v>
      </c>
      <c r="J8" t="n">
        <v>0.6853274193671652</v>
      </c>
      <c r="K8" t="n">
        <v>28.0</v>
      </c>
      <c r="L8" t="n">
        <v>0.152479677154788</v>
      </c>
      <c r="M8" t="n">
        <v>24.0</v>
      </c>
      <c r="N8" t="n">
        <v>0.2223522448279362</v>
      </c>
      <c r="O8" t="n">
        <v>16.0</v>
      </c>
      <c r="P8" t="n">
        <v>0.7709912305045533</v>
      </c>
      <c r="Q8" t="n">
        <v>16.0</v>
      </c>
      <c r="R8" t="n">
        <v>0.5014167993403706</v>
      </c>
      <c r="S8" t="n">
        <v>14.0</v>
      </c>
      <c r="T8" t="n">
        <v>0.5359774373812675</v>
      </c>
      <c r="U8" t="n">
        <v>25.0</v>
      </c>
      <c r="V8" t="n">
        <v>0.14099133092198124</v>
      </c>
      <c r="W8" t="n">
        <v>16.0</v>
      </c>
      <c r="X8" t="n">
        <v>0.054113962890228025</v>
      </c>
      <c r="Y8" t="n">
        <v>1.0</v>
      </c>
      <c r="Z8" t="n">
        <v>0.08224843405112758</v>
      </c>
      <c r="AA8" t="n">
        <v>10.0</v>
      </c>
      <c r="AB8" t="n">
        <v>0.19286456404830526</v>
      </c>
      <c r="AC8" t="n">
        <v>20.0</v>
      </c>
      <c r="AD8" t="n">
        <v>0.5470084587361757</v>
      </c>
      <c r="AE8" t="n">
        <v>5.0</v>
      </c>
      <c r="AF8" t="n">
        <v>0.5946998367913496</v>
      </c>
      <c r="AG8" t="n">
        <v>10.0</v>
      </c>
      <c r="AH8" t="n">
        <v>0.4361839345949605</v>
      </c>
      <c r="AI8" t="n">
        <v>12.0</v>
      </c>
      <c r="AJ8" t="n">
        <v>0.6585634903069103</v>
      </c>
      <c r="AK8" t="n">
        <v>27.0</v>
      </c>
      <c r="AL8" t="n">
        <v>0.3463804464067993</v>
      </c>
      <c r="AM8" t="n">
        <v>17.0</v>
      </c>
      <c r="AN8" t="n">
        <v>0.34143650969308986</v>
      </c>
      <c r="AO8" t="n">
        <v>4.0</v>
      </c>
      <c r="AP8" t="n">
        <v>0.8534208172822131</v>
      </c>
      <c r="AQ8" t="n">
        <v>28.0</v>
      </c>
      <c r="AR8" t="n">
        <v>0.18181090189617893</v>
      </c>
      <c r="AS8" t="n">
        <v>17.0</v>
      </c>
      <c r="AT8" t="n">
        <v>0.22334529449193405</v>
      </c>
      <c r="AU8" t="n">
        <v>5.0</v>
      </c>
      <c r="AV8" t="n">
        <v>0.7753848410995844</v>
      </c>
      <c r="AW8" t="n">
        <v>14.0</v>
      </c>
      <c r="AX8" t="n">
        <v>0.496953489446728</v>
      </c>
      <c r="AY8" t="n">
        <v>5.0</v>
      </c>
      <c r="AZ8" t="n">
        <v>0.6383766143757691</v>
      </c>
      <c r="BA8" t="n">
        <v>24.0</v>
      </c>
      <c r="BB8" t="n">
        <v>0.12667437404099768</v>
      </c>
      <c r="BC8" t="n">
        <v>27.0</v>
      </c>
      <c r="BD8" t="n">
        <v>0.09347372300044898</v>
      </c>
      <c r="BE8" t="n">
        <v>5.0</v>
      </c>
      <c r="BF8" t="n">
        <v>0.09432431167203936</v>
      </c>
      <c r="BG8" t="n">
        <v>15.0</v>
      </c>
      <c r="BH8" t="n">
        <v>0.180398654698381</v>
      </c>
      <c r="BI8" t="n">
        <v>20.0</v>
      </c>
      <c r="BJ8" t="n">
        <v>0.4937830196650286</v>
      </c>
      <c r="BK8" t="n">
        <v>7.0</v>
      </c>
      <c r="BL8" t="n">
        <v>0.5575353137069896</v>
      </c>
      <c r="BM8" t="n">
        <v>11.0</v>
      </c>
      <c r="BN8" t="n">
        <v>110.75911757462463</v>
      </c>
      <c r="BO8" t="n">
        <v>6.0</v>
      </c>
      <c r="BP8" t="n">
        <v>109.82779815578863</v>
      </c>
      <c r="BQ8" t="n">
        <v>24.0</v>
      </c>
      <c r="BR8" t="n">
        <v>96.97635878189914</v>
      </c>
      <c r="BS8" t="n">
        <v>30.0</v>
      </c>
    </row>
    <row r="9">
      <c r="A9" t="s">
        <v>102</v>
      </c>
      <c r="B9" t="n">
        <v>0.4472585688493254</v>
      </c>
      <c r="C9" t="n">
        <v>20.0</v>
      </c>
      <c r="D9" t="n">
        <v>0.5938940661200974</v>
      </c>
      <c r="E9" t="n">
        <v>17.0</v>
      </c>
      <c r="F9" t="n">
        <v>0.3101209137612419</v>
      </c>
      <c r="G9" t="n">
        <v>26.0</v>
      </c>
      <c r="H9" t="n">
        <v>0.4061059338799026</v>
      </c>
      <c r="I9" t="n">
        <v>14.0</v>
      </c>
      <c r="J9" t="n">
        <v>0.7326449833566537</v>
      </c>
      <c r="K9" t="n">
        <v>22.0</v>
      </c>
      <c r="L9" t="n">
        <v>0.14679156576798308</v>
      </c>
      <c r="M9" t="n">
        <v>26.0</v>
      </c>
      <c r="N9" t="n">
        <v>0.20591285762256556</v>
      </c>
      <c r="O9" t="n">
        <v>19.0</v>
      </c>
      <c r="P9" t="n">
        <v>0.8047851604185917</v>
      </c>
      <c r="Q9" t="n">
        <v>4.0</v>
      </c>
      <c r="R9" t="n">
        <v>0.5224752891632376</v>
      </c>
      <c r="S9" t="n">
        <v>4.0</v>
      </c>
      <c r="T9" t="n">
        <v>0.5797015875023052</v>
      </c>
      <c r="U9" t="n">
        <v>16.0</v>
      </c>
      <c r="V9" t="n">
        <v>0.14543796544583015</v>
      </c>
      <c r="W9" t="n">
        <v>17.0</v>
      </c>
      <c r="X9" t="n">
        <v>0.07164038062401999</v>
      </c>
      <c r="Y9" t="n">
        <v>9.0</v>
      </c>
      <c r="Z9" t="n">
        <v>0.0593561104468066</v>
      </c>
      <c r="AA9" t="n">
        <v>2.0</v>
      </c>
      <c r="AB9" t="n">
        <v>0.1998326298716723</v>
      </c>
      <c r="AC9" t="n">
        <v>26.0</v>
      </c>
      <c r="AD9" t="n">
        <v>0.5106166471996785</v>
      </c>
      <c r="AE9" t="n">
        <v>20.0</v>
      </c>
      <c r="AF9" t="n">
        <v>0.5598839880868811</v>
      </c>
      <c r="AG9" t="n">
        <v>23.0</v>
      </c>
      <c r="AH9" t="n">
        <v>0.43427667179953694</v>
      </c>
      <c r="AI9" t="n">
        <v>10.0</v>
      </c>
      <c r="AJ9" t="n">
        <v>0.597535454335081</v>
      </c>
      <c r="AK9" t="n">
        <v>14.0</v>
      </c>
      <c r="AL9" t="n">
        <v>0.3362164611500972</v>
      </c>
      <c r="AM9" t="n">
        <v>15.0</v>
      </c>
      <c r="AN9" t="n">
        <v>0.40246454566491896</v>
      </c>
      <c r="AO9" t="n">
        <v>17.0</v>
      </c>
      <c r="AP9" t="n">
        <v>0.8042875583868764</v>
      </c>
      <c r="AQ9" t="n">
        <v>22.0</v>
      </c>
      <c r="AR9" t="n">
        <v>0.2050976360677303</v>
      </c>
      <c r="AS9" t="n">
        <v>25.0</v>
      </c>
      <c r="AT9" t="n">
        <v>0.2310966689600893</v>
      </c>
      <c r="AU9" t="n">
        <v>18.0</v>
      </c>
      <c r="AV9" t="n">
        <v>0.783651647770468</v>
      </c>
      <c r="AW9" t="n">
        <v>16.0</v>
      </c>
      <c r="AX9" t="n">
        <v>0.49923139107409864</v>
      </c>
      <c r="AY9" t="n">
        <v>10.0</v>
      </c>
      <c r="AZ9" t="n">
        <v>0.6015058314321993</v>
      </c>
      <c r="BA9" t="n">
        <v>20.0</v>
      </c>
      <c r="BB9" t="n">
        <v>0.134501699263375</v>
      </c>
      <c r="BC9" t="n">
        <v>22.0</v>
      </c>
      <c r="BD9" t="n">
        <v>0.07173253255839658</v>
      </c>
      <c r="BE9" t="n">
        <v>21.0</v>
      </c>
      <c r="BF9" t="n">
        <v>0.1430537184996058</v>
      </c>
      <c r="BG9" t="n">
        <v>1.0</v>
      </c>
      <c r="BH9" t="n">
        <v>0.16760778891381978</v>
      </c>
      <c r="BI9" t="n">
        <v>26.0</v>
      </c>
      <c r="BJ9" t="n">
        <v>0.5036936368969408</v>
      </c>
      <c r="BK9" t="n">
        <v>12.0</v>
      </c>
      <c r="BL9" t="n">
        <v>0.5736884979842913</v>
      </c>
      <c r="BM9" t="n">
        <v>19.0</v>
      </c>
      <c r="BN9" t="n">
        <v>105.42525957013848</v>
      </c>
      <c r="BO9" t="n">
        <v>17.0</v>
      </c>
      <c r="BP9" t="n">
        <v>99.90866084261266</v>
      </c>
      <c r="BQ9" t="n">
        <v>4.0</v>
      </c>
      <c r="BR9" t="n">
        <v>97.24365075605118</v>
      </c>
      <c r="BS9" t="n">
        <v>29.0</v>
      </c>
    </row>
    <row r="10">
      <c r="A10" t="s">
        <v>103</v>
      </c>
      <c r="B10" t="n">
        <v>0.3923748662904634</v>
      </c>
      <c r="C10" t="n">
        <v>30.0</v>
      </c>
      <c r="D10" t="n">
        <v>0.5530822598782755</v>
      </c>
      <c r="E10" t="n">
        <v>25.0</v>
      </c>
      <c r="F10" t="n">
        <v>0.31883292129849355</v>
      </c>
      <c r="G10" t="n">
        <v>24.0</v>
      </c>
      <c r="H10" t="n">
        <v>0.4469177401217245</v>
      </c>
      <c r="I10" t="n">
        <v>6.0</v>
      </c>
      <c r="J10" t="n">
        <v>0.7636936837035204</v>
      </c>
      <c r="K10" t="n">
        <v>15.0</v>
      </c>
      <c r="L10" t="n">
        <v>0.21532201467638096</v>
      </c>
      <c r="M10" t="n">
        <v>3.0</v>
      </c>
      <c r="N10" t="n">
        <v>0.25602680358535357</v>
      </c>
      <c r="O10" t="n">
        <v>7.0</v>
      </c>
      <c r="P10" t="n">
        <v>0.7819027775014458</v>
      </c>
      <c r="Q10" t="n">
        <v>11.0</v>
      </c>
      <c r="R10" t="n">
        <v>0.48809288146662666</v>
      </c>
      <c r="S10" t="n">
        <v>20.0</v>
      </c>
      <c r="T10" t="n">
        <v>0.6141018938824946</v>
      </c>
      <c r="U10" t="n">
        <v>9.0</v>
      </c>
      <c r="V10" t="n">
        <v>0.1545310206118064</v>
      </c>
      <c r="W10" t="n">
        <v>19.0</v>
      </c>
      <c r="X10" t="n">
        <v>0.0780409343656498</v>
      </c>
      <c r="Y10" t="n">
        <v>13.0</v>
      </c>
      <c r="Z10" t="n">
        <v>0.08445633965514886</v>
      </c>
      <c r="AA10" t="n">
        <v>13.0</v>
      </c>
      <c r="AB10" t="n">
        <v>0.1920255150731966</v>
      </c>
      <c r="AC10" t="n">
        <v>17.0</v>
      </c>
      <c r="AD10" t="n">
        <v>0.4628103853691316</v>
      </c>
      <c r="AE10" t="n">
        <v>30.0</v>
      </c>
      <c r="AF10" t="n">
        <v>0.5368149881793843</v>
      </c>
      <c r="AG10" t="n">
        <v>28.0</v>
      </c>
      <c r="AH10" t="n">
        <v>0.5161514801667767</v>
      </c>
      <c r="AI10" t="n">
        <v>30.0</v>
      </c>
      <c r="AJ10" t="n">
        <v>0.6649770459710345</v>
      </c>
      <c r="AK10" t="n">
        <v>29.0</v>
      </c>
      <c r="AL10" t="n">
        <v>0.4335682605873386</v>
      </c>
      <c r="AM10" t="n">
        <v>30.0</v>
      </c>
      <c r="AN10" t="n">
        <v>0.33502295402896554</v>
      </c>
      <c r="AO10" t="n">
        <v>2.0</v>
      </c>
      <c r="AP10" t="n">
        <v>0.778048532159892</v>
      </c>
      <c r="AQ10" t="n">
        <v>17.0</v>
      </c>
      <c r="AR10" t="n">
        <v>0.11471494900726516</v>
      </c>
      <c r="AS10" t="n">
        <v>2.0</v>
      </c>
      <c r="AT10" t="n">
        <v>0.22451066133640263</v>
      </c>
      <c r="AU10" t="n">
        <v>8.0</v>
      </c>
      <c r="AV10" t="n">
        <v>0.7370193930896711</v>
      </c>
      <c r="AW10" t="n">
        <v>9.0</v>
      </c>
      <c r="AX10" t="n">
        <v>0.501393092094578</v>
      </c>
      <c r="AY10" t="n">
        <v>16.0</v>
      </c>
      <c r="AZ10" t="n">
        <v>0.5777432982739015</v>
      </c>
      <c r="BA10" t="n">
        <v>14.0</v>
      </c>
      <c r="BB10" t="n">
        <v>0.15183093262463532</v>
      </c>
      <c r="BC10" t="n">
        <v>10.0</v>
      </c>
      <c r="BD10" t="n">
        <v>0.06943336955198155</v>
      </c>
      <c r="BE10" t="n">
        <v>25.0</v>
      </c>
      <c r="BF10" t="n">
        <v>0.10808677755930055</v>
      </c>
      <c r="BG10" t="n">
        <v>10.0</v>
      </c>
      <c r="BH10" t="n">
        <v>0.19494610507665763</v>
      </c>
      <c r="BI10" t="n">
        <v>11.0</v>
      </c>
      <c r="BJ10" t="n">
        <v>0.5918973703235407</v>
      </c>
      <c r="BK10" t="n">
        <v>30.0</v>
      </c>
      <c r="BL10" t="n">
        <v>0.6271681381300631</v>
      </c>
      <c r="BM10" t="n">
        <v>26.0</v>
      </c>
      <c r="BN10" t="n">
        <v>92.31104810812951</v>
      </c>
      <c r="BO10" t="n">
        <v>30.0</v>
      </c>
      <c r="BP10" t="n">
        <v>102.89491544916064</v>
      </c>
      <c r="BQ10" t="n">
        <v>11.0</v>
      </c>
      <c r="BR10" t="n">
        <v>101.36465888567076</v>
      </c>
      <c r="BS10" t="n">
        <v>16.0</v>
      </c>
    </row>
    <row r="11">
      <c r="A11" t="s">
        <v>17</v>
      </c>
      <c r="B11" t="n">
        <v>0.46810260947169907</v>
      </c>
      <c r="C11" t="n">
        <v>6.0</v>
      </c>
      <c r="D11" t="n">
        <v>0.5267804258896835</v>
      </c>
      <c r="E11" t="n">
        <v>28.0</v>
      </c>
      <c r="F11" t="n">
        <v>0.35510362392291484</v>
      </c>
      <c r="G11" t="n">
        <v>13.0</v>
      </c>
      <c r="H11" t="n">
        <v>0.47321957411031645</v>
      </c>
      <c r="I11" t="n">
        <v>3.0</v>
      </c>
      <c r="J11" t="n">
        <v>0.7688690765809774</v>
      </c>
      <c r="K11" t="n">
        <v>14.0</v>
      </c>
      <c r="L11" t="n">
        <v>0.1731203473712633</v>
      </c>
      <c r="M11" t="n">
        <v>12.0</v>
      </c>
      <c r="N11" t="n">
        <v>0.2334877275725684</v>
      </c>
      <c r="O11" t="n">
        <v>12.0</v>
      </c>
      <c r="P11" t="n">
        <v>0.8126461407061396</v>
      </c>
      <c r="Q11" t="n">
        <v>2.0</v>
      </c>
      <c r="R11" t="n">
        <v>0.5358970649280757</v>
      </c>
      <c r="S11" t="n">
        <v>3.0</v>
      </c>
      <c r="T11" t="n">
        <v>0.6707358756995254</v>
      </c>
      <c r="U11" t="n">
        <v>1.0</v>
      </c>
      <c r="V11" t="n">
        <v>0.1589600691635876</v>
      </c>
      <c r="W11" t="n">
        <v>23.0</v>
      </c>
      <c r="X11" t="n">
        <v>0.1009735610648455</v>
      </c>
      <c r="Y11" t="n">
        <v>30.0</v>
      </c>
      <c r="Z11" t="n">
        <v>0.0833954044073136</v>
      </c>
      <c r="AA11" t="n">
        <v>11.0</v>
      </c>
      <c r="AB11" t="n">
        <v>0.19253926084504702</v>
      </c>
      <c r="AC11" t="n">
        <v>19.0</v>
      </c>
      <c r="AD11" t="n">
        <v>0.5531458837059873</v>
      </c>
      <c r="AE11" t="n">
        <v>3.0</v>
      </c>
      <c r="AF11" t="n">
        <v>0.6094387796276186</v>
      </c>
      <c r="AG11" t="n">
        <v>4.0</v>
      </c>
      <c r="AH11" t="n">
        <v>0.40606798641898184</v>
      </c>
      <c r="AI11" t="n">
        <v>5.0</v>
      </c>
      <c r="AJ11" t="n">
        <v>0.6193556576079593</v>
      </c>
      <c r="AK11" t="n">
        <v>19.0</v>
      </c>
      <c r="AL11" t="n">
        <v>0.3009607865762657</v>
      </c>
      <c r="AM11" t="n">
        <v>4.0</v>
      </c>
      <c r="AN11" t="n">
        <v>0.3806443423920407</v>
      </c>
      <c r="AO11" t="n">
        <v>12.0</v>
      </c>
      <c r="AP11" t="n">
        <v>0.7777909917253265</v>
      </c>
      <c r="AQ11" t="n">
        <v>16.0</v>
      </c>
      <c r="AR11" t="n">
        <v>0.1974280129107733</v>
      </c>
      <c r="AS11" t="n">
        <v>22.0</v>
      </c>
      <c r="AT11" t="n">
        <v>0.233373693642019</v>
      </c>
      <c r="AU11" t="n">
        <v>21.0</v>
      </c>
      <c r="AV11" t="n">
        <v>0.7546836274800361</v>
      </c>
      <c r="AW11" t="n">
        <v>12.0</v>
      </c>
      <c r="AX11" t="n">
        <v>0.49983675704948005</v>
      </c>
      <c r="AY11" t="n">
        <v>11.0</v>
      </c>
      <c r="AZ11" t="n">
        <v>0.5033318655625949</v>
      </c>
      <c r="BA11" t="n">
        <v>2.0</v>
      </c>
      <c r="BB11" t="n">
        <v>0.14144711968042753</v>
      </c>
      <c r="BC11" t="n">
        <v>17.0</v>
      </c>
      <c r="BD11" t="n">
        <v>0.06932168023730881</v>
      </c>
      <c r="BE11" t="n">
        <v>26.0</v>
      </c>
      <c r="BF11" t="n">
        <v>0.09507782841036623</v>
      </c>
      <c r="BG11" t="n">
        <v>14.0</v>
      </c>
      <c r="BH11" t="n">
        <v>0.1737719689771166</v>
      </c>
      <c r="BI11" t="n">
        <v>22.0</v>
      </c>
      <c r="BJ11" t="n">
        <v>0.461372939168762</v>
      </c>
      <c r="BK11" t="n">
        <v>3.0</v>
      </c>
      <c r="BL11" t="n">
        <v>0.5289660514772406</v>
      </c>
      <c r="BM11" t="n">
        <v>5.0</v>
      </c>
      <c r="BN11" t="n">
        <v>110.40843548406507</v>
      </c>
      <c r="BO11" t="n">
        <v>7.0</v>
      </c>
      <c r="BP11" t="n">
        <v>98.4199442238137</v>
      </c>
      <c r="BQ11" t="n">
        <v>3.0</v>
      </c>
      <c r="BR11" t="n">
        <v>102.38088758220843</v>
      </c>
      <c r="BS11" t="n">
        <v>8.0</v>
      </c>
    </row>
    <row r="12">
      <c r="A12" t="s">
        <v>18</v>
      </c>
      <c r="B12" t="n">
        <v>0.4070166661210257</v>
      </c>
      <c r="C12" t="n">
        <v>28.0</v>
      </c>
      <c r="D12" t="n">
        <v>0.5798393832939628</v>
      </c>
      <c r="E12" t="n">
        <v>20.0</v>
      </c>
      <c r="F12" t="n">
        <v>0.2670299723100084</v>
      </c>
      <c r="G12" t="n">
        <v>30.0</v>
      </c>
      <c r="H12" t="n">
        <v>0.4201606167060373</v>
      </c>
      <c r="I12" t="n">
        <v>11.0</v>
      </c>
      <c r="J12" t="n">
        <v>0.7591567352905573</v>
      </c>
      <c r="K12" t="n">
        <v>17.0</v>
      </c>
      <c r="L12" t="n">
        <v>0.19808682129179167</v>
      </c>
      <c r="M12" t="n">
        <v>7.0</v>
      </c>
      <c r="N12" t="n">
        <v>0.20680187195250258</v>
      </c>
      <c r="O12" t="n">
        <v>18.0</v>
      </c>
      <c r="P12" t="n">
        <v>0.7696793237049779</v>
      </c>
      <c r="Q12" t="n">
        <v>17.0</v>
      </c>
      <c r="R12" t="n">
        <v>0.48081915641316</v>
      </c>
      <c r="S12" t="n">
        <v>24.0</v>
      </c>
      <c r="T12" t="n">
        <v>0.5222748707634659</v>
      </c>
      <c r="U12" t="n">
        <v>27.0</v>
      </c>
      <c r="V12" t="n">
        <v>0.16193527212003234</v>
      </c>
      <c r="W12" t="n">
        <v>28.0</v>
      </c>
      <c r="X12" t="n">
        <v>0.07247033593662651</v>
      </c>
      <c r="Y12" t="n">
        <v>10.0</v>
      </c>
      <c r="Z12" t="n">
        <v>0.11822149864477836</v>
      </c>
      <c r="AA12" t="n">
        <v>26.0</v>
      </c>
      <c r="AB12" t="n">
        <v>0.19252084520862353</v>
      </c>
      <c r="AC12" t="n">
        <v>18.0</v>
      </c>
      <c r="AD12" t="n">
        <v>0.4646175032615386</v>
      </c>
      <c r="AE12" t="n">
        <v>29.0</v>
      </c>
      <c r="AF12" t="n">
        <v>0.5317996383327359</v>
      </c>
      <c r="AG12" t="n">
        <v>29.0</v>
      </c>
      <c r="AH12" t="n">
        <v>0.4740247391173679</v>
      </c>
      <c r="AI12" t="n">
        <v>25.0</v>
      </c>
      <c r="AJ12" t="n">
        <v>0.5562773559025112</v>
      </c>
      <c r="AK12" t="n">
        <v>7.0</v>
      </c>
      <c r="AL12" t="n">
        <v>0.39438848091391265</v>
      </c>
      <c r="AM12" t="n">
        <v>28.0</v>
      </c>
      <c r="AN12" t="n">
        <v>0.44372264409748896</v>
      </c>
      <c r="AO12" t="n">
        <v>24.0</v>
      </c>
      <c r="AP12" t="n">
        <v>0.7661237281281725</v>
      </c>
      <c r="AQ12" t="n">
        <v>14.0</v>
      </c>
      <c r="AR12" t="n">
        <v>0.16606867051031882</v>
      </c>
      <c r="AS12" t="n">
        <v>15.0</v>
      </c>
      <c r="AT12" t="n">
        <v>0.23599960156793104</v>
      </c>
      <c r="AU12" t="n">
        <v>24.0</v>
      </c>
      <c r="AV12" t="n">
        <v>0.8246933539330344</v>
      </c>
      <c r="AW12" t="n">
        <v>23.0</v>
      </c>
      <c r="AX12" t="n">
        <v>0.5049767229512454</v>
      </c>
      <c r="AY12" t="n">
        <v>26.0</v>
      </c>
      <c r="AZ12" t="n">
        <v>0.6122760488908596</v>
      </c>
      <c r="BA12" t="n">
        <v>21.0</v>
      </c>
      <c r="BB12" t="n">
        <v>0.11667395340069585</v>
      </c>
      <c r="BC12" t="n">
        <v>29.0</v>
      </c>
      <c r="BD12" t="n">
        <v>0.10281798031973179</v>
      </c>
      <c r="BE12" t="n">
        <v>2.0</v>
      </c>
      <c r="BF12" t="n">
        <v>0.0820716969252695</v>
      </c>
      <c r="BG12" t="n">
        <v>22.0</v>
      </c>
      <c r="BH12" t="n">
        <v>0.21531412267072758</v>
      </c>
      <c r="BI12" t="n">
        <v>2.0</v>
      </c>
      <c r="BJ12" t="n">
        <v>0.560196828282781</v>
      </c>
      <c r="BK12" t="n">
        <v>25.0</v>
      </c>
      <c r="BL12" t="n">
        <v>0.6145017193713622</v>
      </c>
      <c r="BM12" t="n">
        <v>24.0</v>
      </c>
      <c r="BN12" t="n">
        <v>93.08719515189955</v>
      </c>
      <c r="BO12" t="n">
        <v>29.0</v>
      </c>
      <c r="BP12" t="n">
        <v>106.49952769599696</v>
      </c>
      <c r="BQ12" t="n">
        <v>18.0</v>
      </c>
      <c r="BR12" t="n">
        <v>104.74311369662541</v>
      </c>
      <c r="BS12" t="n">
        <v>2.0</v>
      </c>
    </row>
    <row r="13">
      <c r="A13" t="s">
        <v>10</v>
      </c>
      <c r="B13" t="n">
        <v>0.4972859069793205</v>
      </c>
      <c r="C13" t="n">
        <v>1.0</v>
      </c>
      <c r="D13" t="n">
        <v>0.6017334106122274</v>
      </c>
      <c r="E13" t="n">
        <v>13.0</v>
      </c>
      <c r="F13" t="n">
        <v>0.41614546675344977</v>
      </c>
      <c r="G13" t="n">
        <v>1.0</v>
      </c>
      <c r="H13" t="n">
        <v>0.39826658938777276</v>
      </c>
      <c r="I13" t="n">
        <v>18.0</v>
      </c>
      <c r="J13" t="n">
        <v>0.7393736747925113</v>
      </c>
      <c r="K13" t="n">
        <v>21.0</v>
      </c>
      <c r="L13" t="n">
        <v>0.13828081218185967</v>
      </c>
      <c r="M13" t="n">
        <v>28.0</v>
      </c>
      <c r="N13" t="n">
        <v>0.1920228088209258</v>
      </c>
      <c r="O13" t="n">
        <v>23.0</v>
      </c>
      <c r="P13" t="n">
        <v>0.7507929770803285</v>
      </c>
      <c r="Q13" t="n">
        <v>24.0</v>
      </c>
      <c r="R13" t="n">
        <v>0.5006704176211173</v>
      </c>
      <c r="S13" t="n">
        <v>15.0</v>
      </c>
      <c r="T13" t="n">
        <v>0.6107122876136937</v>
      </c>
      <c r="U13" t="n">
        <v>10.0</v>
      </c>
      <c r="V13" t="n">
        <v>0.1559166475649874</v>
      </c>
      <c r="W13" t="n">
        <v>20.0</v>
      </c>
      <c r="X13" t="n">
        <v>0.0961723857402613</v>
      </c>
      <c r="Y13" t="n">
        <v>29.0</v>
      </c>
      <c r="Z13" t="n">
        <v>0.09866004924609498</v>
      </c>
      <c r="AA13" t="n">
        <v>21.0</v>
      </c>
      <c r="AB13" t="n">
        <v>0.20301096989431563</v>
      </c>
      <c r="AC13" t="n">
        <v>27.0</v>
      </c>
      <c r="AD13" t="n">
        <v>0.5792837601963621</v>
      </c>
      <c r="AE13" t="n">
        <v>1.0</v>
      </c>
      <c r="AF13" t="n">
        <v>0.6228866152738362</v>
      </c>
      <c r="AG13" t="n">
        <v>2.0</v>
      </c>
      <c r="AH13" t="n">
        <v>0.40606261916856956</v>
      </c>
      <c r="AI13" t="n">
        <v>4.0</v>
      </c>
      <c r="AJ13" t="n">
        <v>0.6614477844117692</v>
      </c>
      <c r="AK13" t="n">
        <v>28.0</v>
      </c>
      <c r="AL13" t="n">
        <v>0.3113505290371813</v>
      </c>
      <c r="AM13" t="n">
        <v>8.0</v>
      </c>
      <c r="AN13" t="n">
        <v>0.3385522155882309</v>
      </c>
      <c r="AO13" t="n">
        <v>3.0</v>
      </c>
      <c r="AP13" t="n">
        <v>0.7828213281677889</v>
      </c>
      <c r="AQ13" t="n">
        <v>18.0</v>
      </c>
      <c r="AR13" t="n">
        <v>0.2217018115212258</v>
      </c>
      <c r="AS13" t="n">
        <v>28.0</v>
      </c>
      <c r="AT13" t="n">
        <v>0.23823924861736084</v>
      </c>
      <c r="AU13" t="n">
        <v>28.0</v>
      </c>
      <c r="AV13" t="n">
        <v>0.8047533471675593</v>
      </c>
      <c r="AW13" t="n">
        <v>20.0</v>
      </c>
      <c r="AX13" t="n">
        <v>0.5026058863718269</v>
      </c>
      <c r="AY13" t="n">
        <v>21.0</v>
      </c>
      <c r="AZ13" t="n">
        <v>0.5436808907763497</v>
      </c>
      <c r="BA13" t="n">
        <v>8.0</v>
      </c>
      <c r="BB13" t="n">
        <v>0.1366966907472523</v>
      </c>
      <c r="BC13" t="n">
        <v>20.0</v>
      </c>
      <c r="BD13" t="n">
        <v>0.07073072375151432</v>
      </c>
      <c r="BE13" t="n">
        <v>22.0</v>
      </c>
      <c r="BF13" t="n">
        <v>0.08521050492037656</v>
      </c>
      <c r="BG13" t="n">
        <v>20.0</v>
      </c>
      <c r="BH13" t="n">
        <v>0.1699287722670014</v>
      </c>
      <c r="BI13" t="n">
        <v>25.0</v>
      </c>
      <c r="BJ13" t="n">
        <v>0.45609595579706047</v>
      </c>
      <c r="BK13" t="n">
        <v>1.0</v>
      </c>
      <c r="BL13" t="n">
        <v>0.5328905476385866</v>
      </c>
      <c r="BM13" t="n">
        <v>6.0</v>
      </c>
      <c r="BN13" t="n">
        <v>111.70505614556188</v>
      </c>
      <c r="BO13" t="n">
        <v>4.0</v>
      </c>
      <c r="BP13" t="n">
        <v>102.74406761959813</v>
      </c>
      <c r="BQ13" t="n">
        <v>10.0</v>
      </c>
      <c r="BR13" t="n">
        <v>102.00771034612472</v>
      </c>
      <c r="BS13" t="n">
        <v>13.0</v>
      </c>
    </row>
    <row r="14">
      <c r="A14" t="s">
        <v>104</v>
      </c>
      <c r="B14" t="n">
        <v>0.43647831195376535</v>
      </c>
      <c r="C14" t="n">
        <v>23.0</v>
      </c>
      <c r="D14" t="n">
        <v>0.5873897743859934</v>
      </c>
      <c r="E14" t="n">
        <v>19.0</v>
      </c>
      <c r="F14" t="n">
        <v>0.3405506466392628</v>
      </c>
      <c r="G14" t="n">
        <v>20.0</v>
      </c>
      <c r="H14" t="n">
        <v>0.4126102256140066</v>
      </c>
      <c r="I14" t="n">
        <v>12.0</v>
      </c>
      <c r="J14" t="n">
        <v>0.8333947128188197</v>
      </c>
      <c r="K14" t="n">
        <v>4.0</v>
      </c>
      <c r="L14" t="n">
        <v>0.16191578277723573</v>
      </c>
      <c r="M14" t="n">
        <v>20.0</v>
      </c>
      <c r="N14" t="n">
        <v>0.16483043277325987</v>
      </c>
      <c r="O14" t="n">
        <v>27.0</v>
      </c>
      <c r="P14" t="n">
        <v>0.7696127410120185</v>
      </c>
      <c r="Q14" t="n">
        <v>18.0</v>
      </c>
      <c r="R14" t="n">
        <v>0.4968052124959572</v>
      </c>
      <c r="S14" t="n">
        <v>17.0</v>
      </c>
      <c r="T14" t="n">
        <v>0.5725589900438939</v>
      </c>
      <c r="U14" t="n">
        <v>18.0</v>
      </c>
      <c r="V14" t="n">
        <v>0.1400555319156411</v>
      </c>
      <c r="W14" t="n">
        <v>14.0</v>
      </c>
      <c r="X14" t="n">
        <v>0.07697282218405926</v>
      </c>
      <c r="Y14" t="n">
        <v>12.0</v>
      </c>
      <c r="Z14" t="n">
        <v>0.08539842063161682</v>
      </c>
      <c r="AA14" t="n">
        <v>14.0</v>
      </c>
      <c r="AB14" t="n">
        <v>0.1784151863835416</v>
      </c>
      <c r="AC14" t="n">
        <v>10.0</v>
      </c>
      <c r="AD14" t="n">
        <v>0.5065982629239564</v>
      </c>
      <c r="AE14" t="n">
        <v>22.0</v>
      </c>
      <c r="AF14" t="n">
        <v>0.5641776135861316</v>
      </c>
      <c r="AG14" t="n">
        <v>21.0</v>
      </c>
      <c r="AH14" t="n">
        <v>0.4521005554773667</v>
      </c>
      <c r="AI14" t="n">
        <v>18.0</v>
      </c>
      <c r="AJ14" t="n">
        <v>0.644191200895712</v>
      </c>
      <c r="AK14" t="n">
        <v>23.0</v>
      </c>
      <c r="AL14" t="n">
        <v>0.3248327674563475</v>
      </c>
      <c r="AM14" t="n">
        <v>11.0</v>
      </c>
      <c r="AN14" t="n">
        <v>0.35580879910428803</v>
      </c>
      <c r="AO14" t="n">
        <v>8.0</v>
      </c>
      <c r="AP14" t="n">
        <v>0.747992180496988</v>
      </c>
      <c r="AQ14" t="n">
        <v>11.0</v>
      </c>
      <c r="AR14" t="n">
        <v>0.16330768267569842</v>
      </c>
      <c r="AS14" t="n">
        <v>14.0</v>
      </c>
      <c r="AT14" t="n">
        <v>0.22211378727665052</v>
      </c>
      <c r="AU14" t="n">
        <v>3.0</v>
      </c>
      <c r="AV14" t="n">
        <v>0.8606308854648614</v>
      </c>
      <c r="AW14" t="n">
        <v>26.0</v>
      </c>
      <c r="AX14" t="n">
        <v>0.49422428489172754</v>
      </c>
      <c r="AY14" t="n">
        <v>2.0</v>
      </c>
      <c r="AZ14" t="n">
        <v>0.5277137365487873</v>
      </c>
      <c r="BA14" t="n">
        <v>4.0</v>
      </c>
      <c r="BB14" t="n">
        <v>0.1476825178280965</v>
      </c>
      <c r="BC14" t="n">
        <v>12.0</v>
      </c>
      <c r="BD14" t="n">
        <v>0.08015786814062514</v>
      </c>
      <c r="BE14" t="n">
        <v>15.0</v>
      </c>
      <c r="BF14" t="n">
        <v>0.10629586818523215</v>
      </c>
      <c r="BG14" t="n">
        <v>12.0</v>
      </c>
      <c r="BH14" t="n">
        <v>0.1837923585126396</v>
      </c>
      <c r="BI14" t="n">
        <v>19.0</v>
      </c>
      <c r="BJ14" t="n">
        <v>0.5110438620606921</v>
      </c>
      <c r="BK14" t="n">
        <v>13.0</v>
      </c>
      <c r="BL14" t="n">
        <v>0.5648836331757995</v>
      </c>
      <c r="BM14" t="n">
        <v>15.0</v>
      </c>
      <c r="BN14" t="n">
        <v>101.929244571152</v>
      </c>
      <c r="BO14" t="n">
        <v>24.0</v>
      </c>
      <c r="BP14" t="n">
        <v>100.16630153242129</v>
      </c>
      <c r="BQ14" t="n">
        <v>5.0</v>
      </c>
      <c r="BR14" t="n">
        <v>104.09463625731365</v>
      </c>
      <c r="BS14" t="n">
        <v>3.0</v>
      </c>
    </row>
    <row r="15">
      <c r="A15" t="s">
        <v>105</v>
      </c>
      <c r="B15" t="n">
        <v>0.4596609201520706</v>
      </c>
      <c r="C15" t="n">
        <v>11.0</v>
      </c>
      <c r="D15" t="n">
        <v>0.6594148345940495</v>
      </c>
      <c r="E15" t="n">
        <v>2.0</v>
      </c>
      <c r="F15" t="n">
        <v>0.38357629971631774</v>
      </c>
      <c r="G15" t="n">
        <v>3.0</v>
      </c>
      <c r="H15" t="n">
        <v>0.34058516540595063</v>
      </c>
      <c r="I15" t="n">
        <v>29.0</v>
      </c>
      <c r="J15" t="n">
        <v>0.7303409718164853</v>
      </c>
      <c r="K15" t="n">
        <v>24.0</v>
      </c>
      <c r="L15" t="n">
        <v>0.16750467606116462</v>
      </c>
      <c r="M15" t="n">
        <v>15.0</v>
      </c>
      <c r="N15" t="n">
        <v>0.21215168121748448</v>
      </c>
      <c r="O15" t="n">
        <v>17.0</v>
      </c>
      <c r="P15" t="n">
        <v>0.7420068664615177</v>
      </c>
      <c r="Q15" t="n">
        <v>26.0</v>
      </c>
      <c r="R15" t="n">
        <v>0.4875207588956981</v>
      </c>
      <c r="S15" t="n">
        <v>21.0</v>
      </c>
      <c r="T15" t="n">
        <v>0.6031672163767493</v>
      </c>
      <c r="U15" t="n">
        <v>12.0</v>
      </c>
      <c r="V15" t="n">
        <v>0.1660561537914553</v>
      </c>
      <c r="W15" t="n">
        <v>29.0</v>
      </c>
      <c r="X15" t="n">
        <v>0.0816290933513825</v>
      </c>
      <c r="Y15" t="n">
        <v>18.0</v>
      </c>
      <c r="Z15" t="n">
        <v>0.103630096669862</v>
      </c>
      <c r="AA15" t="n">
        <v>24.0</v>
      </c>
      <c r="AB15" t="n">
        <v>0.18885046132257083</v>
      </c>
      <c r="AC15" t="n">
        <v>16.0</v>
      </c>
      <c r="AD15" t="n">
        <v>0.5259590555842725</v>
      </c>
      <c r="AE15" t="n">
        <v>14.0</v>
      </c>
      <c r="AF15" t="n">
        <v>0.5799738784490475</v>
      </c>
      <c r="AG15" t="n">
        <v>15.0</v>
      </c>
      <c r="AH15" t="n">
        <v>0.44157850179949887</v>
      </c>
      <c r="AI15" t="n">
        <v>13.0</v>
      </c>
      <c r="AJ15" t="n">
        <v>0.535408475801339</v>
      </c>
      <c r="AK15" t="n">
        <v>2.0</v>
      </c>
      <c r="AL15" t="n">
        <v>0.30696920608169664</v>
      </c>
      <c r="AM15" t="n">
        <v>6.0</v>
      </c>
      <c r="AN15" t="n">
        <v>0.46459152419866107</v>
      </c>
      <c r="AO15" t="n">
        <v>29.0</v>
      </c>
      <c r="AP15" t="n">
        <v>0.7408041543544177</v>
      </c>
      <c r="AQ15" t="n">
        <v>8.0</v>
      </c>
      <c r="AR15" t="n">
        <v>0.17436788632138017</v>
      </c>
      <c r="AS15" t="n">
        <v>16.0</v>
      </c>
      <c r="AT15" t="n">
        <v>0.22637665837474094</v>
      </c>
      <c r="AU15" t="n">
        <v>11.0</v>
      </c>
      <c r="AV15" t="n">
        <v>0.7839848157266198</v>
      </c>
      <c r="AW15" t="n">
        <v>17.0</v>
      </c>
      <c r="AX15" t="n">
        <v>0.4977850112055099</v>
      </c>
      <c r="AY15" t="n">
        <v>8.0</v>
      </c>
      <c r="AZ15" t="n">
        <v>0.5969648018271678</v>
      </c>
      <c r="BA15" t="n">
        <v>18.0</v>
      </c>
      <c r="BB15" t="n">
        <v>0.13898439815872055</v>
      </c>
      <c r="BC15" t="n">
        <v>19.0</v>
      </c>
      <c r="BD15" t="n">
        <v>0.08246721979294754</v>
      </c>
      <c r="BE15" t="n">
        <v>13.0</v>
      </c>
      <c r="BF15" t="n">
        <v>0.05019331959979684</v>
      </c>
      <c r="BG15" t="n">
        <v>29.0</v>
      </c>
      <c r="BH15" t="n">
        <v>0.1865861531088857</v>
      </c>
      <c r="BI15" t="n">
        <v>14.0</v>
      </c>
      <c r="BJ15" t="n">
        <v>0.5149573206885792</v>
      </c>
      <c r="BK15" t="n">
        <v>14.0</v>
      </c>
      <c r="BL15" t="n">
        <v>0.5732322257751222</v>
      </c>
      <c r="BM15" t="n">
        <v>18.0</v>
      </c>
      <c r="BN15" t="n">
        <v>103.40962325550817</v>
      </c>
      <c r="BO15" t="n">
        <v>21.0</v>
      </c>
      <c r="BP15" t="n">
        <v>106.65697768110982</v>
      </c>
      <c r="BQ15" t="n">
        <v>19.0</v>
      </c>
      <c r="BR15" t="n">
        <v>101.84223066735385</v>
      </c>
      <c r="BS15" t="n">
        <v>14.0</v>
      </c>
    </row>
    <row r="16">
      <c r="A16" t="s">
        <v>13</v>
      </c>
      <c r="B16" t="n">
        <v>0.45661700643710657</v>
      </c>
      <c r="C16" t="n">
        <v>14.0</v>
      </c>
      <c r="D16" t="n">
        <v>0.662978809613379</v>
      </c>
      <c r="E16" t="n">
        <v>1.0</v>
      </c>
      <c r="F16" t="n">
        <v>0.33259647399068193</v>
      </c>
      <c r="G16" t="n">
        <v>21.0</v>
      </c>
      <c r="H16" t="n">
        <v>0.3370211903866211</v>
      </c>
      <c r="I16" t="n">
        <v>30.0</v>
      </c>
      <c r="J16" t="n">
        <v>0.7306030744878037</v>
      </c>
      <c r="K16" t="n">
        <v>23.0</v>
      </c>
      <c r="L16" t="n">
        <v>0.12707426998598442</v>
      </c>
      <c r="M16" t="n">
        <v>30.0</v>
      </c>
      <c r="N16" t="n">
        <v>0.2771299115357376</v>
      </c>
      <c r="O16" t="n">
        <v>4.0</v>
      </c>
      <c r="P16" t="n">
        <v>0.7991119927495186</v>
      </c>
      <c r="Q16" t="n">
        <v>8.0</v>
      </c>
      <c r="R16" t="n">
        <v>0.5179419004413026</v>
      </c>
      <c r="S16" t="n">
        <v>7.0</v>
      </c>
      <c r="T16" t="n">
        <v>0.6013943931221427</v>
      </c>
      <c r="U16" t="n">
        <v>14.0</v>
      </c>
      <c r="V16" t="n">
        <v>0.11938032198550577</v>
      </c>
      <c r="W16" t="n">
        <v>4.0</v>
      </c>
      <c r="X16" t="n">
        <v>0.09231983220021892</v>
      </c>
      <c r="Y16" t="n">
        <v>25.0</v>
      </c>
      <c r="Z16" t="n">
        <v>0.12070721496441218</v>
      </c>
      <c r="AA16" t="n">
        <v>28.0</v>
      </c>
      <c r="AB16" t="n">
        <v>0.17054021288656743</v>
      </c>
      <c r="AC16" t="n">
        <v>8.0</v>
      </c>
      <c r="AD16" t="n">
        <v>0.5130855060934539</v>
      </c>
      <c r="AE16" t="n">
        <v>18.0</v>
      </c>
      <c r="AF16" t="n">
        <v>0.5558217927842259</v>
      </c>
      <c r="AG16" t="n">
        <v>25.0</v>
      </c>
      <c r="AH16" t="n">
        <v>0.4598523624849618</v>
      </c>
      <c r="AI16" t="n">
        <v>21.0</v>
      </c>
      <c r="AJ16" t="n">
        <v>0.5401906003042197</v>
      </c>
      <c r="AK16" t="n">
        <v>4.0</v>
      </c>
      <c r="AL16" t="n">
        <v>0.39266815921286663</v>
      </c>
      <c r="AM16" t="n">
        <v>27.0</v>
      </c>
      <c r="AN16" t="n">
        <v>0.4598093996957805</v>
      </c>
      <c r="AO16" t="n">
        <v>27.0</v>
      </c>
      <c r="AP16" t="n">
        <v>0.8644718007012426</v>
      </c>
      <c r="AQ16" t="n">
        <v>29.0</v>
      </c>
      <c r="AR16" t="n">
        <v>0.19676704154143249</v>
      </c>
      <c r="AS16" t="n">
        <v>21.0</v>
      </c>
      <c r="AT16" t="n">
        <v>0.22449829723187317</v>
      </c>
      <c r="AU16" t="n">
        <v>7.0</v>
      </c>
      <c r="AV16" t="n">
        <v>0.7121850059203458</v>
      </c>
      <c r="AW16" t="n">
        <v>4.0</v>
      </c>
      <c r="AX16" t="n">
        <v>0.49700830669674123</v>
      </c>
      <c r="AY16" t="n">
        <v>6.0</v>
      </c>
      <c r="AZ16" t="n">
        <v>0.6297466614624421</v>
      </c>
      <c r="BA16" t="n">
        <v>23.0</v>
      </c>
      <c r="BB16" t="n">
        <v>0.15290085823945304</v>
      </c>
      <c r="BC16" t="n">
        <v>7.0</v>
      </c>
      <c r="BD16" t="n">
        <v>0.07781662854599056</v>
      </c>
      <c r="BE16" t="n">
        <v>18.0</v>
      </c>
      <c r="BF16" t="n">
        <v>0.07730819466156233</v>
      </c>
      <c r="BG16" t="n">
        <v>26.0</v>
      </c>
      <c r="BH16" t="n">
        <v>0.1971688092296426</v>
      </c>
      <c r="BI16" t="n">
        <v>9.0</v>
      </c>
      <c r="BJ16" t="n">
        <v>0.5487486514131977</v>
      </c>
      <c r="BK16" t="n">
        <v>23.0</v>
      </c>
      <c r="BL16" t="n">
        <v>0.6147703528888868</v>
      </c>
      <c r="BM16" t="n">
        <v>25.0</v>
      </c>
      <c r="BN16" t="n">
        <v>104.81137965638241</v>
      </c>
      <c r="BO16" t="n">
        <v>19.0</v>
      </c>
      <c r="BP16" t="n">
        <v>110.5331045367846</v>
      </c>
      <c r="BQ16" t="n">
        <v>26.0</v>
      </c>
      <c r="BR16" t="n">
        <v>102.30111771774361</v>
      </c>
      <c r="BS16" t="n">
        <v>10.0</v>
      </c>
    </row>
    <row r="17">
      <c r="A17" t="s">
        <v>106</v>
      </c>
      <c r="B17" t="n">
        <v>0.49028320119780705</v>
      </c>
      <c r="C17" t="n">
        <v>2.0</v>
      </c>
      <c r="D17" t="n">
        <v>0.6158285229261207</v>
      </c>
      <c r="E17" t="n">
        <v>10.0</v>
      </c>
      <c r="F17" t="n">
        <v>0.3561851788186294</v>
      </c>
      <c r="G17" t="n">
        <v>10.0</v>
      </c>
      <c r="H17" t="n">
        <v>0.38417147707387944</v>
      </c>
      <c r="I17" t="n">
        <v>21.0</v>
      </c>
      <c r="J17" t="n">
        <v>0.8123448582164493</v>
      </c>
      <c r="K17" t="n">
        <v>8.0</v>
      </c>
      <c r="L17" t="n">
        <v>0.20562606706541287</v>
      </c>
      <c r="M17" t="n">
        <v>6.0</v>
      </c>
      <c r="N17" t="n">
        <v>0.2642453744812034</v>
      </c>
      <c r="O17" t="n">
        <v>5.0</v>
      </c>
      <c r="P17" t="n">
        <v>0.8097492148881839</v>
      </c>
      <c r="Q17" t="n">
        <v>3.0</v>
      </c>
      <c r="R17" t="n">
        <v>0.5502492872853588</v>
      </c>
      <c r="S17" t="n">
        <v>1.0</v>
      </c>
      <c r="T17" t="n">
        <v>0.627719372753637</v>
      </c>
      <c r="U17" t="n">
        <v>6.0</v>
      </c>
      <c r="V17" t="n">
        <v>0.1604024329024482</v>
      </c>
      <c r="W17" t="n">
        <v>25.0</v>
      </c>
      <c r="X17" t="n">
        <v>0.06501358377431302</v>
      </c>
      <c r="Y17" t="n">
        <v>3.0</v>
      </c>
      <c r="Z17" t="n">
        <v>0.047060307209894424</v>
      </c>
      <c r="AA17" t="n">
        <v>1.0</v>
      </c>
      <c r="AB17" t="n">
        <v>0.19374607010472553</v>
      </c>
      <c r="AC17" t="n">
        <v>21.0</v>
      </c>
      <c r="AD17" t="n">
        <v>0.5563121801673673</v>
      </c>
      <c r="AE17" t="n">
        <v>2.0</v>
      </c>
      <c r="AF17" t="n">
        <v>0.6240936710986474</v>
      </c>
      <c r="AG17" t="n">
        <v>1.0</v>
      </c>
      <c r="AH17" t="n">
        <v>0.39056300479970196</v>
      </c>
      <c r="AI17" t="n">
        <v>1.0</v>
      </c>
      <c r="AJ17" t="n">
        <v>0.4847154943375881</v>
      </c>
      <c r="AK17" t="n">
        <v>1.0</v>
      </c>
      <c r="AL17" t="n">
        <v>0.32172569180268523</v>
      </c>
      <c r="AM17" t="n">
        <v>10.0</v>
      </c>
      <c r="AN17" t="n">
        <v>0.515284505662412</v>
      </c>
      <c r="AO17" t="n">
        <v>30.0</v>
      </c>
      <c r="AP17" t="n">
        <v>0.682355363805467</v>
      </c>
      <c r="AQ17" t="n">
        <v>2.0</v>
      </c>
      <c r="AR17" t="n">
        <v>0.1468208750142748</v>
      </c>
      <c r="AS17" t="n">
        <v>10.0</v>
      </c>
      <c r="AT17" t="n">
        <v>0.23570106089804913</v>
      </c>
      <c r="AU17" t="n">
        <v>23.0</v>
      </c>
      <c r="AV17" t="n">
        <v>0.6902188417289727</v>
      </c>
      <c r="AW17" t="n">
        <v>2.0</v>
      </c>
      <c r="AX17" t="n">
        <v>0.5036450767969873</v>
      </c>
      <c r="AY17" t="n">
        <v>25.0</v>
      </c>
      <c r="AZ17" t="n">
        <v>0.5479678332641538</v>
      </c>
      <c r="BA17" t="n">
        <v>9.0</v>
      </c>
      <c r="BB17" t="n">
        <v>0.11771547418916571</v>
      </c>
      <c r="BC17" t="n">
        <v>28.0</v>
      </c>
      <c r="BD17" t="n">
        <v>0.0931330267237722</v>
      </c>
      <c r="BE17" t="n">
        <v>6.0</v>
      </c>
      <c r="BF17" t="n">
        <v>0.12191779574252853</v>
      </c>
      <c r="BG17" t="n">
        <v>5.0</v>
      </c>
      <c r="BH17" t="n">
        <v>0.18511582762311823</v>
      </c>
      <c r="BI17" t="n">
        <v>17.0</v>
      </c>
      <c r="BJ17" t="n">
        <v>0.47598067362119845</v>
      </c>
      <c r="BK17" t="n">
        <v>6.0</v>
      </c>
      <c r="BL17" t="n">
        <v>0.5249667105685949</v>
      </c>
      <c r="BM17" t="n">
        <v>3.0</v>
      </c>
      <c r="BN17" t="n">
        <v>111.23076500484251</v>
      </c>
      <c r="BO17" t="n">
        <v>5.0</v>
      </c>
      <c r="BP17" t="n">
        <v>102.95781437317797</v>
      </c>
      <c r="BQ17" t="n">
        <v>12.0</v>
      </c>
      <c r="BR17" t="n">
        <v>98.48956177374362</v>
      </c>
      <c r="BS17" t="n">
        <v>27.0</v>
      </c>
    </row>
    <row r="18">
      <c r="A18" t="s">
        <v>14</v>
      </c>
      <c r="B18" t="n">
        <v>0.422595044189271</v>
      </c>
      <c r="C18" t="n">
        <v>26.0</v>
      </c>
      <c r="D18" t="n">
        <v>0.5219527011564454</v>
      </c>
      <c r="E18" t="n">
        <v>30.0</v>
      </c>
      <c r="F18" t="n">
        <v>0.341849543206596</v>
      </c>
      <c r="G18" t="n">
        <v>19.0</v>
      </c>
      <c r="H18" t="n">
        <v>0.4780472988435546</v>
      </c>
      <c r="I18" t="n">
        <v>1.0</v>
      </c>
      <c r="J18" t="n">
        <v>0.7477750155969406</v>
      </c>
      <c r="K18" t="n">
        <v>20.0</v>
      </c>
      <c r="L18" t="n">
        <v>0.13609835484183727</v>
      </c>
      <c r="M18" t="n">
        <v>29.0</v>
      </c>
      <c r="N18" t="n">
        <v>0.199217959483755</v>
      </c>
      <c r="O18" t="n">
        <v>22.0</v>
      </c>
      <c r="P18" t="n">
        <v>0.7648748024199761</v>
      </c>
      <c r="Q18" t="n">
        <v>20.0</v>
      </c>
      <c r="R18" t="n">
        <v>0.4801289039705343</v>
      </c>
      <c r="S18" t="n">
        <v>25.0</v>
      </c>
      <c r="T18" t="n">
        <v>0.5419255470272527</v>
      </c>
      <c r="U18" t="n">
        <v>24.0</v>
      </c>
      <c r="V18" t="n">
        <v>0.13691604435196408</v>
      </c>
      <c r="W18" t="n">
        <v>11.0</v>
      </c>
      <c r="X18" t="n">
        <v>0.06923854665709926</v>
      </c>
      <c r="Y18" t="n">
        <v>7.0</v>
      </c>
      <c r="Z18" t="n">
        <v>0.07984096872352985</v>
      </c>
      <c r="AA18" t="n">
        <v>8.0</v>
      </c>
      <c r="AB18" t="n">
        <v>0.194614372249731</v>
      </c>
      <c r="AC18" t="n">
        <v>23.0</v>
      </c>
      <c r="AD18" t="n">
        <v>0.5050845533463137</v>
      </c>
      <c r="AE18" t="n">
        <v>23.0</v>
      </c>
      <c r="AF18" t="n">
        <v>0.5499834839480076</v>
      </c>
      <c r="AG18" t="n">
        <v>26.0</v>
      </c>
      <c r="AH18" t="n">
        <v>0.469165705856158</v>
      </c>
      <c r="AI18" t="n">
        <v>22.0</v>
      </c>
      <c r="AJ18" t="n">
        <v>0.6478169565759601</v>
      </c>
      <c r="AK18" t="n">
        <v>24.0</v>
      </c>
      <c r="AL18" t="n">
        <v>0.30578897380887027</v>
      </c>
      <c r="AM18" t="n">
        <v>5.0</v>
      </c>
      <c r="AN18" t="n">
        <v>0.35218304342404005</v>
      </c>
      <c r="AO18" t="n">
        <v>7.0</v>
      </c>
      <c r="AP18" t="n">
        <v>0.7877201641642415</v>
      </c>
      <c r="AQ18" t="n">
        <v>19.0</v>
      </c>
      <c r="AR18" t="n">
        <v>0.2394678892808003</v>
      </c>
      <c r="AS18" t="n">
        <v>30.0</v>
      </c>
      <c r="AT18" t="n">
        <v>0.23913933782483063</v>
      </c>
      <c r="AU18" t="n">
        <v>29.0</v>
      </c>
      <c r="AV18" t="n">
        <v>0.8025247326423655</v>
      </c>
      <c r="AW18" t="n">
        <v>18.0</v>
      </c>
      <c r="AX18" t="n">
        <v>0.5071066464360094</v>
      </c>
      <c r="AY18" t="n">
        <v>29.0</v>
      </c>
      <c r="AZ18" t="n">
        <v>0.5493827344819293</v>
      </c>
      <c r="BA18" t="n">
        <v>11.0</v>
      </c>
      <c r="BB18" t="n">
        <v>0.144731578559071</v>
      </c>
      <c r="BC18" t="n">
        <v>14.0</v>
      </c>
      <c r="BD18" t="n">
        <v>0.0929595124505728</v>
      </c>
      <c r="BE18" t="n">
        <v>7.0</v>
      </c>
      <c r="BF18" t="n">
        <v>0.12620102943344289</v>
      </c>
      <c r="BG18" t="n">
        <v>3.0</v>
      </c>
      <c r="BH18" t="n">
        <v>0.15063563852367892</v>
      </c>
      <c r="BI18" t="n">
        <v>30.0</v>
      </c>
      <c r="BJ18" t="n">
        <v>0.522231767797415</v>
      </c>
      <c r="BK18" t="n">
        <v>18.0</v>
      </c>
      <c r="BL18" t="n">
        <v>0.6029931755693652</v>
      </c>
      <c r="BM18" t="n">
        <v>22.0</v>
      </c>
      <c r="BN18" t="n">
        <v>100.11543061200055</v>
      </c>
      <c r="BO18" t="n">
        <v>25.0</v>
      </c>
      <c r="BP18" t="n">
        <v>104.9546402772392</v>
      </c>
      <c r="BQ18" t="n">
        <v>13.0</v>
      </c>
      <c r="BR18" t="n">
        <v>102.83409669390531</v>
      </c>
      <c r="BS18" t="n">
        <v>6.0</v>
      </c>
    </row>
    <row r="19">
      <c r="A19" t="s">
        <v>107</v>
      </c>
      <c r="B19" t="n">
        <v>0.39696374870065</v>
      </c>
      <c r="C19" t="n">
        <v>29.0</v>
      </c>
      <c r="D19" t="n">
        <v>0.5320550398143272</v>
      </c>
      <c r="E19" t="n">
        <v>27.0</v>
      </c>
      <c r="F19" t="n">
        <v>0.3087892302055467</v>
      </c>
      <c r="G19" t="n">
        <v>27.0</v>
      </c>
      <c r="H19" t="n">
        <v>0.4679449601856729</v>
      </c>
      <c r="I19" t="n">
        <v>4.0</v>
      </c>
      <c r="J19" t="n">
        <v>0.761789521252826</v>
      </c>
      <c r="K19" t="n">
        <v>16.0</v>
      </c>
      <c r="L19" t="n">
        <v>0.1456318695633853</v>
      </c>
      <c r="M19" t="n">
        <v>27.0</v>
      </c>
      <c r="N19" t="n">
        <v>0.2924295144384332</v>
      </c>
      <c r="O19" t="n">
        <v>2.0</v>
      </c>
      <c r="P19" t="n">
        <v>0.7367821813862668</v>
      </c>
      <c r="Q19" t="n">
        <v>28.0</v>
      </c>
      <c r="R19" t="n">
        <v>0.4676710499136995</v>
      </c>
      <c r="S19" t="n">
        <v>28.0</v>
      </c>
      <c r="T19" t="n">
        <v>0.5770991616676101</v>
      </c>
      <c r="U19" t="n">
        <v>17.0</v>
      </c>
      <c r="V19" t="n">
        <v>0.1592858243006049</v>
      </c>
      <c r="W19" t="n">
        <v>24.0</v>
      </c>
      <c r="X19" t="n">
        <v>0.08794115403995278</v>
      </c>
      <c r="Y19" t="n">
        <v>22.0</v>
      </c>
      <c r="Z19" t="n">
        <v>0.09537510008425361</v>
      </c>
      <c r="AA19" t="n">
        <v>18.0</v>
      </c>
      <c r="AB19" t="n">
        <v>0.2054428547838851</v>
      </c>
      <c r="AC19" t="n">
        <v>29.0</v>
      </c>
      <c r="AD19" t="n">
        <v>0.47037430229320437</v>
      </c>
      <c r="AE19" t="n">
        <v>28.0</v>
      </c>
      <c r="AF19" t="n">
        <v>0.5209807646136706</v>
      </c>
      <c r="AG19" t="n">
        <v>30.0</v>
      </c>
      <c r="AH19" t="n">
        <v>0.5138545381248579</v>
      </c>
      <c r="AI19" t="n">
        <v>29.0</v>
      </c>
      <c r="AJ19" t="n">
        <v>0.6554448158546309</v>
      </c>
      <c r="AK19" t="n">
        <v>26.0</v>
      </c>
      <c r="AL19" t="n">
        <v>0.3740275234219872</v>
      </c>
      <c r="AM19" t="n">
        <v>24.0</v>
      </c>
      <c r="AN19" t="n">
        <v>0.3445551841453692</v>
      </c>
      <c r="AO19" t="n">
        <v>5.0</v>
      </c>
      <c r="AP19" t="n">
        <v>0.8178004364447913</v>
      </c>
      <c r="AQ19" t="n">
        <v>25.0</v>
      </c>
      <c r="AR19" t="n">
        <v>0.2240199479460871</v>
      </c>
      <c r="AS19" t="n">
        <v>29.0</v>
      </c>
      <c r="AT19" t="n">
        <v>0.22054002562420133</v>
      </c>
      <c r="AU19" t="n">
        <v>2.0</v>
      </c>
      <c r="AV19" t="n">
        <v>0.7045555646821551</v>
      </c>
      <c r="AW19" t="n">
        <v>3.0</v>
      </c>
      <c r="AX19" t="n">
        <v>0.5029646998496915</v>
      </c>
      <c r="AY19" t="n">
        <v>22.0</v>
      </c>
      <c r="AZ19" t="n">
        <v>0.5774629484433613</v>
      </c>
      <c r="BA19" t="n">
        <v>13.0</v>
      </c>
      <c r="BB19" t="n">
        <v>0.15264314906923834</v>
      </c>
      <c r="BC19" t="n">
        <v>9.0</v>
      </c>
      <c r="BD19" t="n">
        <v>0.07265162855895588</v>
      </c>
      <c r="BE19" t="n">
        <v>20.0</v>
      </c>
      <c r="BF19" t="n">
        <v>0.12086462461982925</v>
      </c>
      <c r="BG19" t="n">
        <v>6.0</v>
      </c>
      <c r="BH19" t="n">
        <v>0.15687880473078336</v>
      </c>
      <c r="BI19" t="n">
        <v>29.0</v>
      </c>
      <c r="BJ19" t="n">
        <v>0.5818926796812707</v>
      </c>
      <c r="BK19" t="n">
        <v>29.0</v>
      </c>
      <c r="BL19" t="n">
        <v>0.6563773749400067</v>
      </c>
      <c r="BM19" t="n">
        <v>30.0</v>
      </c>
      <c r="BN19" t="n">
        <v>93.5686536113086</v>
      </c>
      <c r="BO19" t="n">
        <v>28.0</v>
      </c>
      <c r="BP19" t="n">
        <v>107.0468229785262</v>
      </c>
      <c r="BQ19" t="n">
        <v>21.0</v>
      </c>
      <c r="BR19" t="n">
        <v>103.00178453161605</v>
      </c>
      <c r="BS19" t="n">
        <v>4.0</v>
      </c>
    </row>
    <row r="20">
      <c r="A20" t="s">
        <v>12</v>
      </c>
      <c r="B20" t="n">
        <v>0.42899189566498674</v>
      </c>
      <c r="C20" t="n">
        <v>24.0</v>
      </c>
      <c r="D20" t="n">
        <v>0.6278890958342681</v>
      </c>
      <c r="E20" t="n">
        <v>9.0</v>
      </c>
      <c r="F20" t="n">
        <v>0.35234255409611165</v>
      </c>
      <c r="G20" t="n">
        <v>14.0</v>
      </c>
      <c r="H20" t="n">
        <v>0.372110904165732</v>
      </c>
      <c r="I20" t="n">
        <v>22.0</v>
      </c>
      <c r="J20" t="n">
        <v>0.7895260114244872</v>
      </c>
      <c r="K20" t="n">
        <v>10.0</v>
      </c>
      <c r="L20" t="n">
        <v>0.19144963318302868</v>
      </c>
      <c r="M20" t="n">
        <v>9.0</v>
      </c>
      <c r="N20" t="n">
        <v>0.24162236737543413</v>
      </c>
      <c r="O20" t="n">
        <v>11.0</v>
      </c>
      <c r="P20" t="n">
        <v>0.7770384852813975</v>
      </c>
      <c r="Q20" t="n">
        <v>14.0</v>
      </c>
      <c r="R20" t="n">
        <v>0.5058262769513447</v>
      </c>
      <c r="S20" t="n">
        <v>11.0</v>
      </c>
      <c r="T20" t="n">
        <v>0.648245536404341</v>
      </c>
      <c r="U20" t="n">
        <v>3.0</v>
      </c>
      <c r="V20" t="n">
        <v>0.13588691237351813</v>
      </c>
      <c r="W20" t="n">
        <v>9.0</v>
      </c>
      <c r="X20" t="n">
        <v>0.07047309349977617</v>
      </c>
      <c r="Y20" t="n">
        <v>8.0</v>
      </c>
      <c r="Z20" t="n">
        <v>0.07874756829622188</v>
      </c>
      <c r="AA20" t="n">
        <v>6.0</v>
      </c>
      <c r="AB20" t="n">
        <v>0.21580049592783349</v>
      </c>
      <c r="AC20" t="n">
        <v>30.0</v>
      </c>
      <c r="AD20" t="n">
        <v>0.49440810096290005</v>
      </c>
      <c r="AE20" t="n">
        <v>25.0</v>
      </c>
      <c r="AF20" t="n">
        <v>0.5598650098349152</v>
      </c>
      <c r="AG20" t="n">
        <v>24.0</v>
      </c>
      <c r="AH20" t="n">
        <v>0.4935945166563567</v>
      </c>
      <c r="AI20" t="n">
        <v>27.0</v>
      </c>
      <c r="AJ20" t="n">
        <v>0.5991930813304727</v>
      </c>
      <c r="AK20" t="n">
        <v>15.0</v>
      </c>
      <c r="AL20" t="n">
        <v>0.3923187780052297</v>
      </c>
      <c r="AM20" t="n">
        <v>26.0</v>
      </c>
      <c r="AN20" t="n">
        <v>0.40080691866952745</v>
      </c>
      <c r="AO20" t="n">
        <v>16.0</v>
      </c>
      <c r="AP20" t="n">
        <v>0.799313661321343</v>
      </c>
      <c r="AQ20" t="n">
        <v>20.0</v>
      </c>
      <c r="AR20" t="n">
        <v>0.21689526190058722</v>
      </c>
      <c r="AS20" t="n">
        <v>27.0</v>
      </c>
      <c r="AT20" t="n">
        <v>0.2335882928739121</v>
      </c>
      <c r="AU20" t="n">
        <v>22.0</v>
      </c>
      <c r="AV20" t="n">
        <v>0.7330843110350813</v>
      </c>
      <c r="AW20" t="n">
        <v>8.0</v>
      </c>
      <c r="AX20" t="n">
        <v>0.49721759310048985</v>
      </c>
      <c r="AY20" t="n">
        <v>7.0</v>
      </c>
      <c r="AZ20" t="n">
        <v>0.5250211293902045</v>
      </c>
      <c r="BA20" t="n">
        <v>3.0</v>
      </c>
      <c r="BB20" t="n">
        <v>0.1361777258791042</v>
      </c>
      <c r="BC20" t="n">
        <v>21.0</v>
      </c>
      <c r="BD20" t="n">
        <v>0.08063310267143158</v>
      </c>
      <c r="BE20" t="n">
        <v>14.0</v>
      </c>
      <c r="BF20" t="n">
        <v>0.09942837816967663</v>
      </c>
      <c r="BG20" t="n">
        <v>13.0</v>
      </c>
      <c r="BH20" t="n">
        <v>0.16628540592991575</v>
      </c>
      <c r="BI20" t="n">
        <v>27.0</v>
      </c>
      <c r="BJ20" t="n">
        <v>0.5730039569804835</v>
      </c>
      <c r="BK20" t="n">
        <v>27.0</v>
      </c>
      <c r="BL20" t="n">
        <v>0.6430961259822615</v>
      </c>
      <c r="BM20" t="n">
        <v>28.0</v>
      </c>
      <c r="BN20" t="n">
        <v>104.14531305259383</v>
      </c>
      <c r="BO20" t="n">
        <v>20.0</v>
      </c>
      <c r="BP20" t="n">
        <v>113.61052050316214</v>
      </c>
      <c r="BQ20" t="n">
        <v>29.0</v>
      </c>
      <c r="BR20" t="n">
        <v>100.72844016535038</v>
      </c>
      <c r="BS20" t="n">
        <v>20.0</v>
      </c>
    </row>
    <row r="21">
      <c r="A21" t="s">
        <v>108</v>
      </c>
      <c r="B21" t="n">
        <v>0.45065006759175164</v>
      </c>
      <c r="C21" t="n">
        <v>18.0</v>
      </c>
      <c r="D21" t="n">
        <v>0.5572579204313612</v>
      </c>
      <c r="E21" t="n">
        <v>24.0</v>
      </c>
      <c r="F21" t="n">
        <v>0.3924543047929976</v>
      </c>
      <c r="G21" t="n">
        <v>2.0</v>
      </c>
      <c r="H21" t="n">
        <v>0.44274207956863887</v>
      </c>
      <c r="I21" t="n">
        <v>7.0</v>
      </c>
      <c r="J21" t="n">
        <v>0.785442173488068</v>
      </c>
      <c r="K21" t="n">
        <v>12.0</v>
      </c>
      <c r="L21" t="n">
        <v>0.20940747848003616</v>
      </c>
      <c r="M21" t="n">
        <v>4.0</v>
      </c>
      <c r="N21" t="n">
        <v>0.15259765671056363</v>
      </c>
      <c r="O21" t="n">
        <v>28.0</v>
      </c>
      <c r="P21" t="n">
        <v>0.7397971375261643</v>
      </c>
      <c r="Q21" t="n">
        <v>27.0</v>
      </c>
      <c r="R21" t="n">
        <v>0.46722385204209604</v>
      </c>
      <c r="S21" t="n">
        <v>29.0</v>
      </c>
      <c r="T21" t="n">
        <v>0.5353784102342958</v>
      </c>
      <c r="U21" t="n">
        <v>26.0</v>
      </c>
      <c r="V21" t="n">
        <v>0.1379503193071207</v>
      </c>
      <c r="W21" t="n">
        <v>13.0</v>
      </c>
      <c r="X21" t="n">
        <v>0.07586193095222664</v>
      </c>
      <c r="Y21" t="n">
        <v>11.0</v>
      </c>
      <c r="Z21" t="n">
        <v>0.15398178930373052</v>
      </c>
      <c r="AA21" t="n">
        <v>30.0</v>
      </c>
      <c r="AB21" t="n">
        <v>0.1610126288937664</v>
      </c>
      <c r="AC21" t="n">
        <v>3.0</v>
      </c>
      <c r="AD21" t="n">
        <v>0.5385593680318671</v>
      </c>
      <c r="AE21" t="n">
        <v>7.0</v>
      </c>
      <c r="AF21" t="n">
        <v>0.6076058031505467</v>
      </c>
      <c r="AG21" t="n">
        <v>5.0</v>
      </c>
      <c r="AH21" t="n">
        <v>0.44711999320180495</v>
      </c>
      <c r="AI21" t="n">
        <v>17.0</v>
      </c>
      <c r="AJ21" t="n">
        <v>0.5619059953079377</v>
      </c>
      <c r="AK21" t="n">
        <v>11.0</v>
      </c>
      <c r="AL21" t="n">
        <v>0.3500927884762949</v>
      </c>
      <c r="AM21" t="n">
        <v>20.0</v>
      </c>
      <c r="AN21" t="n">
        <v>0.43809400469206244</v>
      </c>
      <c r="AO21" t="n">
        <v>20.0</v>
      </c>
      <c r="AP21" t="n">
        <v>0.7646665278158304</v>
      </c>
      <c r="AQ21" t="n">
        <v>13.0</v>
      </c>
      <c r="AR21" t="n">
        <v>0.10688491110125344</v>
      </c>
      <c r="AS21" t="n">
        <v>1.0</v>
      </c>
      <c r="AT21" t="n">
        <v>0.23334624475990928</v>
      </c>
      <c r="AU21" t="n">
        <v>20.0</v>
      </c>
      <c r="AV21" t="n">
        <v>0.873993279060475</v>
      </c>
      <c r="AW21" t="n">
        <v>28.0</v>
      </c>
      <c r="AX21" t="n">
        <v>0.5059392987343997</v>
      </c>
      <c r="AY21" t="n">
        <v>27.0</v>
      </c>
      <c r="AZ21" t="n">
        <v>0.7003180806851129</v>
      </c>
      <c r="BA21" t="n">
        <v>30.0</v>
      </c>
      <c r="BB21" t="n">
        <v>0.14371701318301855</v>
      </c>
      <c r="BC21" t="n">
        <v>15.0</v>
      </c>
      <c r="BD21" t="n">
        <v>0.09132215463121297</v>
      </c>
      <c r="BE21" t="n">
        <v>9.0</v>
      </c>
      <c r="BF21" t="n">
        <v>0.02637053627321571</v>
      </c>
      <c r="BG21" t="n">
        <v>30.0</v>
      </c>
      <c r="BH21" t="n">
        <v>0.20786958820879722</v>
      </c>
      <c r="BI21" t="n">
        <v>4.0</v>
      </c>
      <c r="BJ21" t="n">
        <v>0.5237071990466138</v>
      </c>
      <c r="BK21" t="n">
        <v>20.0</v>
      </c>
      <c r="BL21" t="n">
        <v>0.5609051984919697</v>
      </c>
      <c r="BM21" t="n">
        <v>12.0</v>
      </c>
      <c r="BN21" t="n">
        <v>109.07223466955568</v>
      </c>
      <c r="BO21" t="n">
        <v>11.0</v>
      </c>
      <c r="BP21" t="n">
        <v>111.61178350220594</v>
      </c>
      <c r="BQ21" t="n">
        <v>27.0</v>
      </c>
      <c r="BR21" t="n">
        <v>102.42521814487452</v>
      </c>
      <c r="BS21" t="n">
        <v>7.0</v>
      </c>
    </row>
    <row r="22">
      <c r="A22" t="s">
        <v>109</v>
      </c>
      <c r="B22" t="n">
        <v>0.4275778146936109</v>
      </c>
      <c r="C22" t="n">
        <v>25.0</v>
      </c>
      <c r="D22" t="n">
        <v>0.6079525633607271</v>
      </c>
      <c r="E22" t="n">
        <v>11.0</v>
      </c>
      <c r="F22" t="n">
        <v>0.33224620167697355</v>
      </c>
      <c r="G22" t="n">
        <v>22.0</v>
      </c>
      <c r="H22" t="n">
        <v>0.39204743663927305</v>
      </c>
      <c r="I22" t="n">
        <v>20.0</v>
      </c>
      <c r="J22" t="n">
        <v>0.8801410271347045</v>
      </c>
      <c r="K22" t="n">
        <v>1.0</v>
      </c>
      <c r="L22" t="n">
        <v>0.19184801306009355</v>
      </c>
      <c r="M22" t="n">
        <v>8.0</v>
      </c>
      <c r="N22" t="n">
        <v>0.2868450168046685</v>
      </c>
      <c r="O22" t="n">
        <v>3.0</v>
      </c>
      <c r="P22" t="n">
        <v>0.790869497484738</v>
      </c>
      <c r="Q22" t="n">
        <v>10.0</v>
      </c>
      <c r="R22" t="n">
        <v>0.5112674130437309</v>
      </c>
      <c r="S22" t="n">
        <v>10.0</v>
      </c>
      <c r="T22" t="n">
        <v>0.5516641152002211</v>
      </c>
      <c r="U22" t="n">
        <v>23.0</v>
      </c>
      <c r="V22" t="n">
        <v>0.13674284215629856</v>
      </c>
      <c r="W22" t="n">
        <v>10.0</v>
      </c>
      <c r="X22" t="n">
        <v>0.07845889205563548</v>
      </c>
      <c r="Y22" t="n">
        <v>14.0</v>
      </c>
      <c r="Z22" t="n">
        <v>0.08176464461140852</v>
      </c>
      <c r="AA22" t="n">
        <v>9.0</v>
      </c>
      <c r="AB22" t="n">
        <v>0.16595797243426988</v>
      </c>
      <c r="AC22" t="n">
        <v>5.0</v>
      </c>
      <c r="AD22" t="n">
        <v>0.49295119803832155</v>
      </c>
      <c r="AE22" t="n">
        <v>26.0</v>
      </c>
      <c r="AF22" t="n">
        <v>0.5606038736683632</v>
      </c>
      <c r="AG22" t="n">
        <v>22.0</v>
      </c>
      <c r="AH22" t="n">
        <v>0.4703411883487869</v>
      </c>
      <c r="AI22" t="n">
        <v>24.0</v>
      </c>
      <c r="AJ22" t="n">
        <v>0.5449007903750835</v>
      </c>
      <c r="AK22" t="n">
        <v>5.0</v>
      </c>
      <c r="AL22" t="n">
        <v>0.3483192521521334</v>
      </c>
      <c r="AM22" t="n">
        <v>19.0</v>
      </c>
      <c r="AN22" t="n">
        <v>0.4550992096249166</v>
      </c>
      <c r="AO22" t="n">
        <v>26.0</v>
      </c>
      <c r="AP22" t="n">
        <v>0.6967018250315025</v>
      </c>
      <c r="AQ22" t="n">
        <v>4.0</v>
      </c>
      <c r="AR22" t="n">
        <v>0.1261963040290799</v>
      </c>
      <c r="AS22" t="n">
        <v>6.0</v>
      </c>
      <c r="AT22" t="n">
        <v>0.22460529582237543</v>
      </c>
      <c r="AU22" t="n">
        <v>9.0</v>
      </c>
      <c r="AV22" t="n">
        <v>0.71964367209053</v>
      </c>
      <c r="AW22" t="n">
        <v>6.0</v>
      </c>
      <c r="AX22" t="n">
        <v>0.4967172384440831</v>
      </c>
      <c r="AY22" t="n">
        <v>4.0</v>
      </c>
      <c r="AZ22" t="n">
        <v>0.6946318709386882</v>
      </c>
      <c r="BA22" t="n">
        <v>28.0</v>
      </c>
      <c r="BB22" t="n">
        <v>0.1457775270689513</v>
      </c>
      <c r="BC22" t="n">
        <v>13.0</v>
      </c>
      <c r="BD22" t="n">
        <v>0.07811399337822404</v>
      </c>
      <c r="BE22" t="n">
        <v>17.0</v>
      </c>
      <c r="BF22" t="n">
        <v>0.1226521312831958</v>
      </c>
      <c r="BG22" t="n">
        <v>4.0</v>
      </c>
      <c r="BH22" t="n">
        <v>0.19078698927835014</v>
      </c>
      <c r="BI22" t="n">
        <v>12.0</v>
      </c>
      <c r="BJ22" t="n">
        <v>0.5515141462092673</v>
      </c>
      <c r="BK22" t="n">
        <v>24.0</v>
      </c>
      <c r="BL22" t="n">
        <v>0.5914536476430066</v>
      </c>
      <c r="BM22" t="n">
        <v>21.0</v>
      </c>
      <c r="BN22" t="n">
        <v>102.66597602886205</v>
      </c>
      <c r="BO22" t="n">
        <v>23.0</v>
      </c>
      <c r="BP22" t="n">
        <v>107.04719372910974</v>
      </c>
      <c r="BQ22" t="n">
        <v>22.0</v>
      </c>
      <c r="BR22" t="n">
        <v>98.99327721426366</v>
      </c>
      <c r="BS22" t="n">
        <v>26.0</v>
      </c>
    </row>
    <row r="23">
      <c r="A23" t="s">
        <v>110</v>
      </c>
      <c r="B23" t="n">
        <v>0.4161856644520213</v>
      </c>
      <c r="C23" t="n">
        <v>27.0</v>
      </c>
      <c r="D23" t="n">
        <v>0.5679864776029926</v>
      </c>
      <c r="E23" t="n">
        <v>22.0</v>
      </c>
      <c r="F23" t="n">
        <v>0.3117835757861789</v>
      </c>
      <c r="G23" t="n">
        <v>25.0</v>
      </c>
      <c r="H23" t="n">
        <v>0.43201352239700747</v>
      </c>
      <c r="I23" t="n">
        <v>9.0</v>
      </c>
      <c r="J23" t="n">
        <v>0.7773369879749531</v>
      </c>
      <c r="K23" t="n">
        <v>13.0</v>
      </c>
      <c r="L23" t="n">
        <v>0.1519400522152031</v>
      </c>
      <c r="M23" t="n">
        <v>25.0</v>
      </c>
      <c r="N23" t="n">
        <v>0.2239110551015423</v>
      </c>
      <c r="O23" t="n">
        <v>15.0</v>
      </c>
      <c r="P23" t="n">
        <v>0.7914403068592759</v>
      </c>
      <c r="Q23" t="n">
        <v>9.0</v>
      </c>
      <c r="R23" t="n">
        <v>0.48223391453754455</v>
      </c>
      <c r="S23" t="n">
        <v>23.0</v>
      </c>
      <c r="T23" t="n">
        <v>0.6277763342476691</v>
      </c>
      <c r="U23" t="n">
        <v>5.0</v>
      </c>
      <c r="V23" t="n">
        <v>0.16057348629179444</v>
      </c>
      <c r="W23" t="n">
        <v>26.0</v>
      </c>
      <c r="X23" t="n">
        <v>0.07851996941454614</v>
      </c>
      <c r="Y23" t="n">
        <v>15.0</v>
      </c>
      <c r="Z23" t="n">
        <v>0.1013481099081239</v>
      </c>
      <c r="AA23" t="n">
        <v>23.0</v>
      </c>
      <c r="AB23" t="n">
        <v>0.16970365070650054</v>
      </c>
      <c r="AC23" t="n">
        <v>7.0</v>
      </c>
      <c r="AD23" t="n">
        <v>0.4846774553291553</v>
      </c>
      <c r="AE23" t="n">
        <v>27.0</v>
      </c>
      <c r="AF23" t="n">
        <v>0.5374513967315214</v>
      </c>
      <c r="AG23" t="n">
        <v>27.0</v>
      </c>
      <c r="AH23" t="n">
        <v>0.500314266386332</v>
      </c>
      <c r="AI23" t="n">
        <v>28.0</v>
      </c>
      <c r="AJ23" t="n">
        <v>0.6179390365662525</v>
      </c>
      <c r="AK23" t="n">
        <v>18.0</v>
      </c>
      <c r="AL23" t="n">
        <v>0.3687591539004635</v>
      </c>
      <c r="AM23" t="n">
        <v>21.0</v>
      </c>
      <c r="AN23" t="n">
        <v>0.3820609634337476</v>
      </c>
      <c r="AO23" t="n">
        <v>13.0</v>
      </c>
      <c r="AP23" t="n">
        <v>0.7730410997330757</v>
      </c>
      <c r="AQ23" t="n">
        <v>15.0</v>
      </c>
      <c r="AR23" t="n">
        <v>0.19321874820457882</v>
      </c>
      <c r="AS23" t="n">
        <v>20.0</v>
      </c>
      <c r="AT23" t="n">
        <v>0.2293537698951509</v>
      </c>
      <c r="AU23" t="n">
        <v>16.0</v>
      </c>
      <c r="AV23" t="n">
        <v>0.8048461480289415</v>
      </c>
      <c r="AW23" t="n">
        <v>21.0</v>
      </c>
      <c r="AX23" t="n">
        <v>0.5018053151397335</v>
      </c>
      <c r="AY23" t="n">
        <v>18.0</v>
      </c>
      <c r="AZ23" t="n">
        <v>0.5998284438788758</v>
      </c>
      <c r="BA23" t="n">
        <v>19.0</v>
      </c>
      <c r="BB23" t="n">
        <v>0.1281366936737083</v>
      </c>
      <c r="BC23" t="n">
        <v>25.0</v>
      </c>
      <c r="BD23" t="n">
        <v>0.09164667644475562</v>
      </c>
      <c r="BE23" t="n">
        <v>8.0</v>
      </c>
      <c r="BF23" t="n">
        <v>0.12054217851436648</v>
      </c>
      <c r="BG23" t="n">
        <v>7.0</v>
      </c>
      <c r="BH23" t="n">
        <v>0.18404091808742196</v>
      </c>
      <c r="BI23" t="n">
        <v>18.0</v>
      </c>
      <c r="BJ23" t="n">
        <v>0.5713106364340067</v>
      </c>
      <c r="BK23" t="n">
        <v>26.0</v>
      </c>
      <c r="BL23" t="n">
        <v>0.6336844502878645</v>
      </c>
      <c r="BM23" t="n">
        <v>27.0</v>
      </c>
      <c r="BN23" t="n">
        <v>93.96791700474772</v>
      </c>
      <c r="BO23" t="n">
        <v>27.0</v>
      </c>
      <c r="BP23" t="n">
        <v>106.83812669647074</v>
      </c>
      <c r="BQ23" t="n">
        <v>20.0</v>
      </c>
      <c r="BR23" t="n">
        <v>101.54903818146174</v>
      </c>
      <c r="BS23" t="n">
        <v>15.0</v>
      </c>
    </row>
    <row r="24">
      <c r="A24" t="s">
        <v>111</v>
      </c>
      <c r="B24" t="n">
        <v>0.457645585294864</v>
      </c>
      <c r="C24" t="n">
        <v>13.0</v>
      </c>
      <c r="D24" t="n">
        <v>0.5968400267413989</v>
      </c>
      <c r="E24" t="n">
        <v>15.0</v>
      </c>
      <c r="F24" t="n">
        <v>0.35569694061610224</v>
      </c>
      <c r="G24" t="n">
        <v>12.0</v>
      </c>
      <c r="H24" t="n">
        <v>0.4031599732586011</v>
      </c>
      <c r="I24" t="n">
        <v>16.0</v>
      </c>
      <c r="J24" t="n">
        <v>0.8528890183723752</v>
      </c>
      <c r="K24" t="n">
        <v>3.0</v>
      </c>
      <c r="L24" t="n">
        <v>0.17107949820147153</v>
      </c>
      <c r="M24" t="n">
        <v>13.0</v>
      </c>
      <c r="N24" t="n">
        <v>0.16894264522256</v>
      </c>
      <c r="O24" t="n">
        <v>26.0</v>
      </c>
      <c r="P24" t="n">
        <v>0.721443186153032</v>
      </c>
      <c r="Q24" t="n">
        <v>30.0</v>
      </c>
      <c r="R24" t="n">
        <v>0.4653341986161482</v>
      </c>
      <c r="S24" t="n">
        <v>30.0</v>
      </c>
      <c r="T24" t="n">
        <v>0.5818885123893764</v>
      </c>
      <c r="U24" t="n">
        <v>15.0</v>
      </c>
      <c r="V24" t="n">
        <v>0.11812424502829703</v>
      </c>
      <c r="W24" t="n">
        <v>2.0</v>
      </c>
      <c r="X24" t="n">
        <v>0.0898936383911934</v>
      </c>
      <c r="Y24" t="n">
        <v>24.0</v>
      </c>
      <c r="Z24" t="n">
        <v>0.11495511643658696</v>
      </c>
      <c r="AA24" t="n">
        <v>25.0</v>
      </c>
      <c r="AB24" t="n">
        <v>0.18738577751422722</v>
      </c>
      <c r="AC24" t="n">
        <v>14.0</v>
      </c>
      <c r="AD24" t="n">
        <v>0.5296903287630105</v>
      </c>
      <c r="AE24" t="n">
        <v>13.0</v>
      </c>
      <c r="AF24" t="n">
        <v>0.5886553376724764</v>
      </c>
      <c r="AG24" t="n">
        <v>12.0</v>
      </c>
      <c r="AH24" t="n">
        <v>0.4320650157923629</v>
      </c>
      <c r="AI24" t="n">
        <v>8.0</v>
      </c>
      <c r="AJ24" t="n">
        <v>0.6168942926098225</v>
      </c>
      <c r="AK24" t="n">
        <v>17.0</v>
      </c>
      <c r="AL24" t="n">
        <v>0.3329155426137598</v>
      </c>
      <c r="AM24" t="n">
        <v>14.0</v>
      </c>
      <c r="AN24" t="n">
        <v>0.38310570739017746</v>
      </c>
      <c r="AO24" t="n">
        <v>14.0</v>
      </c>
      <c r="AP24" t="n">
        <v>0.6887032241657077</v>
      </c>
      <c r="AQ24" t="n">
        <v>3.0</v>
      </c>
      <c r="AR24" t="n">
        <v>0.15820770951068044</v>
      </c>
      <c r="AS24" t="n">
        <v>12.0</v>
      </c>
      <c r="AT24" t="n">
        <v>0.23090519121460312</v>
      </c>
      <c r="AU24" t="n">
        <v>17.0</v>
      </c>
      <c r="AV24" t="n">
        <v>0.8658975739514365</v>
      </c>
      <c r="AW24" t="n">
        <v>27.0</v>
      </c>
      <c r="AX24" t="n">
        <v>0.5020097975112293</v>
      </c>
      <c r="AY24" t="n">
        <v>19.0</v>
      </c>
      <c r="AZ24" t="n">
        <v>0.5907275785454608</v>
      </c>
      <c r="BA24" t="n">
        <v>17.0</v>
      </c>
      <c r="BB24" t="n">
        <v>0.15507232129774826</v>
      </c>
      <c r="BC24" t="n">
        <v>6.0</v>
      </c>
      <c r="BD24" t="n">
        <v>0.06945301276957005</v>
      </c>
      <c r="BE24" t="n">
        <v>24.0</v>
      </c>
      <c r="BF24" t="n">
        <v>0.06175073714347616</v>
      </c>
      <c r="BG24" t="n">
        <v>27.0</v>
      </c>
      <c r="BH24" t="n">
        <v>0.16603764960061823</v>
      </c>
      <c r="BI24" t="n">
        <v>28.0</v>
      </c>
      <c r="BJ24" t="n">
        <v>0.4961121555874968</v>
      </c>
      <c r="BK24" t="n">
        <v>8.0</v>
      </c>
      <c r="BL24" t="n">
        <v>0.5477426840920614</v>
      </c>
      <c r="BM24" t="n">
        <v>8.0</v>
      </c>
      <c r="BN24" t="n">
        <v>108.81949781925864</v>
      </c>
      <c r="BO24" t="n">
        <v>12.0</v>
      </c>
      <c r="BP24" t="n">
        <v>107.4418411143061</v>
      </c>
      <c r="BQ24" t="n">
        <v>23.0</v>
      </c>
      <c r="BR24" t="n">
        <v>99.93752165670625</v>
      </c>
      <c r="BS24" t="n">
        <v>24.0</v>
      </c>
    </row>
    <row r="25">
      <c r="A25" t="s">
        <v>112</v>
      </c>
      <c r="B25" t="n">
        <v>0.46488638838393137</v>
      </c>
      <c r="C25" t="n">
        <v>7.0</v>
      </c>
      <c r="D25" t="n">
        <v>0.6570342939617522</v>
      </c>
      <c r="E25" t="n">
        <v>3.0</v>
      </c>
      <c r="F25" t="n">
        <v>0.32157720455695266</v>
      </c>
      <c r="G25" t="n">
        <v>23.0</v>
      </c>
      <c r="H25" t="n">
        <v>0.3429657060382479</v>
      </c>
      <c r="I25" t="n">
        <v>28.0</v>
      </c>
      <c r="J25" t="n">
        <v>0.7862137892200299</v>
      </c>
      <c r="K25" t="n">
        <v>11.0</v>
      </c>
      <c r="L25" t="n">
        <v>0.18203321909508974</v>
      </c>
      <c r="M25" t="n">
        <v>11.0</v>
      </c>
      <c r="N25" t="n">
        <v>0.18811593020098416</v>
      </c>
      <c r="O25" t="n">
        <v>24.0</v>
      </c>
      <c r="P25" t="n">
        <v>0.7736621709219013</v>
      </c>
      <c r="Q25" t="n">
        <v>15.0</v>
      </c>
      <c r="R25" t="n">
        <v>0.5005335521352636</v>
      </c>
      <c r="S25" t="n">
        <v>16.0</v>
      </c>
      <c r="T25" t="n">
        <v>0.6034326974242277</v>
      </c>
      <c r="U25" t="n">
        <v>11.0</v>
      </c>
      <c r="V25" t="n">
        <v>0.15194077947881768</v>
      </c>
      <c r="W25" t="n">
        <v>18.0</v>
      </c>
      <c r="X25" t="n">
        <v>0.06705749556629893</v>
      </c>
      <c r="Y25" t="n">
        <v>6.0</v>
      </c>
      <c r="Z25" t="n">
        <v>0.07583019036577372</v>
      </c>
      <c r="AA25" t="n">
        <v>5.0</v>
      </c>
      <c r="AB25" t="n">
        <v>0.17354297279932684</v>
      </c>
      <c r="AC25" t="n">
        <v>9.0</v>
      </c>
      <c r="AD25" t="n">
        <v>0.5199532981344737</v>
      </c>
      <c r="AE25" t="n">
        <v>16.0</v>
      </c>
      <c r="AF25" t="n">
        <v>0.5811603150514901</v>
      </c>
      <c r="AG25" t="n">
        <v>14.0</v>
      </c>
      <c r="AH25" t="n">
        <v>0.4354428695543615</v>
      </c>
      <c r="AI25" t="n">
        <v>11.0</v>
      </c>
      <c r="AJ25" t="n">
        <v>0.5395410995548415</v>
      </c>
      <c r="AK25" t="n">
        <v>3.0</v>
      </c>
      <c r="AL25" t="n">
        <v>0.3705111700071507</v>
      </c>
      <c r="AM25" t="n">
        <v>22.0</v>
      </c>
      <c r="AN25" t="n">
        <v>0.4604589004451585</v>
      </c>
      <c r="AO25" t="n">
        <v>28.0</v>
      </c>
      <c r="AP25" t="n">
        <v>0.8109932733909547</v>
      </c>
      <c r="AQ25" t="n">
        <v>23.0</v>
      </c>
      <c r="AR25" t="n">
        <v>0.14524308477607573</v>
      </c>
      <c r="AS25" t="n">
        <v>9.0</v>
      </c>
      <c r="AT25" t="n">
        <v>0.2392388849209675</v>
      </c>
      <c r="AU25" t="n">
        <v>30.0</v>
      </c>
      <c r="AV25" t="n">
        <v>0.8177997203482201</v>
      </c>
      <c r="AW25" t="n">
        <v>22.0</v>
      </c>
      <c r="AX25" t="n">
        <v>0.5061843399409393</v>
      </c>
      <c r="AY25" t="n">
        <v>28.0</v>
      </c>
      <c r="AZ25" t="n">
        <v>0.5408476548501622</v>
      </c>
      <c r="BA25" t="n">
        <v>7.0</v>
      </c>
      <c r="BB25" t="n">
        <v>0.13943255663284687</v>
      </c>
      <c r="BC25" t="n">
        <v>18.0</v>
      </c>
      <c r="BD25" t="n">
        <v>0.08358519250426999</v>
      </c>
      <c r="BE25" t="n">
        <v>12.0</v>
      </c>
      <c r="BF25" t="n">
        <v>0.07991266276367008</v>
      </c>
      <c r="BG25" t="n">
        <v>24.0</v>
      </c>
      <c r="BH25" t="n">
        <v>0.2057960438328708</v>
      </c>
      <c r="BI25" t="n">
        <v>5.0</v>
      </c>
      <c r="BJ25" t="n">
        <v>0.5198022140984286</v>
      </c>
      <c r="BK25" t="n">
        <v>17.0</v>
      </c>
      <c r="BL25" t="n">
        <v>0.5703301521779964</v>
      </c>
      <c r="BM25" t="n">
        <v>17.0</v>
      </c>
      <c r="BN25" t="n">
        <v>105.38780670505705</v>
      </c>
      <c r="BO25" t="n">
        <v>18.0</v>
      </c>
      <c r="BP25" t="n">
        <v>106.33896988910048</v>
      </c>
      <c r="BQ25" t="n">
        <v>17.0</v>
      </c>
      <c r="BR25" t="n">
        <v>102.95343645499989</v>
      </c>
      <c r="BS25" t="n">
        <v>5.0</v>
      </c>
    </row>
    <row r="26">
      <c r="A26" t="s">
        <v>19</v>
      </c>
      <c r="B26" t="n">
        <v>0.46233996824316353</v>
      </c>
      <c r="C26" t="n">
        <v>10.0</v>
      </c>
      <c r="D26" t="n">
        <v>0.5487064899069694</v>
      </c>
      <c r="E26" t="n">
        <v>26.0</v>
      </c>
      <c r="F26" t="n">
        <v>0.35772410770255636</v>
      </c>
      <c r="G26" t="n">
        <v>8.0</v>
      </c>
      <c r="H26" t="n">
        <v>0.4512935100930307</v>
      </c>
      <c r="I26" t="n">
        <v>5.0</v>
      </c>
      <c r="J26" t="n">
        <v>0.8244546034914078</v>
      </c>
      <c r="K26" t="n">
        <v>7.0</v>
      </c>
      <c r="L26" t="n">
        <v>0.16317266721248216</v>
      </c>
      <c r="M26" t="n">
        <v>19.0</v>
      </c>
      <c r="N26" t="n">
        <v>0.25733448383796026</v>
      </c>
      <c r="O26" t="n">
        <v>6.0</v>
      </c>
      <c r="P26" t="n">
        <v>0.8019244284693056</v>
      </c>
      <c r="Q26" t="n">
        <v>5.0</v>
      </c>
      <c r="R26" t="n">
        <v>0.518081304190929</v>
      </c>
      <c r="S26" t="n">
        <v>6.0</v>
      </c>
      <c r="T26" t="n">
        <v>0.559652135505285</v>
      </c>
      <c r="U26" t="n">
        <v>21.0</v>
      </c>
      <c r="V26" t="n">
        <v>0.11893944812702188</v>
      </c>
      <c r="W26" t="n">
        <v>3.0</v>
      </c>
      <c r="X26" t="n">
        <v>0.08955526621378726</v>
      </c>
      <c r="Y26" t="n">
        <v>23.0</v>
      </c>
      <c r="Z26" t="n">
        <v>0.11845067624485947</v>
      </c>
      <c r="AA26" t="n">
        <v>27.0</v>
      </c>
      <c r="AB26" t="n">
        <v>0.18559899598788018</v>
      </c>
      <c r="AC26" t="n">
        <v>13.0</v>
      </c>
      <c r="AD26" t="n">
        <v>0.5447648984867752</v>
      </c>
      <c r="AE26" t="n">
        <v>6.0</v>
      </c>
      <c r="AF26" t="n">
        <v>0.6009433485080472</v>
      </c>
      <c r="AG26" t="n">
        <v>7.0</v>
      </c>
      <c r="AH26" t="n">
        <v>0.403641919645496</v>
      </c>
      <c r="AI26" t="n">
        <v>3.0</v>
      </c>
      <c r="AJ26" t="n">
        <v>0.614859646180587</v>
      </c>
      <c r="AK26" t="n">
        <v>16.0</v>
      </c>
      <c r="AL26" t="n">
        <v>0.3194000728061198</v>
      </c>
      <c r="AM26" t="n">
        <v>9.0</v>
      </c>
      <c r="AN26" t="n">
        <v>0.3851403538194132</v>
      </c>
      <c r="AO26" t="n">
        <v>15.0</v>
      </c>
      <c r="AP26" t="n">
        <v>0.6066832655812433</v>
      </c>
      <c r="AQ26" t="n">
        <v>1.0</v>
      </c>
      <c r="AR26" t="n">
        <v>0.14443012478112827</v>
      </c>
      <c r="AS26" t="n">
        <v>8.0</v>
      </c>
      <c r="AT26" t="n">
        <v>0.22886063998360245</v>
      </c>
      <c r="AU26" t="n">
        <v>15.0</v>
      </c>
      <c r="AV26" t="n">
        <v>0.7387076321095257</v>
      </c>
      <c r="AW26" t="n">
        <v>10.0</v>
      </c>
      <c r="AX26" t="n">
        <v>0.5034728548370437</v>
      </c>
      <c r="AY26" t="n">
        <v>23.0</v>
      </c>
      <c r="AZ26" t="n">
        <v>0.6571975175911188</v>
      </c>
      <c r="BA26" t="n">
        <v>27.0</v>
      </c>
      <c r="BB26" t="n">
        <v>0.170163846457855</v>
      </c>
      <c r="BC26" t="n">
        <v>2.0</v>
      </c>
      <c r="BD26" t="n">
        <v>0.06817086712002716</v>
      </c>
      <c r="BE26" t="n">
        <v>27.0</v>
      </c>
      <c r="BF26" t="n">
        <v>0.05325066703451361</v>
      </c>
      <c r="BG26" t="n">
        <v>28.0</v>
      </c>
      <c r="BH26" t="n">
        <v>0.1856488847099469</v>
      </c>
      <c r="BI26" t="n">
        <v>15.0</v>
      </c>
      <c r="BJ26" t="n">
        <v>0.4639574072743709</v>
      </c>
      <c r="BK26" t="n">
        <v>4.0</v>
      </c>
      <c r="BL26" t="n">
        <v>0.5102529247638092</v>
      </c>
      <c r="BM26" t="n">
        <v>1.0</v>
      </c>
      <c r="BN26" t="n">
        <v>112.31355073737717</v>
      </c>
      <c r="BO26" t="n">
        <v>3.0</v>
      </c>
      <c r="BP26" t="n">
        <v>97.97587579276423</v>
      </c>
      <c r="BQ26" t="n">
        <v>1.0</v>
      </c>
      <c r="BR26" t="n">
        <v>100.54100964297167</v>
      </c>
      <c r="BS26" t="n">
        <v>21.0</v>
      </c>
    </row>
    <row r="27">
      <c r="A27" t="s">
        <v>113</v>
      </c>
      <c r="B27" t="n">
        <v>0.4633841793807675</v>
      </c>
      <c r="C27" t="n">
        <v>8.0</v>
      </c>
      <c r="D27" t="n">
        <v>0.5985448623848187</v>
      </c>
      <c r="E27" t="n">
        <v>14.0</v>
      </c>
      <c r="F27" t="n">
        <v>0.3559276627102674</v>
      </c>
      <c r="G27" t="n">
        <v>11.0</v>
      </c>
      <c r="H27" t="n">
        <v>0.40145513761518137</v>
      </c>
      <c r="I27" t="n">
        <v>17.0</v>
      </c>
      <c r="J27" t="n">
        <v>0.8333591573722594</v>
      </c>
      <c r="K27" t="n">
        <v>5.0</v>
      </c>
      <c r="L27" t="n">
        <v>0.20874369833853684</v>
      </c>
      <c r="M27" t="n">
        <v>5.0</v>
      </c>
      <c r="N27" t="n">
        <v>0.24505019178436466</v>
      </c>
      <c r="O27" t="n">
        <v>10.0</v>
      </c>
      <c r="P27" t="n">
        <v>0.7799757242704339</v>
      </c>
      <c r="Q27" t="n">
        <v>12.0</v>
      </c>
      <c r="R27" t="n">
        <v>0.5120968728923891</v>
      </c>
      <c r="S27" t="n">
        <v>9.0</v>
      </c>
      <c r="T27" t="n">
        <v>0.6025869131269225</v>
      </c>
      <c r="U27" t="n">
        <v>13.0</v>
      </c>
      <c r="V27" t="n">
        <v>0.1562517755977595</v>
      </c>
      <c r="W27" t="n">
        <v>21.0</v>
      </c>
      <c r="X27" t="n">
        <v>0.08341622414244271</v>
      </c>
      <c r="Y27" t="n">
        <v>19.0</v>
      </c>
      <c r="Z27" t="n">
        <v>0.09419926010441561</v>
      </c>
      <c r="AA27" t="n">
        <v>17.0</v>
      </c>
      <c r="AB27" t="n">
        <v>0.18880337467019995</v>
      </c>
      <c r="AC27" t="n">
        <v>15.0</v>
      </c>
      <c r="AD27" t="n">
        <v>0.5347870895100015</v>
      </c>
      <c r="AE27" t="n">
        <v>10.0</v>
      </c>
      <c r="AF27" t="n">
        <v>0.6054828013316685</v>
      </c>
      <c r="AG27" t="n">
        <v>6.0</v>
      </c>
      <c r="AH27" t="n">
        <v>0.44373111068358817</v>
      </c>
      <c r="AI27" t="n">
        <v>14.0</v>
      </c>
      <c r="AJ27" t="n">
        <v>0.6510757724628873</v>
      </c>
      <c r="AK27" t="n">
        <v>25.0</v>
      </c>
      <c r="AL27" t="n">
        <v>0.34189120792379224</v>
      </c>
      <c r="AM27" t="n">
        <v>16.0</v>
      </c>
      <c r="AN27" t="n">
        <v>0.34892422753711283</v>
      </c>
      <c r="AO27" t="n">
        <v>6.0</v>
      </c>
      <c r="AP27" t="n">
        <v>0.7401673198841343</v>
      </c>
      <c r="AQ27" t="n">
        <v>7.0</v>
      </c>
      <c r="AR27" t="n">
        <v>0.11776512304990597</v>
      </c>
      <c r="AS27" t="n">
        <v>5.0</v>
      </c>
      <c r="AT27" t="n">
        <v>0.22299789405926543</v>
      </c>
      <c r="AU27" t="n">
        <v>4.0</v>
      </c>
      <c r="AV27" t="n">
        <v>0.7570095420293277</v>
      </c>
      <c r="AW27" t="n">
        <v>13.0</v>
      </c>
      <c r="AX27" t="n">
        <v>0.5006946429451163</v>
      </c>
      <c r="AY27" t="n">
        <v>14.0</v>
      </c>
      <c r="AZ27" t="n">
        <v>0.5285893757736044</v>
      </c>
      <c r="BA27" t="n">
        <v>6.0</v>
      </c>
      <c r="BB27" t="n">
        <v>0.12914003285226486</v>
      </c>
      <c r="BC27" t="n">
        <v>24.0</v>
      </c>
      <c r="BD27" t="n">
        <v>0.08575310192654964</v>
      </c>
      <c r="BE27" t="n">
        <v>11.0</v>
      </c>
      <c r="BF27" t="n">
        <v>0.10662055897257289</v>
      </c>
      <c r="BG27" t="n">
        <v>11.0</v>
      </c>
      <c r="BH27" t="n">
        <v>0.1851964619961663</v>
      </c>
      <c r="BI27" t="n">
        <v>16.0</v>
      </c>
      <c r="BJ27" t="n">
        <v>0.5035523761364505</v>
      </c>
      <c r="BK27" t="n">
        <v>11.0</v>
      </c>
      <c r="BL27" t="n">
        <v>0.5433004849294274</v>
      </c>
      <c r="BM27" t="n">
        <v>7.0</v>
      </c>
      <c r="BN27" t="n">
        <v>106.57496296781615</v>
      </c>
      <c r="BO27" t="n">
        <v>16.0</v>
      </c>
      <c r="BP27" t="n">
        <v>102.3599442427385</v>
      </c>
      <c r="BQ27" t="n">
        <v>9.0</v>
      </c>
      <c r="BR27" t="n">
        <v>100.94287508505442</v>
      </c>
      <c r="BS27" t="n">
        <v>19.0</v>
      </c>
    </row>
    <row r="28">
      <c r="A28" t="s">
        <v>15</v>
      </c>
      <c r="B28" t="n">
        <v>0.4538024258136033</v>
      </c>
      <c r="C28" t="n">
        <v>17.0</v>
      </c>
      <c r="D28" t="n">
        <v>0.6380241477918254</v>
      </c>
      <c r="E28" t="n">
        <v>6.0</v>
      </c>
      <c r="F28" t="n">
        <v>0.37830195503592456</v>
      </c>
      <c r="G28" t="n">
        <v>4.0</v>
      </c>
      <c r="H28" t="n">
        <v>0.36197585220817463</v>
      </c>
      <c r="I28" t="n">
        <v>25.0</v>
      </c>
      <c r="J28" t="n">
        <v>0.712654829175355</v>
      </c>
      <c r="K28" t="n">
        <v>27.0</v>
      </c>
      <c r="L28" t="n">
        <v>0.16787606362777696</v>
      </c>
      <c r="M28" t="n">
        <v>14.0</v>
      </c>
      <c r="N28" t="n">
        <v>0.2316630789200703</v>
      </c>
      <c r="O28" t="n">
        <v>14.0</v>
      </c>
      <c r="P28" t="n">
        <v>0.7575358753874768</v>
      </c>
      <c r="Q28" t="n">
        <v>21.0</v>
      </c>
      <c r="R28" t="n">
        <v>0.47128976903100106</v>
      </c>
      <c r="S28" t="n">
        <v>27.0</v>
      </c>
      <c r="T28" t="n">
        <v>0.6649612458409693</v>
      </c>
      <c r="U28" t="n">
        <v>2.0</v>
      </c>
      <c r="V28" t="n">
        <v>0.11962300823594568</v>
      </c>
      <c r="W28" t="n">
        <v>5.0</v>
      </c>
      <c r="X28" t="n">
        <v>0.07966163933356253</v>
      </c>
      <c r="Y28" t="n">
        <v>16.0</v>
      </c>
      <c r="Z28" t="n">
        <v>0.07896650557333343</v>
      </c>
      <c r="AA28" t="n">
        <v>7.0</v>
      </c>
      <c r="AB28" t="n">
        <v>0.18009310605333853</v>
      </c>
      <c r="AC28" t="n">
        <v>12.0</v>
      </c>
      <c r="AD28" t="n">
        <v>0.5222417953745719</v>
      </c>
      <c r="AE28" t="n">
        <v>15.0</v>
      </c>
      <c r="AF28" t="n">
        <v>0.5757087789763553</v>
      </c>
      <c r="AG28" t="n">
        <v>17.0</v>
      </c>
      <c r="AH28" t="n">
        <v>0.4582817765746008</v>
      </c>
      <c r="AI28" t="n">
        <v>20.0</v>
      </c>
      <c r="AJ28" t="n">
        <v>0.5694459044905889</v>
      </c>
      <c r="AK28" t="n">
        <v>12.0</v>
      </c>
      <c r="AL28" t="n">
        <v>0.28544764929724287</v>
      </c>
      <c r="AM28" t="n">
        <v>2.0</v>
      </c>
      <c r="AN28" t="n">
        <v>0.4305540955094112</v>
      </c>
      <c r="AO28" t="n">
        <v>19.0</v>
      </c>
      <c r="AP28" t="n">
        <v>0.8143541388931548</v>
      </c>
      <c r="AQ28" t="n">
        <v>24.0</v>
      </c>
      <c r="AR28" t="n">
        <v>0.18802385548407652</v>
      </c>
      <c r="AS28" t="n">
        <v>19.0</v>
      </c>
      <c r="AT28" t="n">
        <v>0.2262898800786217</v>
      </c>
      <c r="AU28" t="n">
        <v>10.0</v>
      </c>
      <c r="AV28" t="n">
        <v>0.8029092285321002</v>
      </c>
      <c r="AW28" t="n">
        <v>19.0</v>
      </c>
      <c r="AX28" t="n">
        <v>0.502013383794005</v>
      </c>
      <c r="AY28" t="n">
        <v>20.0</v>
      </c>
      <c r="AZ28" t="n">
        <v>0.44373688070764516</v>
      </c>
      <c r="BA28" t="n">
        <v>1.0</v>
      </c>
      <c r="BB28" t="n">
        <v>0.15675256764493192</v>
      </c>
      <c r="BC28" t="n">
        <v>5.0</v>
      </c>
      <c r="BD28" t="n">
        <v>0.0791635127259423</v>
      </c>
      <c r="BE28" t="n">
        <v>16.0</v>
      </c>
      <c r="BF28" t="n">
        <v>0.11755501773880657</v>
      </c>
      <c r="BG28" t="n">
        <v>8.0</v>
      </c>
      <c r="BH28" t="n">
        <v>0.19569285758046975</v>
      </c>
      <c r="BI28" t="n">
        <v>10.0</v>
      </c>
      <c r="BJ28" t="n">
        <v>0.5225296293123173</v>
      </c>
      <c r="BK28" t="n">
        <v>19.0</v>
      </c>
      <c r="BL28" t="n">
        <v>0.5873772917056144</v>
      </c>
      <c r="BM28" t="n">
        <v>20.0</v>
      </c>
      <c r="BN28" t="n">
        <v>112.35066688116123</v>
      </c>
      <c r="BO28" t="n">
        <v>2.0</v>
      </c>
      <c r="BP28" t="n">
        <v>112.91458645650681</v>
      </c>
      <c r="BQ28" t="n">
        <v>28.0</v>
      </c>
      <c r="BR28" t="n">
        <v>102.25876851060161</v>
      </c>
      <c r="BS28" t="n">
        <v>11.0</v>
      </c>
    </row>
    <row r="29">
      <c r="A29" t="s">
        <v>114</v>
      </c>
      <c r="B29" t="n">
        <v>0.4483073595968108</v>
      </c>
      <c r="C29" t="n">
        <v>19.0</v>
      </c>
      <c r="D29" t="n">
        <v>0.6319980933516199</v>
      </c>
      <c r="E29" t="n">
        <v>8.0</v>
      </c>
      <c r="F29" t="n">
        <v>0.3439874518598292</v>
      </c>
      <c r="G29" t="n">
        <v>17.0</v>
      </c>
      <c r="H29" t="n">
        <v>0.3680019066483801</v>
      </c>
      <c r="I29" t="n">
        <v>23.0</v>
      </c>
      <c r="J29" t="n">
        <v>0.681998160492354</v>
      </c>
      <c r="K29" t="n">
        <v>30.0</v>
      </c>
      <c r="L29" t="n">
        <v>0.16649514297142698</v>
      </c>
      <c r="M29" t="n">
        <v>18.0</v>
      </c>
      <c r="N29" t="n">
        <v>0.30317740834879026</v>
      </c>
      <c r="O29" t="n">
        <v>1.0</v>
      </c>
      <c r="P29" t="n">
        <v>0.74919677356242</v>
      </c>
      <c r="Q29" t="n">
        <v>25.0</v>
      </c>
      <c r="R29" t="n">
        <v>0.5121085045912493</v>
      </c>
      <c r="S29" t="n">
        <v>8.0</v>
      </c>
      <c r="T29" t="n">
        <v>0.5205589833982985</v>
      </c>
      <c r="U29" t="n">
        <v>28.0</v>
      </c>
      <c r="V29" t="n">
        <v>0.13472680429103187</v>
      </c>
      <c r="W29" t="n">
        <v>8.0</v>
      </c>
      <c r="X29" t="n">
        <v>0.09413288536335915</v>
      </c>
      <c r="Y29" t="n">
        <v>27.0</v>
      </c>
      <c r="Z29" t="n">
        <v>0.08577732308595212</v>
      </c>
      <c r="AA29" t="n">
        <v>15.0</v>
      </c>
      <c r="AB29" t="n">
        <v>0.2045593915843832</v>
      </c>
      <c r="AC29" t="n">
        <v>28.0</v>
      </c>
      <c r="AD29" t="n">
        <v>0.5117875901352721</v>
      </c>
      <c r="AE29" t="n">
        <v>19.0</v>
      </c>
      <c r="AF29" t="n">
        <v>0.5645365203619377</v>
      </c>
      <c r="AG29" t="n">
        <v>19.0</v>
      </c>
      <c r="AH29" t="n">
        <v>0.4913773737418413</v>
      </c>
      <c r="AI29" t="n">
        <v>26.0</v>
      </c>
      <c r="AJ29" t="n">
        <v>0.5589725813838087</v>
      </c>
      <c r="AK29" t="n">
        <v>9.0</v>
      </c>
      <c r="AL29" t="n">
        <v>0.38972202542638673</v>
      </c>
      <c r="AM29" t="n">
        <v>25.0</v>
      </c>
      <c r="AN29" t="n">
        <v>0.4410274186161913</v>
      </c>
      <c r="AO29" t="n">
        <v>22.0</v>
      </c>
      <c r="AP29" t="n">
        <v>0.8901229562402179</v>
      </c>
      <c r="AQ29" t="n">
        <v>30.0</v>
      </c>
      <c r="AR29" t="n">
        <v>0.21661055010831856</v>
      </c>
      <c r="AS29" t="n">
        <v>26.0</v>
      </c>
      <c r="AT29" t="n">
        <v>0.23770006144716294</v>
      </c>
      <c r="AU29" t="n">
        <v>26.0</v>
      </c>
      <c r="AV29" t="n">
        <v>0.6201912299360112</v>
      </c>
      <c r="AW29" t="n">
        <v>1.0</v>
      </c>
      <c r="AX29" t="n">
        <v>0.503640543725013</v>
      </c>
      <c r="AY29" t="n">
        <v>24.0</v>
      </c>
      <c r="AZ29" t="n">
        <v>0.6992067070409885</v>
      </c>
      <c r="BA29" t="n">
        <v>29.0</v>
      </c>
      <c r="BB29" t="n">
        <v>0.16571197137867402</v>
      </c>
      <c r="BC29" t="n">
        <v>3.0</v>
      </c>
      <c r="BD29" t="n">
        <v>0.046325413113202644</v>
      </c>
      <c r="BE29" t="n">
        <v>30.0</v>
      </c>
      <c r="BF29" t="n">
        <v>0.08509891935277199</v>
      </c>
      <c r="BG29" t="n">
        <v>21.0</v>
      </c>
      <c r="BH29" t="n">
        <v>0.1699691777801546</v>
      </c>
      <c r="BI29" t="n">
        <v>24.0</v>
      </c>
      <c r="BJ29" t="n">
        <v>0.5774219406444581</v>
      </c>
      <c r="BK29" t="n">
        <v>28.0</v>
      </c>
      <c r="BL29" t="n">
        <v>0.6504948939726876</v>
      </c>
      <c r="BM29" t="n">
        <v>29.0</v>
      </c>
      <c r="BN29" t="n">
        <v>108.37073377257927</v>
      </c>
      <c r="BO29" t="n">
        <v>14.0</v>
      </c>
      <c r="BP29" t="n">
        <v>114.07477985106448</v>
      </c>
      <c r="BQ29" t="n">
        <v>30.0</v>
      </c>
      <c r="BR29" t="n">
        <v>99.15386289299202</v>
      </c>
      <c r="BS29" t="n">
        <v>25.0</v>
      </c>
    </row>
    <row r="30">
      <c r="A30" t="s">
        <v>16</v>
      </c>
      <c r="B30" t="n">
        <v>0.463318764598013</v>
      </c>
      <c r="C30" t="n">
        <v>9.0</v>
      </c>
      <c r="D30" t="n">
        <v>0.5241767756171524</v>
      </c>
      <c r="E30" t="n">
        <v>29.0</v>
      </c>
      <c r="F30" t="n">
        <v>0.2988067632736819</v>
      </c>
      <c r="G30" t="n">
        <v>28.0</v>
      </c>
      <c r="H30" t="n">
        <v>0.47582322438284774</v>
      </c>
      <c r="I30" t="n">
        <v>2.0</v>
      </c>
      <c r="J30" t="n">
        <v>0.7258518910195404</v>
      </c>
      <c r="K30" t="n">
        <v>26.0</v>
      </c>
      <c r="L30" t="n">
        <v>0.18581086980224637</v>
      </c>
      <c r="M30" t="n">
        <v>10.0</v>
      </c>
      <c r="N30" t="n">
        <v>0.2316860706732769</v>
      </c>
      <c r="O30" t="n">
        <v>13.0</v>
      </c>
      <c r="P30" t="n">
        <v>0.7673318548875888</v>
      </c>
      <c r="Q30" t="n">
        <v>19.0</v>
      </c>
      <c r="R30" t="n">
        <v>0.5044178931018006</v>
      </c>
      <c r="S30" t="n">
        <v>13.0</v>
      </c>
      <c r="T30" t="n">
        <v>0.5062725688981694</v>
      </c>
      <c r="U30" t="n">
        <v>29.0</v>
      </c>
      <c r="V30" t="n">
        <v>0.158194110879866</v>
      </c>
      <c r="W30" t="n">
        <v>22.0</v>
      </c>
      <c r="X30" t="n">
        <v>0.0656300668038033</v>
      </c>
      <c r="Y30" t="n">
        <v>5.0</v>
      </c>
      <c r="Z30" t="n">
        <v>0.06961336976753237</v>
      </c>
      <c r="AA30" t="n">
        <v>3.0</v>
      </c>
      <c r="AB30" t="n">
        <v>0.19552288974737275</v>
      </c>
      <c r="AC30" t="n">
        <v>24.0</v>
      </c>
      <c r="AD30" t="n">
        <v>0.5354221729765193</v>
      </c>
      <c r="AE30" t="n">
        <v>9.0</v>
      </c>
      <c r="AF30" t="n">
        <v>0.5947830366150954</v>
      </c>
      <c r="AG30" t="n">
        <v>9.0</v>
      </c>
      <c r="AH30" t="n">
        <v>0.4458166428700044</v>
      </c>
      <c r="AI30" t="n">
        <v>16.0</v>
      </c>
      <c r="AJ30" t="n">
        <v>0.6916663393918945</v>
      </c>
      <c r="AK30" t="n">
        <v>30.0</v>
      </c>
      <c r="AL30" t="n">
        <v>0.4300896917993474</v>
      </c>
      <c r="AM30" t="n">
        <v>29.0</v>
      </c>
      <c r="AN30" t="n">
        <v>0.30833366060810574</v>
      </c>
      <c r="AO30" t="n">
        <v>1.0</v>
      </c>
      <c r="AP30" t="n">
        <v>0.7422978324461823</v>
      </c>
      <c r="AQ30" t="n">
        <v>9.0</v>
      </c>
      <c r="AR30" t="n">
        <v>0.13128441215474917</v>
      </c>
      <c r="AS30" t="n">
        <v>7.0</v>
      </c>
      <c r="AT30" t="n">
        <v>0.23823406480554588</v>
      </c>
      <c r="AU30" t="n">
        <v>27.0</v>
      </c>
      <c r="AV30" t="n">
        <v>0.7478907881868567</v>
      </c>
      <c r="AW30" t="n">
        <v>11.0</v>
      </c>
      <c r="AX30" t="n">
        <v>0.5074120194105893</v>
      </c>
      <c r="AY30" t="n">
        <v>30.0</v>
      </c>
      <c r="AZ30" t="n">
        <v>0.6269432169326113</v>
      </c>
      <c r="BA30" t="n">
        <v>22.0</v>
      </c>
      <c r="BB30" t="n">
        <v>0.13389442890578415</v>
      </c>
      <c r="BC30" t="n">
        <v>23.0</v>
      </c>
      <c r="BD30" t="n">
        <v>0.08737253627558035</v>
      </c>
      <c r="BE30" t="n">
        <v>10.0</v>
      </c>
      <c r="BF30" t="n">
        <v>0.12791876056248938</v>
      </c>
      <c r="BG30" t="n">
        <v>2.0</v>
      </c>
      <c r="BH30" t="n">
        <v>0.20507601085582983</v>
      </c>
      <c r="BI30" t="n">
        <v>6.0</v>
      </c>
      <c r="BJ30" t="n">
        <v>0.5171819093262757</v>
      </c>
      <c r="BK30" t="n">
        <v>15.0</v>
      </c>
      <c r="BL30" t="n">
        <v>0.5615720756376664</v>
      </c>
      <c r="BM30" t="n">
        <v>13.0</v>
      </c>
      <c r="BN30" t="n">
        <v>106.72795981731043</v>
      </c>
      <c r="BO30" t="n">
        <v>15.0</v>
      </c>
      <c r="BP30" t="n">
        <v>105.92370976098981</v>
      </c>
      <c r="BQ30" t="n">
        <v>16.0</v>
      </c>
      <c r="BR30" t="n">
        <v>101.11772250050855</v>
      </c>
      <c r="BS30" t="n">
        <v>17.0</v>
      </c>
    </row>
    <row r="31">
      <c r="A31" t="s">
        <v>7</v>
      </c>
      <c r="B31" t="n">
        <v>0.4717854473606592</v>
      </c>
      <c r="C31" t="n">
        <v>4.0</v>
      </c>
      <c r="D31" t="n">
        <v>0.649111099319651</v>
      </c>
      <c r="E31" t="n">
        <v>4.0</v>
      </c>
      <c r="F31" t="n">
        <v>0.3515339429535651</v>
      </c>
      <c r="G31" t="n">
        <v>15.0</v>
      </c>
      <c r="H31" t="n">
        <v>0.35088890068034906</v>
      </c>
      <c r="I31" t="n">
        <v>27.0</v>
      </c>
      <c r="J31" t="n">
        <v>0.7277317924797632</v>
      </c>
      <c r="K31" t="n">
        <v>25.0</v>
      </c>
      <c r="L31" t="n">
        <v>0.16725815695596485</v>
      </c>
      <c r="M31" t="n">
        <v>16.0</v>
      </c>
      <c r="N31" t="n">
        <v>0.13480079771904208</v>
      </c>
      <c r="O31" t="n">
        <v>29.0</v>
      </c>
      <c r="P31" t="n">
        <v>0.8002814895001</v>
      </c>
      <c r="Q31" t="n">
        <v>6.0</v>
      </c>
      <c r="R31" t="n">
        <v>0.5186430644373041</v>
      </c>
      <c r="S31" t="n">
        <v>5.0</v>
      </c>
      <c r="T31" t="n">
        <v>0.5585645656961007</v>
      </c>
      <c r="U31" t="n">
        <v>22.0</v>
      </c>
      <c r="V31" t="n">
        <v>0.1377129745365867</v>
      </c>
      <c r="W31" t="n">
        <v>12.0</v>
      </c>
      <c r="X31" t="n">
        <v>0.06506563062107927</v>
      </c>
      <c r="Y31" t="n">
        <v>4.0</v>
      </c>
      <c r="Z31" t="n">
        <v>0.09871668290947065</v>
      </c>
      <c r="AA31" t="n">
        <v>22.0</v>
      </c>
      <c r="AB31" t="n">
        <v>0.16347222082924573</v>
      </c>
      <c r="AC31" t="n">
        <v>4.0</v>
      </c>
      <c r="AD31" t="n">
        <v>0.5341960437034823</v>
      </c>
      <c r="AE31" t="n">
        <v>11.0</v>
      </c>
      <c r="AF31" t="n">
        <v>0.5898690478611137</v>
      </c>
      <c r="AG31" t="n">
        <v>11.0</v>
      </c>
      <c r="AH31" t="n">
        <v>0.42222537301655216</v>
      </c>
      <c r="AI31" t="n">
        <v>6.0</v>
      </c>
      <c r="AJ31" t="n">
        <v>0.6248905910760778</v>
      </c>
      <c r="AK31" t="n">
        <v>21.0</v>
      </c>
      <c r="AL31" t="n">
        <v>0.26331078063168634</v>
      </c>
      <c r="AM31" t="n">
        <v>1.0</v>
      </c>
      <c r="AN31" t="n">
        <v>0.37510940892392236</v>
      </c>
      <c r="AO31" t="n">
        <v>10.0</v>
      </c>
      <c r="AP31" t="n">
        <v>0.7452194499932421</v>
      </c>
      <c r="AQ31" t="n">
        <v>10.0</v>
      </c>
      <c r="AR31" t="n">
        <v>0.14917043873091354</v>
      </c>
      <c r="AS31" t="n">
        <v>11.0</v>
      </c>
      <c r="AT31" t="n">
        <v>0.23681589352065208</v>
      </c>
      <c r="AU31" t="n">
        <v>25.0</v>
      </c>
      <c r="AV31" t="n">
        <v>0.898056258927705</v>
      </c>
      <c r="AW31" t="n">
        <v>29.0</v>
      </c>
      <c r="AX31" t="n">
        <v>0.5001013076178717</v>
      </c>
      <c r="AY31" t="n">
        <v>13.0</v>
      </c>
      <c r="AZ31" t="n">
        <v>0.5513756524859216</v>
      </c>
      <c r="BA31" t="n">
        <v>12.0</v>
      </c>
      <c r="BB31" t="n">
        <v>0.12787978351847426</v>
      </c>
      <c r="BC31" t="n">
        <v>26.0</v>
      </c>
      <c r="BD31" t="n">
        <v>0.11246722242178614</v>
      </c>
      <c r="BE31" t="n">
        <v>1.0</v>
      </c>
      <c r="BF31" t="n">
        <v>0.08174266709396442</v>
      </c>
      <c r="BG31" t="n">
        <v>23.0</v>
      </c>
      <c r="BH31" t="n">
        <v>0.1991515715187383</v>
      </c>
      <c r="BI31" t="n">
        <v>8.0</v>
      </c>
      <c r="BJ31" t="n">
        <v>0.4749425883719702</v>
      </c>
      <c r="BK31" t="n">
        <v>5.0</v>
      </c>
      <c r="BL31" t="n">
        <v>0.5252034486373306</v>
      </c>
      <c r="BM31" t="n">
        <v>4.0</v>
      </c>
      <c r="BN31" t="n">
        <v>108.41324582492066</v>
      </c>
      <c r="BO31" t="n">
        <v>13.0</v>
      </c>
      <c r="BP31" t="n">
        <v>100.90407659405483</v>
      </c>
      <c r="BQ31" t="n">
        <v>7.0</v>
      </c>
      <c r="BR31" t="n">
        <v>101.06109587154864</v>
      </c>
      <c r="BS31" t="n">
        <v>18.0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heetViews>
  <sheetFormatPr baseColWidth="10" defaultRowHeight="15" x14ac:dyDescent="0.2"/>
  <sheetData>
    <row r="1" spans="1:37" x14ac:dyDescent="0.2">
      <c r="A1" t="s">
        <v>222</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223</v>
      </c>
    </row>
    <row r="2" spans="1:37" x14ac:dyDescent="0.2">
      <c r="A2" t="s">
        <v>224</v>
      </c>
      <c r="B2" t="n">
        <v>0.44798400425601964</v>
      </c>
      <c r="C2" t="n">
        <v>0.5981125445180445</v>
      </c>
      <c r="D2" t="n">
        <v>0.3444753131648152</v>
      </c>
      <c r="E2" t="n">
        <v>0.4018874554819555</v>
      </c>
      <c r="F2" t="n">
        <v>0.7704204799579166</v>
      </c>
      <c r="G2" t="n">
        <v>0.17099867001374755</v>
      </c>
      <c r="H2" t="n">
        <v>0.2269403157329897</v>
      </c>
      <c r="I2" t="n">
        <v>0.7728052486103492</v>
      </c>
      <c r="J2" t="n">
        <v>0.5001032088567648</v>
      </c>
      <c r="K2" t="n">
        <v>0.5864171301809683</v>
      </c>
      <c r="L2" t="n">
        <v>0.14436149101144416</v>
      </c>
      <c r="M2" t="n">
        <v>0.0801720319992093</v>
      </c>
      <c r="N2" t="n">
        <v>0.09336136998367427</v>
      </c>
      <c r="O2" t="n">
        <v>0.1855068406025063</v>
      </c>
      <c r="P2" t="n">
        <v>0.5170794504206696</v>
      </c>
      <c r="Q2" t="n">
        <v>0.5745026848534891</v>
      </c>
      <c r="R2" t="n">
        <v>0.44820573171599454</v>
      </c>
      <c r="S2" t="n">
        <v>0.598933010116391</v>
      </c>
      <c r="T2" t="n">
        <v>0.34500865050975743</v>
      </c>
      <c r="U2" t="n">
        <v>0.401066989883609</v>
      </c>
      <c r="V2" t="n">
        <v>0.7707930442224568</v>
      </c>
      <c r="W2" t="n">
        <v>0.17060358020149033</v>
      </c>
      <c r="X2" t="n">
        <v>0.22719475138965087</v>
      </c>
      <c r="Y2" t="n">
        <v>0.7730596842670103</v>
      </c>
      <c r="Z2" t="n">
        <v>0.4998967911432352</v>
      </c>
      <c r="AA2" t="n">
        <v>0.586022654122654</v>
      </c>
      <c r="AB2" t="n">
        <v>0.1444644346665122</v>
      </c>
      <c r="AC2" t="n">
        <v>0.08011858750025921</v>
      </c>
      <c r="AD2" t="n">
        <v>0.09395979210484362</v>
      </c>
      <c r="AE2" t="n">
        <v>0.1854484735682812</v>
      </c>
      <c r="AF2" t="n">
        <v>0.517345101898999</v>
      </c>
      <c r="AG2" t="n">
        <v>0.5746232471593016</v>
      </c>
      <c r="AH2" t="n">
        <v>105.07365211225388</v>
      </c>
      <c r="AI2" t="n">
        <v>105.08682943444781</v>
      </c>
      <c r="AJ2" t="n">
        <v>101.30537222010614</v>
      </c>
      <c r="AK2" t="n">
        <v>107.22979797979798</v>
      </c>
    </row>
    <row r="3" spans="1:37" x14ac:dyDescent="0.2">
      <c r="A3" t="s">
        <v>120</v>
      </c>
      <c r="B3" t="n">
        <v>0.45208587318161697</v>
      </c>
      <c r="C3" t="n">
        <v>0.5929130695990221</v>
      </c>
      <c r="D3" t="n">
        <v>0.34596829744726665</v>
      </c>
      <c r="E3" t="n">
        <v>0.4070869304009779</v>
      </c>
      <c r="F3" t="n">
        <v>0.7652109573319357</v>
      </c>
      <c r="G3" t="n">
        <v>0.1675655595075572</v>
      </c>
      <c r="H3" t="n">
        <v>0.22501436011615156</v>
      </c>
      <c r="I3" t="n">
        <v>0.7706143528090584</v>
      </c>
      <c r="J3" t="n">
        <v>0.4980482691377155</v>
      </c>
      <c r="K3" t="n">
        <v>0.583830241744477</v>
      </c>
      <c r="L3" t="n">
        <v>0.14003020170155348</v>
      </c>
      <c r="M3" t="n">
        <v>0.08091406027617784</v>
      </c>
      <c r="N3" t="n">
        <v>0.09686969625296453</v>
      </c>
      <c r="O3" t="n">
        <v>0.1869870917342617</v>
      </c>
      <c r="P3" t="n">
        <v>0.5223141512397188</v>
      </c>
      <c r="Q3" t="n">
        <v>0.5781928125820328</v>
      </c>
      <c r="R3" t="n">
        <v>0.4440805621168616</v>
      </c>
      <c r="S3" t="n">
        <v>0.6036750271507696</v>
      </c>
      <c r="T3" t="n">
        <v>0.3433371987651671</v>
      </c>
      <c r="U3" t="n">
        <v>0.39632497284923035</v>
      </c>
      <c r="V3" t="n">
        <v>0.7792837835270917</v>
      </c>
      <c r="W3" t="n">
        <v>0.1745224894094739</v>
      </c>
      <c r="X3" t="n">
        <v>0.22938564719094157</v>
      </c>
      <c r="Y3" t="n">
        <v>0.7749856398838485</v>
      </c>
      <c r="Z3" t="n">
        <v>0.5019517308622845</v>
      </c>
      <c r="AA3" t="n">
        <v>0.5852919109971721</v>
      </c>
      <c r="AB3" t="n">
        <v>0.14683950725837455</v>
      </c>
      <c r="AC3" t="n">
        <v>0.0778852370285062</v>
      </c>
      <c r="AD3" t="n">
        <v>0.09055329060805631</v>
      </c>
      <c r="AE3" t="n">
        <v>0.18422132297501376</v>
      </c>
      <c r="AF3" t="n">
        <v>0.5120972685065299</v>
      </c>
      <c r="AG3" t="n">
        <v>0.5711345861539988</v>
      </c>
      <c r="AH3" t="n">
        <v>106.21702805987923</v>
      </c>
      <c r="AI3" t="n">
        <v>104.21001415079901</v>
      </c>
      <c r="AJ3" t="n">
        <v>101.21404192389704</v>
      </c>
      <c r="AK3" t="n">
        <v>108.20202020202021</v>
      </c>
    </row>
    <row r="4" spans="1:37" x14ac:dyDescent="0.2">
      <c r="A4" t="s">
        <v>119</v>
      </c>
      <c r="B4" t="n">
        <v>0.4437977644495119</v>
      </c>
      <c r="C4" t="n">
        <v>0.6044972189457923</v>
      </c>
      <c r="D4" t="n">
        <v>0.34136392433454377</v>
      </c>
      <c r="E4" t="n">
        <v>0.3955027810542077</v>
      </c>
      <c r="F4" t="n">
        <v>0.7786099529456111</v>
      </c>
      <c r="G4" t="n">
        <v>0.17507906593311662</v>
      </c>
      <c r="H4" t="n">
        <v>0.22806014204801542</v>
      </c>
      <c r="I4" t="n">
        <v>0.775187786025299</v>
      </c>
      <c r="J4" t="n">
        <v>0.5021325683233105</v>
      </c>
      <c r="K4" t="n">
        <v>0.5876110857236224</v>
      </c>
      <c r="L4" t="n">
        <v>0.1476426133825736</v>
      </c>
      <c r="M4" t="n">
        <v>0.07921874982070858</v>
      </c>
      <c r="N4" t="n">
        <v>0.0903027481378687</v>
      </c>
      <c r="O4" t="n">
        <v>0.18357782832657404</v>
      </c>
      <c r="P4" t="n">
        <v>0.5112569738759211</v>
      </c>
      <c r="Q4" t="n">
        <v>0.5704688061710023</v>
      </c>
      <c r="R4" t="n">
        <v>0.45186955839174525</v>
      </c>
      <c r="S4" t="n">
        <v>0.5921230987071194</v>
      </c>
      <c r="T4" t="n">
        <v>0.34793802428343384</v>
      </c>
      <c r="U4" t="n">
        <v>0.4078769012928806</v>
      </c>
      <c r="V4" t="n">
        <v>0.7584215612939036</v>
      </c>
      <c r="W4" t="n">
        <v>0.16545343763941442</v>
      </c>
      <c r="X4" t="n">
        <v>0.22481221397470103</v>
      </c>
      <c r="Y4" t="n">
        <v>0.7719398579519846</v>
      </c>
      <c r="Z4" t="n">
        <v>0.49786743167668945</v>
      </c>
      <c r="AA4" t="n">
        <v>0.5872023496078344</v>
      </c>
      <c r="AB4" t="n">
        <v>0.14189311990321604</v>
      </c>
      <c r="AC4" t="n">
        <v>0.08174322308951767</v>
      </c>
      <c r="AD4" t="n">
        <v>0.09759592030418608</v>
      </c>
      <c r="AE4" t="n">
        <v>0.18687004596851164</v>
      </c>
      <c r="AF4" t="n">
        <v>0.5227957059415206</v>
      </c>
      <c r="AG4" t="n">
        <v>0.5778177826030283</v>
      </c>
      <c r="AH4" t="n">
        <v>103.93169269339516</v>
      </c>
      <c r="AI4" t="n">
        <v>105.9876664831542</v>
      </c>
      <c r="AJ4" t="n">
        <v>101.47293544446569</v>
      </c>
      <c r="AK4" t="n">
        <v>106.25757575757575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heetViews>
  <sheetFormatPr baseColWidth="10" defaultRowHeight="15" x14ac:dyDescent="0.2"/>
  <cols>
    <col min="1" max="1" bestFit="true" customWidth="true" width="20.1640625" collapsed="true"/>
    <col min="2" max="2" bestFit="true" customWidth="true" width="9.6640625" collapsed="true"/>
    <col min="3" max="3" bestFit="true" customWidth="true" width="9.1640625" collapsed="true"/>
    <col min="4" max="4" bestFit="true" customWidth="true" width="6.5" collapsed="true"/>
    <col min="5" max="5" bestFit="true" customWidth="true" width="6.0" collapsed="true"/>
    <col min="6" max="6" bestFit="true" customWidth="true" width="4.0" collapsed="true"/>
    <col min="7" max="7" bestFit="true" customWidth="true" width="5.83203125" collapsed="true"/>
    <col min="9" max="9" bestFit="true" customWidth="true" width="10.0" collapsed="true"/>
    <col min="10" max="10" bestFit="true" customWidth="true" width="8.33203125" collapsed="true"/>
    <col min="11" max="11" bestFit="true" customWidth="true" width="10.1640625" collapsed="true"/>
    <col min="12" max="12" bestFit="true" customWidth="true" width="11.33203125" collapsed="true"/>
    <col min="13" max="13" bestFit="true" customWidth="true" width="10.5" collapsed="true"/>
    <col min="14" max="14" bestFit="true" customWidth="true" width="8.83203125" collapsed="true"/>
    <col min="15" max="15" bestFit="true" customWidth="true" width="10.6640625" collapsed="true"/>
    <col min="16" max="16" bestFit="true" customWidth="true" width="13.6640625" collapsed="true"/>
  </cols>
  <sheetData>
    <row r="1" spans="1:17" x14ac:dyDescent="0.2">
      <c r="A1" t="s">
        <v>26</v>
      </c>
      <c r="B1" t="s">
        <v>192</v>
      </c>
      <c r="C1" t="s">
        <v>193</v>
      </c>
      <c r="D1" t="s">
        <v>194</v>
      </c>
      <c r="E1" t="s">
        <v>195</v>
      </c>
      <c r="F1" t="s">
        <v>196</v>
      </c>
      <c r="G1" t="s">
        <v>197</v>
      </c>
      <c r="H1" t="s">
        <v>198</v>
      </c>
      <c r="I1" t="s">
        <v>199</v>
      </c>
      <c r="J1" t="s">
        <v>200</v>
      </c>
      <c r="K1" t="s">
        <v>201</v>
      </c>
      <c r="L1" t="s">
        <v>202</v>
      </c>
      <c r="M1" t="s">
        <v>203</v>
      </c>
      <c r="N1" t="s">
        <v>204</v>
      </c>
      <c r="O1" t="s">
        <v>205</v>
      </c>
      <c r="P1" t="s">
        <v>206</v>
      </c>
    </row>
    <row r="2" spans="1:17" ht="18" x14ac:dyDescent="0.2">
      <c r="A2" t="s">
        <v>8</v>
      </c>
      <c r="B2" t="s">
        <v>207</v>
      </c>
      <c r="C2" t="s">
        <v>209</v>
      </c>
      <c r="D2" t="s">
        <v>279</v>
      </c>
      <c r="E2" s="24" t="n">
        <v>0.357</v>
      </c>
      <c r="F2" t="s">
        <v>301</v>
      </c>
      <c r="G2" t="s">
        <v>216</v>
      </c>
      <c r="H2" t="s">
        <v>314</v>
      </c>
      <c r="I2" s="24" t="n">
        <v>0.1111111111111111</v>
      </c>
      <c r="J2" t="s">
        <v>314</v>
      </c>
      <c r="K2" t="s">
        <v>334</v>
      </c>
      <c r="L2" t="s">
        <v>329</v>
      </c>
      <c r="M2" s="24" t="n">
        <v>0.8</v>
      </c>
      <c r="N2" t="s">
        <v>329</v>
      </c>
      <c r="O2" t="s">
        <v>216</v>
      </c>
      <c r="P2" t="n">
        <v>13.0</v>
      </c>
      <c r="Q2" s="33"/>
    </row>
    <row r="3" spans="1:17" x14ac:dyDescent="0.2">
      <c r="A3" t="s">
        <v>97</v>
      </c>
      <c r="B3" t="s">
        <v>207</v>
      </c>
      <c r="C3" t="s">
        <v>210</v>
      </c>
      <c r="D3" t="s">
        <v>280</v>
      </c>
      <c r="E3" s="24" t="n">
        <v>0.462</v>
      </c>
      <c r="F3" t="s">
        <v>302</v>
      </c>
      <c r="G3" t="s">
        <v>215</v>
      </c>
      <c r="H3" t="s">
        <v>315</v>
      </c>
      <c r="I3" s="24" t="n">
        <v>0.5</v>
      </c>
      <c r="J3" t="s">
        <v>315</v>
      </c>
      <c r="K3" t="s">
        <v>217</v>
      </c>
      <c r="L3" t="s">
        <v>321</v>
      </c>
      <c r="M3" s="24" t="n">
        <v>0.4</v>
      </c>
      <c r="N3" t="s">
        <v>321</v>
      </c>
      <c r="O3" t="s">
        <v>219</v>
      </c>
      <c r="P3" t="n">
        <v>10.0</v>
      </c>
    </row>
    <row r="4" spans="1:17" x14ac:dyDescent="0.2">
      <c r="A4" t="s">
        <v>98</v>
      </c>
      <c r="B4" t="s">
        <v>207</v>
      </c>
      <c r="C4" t="s">
        <v>210</v>
      </c>
      <c r="D4" t="s">
        <v>281</v>
      </c>
      <c r="E4" s="24" t="n">
        <v>0.714</v>
      </c>
      <c r="F4" t="s">
        <v>303</v>
      </c>
      <c r="G4" t="s">
        <v>218</v>
      </c>
      <c r="H4" t="s">
        <v>316</v>
      </c>
      <c r="I4" s="24" t="n">
        <v>0.75</v>
      </c>
      <c r="J4" t="s">
        <v>316</v>
      </c>
      <c r="K4" t="s">
        <v>218</v>
      </c>
      <c r="L4" t="s">
        <v>318</v>
      </c>
      <c r="M4" s="24" t="n">
        <v>0.6666666666666666</v>
      </c>
      <c r="N4" t="s">
        <v>318</v>
      </c>
      <c r="O4" t="s">
        <v>218</v>
      </c>
      <c r="P4" t="n">
        <v>2.0</v>
      </c>
    </row>
    <row r="5" spans="1:17" x14ac:dyDescent="0.2">
      <c r="A5" t="s">
        <v>99</v>
      </c>
      <c r="B5" t="s">
        <v>207</v>
      </c>
      <c r="C5" t="s">
        <v>209</v>
      </c>
      <c r="D5" t="s">
        <v>282</v>
      </c>
      <c r="E5" s="24" t="n">
        <v>0.533</v>
      </c>
      <c r="F5" t="s">
        <v>304</v>
      </c>
      <c r="G5" t="s">
        <v>218</v>
      </c>
      <c r="H5" t="s">
        <v>317</v>
      </c>
      <c r="I5" s="24" t="n">
        <v>0.4444444444444444</v>
      </c>
      <c r="J5" t="s">
        <v>317</v>
      </c>
      <c r="K5" t="s">
        <v>216</v>
      </c>
      <c r="L5" t="s">
        <v>318</v>
      </c>
      <c r="M5" s="24" t="n">
        <v>0.6666666666666666</v>
      </c>
      <c r="N5" t="s">
        <v>318</v>
      </c>
      <c r="O5" t="s">
        <v>219</v>
      </c>
      <c r="P5" t="n">
        <v>8.0</v>
      </c>
    </row>
    <row r="6" spans="1:17" x14ac:dyDescent="0.2">
      <c r="A6" t="s">
        <v>100</v>
      </c>
      <c r="B6" t="s">
        <v>207</v>
      </c>
      <c r="C6" t="s">
        <v>211</v>
      </c>
      <c r="D6" t="s">
        <v>283</v>
      </c>
      <c r="E6" s="24" t="n">
        <v>0.692</v>
      </c>
      <c r="F6" t="s">
        <v>305</v>
      </c>
      <c r="G6" t="s">
        <v>216</v>
      </c>
      <c r="H6" t="s">
        <v>318</v>
      </c>
      <c r="I6" s="24" t="n">
        <v>0.6666666666666666</v>
      </c>
      <c r="J6" t="s">
        <v>318</v>
      </c>
      <c r="K6" t="s">
        <v>216</v>
      </c>
      <c r="L6" t="s">
        <v>328</v>
      </c>
      <c r="M6" s="24" t="n">
        <v>0.7142857142857143</v>
      </c>
      <c r="N6" t="s">
        <v>328</v>
      </c>
      <c r="O6" t="s">
        <v>219</v>
      </c>
      <c r="P6" t="n">
        <v>3.0</v>
      </c>
    </row>
    <row r="7" spans="1:17" x14ac:dyDescent="0.2">
      <c r="A7" t="s">
        <v>11</v>
      </c>
      <c r="B7" t="s">
        <v>207</v>
      </c>
      <c r="C7" t="s">
        <v>211</v>
      </c>
      <c r="D7" t="s">
        <v>284</v>
      </c>
      <c r="E7" s="24" t="n">
        <v>0.643</v>
      </c>
      <c r="F7" t="s">
        <v>306</v>
      </c>
      <c r="G7" t="s">
        <v>219</v>
      </c>
      <c r="H7" t="s">
        <v>319</v>
      </c>
      <c r="I7" s="24" t="n">
        <v>0.625</v>
      </c>
      <c r="J7" t="s">
        <v>319</v>
      </c>
      <c r="K7" t="s">
        <v>218</v>
      </c>
      <c r="L7" t="s">
        <v>318</v>
      </c>
      <c r="M7" s="24" t="n">
        <v>0.6666666666666666</v>
      </c>
      <c r="N7" t="s">
        <v>318</v>
      </c>
      <c r="O7" t="s">
        <v>219</v>
      </c>
      <c r="P7" t="n">
        <v>4.0</v>
      </c>
    </row>
    <row r="8" spans="1:17" x14ac:dyDescent="0.2">
      <c r="A8" t="s">
        <v>101</v>
      </c>
      <c r="B8" t="s">
        <v>208</v>
      </c>
      <c r="C8" t="s">
        <v>212</v>
      </c>
      <c r="D8" t="s">
        <v>285</v>
      </c>
      <c r="E8" s="24" t="n">
        <v>0.667</v>
      </c>
      <c r="F8" t="s">
        <v>306</v>
      </c>
      <c r="G8" t="s">
        <v>216</v>
      </c>
      <c r="H8" t="s">
        <v>320</v>
      </c>
      <c r="I8" s="24" t="n">
        <v>0.5</v>
      </c>
      <c r="J8" t="s">
        <v>320</v>
      </c>
      <c r="K8" t="s">
        <v>216</v>
      </c>
      <c r="L8" t="s">
        <v>332</v>
      </c>
      <c r="M8" s="24" t="n">
        <v>0.8333333333333334</v>
      </c>
      <c r="N8" t="s">
        <v>332</v>
      </c>
      <c r="O8" t="s">
        <v>219</v>
      </c>
      <c r="P8" t="n">
        <v>4.0</v>
      </c>
    </row>
    <row r="9" spans="1:17" x14ac:dyDescent="0.2">
      <c r="A9" t="s">
        <v>102</v>
      </c>
      <c r="B9" t="s">
        <v>208</v>
      </c>
      <c r="C9" t="s">
        <v>213</v>
      </c>
      <c r="D9" t="s">
        <v>283</v>
      </c>
      <c r="E9" s="24" t="n">
        <v>0.692</v>
      </c>
      <c r="F9" t="s">
        <v>306</v>
      </c>
      <c r="G9" t="s">
        <v>310</v>
      </c>
      <c r="H9" t="s">
        <v>321</v>
      </c>
      <c r="I9" s="24" t="n">
        <v>0.4</v>
      </c>
      <c r="J9" t="s">
        <v>321</v>
      </c>
      <c r="K9" t="s">
        <v>217</v>
      </c>
      <c r="L9" t="s">
        <v>335</v>
      </c>
      <c r="M9" s="24" t="n">
        <v>0.875</v>
      </c>
      <c r="N9" t="s">
        <v>335</v>
      </c>
      <c r="O9" t="s">
        <v>341</v>
      </c>
      <c r="P9" t="n">
        <v>3.0</v>
      </c>
    </row>
    <row r="10" spans="1:17" x14ac:dyDescent="0.2">
      <c r="A10" t="s">
        <v>103</v>
      </c>
      <c r="B10" t="s">
        <v>207</v>
      </c>
      <c r="C10" t="s">
        <v>211</v>
      </c>
      <c r="D10" t="s">
        <v>286</v>
      </c>
      <c r="E10" s="24" t="n">
        <v>0.25</v>
      </c>
      <c r="F10" t="s">
        <v>307</v>
      </c>
      <c r="G10" t="s">
        <v>216</v>
      </c>
      <c r="H10" t="s">
        <v>322</v>
      </c>
      <c r="I10" s="24" t="n">
        <v>0.2857142857142857</v>
      </c>
      <c r="J10" t="s">
        <v>322</v>
      </c>
      <c r="K10" t="s">
        <v>216</v>
      </c>
      <c r="L10" t="s">
        <v>336</v>
      </c>
      <c r="M10" s="24" t="n">
        <v>0.2</v>
      </c>
      <c r="N10" t="s">
        <v>336</v>
      </c>
      <c r="O10" t="s">
        <v>220</v>
      </c>
      <c r="P10" t="n">
        <v>14.0</v>
      </c>
    </row>
    <row r="11" spans="1:17" x14ac:dyDescent="0.2">
      <c r="A11" t="s">
        <v>17</v>
      </c>
      <c r="B11" t="s">
        <v>208</v>
      </c>
      <c r="C11" t="s">
        <v>214</v>
      </c>
      <c r="D11" t="s">
        <v>287</v>
      </c>
      <c r="E11" s="24" t="n">
        <v>0.846</v>
      </c>
      <c r="F11" t="s">
        <v>303</v>
      </c>
      <c r="G11" t="s">
        <v>215</v>
      </c>
      <c r="H11" t="s">
        <v>271</v>
      </c>
      <c r="I11" s="24" t="n">
        <v>0.75</v>
      </c>
      <c r="J11" t="s">
        <v>271</v>
      </c>
      <c r="K11" t="s">
        <v>215</v>
      </c>
      <c r="L11" t="s">
        <v>337</v>
      </c>
      <c r="M11" s="24" t="n">
        <v>0.8888888888888888</v>
      </c>
      <c r="N11" t="s">
        <v>337</v>
      </c>
      <c r="O11" t="s">
        <v>342</v>
      </c>
      <c r="P11" t="n">
        <v>1.0</v>
      </c>
    </row>
    <row r="12" spans="1:17" x14ac:dyDescent="0.2">
      <c r="A12" t="s">
        <v>18</v>
      </c>
      <c r="B12" t="s">
        <v>208</v>
      </c>
      <c r="C12" t="s">
        <v>212</v>
      </c>
      <c r="D12" t="s">
        <v>288</v>
      </c>
      <c r="E12" s="24" t="n">
        <v>0.077</v>
      </c>
      <c r="F12" t="s">
        <v>308</v>
      </c>
      <c r="G12" t="s">
        <v>311</v>
      </c>
      <c r="H12" t="s">
        <v>323</v>
      </c>
      <c r="I12" s="24" t="n">
        <v>0.0</v>
      </c>
      <c r="J12" t="s">
        <v>323</v>
      </c>
      <c r="K12" t="s">
        <v>334</v>
      </c>
      <c r="L12" t="s">
        <v>338</v>
      </c>
      <c r="M12" s="24" t="n">
        <v>0.16666666666666666</v>
      </c>
      <c r="N12" t="s">
        <v>338</v>
      </c>
      <c r="O12" t="s">
        <v>343</v>
      </c>
      <c r="P12" t="n">
        <v>15.0</v>
      </c>
    </row>
    <row r="13" spans="1:17" x14ac:dyDescent="0.2">
      <c r="A13" t="s">
        <v>10</v>
      </c>
      <c r="B13" t="s">
        <v>207</v>
      </c>
      <c r="C13" t="s">
        <v>211</v>
      </c>
      <c r="D13" t="s">
        <v>289</v>
      </c>
      <c r="E13" s="24" t="n">
        <v>0.429</v>
      </c>
      <c r="F13" t="s">
        <v>302</v>
      </c>
      <c r="G13" t="s">
        <v>219</v>
      </c>
      <c r="H13" t="s">
        <v>324</v>
      </c>
      <c r="I13" s="24" t="n">
        <v>0.25</v>
      </c>
      <c r="J13" t="s">
        <v>324</v>
      </c>
      <c r="K13" t="s">
        <v>216</v>
      </c>
      <c r="L13" t="s">
        <v>318</v>
      </c>
      <c r="M13" s="24" t="n">
        <v>0.6666666666666666</v>
      </c>
      <c r="N13" t="s">
        <v>318</v>
      </c>
      <c r="O13" t="s">
        <v>218</v>
      </c>
      <c r="P13" t="n">
        <v>12.0</v>
      </c>
    </row>
    <row r="14" spans="1:17" x14ac:dyDescent="0.2">
      <c r="A14" t="s">
        <v>104</v>
      </c>
      <c r="B14" t="s">
        <v>208</v>
      </c>
      <c r="C14" t="s">
        <v>214</v>
      </c>
      <c r="D14" t="s">
        <v>290</v>
      </c>
      <c r="E14" s="24" t="n">
        <v>0.615</v>
      </c>
      <c r="F14" t="s">
        <v>306</v>
      </c>
      <c r="G14" t="s">
        <v>215</v>
      </c>
      <c r="H14" t="s">
        <v>270</v>
      </c>
      <c r="I14" s="24" t="n">
        <v>0.5</v>
      </c>
      <c r="J14" t="s">
        <v>270</v>
      </c>
      <c r="K14" t="s">
        <v>219</v>
      </c>
      <c r="L14" t="s">
        <v>339</v>
      </c>
      <c r="M14" s="24" t="n">
        <v>0.6666666666666666</v>
      </c>
      <c r="N14" t="s">
        <v>339</v>
      </c>
      <c r="O14" t="s">
        <v>215</v>
      </c>
      <c r="P14" t="n">
        <v>6.0</v>
      </c>
    </row>
    <row r="15" spans="1:17" x14ac:dyDescent="0.2">
      <c r="A15" t="s">
        <v>105</v>
      </c>
      <c r="B15" t="s">
        <v>208</v>
      </c>
      <c r="C15" t="s">
        <v>214</v>
      </c>
      <c r="D15" t="s">
        <v>291</v>
      </c>
      <c r="E15" s="24" t="n">
        <v>0.571</v>
      </c>
      <c r="F15" t="s">
        <v>305</v>
      </c>
      <c r="G15" t="s">
        <v>216</v>
      </c>
      <c r="H15" t="s">
        <v>263</v>
      </c>
      <c r="I15" s="24" t="n">
        <v>0.3333333333333333</v>
      </c>
      <c r="J15" t="s">
        <v>263</v>
      </c>
      <c r="K15" t="s">
        <v>217</v>
      </c>
      <c r="L15" t="s">
        <v>340</v>
      </c>
      <c r="M15" s="24" t="n">
        <v>0.6363636363636364</v>
      </c>
      <c r="N15" t="s">
        <v>306</v>
      </c>
      <c r="O15" t="s">
        <v>216</v>
      </c>
      <c r="P15" t="n">
        <v>7.0</v>
      </c>
    </row>
    <row r="16" spans="1:17" x14ac:dyDescent="0.2">
      <c r="A16" t="s">
        <v>13</v>
      </c>
      <c r="B16" t="s">
        <v>208</v>
      </c>
      <c r="C16" t="s">
        <v>212</v>
      </c>
      <c r="D16" t="s">
        <v>280</v>
      </c>
      <c r="E16" s="24" t="n">
        <v>0.462</v>
      </c>
      <c r="F16" t="s">
        <v>304</v>
      </c>
      <c r="G16" t="s">
        <v>220</v>
      </c>
      <c r="H16" t="s">
        <v>325</v>
      </c>
      <c r="I16" s="24" t="n">
        <v>0.3333333333333333</v>
      </c>
      <c r="J16" t="s">
        <v>325</v>
      </c>
      <c r="K16" t="s">
        <v>217</v>
      </c>
      <c r="L16" t="s">
        <v>333</v>
      </c>
      <c r="M16" s="24" t="n">
        <v>0.5714285714285714</v>
      </c>
      <c r="N16" t="s">
        <v>333</v>
      </c>
      <c r="O16" t="s">
        <v>217</v>
      </c>
      <c r="P16" t="n">
        <v>8.0</v>
      </c>
    </row>
    <row r="17" spans="1:16" x14ac:dyDescent="0.2">
      <c r="A17" t="s">
        <v>106</v>
      </c>
      <c r="B17" t="s">
        <v>207</v>
      </c>
      <c r="C17" t="s">
        <v>209</v>
      </c>
      <c r="D17" t="s">
        <v>290</v>
      </c>
      <c r="E17" s="24" t="n">
        <v>0.615</v>
      </c>
      <c r="F17" t="s">
        <v>305</v>
      </c>
      <c r="G17" t="s">
        <v>216</v>
      </c>
      <c r="H17" t="s">
        <v>315</v>
      </c>
      <c r="I17" s="24" t="n">
        <v>0.5</v>
      </c>
      <c r="J17" t="s">
        <v>315</v>
      </c>
      <c r="K17" t="s">
        <v>216</v>
      </c>
      <c r="L17" t="s">
        <v>329</v>
      </c>
      <c r="M17" s="24" t="n">
        <v>0.8</v>
      </c>
      <c r="N17" t="s">
        <v>329</v>
      </c>
      <c r="O17" t="s">
        <v>216</v>
      </c>
      <c r="P17" t="n">
        <v>5.0</v>
      </c>
    </row>
    <row r="18" spans="1:16" x14ac:dyDescent="0.2">
      <c r="A18" t="s">
        <v>14</v>
      </c>
      <c r="B18" t="s">
        <v>207</v>
      </c>
      <c r="C18" t="s">
        <v>211</v>
      </c>
      <c r="D18" t="s">
        <v>289</v>
      </c>
      <c r="E18" s="24" t="n">
        <v>0.429</v>
      </c>
      <c r="F18" t="s">
        <v>307</v>
      </c>
      <c r="G18" t="s">
        <v>217</v>
      </c>
      <c r="H18" t="s">
        <v>326</v>
      </c>
      <c r="I18" s="24" t="n">
        <v>0.5555555555555556</v>
      </c>
      <c r="J18" t="s">
        <v>326</v>
      </c>
      <c r="K18" t="s">
        <v>217</v>
      </c>
      <c r="L18" t="s">
        <v>336</v>
      </c>
      <c r="M18" s="24" t="n">
        <v>0.2</v>
      </c>
      <c r="N18" t="s">
        <v>336</v>
      </c>
      <c r="O18" t="s">
        <v>312</v>
      </c>
      <c r="P18" t="n">
        <v>11.0</v>
      </c>
    </row>
    <row r="19" spans="1:16" x14ac:dyDescent="0.2">
      <c r="A19" t="s">
        <v>107</v>
      </c>
      <c r="B19" t="s">
        <v>208</v>
      </c>
      <c r="C19" t="s">
        <v>213</v>
      </c>
      <c r="D19" t="s">
        <v>292</v>
      </c>
      <c r="E19" s="24" t="n">
        <v>0.333</v>
      </c>
      <c r="F19" t="s">
        <v>301</v>
      </c>
      <c r="G19" t="s">
        <v>215</v>
      </c>
      <c r="H19" t="s">
        <v>321</v>
      </c>
      <c r="I19" s="24" t="n">
        <v>0.4</v>
      </c>
      <c r="J19" t="s">
        <v>321</v>
      </c>
      <c r="K19" t="s">
        <v>215</v>
      </c>
      <c r="L19" t="s">
        <v>322</v>
      </c>
      <c r="M19" s="24" t="n">
        <v>0.2857142857142857</v>
      </c>
      <c r="N19" t="s">
        <v>322</v>
      </c>
      <c r="O19" t="s">
        <v>343</v>
      </c>
      <c r="P19" t="n">
        <v>12.0</v>
      </c>
    </row>
    <row r="20" spans="1:16" x14ac:dyDescent="0.2">
      <c r="A20" t="s">
        <v>12</v>
      </c>
      <c r="B20" t="s">
        <v>208</v>
      </c>
      <c r="C20" t="s">
        <v>212</v>
      </c>
      <c r="D20" t="s">
        <v>293</v>
      </c>
      <c r="E20" s="24" t="n">
        <v>0.143</v>
      </c>
      <c r="F20" t="s">
        <v>309</v>
      </c>
      <c r="G20" t="s">
        <v>216</v>
      </c>
      <c r="H20" t="s">
        <v>327</v>
      </c>
      <c r="I20" s="24" t="n">
        <v>0.14285714285714285</v>
      </c>
      <c r="J20" t="s">
        <v>327</v>
      </c>
      <c r="K20" t="s">
        <v>312</v>
      </c>
      <c r="L20" t="s">
        <v>327</v>
      </c>
      <c r="M20" s="24" t="n">
        <v>0.14285714285714285</v>
      </c>
      <c r="N20" t="s">
        <v>327</v>
      </c>
      <c r="O20" t="s">
        <v>216</v>
      </c>
      <c r="P20" t="n">
        <v>14.0</v>
      </c>
    </row>
    <row r="21" spans="1:16" x14ac:dyDescent="0.2">
      <c r="A21" t="s">
        <v>108</v>
      </c>
      <c r="B21" t="s">
        <v>207</v>
      </c>
      <c r="C21" t="s">
        <v>210</v>
      </c>
      <c r="D21" t="s">
        <v>294</v>
      </c>
      <c r="E21" s="24" t="n">
        <v>0.538</v>
      </c>
      <c r="F21" t="s">
        <v>302</v>
      </c>
      <c r="G21" t="s">
        <v>217</v>
      </c>
      <c r="H21" t="s">
        <v>328</v>
      </c>
      <c r="I21" s="24" t="n">
        <v>0.7142857142857143</v>
      </c>
      <c r="J21" t="s">
        <v>328</v>
      </c>
      <c r="K21" t="s">
        <v>215</v>
      </c>
      <c r="L21" t="s">
        <v>325</v>
      </c>
      <c r="M21" s="24" t="n">
        <v>0.3333333333333333</v>
      </c>
      <c r="N21" t="s">
        <v>325</v>
      </c>
      <c r="O21" t="s">
        <v>220</v>
      </c>
      <c r="P21" t="n">
        <v>7.0</v>
      </c>
    </row>
    <row r="22" spans="1:16" x14ac:dyDescent="0.2">
      <c r="A22" t="s">
        <v>109</v>
      </c>
      <c r="B22" t="s">
        <v>208</v>
      </c>
      <c r="C22" t="s">
        <v>213</v>
      </c>
      <c r="D22" t="s">
        <v>295</v>
      </c>
      <c r="E22" s="24" t="n">
        <v>0.417</v>
      </c>
      <c r="F22" t="s">
        <v>302</v>
      </c>
      <c r="G22" t="s">
        <v>215</v>
      </c>
      <c r="H22" t="s">
        <v>325</v>
      </c>
      <c r="I22" s="24" t="n">
        <v>0.3333333333333333</v>
      </c>
      <c r="J22" t="s">
        <v>325</v>
      </c>
      <c r="K22" t="s">
        <v>219</v>
      </c>
      <c r="L22" t="s">
        <v>320</v>
      </c>
      <c r="M22" s="24" t="n">
        <v>0.5</v>
      </c>
      <c r="N22" t="s">
        <v>320</v>
      </c>
      <c r="O22" t="s">
        <v>215</v>
      </c>
      <c r="P22" t="n">
        <v>10.0</v>
      </c>
    </row>
    <row r="23" spans="1:16" x14ac:dyDescent="0.2">
      <c r="A23" t="s">
        <v>110</v>
      </c>
      <c r="B23" t="s">
        <v>207</v>
      </c>
      <c r="C23" t="s">
        <v>209</v>
      </c>
      <c r="D23" t="s">
        <v>296</v>
      </c>
      <c r="E23" s="24" t="n">
        <v>0.231</v>
      </c>
      <c r="F23" t="s">
        <v>301</v>
      </c>
      <c r="G23" t="s">
        <v>217</v>
      </c>
      <c r="H23" t="s">
        <v>325</v>
      </c>
      <c r="I23" s="24" t="n">
        <v>0.3333333333333333</v>
      </c>
      <c r="J23" t="s">
        <v>325</v>
      </c>
      <c r="K23" t="s">
        <v>216</v>
      </c>
      <c r="L23" t="s">
        <v>327</v>
      </c>
      <c r="M23" s="24" t="n">
        <v>0.14285714285714285</v>
      </c>
      <c r="N23" t="s">
        <v>327</v>
      </c>
      <c r="O23" t="s">
        <v>217</v>
      </c>
      <c r="P23" t="n">
        <v>15.0</v>
      </c>
    </row>
    <row r="24" spans="1:16" x14ac:dyDescent="0.2">
      <c r="A24" t="s">
        <v>111</v>
      </c>
      <c r="B24" t="s">
        <v>207</v>
      </c>
      <c r="C24" t="s">
        <v>210</v>
      </c>
      <c r="D24" t="s">
        <v>291</v>
      </c>
      <c r="E24" s="24" t="n">
        <v>0.571</v>
      </c>
      <c r="F24" t="s">
        <v>305</v>
      </c>
      <c r="G24" t="s">
        <v>312</v>
      </c>
      <c r="H24" t="s">
        <v>318</v>
      </c>
      <c r="I24" s="24" t="n">
        <v>0.6666666666666666</v>
      </c>
      <c r="J24" t="s">
        <v>318</v>
      </c>
      <c r="K24" t="s">
        <v>215</v>
      </c>
      <c r="L24" t="s">
        <v>315</v>
      </c>
      <c r="M24" s="24" t="n">
        <v>0.5</v>
      </c>
      <c r="N24" t="s">
        <v>315</v>
      </c>
      <c r="O24" t="s">
        <v>220</v>
      </c>
      <c r="P24" t="n">
        <v>6.0</v>
      </c>
    </row>
    <row r="25" spans="1:16" x14ac:dyDescent="0.2">
      <c r="A25" t="s">
        <v>112</v>
      </c>
      <c r="B25" t="s">
        <v>208</v>
      </c>
      <c r="C25" t="s">
        <v>214</v>
      </c>
      <c r="D25" t="s">
        <v>297</v>
      </c>
      <c r="E25" s="24" t="n">
        <v>0.75</v>
      </c>
      <c r="F25" t="s">
        <v>303</v>
      </c>
      <c r="G25" t="s">
        <v>313</v>
      </c>
      <c r="H25" t="s">
        <v>329</v>
      </c>
      <c r="I25" s="24" t="n">
        <v>0.8</v>
      </c>
      <c r="J25" t="s">
        <v>329</v>
      </c>
      <c r="K25" t="s">
        <v>218</v>
      </c>
      <c r="L25" t="s">
        <v>328</v>
      </c>
      <c r="M25" s="24" t="n">
        <v>0.7142857142857143</v>
      </c>
      <c r="N25" t="s">
        <v>328</v>
      </c>
      <c r="O25" t="s">
        <v>310</v>
      </c>
      <c r="P25" t="n">
        <v>2.0</v>
      </c>
    </row>
    <row r="26" spans="1:16" x14ac:dyDescent="0.2">
      <c r="A26" t="s">
        <v>19</v>
      </c>
      <c r="B26" t="s">
        <v>208</v>
      </c>
      <c r="C26" t="s">
        <v>213</v>
      </c>
      <c r="D26" t="s">
        <v>289</v>
      </c>
      <c r="E26" s="24" t="n">
        <v>0.429</v>
      </c>
      <c r="F26" t="s">
        <v>304</v>
      </c>
      <c r="G26" t="s">
        <v>215</v>
      </c>
      <c r="H26" t="s">
        <v>330</v>
      </c>
      <c r="I26" s="24" t="n">
        <v>0.125</v>
      </c>
      <c r="J26" t="s">
        <v>330</v>
      </c>
      <c r="K26" t="s">
        <v>215</v>
      </c>
      <c r="L26" t="s">
        <v>332</v>
      </c>
      <c r="M26" s="24" t="n">
        <v>0.8333333333333334</v>
      </c>
      <c r="N26" t="s">
        <v>332</v>
      </c>
      <c r="O26" t="s">
        <v>310</v>
      </c>
      <c r="P26" t="n">
        <v>9.0</v>
      </c>
    </row>
    <row r="27" spans="1:16" x14ac:dyDescent="0.2">
      <c r="A27" t="s">
        <v>113</v>
      </c>
      <c r="B27" t="s">
        <v>208</v>
      </c>
      <c r="C27" t="s">
        <v>214</v>
      </c>
      <c r="D27" t="s">
        <v>298</v>
      </c>
      <c r="E27" s="24" t="n">
        <v>0.385</v>
      </c>
      <c r="F27" t="s">
        <v>304</v>
      </c>
      <c r="G27" t="s">
        <v>312</v>
      </c>
      <c r="H27" t="s">
        <v>331</v>
      </c>
      <c r="I27" s="24" t="n">
        <v>0.42857142857142855</v>
      </c>
      <c r="J27" t="s">
        <v>331</v>
      </c>
      <c r="K27" t="s">
        <v>312</v>
      </c>
      <c r="L27" t="s">
        <v>325</v>
      </c>
      <c r="M27" s="24" t="n">
        <v>0.3333333333333333</v>
      </c>
      <c r="N27" t="s">
        <v>325</v>
      </c>
      <c r="O27" t="s">
        <v>217</v>
      </c>
      <c r="P27" t="n">
        <v>11.0</v>
      </c>
    </row>
    <row r="28" spans="1:16" x14ac:dyDescent="0.2">
      <c r="A28" t="s">
        <v>15</v>
      </c>
      <c r="B28" t="s">
        <v>208</v>
      </c>
      <c r="C28" t="s">
        <v>212</v>
      </c>
      <c r="D28" t="s">
        <v>299</v>
      </c>
      <c r="E28" s="24" t="n">
        <v>0.308</v>
      </c>
      <c r="F28" t="s">
        <v>307</v>
      </c>
      <c r="G28" t="s">
        <v>217</v>
      </c>
      <c r="H28" t="s">
        <v>322</v>
      </c>
      <c r="I28" s="24" t="n">
        <v>0.2857142857142857</v>
      </c>
      <c r="J28" t="s">
        <v>322</v>
      </c>
      <c r="K28" t="s">
        <v>217</v>
      </c>
      <c r="L28" t="s">
        <v>325</v>
      </c>
      <c r="M28" s="24" t="n">
        <v>0.3333333333333333</v>
      </c>
      <c r="N28" t="s">
        <v>325</v>
      </c>
      <c r="O28" t="s">
        <v>215</v>
      </c>
      <c r="P28" t="n">
        <v>13.0</v>
      </c>
    </row>
    <row r="29" spans="1:16" x14ac:dyDescent="0.2">
      <c r="A29" t="s">
        <v>114</v>
      </c>
      <c r="B29" t="s">
        <v>207</v>
      </c>
      <c r="C29" t="s">
        <v>210</v>
      </c>
      <c r="D29" t="s">
        <v>300</v>
      </c>
      <c r="E29" s="24" t="n">
        <v>0.5</v>
      </c>
      <c r="F29" t="s">
        <v>305</v>
      </c>
      <c r="G29" t="s">
        <v>215</v>
      </c>
      <c r="H29" t="s">
        <v>332</v>
      </c>
      <c r="I29" s="24" t="n">
        <v>0.8333333333333334</v>
      </c>
      <c r="J29" t="s">
        <v>332</v>
      </c>
      <c r="K29" t="s">
        <v>216</v>
      </c>
      <c r="L29" t="s">
        <v>324</v>
      </c>
      <c r="M29" s="24" t="n">
        <v>0.25</v>
      </c>
      <c r="N29" t="s">
        <v>324</v>
      </c>
      <c r="O29" t="s">
        <v>220</v>
      </c>
      <c r="P29" t="n">
        <v>9.0</v>
      </c>
    </row>
    <row r="30" spans="1:16" x14ac:dyDescent="0.2">
      <c r="A30" t="s">
        <v>16</v>
      </c>
      <c r="B30" t="s">
        <v>208</v>
      </c>
      <c r="C30" t="s">
        <v>213</v>
      </c>
      <c r="D30" t="s">
        <v>290</v>
      </c>
      <c r="E30" s="24" t="n">
        <v>0.615</v>
      </c>
      <c r="F30" t="s">
        <v>302</v>
      </c>
      <c r="G30" t="s">
        <v>217</v>
      </c>
      <c r="H30" t="s">
        <v>333</v>
      </c>
      <c r="I30" s="24" t="n">
        <v>0.5714285714285714</v>
      </c>
      <c r="J30" t="s">
        <v>333</v>
      </c>
      <c r="K30" t="s">
        <v>217</v>
      </c>
      <c r="L30" t="s">
        <v>318</v>
      </c>
      <c r="M30" s="24" t="n">
        <v>0.6666666666666666</v>
      </c>
      <c r="N30" t="s">
        <v>318</v>
      </c>
      <c r="O30" t="s">
        <v>217</v>
      </c>
      <c r="P30" t="n">
        <v>5.0</v>
      </c>
    </row>
    <row r="31" spans="1:16" x14ac:dyDescent="0.2">
      <c r="A31" t="s">
        <v>7</v>
      </c>
      <c r="B31" t="s">
        <v>207</v>
      </c>
      <c r="C31" t="s">
        <v>209</v>
      </c>
      <c r="D31" t="s">
        <v>297</v>
      </c>
      <c r="E31" s="24" t="n">
        <v>0.75</v>
      </c>
      <c r="F31" t="s">
        <v>306</v>
      </c>
      <c r="G31" t="s">
        <v>274</v>
      </c>
      <c r="H31" t="s">
        <v>318</v>
      </c>
      <c r="I31" s="24" t="n">
        <v>0.6666666666666666</v>
      </c>
      <c r="J31" t="s">
        <v>318</v>
      </c>
      <c r="K31" t="s">
        <v>219</v>
      </c>
      <c r="L31" t="s">
        <v>332</v>
      </c>
      <c r="M31" s="24" t="n">
        <v>0.8333333333333334</v>
      </c>
      <c r="N31" t="s">
        <v>332</v>
      </c>
      <c r="O31" t="s">
        <v>219</v>
      </c>
      <c r="P31" t="n">
        <v>1.0</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heetViews>
  <sheetFormatPr baseColWidth="10" defaultRowHeight="15" x14ac:dyDescent="0.2"/>
  <cols>
    <col min="1" max="1" bestFit="true" customWidth="true" width="20.1640625" collapsed="true"/>
    <col min="2" max="2" bestFit="true" customWidth="true" width="23.0" collapsed="true"/>
    <col min="3" max="3" bestFit="true" customWidth="true" width="21.6640625" collapsed="true"/>
  </cols>
  <sheetData>
    <row r="1" spans="1:10" x14ac:dyDescent="0.2">
      <c r="A1" s="23" t="s">
        <v>26</v>
      </c>
      <c r="B1" s="23" t="s">
        <v>191</v>
      </c>
      <c r="C1" s="23" t="s">
        <v>226</v>
      </c>
    </row>
    <row r="2" spans="1:10" x14ac:dyDescent="0.2">
      <c r="A2" t="s">
        <v>132</v>
      </c>
      <c r="B2" t="s">
        <v>133</v>
      </c>
      <c r="C2" t="s">
        <v>249</v>
      </c>
      <c r="D2" s="21"/>
      <c r="E2" s="21"/>
      <c r="F2" s="21"/>
      <c r="G2" s="21"/>
      <c r="H2" s="21"/>
      <c r="I2" s="29"/>
      <c r="J2" s="21"/>
    </row>
    <row r="3" spans="1:10" x14ac:dyDescent="0.2">
      <c r="A3" t="s">
        <v>134</v>
      </c>
      <c r="B3" t="s">
        <v>135</v>
      </c>
      <c r="C3" t="s">
        <v>251</v>
      </c>
      <c r="D3" s="21"/>
      <c r="E3" s="21"/>
      <c r="F3" s="21"/>
      <c r="G3" s="21"/>
      <c r="H3" s="21"/>
      <c r="I3" s="29"/>
      <c r="J3" s="21"/>
    </row>
    <row r="4" spans="1:10" x14ac:dyDescent="0.2">
      <c r="A4" t="s">
        <v>136</v>
      </c>
      <c r="B4" t="s">
        <v>137</v>
      </c>
      <c r="C4" t="s">
        <v>244</v>
      </c>
      <c r="D4" s="21"/>
      <c r="E4" s="21"/>
      <c r="F4" s="21"/>
      <c r="G4" s="21"/>
      <c r="H4" s="21"/>
      <c r="I4" s="29"/>
      <c r="J4" s="21"/>
    </row>
    <row r="5" spans="1:10" x14ac:dyDescent="0.2">
      <c r="A5" t="s">
        <v>138</v>
      </c>
      <c r="B5" t="s">
        <v>139</v>
      </c>
      <c r="C5" t="s">
        <v>246</v>
      </c>
      <c r="D5" s="21"/>
      <c r="E5" s="21"/>
      <c r="F5" s="21"/>
      <c r="G5" s="21"/>
      <c r="H5" s="21"/>
      <c r="I5" s="29"/>
      <c r="J5" s="22"/>
    </row>
    <row r="6" spans="1:10" x14ac:dyDescent="0.2">
      <c r="A6" t="s">
        <v>140</v>
      </c>
      <c r="B6" t="s">
        <v>141</v>
      </c>
      <c r="C6" t="s">
        <v>253</v>
      </c>
      <c r="D6" s="21"/>
      <c r="E6" s="21"/>
      <c r="F6" s="21"/>
      <c r="G6" s="21"/>
      <c r="H6" s="21"/>
      <c r="I6" s="29"/>
      <c r="J6" s="21"/>
    </row>
    <row r="7" spans="1:10" x14ac:dyDescent="0.2">
      <c r="A7" t="s">
        <v>142</v>
      </c>
      <c r="B7" t="s">
        <v>143</v>
      </c>
      <c r="C7" t="s">
        <v>227</v>
      </c>
      <c r="D7" s="22"/>
      <c r="E7" s="21"/>
      <c r="F7" s="21"/>
      <c r="G7" s="21"/>
      <c r="H7" s="21"/>
      <c r="I7" s="29"/>
      <c r="J7" s="21"/>
    </row>
    <row r="8" spans="1:10" x14ac:dyDescent="0.2">
      <c r="A8" t="s">
        <v>144</v>
      </c>
      <c r="B8" t="s">
        <v>145</v>
      </c>
      <c r="C8" t="s">
        <v>230</v>
      </c>
      <c r="D8" s="21"/>
      <c r="E8" s="21"/>
      <c r="F8" s="21"/>
      <c r="G8" s="21"/>
      <c r="H8" s="21"/>
      <c r="I8" s="29"/>
      <c r="J8" s="22"/>
    </row>
    <row r="9" spans="1:10" x14ac:dyDescent="0.2">
      <c r="A9" t="s">
        <v>146</v>
      </c>
      <c r="B9" t="s">
        <v>147</v>
      </c>
      <c r="C9" t="s">
        <v>233</v>
      </c>
      <c r="D9" s="21"/>
      <c r="E9" s="21"/>
      <c r="F9" s="21"/>
      <c r="G9" s="21"/>
      <c r="H9" s="21"/>
      <c r="I9" s="29"/>
      <c r="J9" s="22"/>
    </row>
    <row r="10" spans="1:10" x14ac:dyDescent="0.2">
      <c r="A10" t="s">
        <v>148</v>
      </c>
      <c r="B10" t="s">
        <v>149</v>
      </c>
      <c r="C10" t="s">
        <v>252</v>
      </c>
      <c r="D10" s="21"/>
      <c r="E10" s="21"/>
      <c r="F10" s="21"/>
      <c r="G10" s="21"/>
      <c r="H10" s="21"/>
      <c r="I10" s="29"/>
      <c r="J10" s="21"/>
    </row>
    <row r="11" spans="1:10" x14ac:dyDescent="0.2">
      <c r="A11" t="s">
        <v>150</v>
      </c>
      <c r="B11" t="s">
        <v>151</v>
      </c>
      <c r="C11" t="s">
        <v>248</v>
      </c>
      <c r="D11" s="21"/>
      <c r="E11" s="21"/>
      <c r="F11" s="21"/>
      <c r="G11" s="21"/>
      <c r="H11" s="21"/>
      <c r="I11" s="29"/>
      <c r="J11" s="21"/>
    </row>
    <row r="12" spans="1:10" x14ac:dyDescent="0.2">
      <c r="A12" t="s">
        <v>152</v>
      </c>
      <c r="B12" t="s">
        <v>151</v>
      </c>
      <c r="C12" t="s">
        <v>248</v>
      </c>
      <c r="D12" s="21"/>
      <c r="E12" s="21"/>
      <c r="F12" s="21"/>
      <c r="G12" s="21"/>
      <c r="H12" s="21"/>
      <c r="I12" s="29"/>
      <c r="J12" s="21"/>
    </row>
    <row r="13" spans="1:10" x14ac:dyDescent="0.2">
      <c r="A13" t="s">
        <v>153</v>
      </c>
      <c r="B13" t="s">
        <v>154</v>
      </c>
      <c r="C13" t="s">
        <v>237</v>
      </c>
      <c r="D13" s="21"/>
      <c r="E13" s="21"/>
      <c r="F13" s="21"/>
      <c r="G13" s="21"/>
      <c r="H13" s="21"/>
      <c r="I13" s="29"/>
      <c r="J13" s="21"/>
    </row>
    <row r="14" spans="1:10" x14ac:dyDescent="0.2">
      <c r="A14" t="s">
        <v>155</v>
      </c>
      <c r="B14" t="s">
        <v>156</v>
      </c>
      <c r="C14" t="s">
        <v>235</v>
      </c>
      <c r="D14" s="21"/>
      <c r="E14" s="21"/>
      <c r="F14" s="21"/>
      <c r="G14" s="21"/>
      <c r="H14" s="21"/>
      <c r="I14" s="29"/>
      <c r="J14" s="21"/>
    </row>
    <row r="15" spans="1:10" x14ac:dyDescent="0.2">
      <c r="A15" t="s">
        <v>157</v>
      </c>
      <c r="B15" t="s">
        <v>158</v>
      </c>
      <c r="C15" t="s">
        <v>250</v>
      </c>
      <c r="D15" s="22"/>
      <c r="E15" s="21"/>
      <c r="F15" s="21"/>
      <c r="G15" s="21"/>
      <c r="H15" s="21"/>
      <c r="I15" s="29"/>
      <c r="J15" s="21"/>
    </row>
    <row r="16" spans="1:10" x14ac:dyDescent="0.2">
      <c r="A16" t="s">
        <v>159</v>
      </c>
      <c r="B16" t="s">
        <v>160</v>
      </c>
      <c r="C16" t="s">
        <v>231</v>
      </c>
      <c r="D16" s="21"/>
      <c r="E16" s="21"/>
      <c r="F16" s="21"/>
      <c r="G16" s="21"/>
      <c r="H16" s="21"/>
      <c r="I16" s="29"/>
      <c r="J16" s="22"/>
    </row>
    <row r="17" spans="1:10" x14ac:dyDescent="0.2">
      <c r="A17" t="s">
        <v>161</v>
      </c>
      <c r="B17" t="s">
        <v>162</v>
      </c>
      <c r="C17" t="s">
        <v>241</v>
      </c>
      <c r="D17" s="21"/>
      <c r="E17" s="21"/>
      <c r="F17" s="21"/>
      <c r="G17" s="21"/>
      <c r="H17" s="21"/>
      <c r="I17" s="29"/>
      <c r="J17" s="21"/>
    </row>
    <row r="18" spans="1:10" x14ac:dyDescent="0.2">
      <c r="A18" t="s">
        <v>163</v>
      </c>
      <c r="B18" t="s">
        <v>164</v>
      </c>
      <c r="C18" t="s">
        <v>228</v>
      </c>
      <c r="D18" s="21"/>
      <c r="E18" s="21"/>
      <c r="F18" s="21"/>
      <c r="G18" s="21"/>
      <c r="H18" s="21"/>
      <c r="I18" s="29"/>
      <c r="J18" s="21"/>
    </row>
    <row r="19" spans="1:10" x14ac:dyDescent="0.2">
      <c r="A19" t="s">
        <v>165</v>
      </c>
      <c r="B19" t="s">
        <v>166</v>
      </c>
      <c r="C19" t="s">
        <v>238</v>
      </c>
      <c r="D19" s="21"/>
      <c r="E19" s="21"/>
      <c r="F19" s="21"/>
      <c r="G19" s="21"/>
      <c r="H19" s="21"/>
      <c r="I19" s="29"/>
      <c r="J19" s="21"/>
    </row>
    <row r="20" spans="1:10" x14ac:dyDescent="0.2">
      <c r="A20" t="s">
        <v>167</v>
      </c>
      <c r="B20" t="s">
        <v>168</v>
      </c>
      <c r="C20" t="s">
        <v>255</v>
      </c>
      <c r="D20" s="21"/>
      <c r="E20" s="21"/>
      <c r="F20" s="21"/>
      <c r="G20" s="21"/>
      <c r="H20" s="21"/>
      <c r="I20" s="29"/>
      <c r="J20" s="22"/>
    </row>
    <row r="21" spans="1:10" x14ac:dyDescent="0.2">
      <c r="A21" t="s">
        <v>169</v>
      </c>
      <c r="B21" t="s">
        <v>170</v>
      </c>
      <c r="C21" t="s">
        <v>236</v>
      </c>
      <c r="D21" s="21"/>
      <c r="E21" s="21"/>
      <c r="F21" s="21"/>
      <c r="G21" s="21"/>
      <c r="H21" s="21"/>
      <c r="I21" s="29"/>
      <c r="J21" s="22"/>
    </row>
    <row r="22" spans="1:10" x14ac:dyDescent="0.2">
      <c r="A22" t="s">
        <v>171</v>
      </c>
      <c r="B22" t="s">
        <v>172</v>
      </c>
      <c r="C22" t="s">
        <v>242</v>
      </c>
      <c r="D22" s="21"/>
      <c r="E22" s="21"/>
      <c r="F22" s="21"/>
      <c r="G22" s="21"/>
      <c r="H22" s="21"/>
      <c r="I22" s="29"/>
      <c r="J22" s="21"/>
    </row>
    <row r="23" spans="1:10" x14ac:dyDescent="0.2">
      <c r="A23" t="s">
        <v>173</v>
      </c>
      <c r="B23" t="s">
        <v>174</v>
      </c>
      <c r="C23" t="s">
        <v>239</v>
      </c>
      <c r="D23" s="21"/>
      <c r="E23" s="21"/>
      <c r="F23" s="21"/>
      <c r="G23" s="21"/>
      <c r="H23" s="21"/>
      <c r="I23" s="29"/>
      <c r="J23" s="21"/>
    </row>
    <row r="24" spans="1:10" x14ac:dyDescent="0.2">
      <c r="A24" t="s">
        <v>175</v>
      </c>
      <c r="B24" t="s">
        <v>176</v>
      </c>
      <c r="C24" t="s">
        <v>229</v>
      </c>
      <c r="D24" s="21"/>
      <c r="E24" s="21"/>
      <c r="F24" s="29"/>
      <c r="G24" s="21"/>
      <c r="H24" s="21"/>
      <c r="I24" s="21"/>
      <c r="J24" s="21"/>
    </row>
    <row r="25" spans="1:10" x14ac:dyDescent="0.2">
      <c r="A25" t="s">
        <v>177</v>
      </c>
      <c r="B25" t="s">
        <v>178</v>
      </c>
      <c r="C25" t="s">
        <v>243</v>
      </c>
      <c r="D25" s="21"/>
      <c r="E25" s="21"/>
      <c r="F25" s="21"/>
      <c r="G25" s="21"/>
      <c r="H25" s="21"/>
      <c r="I25" s="29"/>
      <c r="J25" s="22"/>
    </row>
    <row r="26" spans="1:10" x14ac:dyDescent="0.2">
      <c r="A26" t="s">
        <v>179</v>
      </c>
      <c r="B26" t="s">
        <v>180</v>
      </c>
      <c r="C26" t="s">
        <v>245</v>
      </c>
      <c r="D26" s="21"/>
      <c r="E26" s="21"/>
      <c r="F26" s="21"/>
      <c r="G26" s="21"/>
      <c r="H26" s="21"/>
      <c r="I26" s="29"/>
      <c r="J26" s="22"/>
    </row>
    <row r="27" spans="1:10" x14ac:dyDescent="0.2">
      <c r="A27" t="s">
        <v>181</v>
      </c>
      <c r="B27" t="s">
        <v>182</v>
      </c>
      <c r="C27" t="s">
        <v>254</v>
      </c>
      <c r="D27" s="21"/>
      <c r="E27" s="21"/>
      <c r="F27" s="21"/>
      <c r="G27" s="21"/>
      <c r="H27" s="21"/>
      <c r="I27" s="29"/>
      <c r="J27" s="22"/>
    </row>
    <row r="28" spans="1:10" x14ac:dyDescent="0.2">
      <c r="A28" t="s">
        <v>183</v>
      </c>
      <c r="B28" t="s">
        <v>184</v>
      </c>
      <c r="C28" t="s">
        <v>234</v>
      </c>
      <c r="D28" s="21"/>
      <c r="E28" s="21"/>
      <c r="F28" s="21"/>
      <c r="G28" s="21"/>
      <c r="H28" s="21"/>
      <c r="I28" s="29"/>
      <c r="J28" s="21"/>
    </row>
    <row r="29" spans="1:10" x14ac:dyDescent="0.2">
      <c r="A29" t="s">
        <v>185</v>
      </c>
      <c r="B29" t="s">
        <v>186</v>
      </c>
      <c r="C29" t="s">
        <v>232</v>
      </c>
      <c r="D29" s="21"/>
      <c r="E29" s="21"/>
      <c r="F29" s="21"/>
      <c r="G29" s="21"/>
      <c r="H29" s="21"/>
      <c r="I29" s="29"/>
      <c r="J29" s="21"/>
    </row>
    <row r="30" spans="1:10" x14ac:dyDescent="0.2">
      <c r="A30" t="s">
        <v>187</v>
      </c>
      <c r="B30" t="s">
        <v>188</v>
      </c>
      <c r="C30" t="s">
        <v>240</v>
      </c>
      <c r="D30" s="21"/>
      <c r="E30" s="21"/>
      <c r="F30" s="21"/>
      <c r="G30" s="21"/>
      <c r="H30" s="21"/>
      <c r="I30" s="29"/>
      <c r="J30" s="22"/>
    </row>
    <row r="31" spans="1:10" x14ac:dyDescent="0.2">
      <c r="A31" t="s">
        <v>189</v>
      </c>
      <c r="B31" t="s">
        <v>190</v>
      </c>
      <c r="C31" t="s">
        <v>247</v>
      </c>
      <c r="D31" s="21"/>
      <c r="E31" s="21"/>
      <c r="F31" s="21"/>
      <c r="G31" s="21"/>
      <c r="H31" s="21"/>
      <c r="I31" s="29"/>
      <c r="J31"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heetViews>
  <sheetFormatPr baseColWidth="10" defaultRowHeight="15" x14ac:dyDescent="0.2"/>
  <sheetData>
    <row r="1" spans="1:6" x14ac:dyDescent="0.2">
      <c r="A1" t="s">
        <v>119</v>
      </c>
      <c r="B1" t="s">
        <v>120</v>
      </c>
      <c r="C1" t="s">
        <v>258</v>
      </c>
    </row>
    <row r="2" spans="1:6" x14ac:dyDescent="0.2">
      <c r="A2" t="s">
        <v>97</v>
      </c>
      <c r="B2" t="s">
        <v>11</v>
      </c>
      <c r="C2" t="s">
        <v>276</v>
      </c>
      <c r="D2" t="str">
        <f>LEFT(C2,2)</f>
        <v>18</v>
      </c>
      <c r="E2" s="35" t="str">
        <f>MID(C2,4,2)</f>
        <v>30</v>
      </c>
      <c r="F2" s="36">
        <f>TIME(D2,E2,)</f>
        <v>0.77083333333333337</v>
      </c>
    </row>
    <row r="3" spans="1:6" x14ac:dyDescent="0.2">
      <c r="A3" t="s">
        <v>113</v>
      </c>
      <c r="B3" t="s">
        <v>103</v>
      </c>
      <c r="C3" t="s">
        <v>276</v>
      </c>
      <c r="D3" t="str">
        <f t="shared" ref="D3:D16" si="0">LEFT(C3,2)</f>
        <v>21</v>
      </c>
      <c r="E3" s="35" t="str">
        <f t="shared" ref="E3:E16" si="1">MID(C3,4,2)</f>
        <v>00</v>
      </c>
      <c r="F3" s="36">
        <f t="shared" ref="F3:F16" si="2">TIME(D3,E3,)</f>
        <v>0.875</v>
      </c>
    </row>
    <row r="4" spans="1:6" x14ac:dyDescent="0.2">
      <c r="A4" t="s">
        <v>12</v>
      </c>
      <c r="B4" t="s">
        <v>7</v>
      </c>
      <c r="C4" t="s">
        <v>276</v>
      </c>
      <c r="D4" t="str">
        <f t="shared" si="0"/>
        <v>18</v>
      </c>
      <c r="E4" s="35" t="str">
        <f t="shared" si="1"/>
        <v>00</v>
      </c>
      <c r="F4" s="36">
        <f t="shared" si="2"/>
        <v>0.75</v>
      </c>
    </row>
    <row r="5" spans="1:6" x14ac:dyDescent="0.2">
      <c r="A5" t="s">
        <v>110</v>
      </c>
      <c r="B5" t="s">
        <v>8</v>
      </c>
      <c r="C5" t="s">
        <v>277</v>
      </c>
      <c r="D5" t="str">
        <f t="shared" ref="D5:D7" si="3">LEFT(C5,2)</f>
        <v>18</v>
      </c>
      <c r="E5" s="35" t="str">
        <f t="shared" ref="E5:E7" si="4">MID(C5,4,2)</f>
        <v>00</v>
      </c>
      <c r="F5" s="36">
        <f t="shared" si="2"/>
        <v>0.75</v>
      </c>
    </row>
    <row r="6" spans="1:6" x14ac:dyDescent="0.2">
      <c r="A6" t="s">
        <v>10</v>
      </c>
      <c r="B6" t="s">
        <v>108</v>
      </c>
      <c r="C6" t="s">
        <v>277</v>
      </c>
      <c r="D6" t="str">
        <f t="shared" si="3"/>
        <v>20</v>
      </c>
      <c r="E6" s="35" t="str">
        <f t="shared" si="4"/>
        <v>00</v>
      </c>
      <c r="F6" s="36">
        <f t="shared" si="2"/>
        <v>0.83333333333333337</v>
      </c>
    </row>
    <row r="7" spans="1:6" x14ac:dyDescent="0.2">
      <c r="A7" t="s">
        <v>102</v>
      </c>
      <c r="B7" t="s">
        <v>101</v>
      </c>
      <c r="C7" t="s">
        <v>344</v>
      </c>
      <c r="D7" t="str">
        <f t="shared" si="3"/>
        <v/>
      </c>
      <c r="E7" s="35" t="str">
        <f t="shared" si="4"/>
        <v/>
      </c>
      <c r="F7" s="36" t="e">
        <f t="shared" si="2"/>
        <v>#VALUE!</v>
      </c>
    </row>
    <row r="8" spans="1:6" x14ac:dyDescent="0.2">
      <c r="A8" t="s">
        <v>18</v>
      </c>
      <c r="B8" t="s">
        <v>13</v>
      </c>
      <c r="C8" t="s">
        <v>344</v>
      </c>
      <c r="D8" t="str">
        <f t="shared" si="0"/>
        <v/>
      </c>
      <c r="E8" s="35" t="str">
        <f t="shared" si="1"/>
        <v/>
      </c>
      <c r="F8" s="36" t="e">
        <f t="shared" si="2"/>
        <v>#VALUE!</v>
      </c>
    </row>
    <row r="9" spans="1:6" x14ac:dyDescent="0.2">
      <c r="A9" t="s">
        <v>112</v>
      </c>
      <c r="B9" t="s">
        <v>107</v>
      </c>
      <c r="C9" t="s">
        <v>344</v>
      </c>
      <c r="D9" t="str">
        <f t="shared" si="0"/>
        <v/>
      </c>
      <c r="E9" s="35" t="str">
        <f t="shared" si="1"/>
        <v/>
      </c>
      <c r="F9" s="36" t="e">
        <f t="shared" si="2"/>
        <v>#VALUE!</v>
      </c>
    </row>
    <row r="10" spans="1:6" x14ac:dyDescent="0.2">
      <c r="A10" t="s">
        <v>106</v>
      </c>
      <c r="B10" t="s">
        <v>109</v>
      </c>
      <c r="C10" t="s">
        <v>344</v>
      </c>
      <c r="D10" t="str">
        <f t="shared" si="0"/>
        <v/>
      </c>
      <c r="E10" s="35" t="str">
        <f t="shared" si="1"/>
        <v/>
      </c>
      <c r="F10" s="36" t="e">
        <f t="shared" si="2"/>
        <v>#VALUE!</v>
      </c>
    </row>
    <row r="11" spans="1:6" x14ac:dyDescent="0.2">
      <c r="A11" t="s">
        <v>114</v>
      </c>
      <c r="B11" t="s">
        <v>19</v>
      </c>
      <c r="C11" t="s">
        <v>345</v>
      </c>
      <c r="D11" t="str">
        <f t="shared" si="0"/>
        <v/>
      </c>
      <c r="E11" s="35" t="str">
        <f t="shared" si="1"/>
        <v/>
      </c>
      <c r="F11" s="36" t="e">
        <f t="shared" si="2"/>
        <v>#VALUE!</v>
      </c>
    </row>
    <row r="12" spans="1:6" x14ac:dyDescent="0.2">
      <c r="A12" t="s">
        <v>100</v>
      </c>
      <c r="B12" t="s">
        <v>105</v>
      </c>
      <c r="C12" t="s">
        <v>346</v>
      </c>
      <c r="D12" t="str">
        <f t="shared" si="0"/>
        <v/>
      </c>
      <c r="E12" s="35" t="str">
        <f t="shared" si="1"/>
        <v/>
      </c>
      <c r="F12" s="36" t="e">
        <f t="shared" si="2"/>
        <v>#VALUE!</v>
      </c>
    </row>
    <row r="13" spans="1:6" x14ac:dyDescent="0.2">
      <c r="D13" t="str">
        <f t="shared" si="0"/>
        <v/>
      </c>
      <c r="E13" s="35" t="str">
        <f t="shared" si="1"/>
        <v/>
      </c>
      <c r="F13" s="36" t="e">
        <f t="shared" si="2"/>
        <v>#VALUE!</v>
      </c>
    </row>
    <row r="14" spans="1:6" x14ac:dyDescent="0.2">
      <c r="D14" t="str">
        <f t="shared" si="0"/>
        <v/>
      </c>
      <c r="E14" s="35" t="str">
        <f t="shared" si="1"/>
        <v/>
      </c>
      <c r="F14" s="36" t="e">
        <f t="shared" si="2"/>
        <v>#VALUE!</v>
      </c>
    </row>
    <row r="15" spans="1:6" x14ac:dyDescent="0.2">
      <c r="D15" t="str">
        <f t="shared" si="0"/>
        <v/>
      </c>
      <c r="E15" s="35" t="str">
        <f t="shared" si="1"/>
        <v/>
      </c>
      <c r="F15" s="36" t="e">
        <f t="shared" si="2"/>
        <v>#VALUE!</v>
      </c>
    </row>
    <row r="16" spans="1:6" x14ac:dyDescent="0.2">
      <c r="D16" t="str">
        <f t="shared" si="0"/>
        <v/>
      </c>
      <c r="E16" s="35" t="str">
        <f t="shared" si="1"/>
        <v/>
      </c>
      <c r="F16" s="36" t="e">
        <f t="shared" si="2"/>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Viz</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2021-09-28T19:53:44Z</dcterms:created>
  <dc:creator>Jesse</dc:creator>
  <cp:lastModifiedBy>Microsoft Office User</cp:lastModifiedBy>
  <dcterms:modified xsi:type="dcterms:W3CDTF">2021-10-26T22:03:10Z</dcterms:modified>
</cp:coreProperties>
</file>