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Jesse/Documents/MyStuff/NBA Betting/NBA-Betting-21-22/"/>
    </mc:Choice>
  </mc:AlternateContent>
  <xr:revisionPtr revIDLastSave="0" documentId="13_ncr:1_{6DA0B5F8-8CEC-5D40-B03B-8EA7EA48503F}" xr6:coauthVersionLast="47" xr6:coauthVersionMax="47" xr10:uidLastSave="{00000000-0000-0000-0000-000000000000}"/>
  <bookViews>
    <workbookView xWindow="500" yWindow="500" windowWidth="24660" windowHeight="14420" xr2:uid="{00000000-000D-0000-FFFF-FFFF00000000}"/>
  </bookViews>
  <sheets>
    <sheet name="Viz" sheetId="6" r:id="rId1"/>
    <sheet name="Pivot" sheetId="5" r:id="rId2"/>
    <sheet name="all models" sheetId="1" r:id="rId3"/>
    <sheet name="away rank" sheetId="2" r:id="rId4"/>
    <sheet name="home rank" sheetId="3" r:id="rId5"/>
    <sheet name="league" sheetId="9" r:id="rId6"/>
    <sheet name="standings" sheetId="8" r:id="rId7"/>
    <sheet name="arenas" sheetId="7" r:id="rId8"/>
    <sheet name="game times" sheetId="10" r:id="rId9"/>
  </sheets>
  <externalReferences>
    <externalReference r:id="rId10"/>
  </externalReferences>
  <definedNames>
    <definedName name="_xlnm._FilterDatabase" localSheetId="2" hidden="1">'all models'!$A$1:$G$43</definedName>
    <definedName name="Slicer_away">#N/A</definedName>
  </definedNames>
  <calcPr calcId="191029"/>
  <pivotCaches>
    <pivotCache cacheId="6"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 i="10" l="1"/>
  <c r="E13" i="10"/>
  <c r="F13" i="10" s="1"/>
  <c r="D14" i="10"/>
  <c r="E14" i="10"/>
  <c r="D15" i="10"/>
  <c r="E15" i="10"/>
  <c r="D16" i="10"/>
  <c r="E16" i="10"/>
  <c r="D3" i="10"/>
  <c r="E3" i="10"/>
  <c r="D4" i="10"/>
  <c r="E4" i="10"/>
  <c r="F4" i="10" s="1"/>
  <c r="D5" i="10"/>
  <c r="E5" i="10"/>
  <c r="D6" i="10"/>
  <c r="E6" i="10"/>
  <c r="F6" i="10" s="1"/>
  <c r="D7" i="10"/>
  <c r="E7" i="10"/>
  <c r="D8" i="10"/>
  <c r="E8" i="10"/>
  <c r="F8" i="10" s="1"/>
  <c r="D9" i="10"/>
  <c r="E9" i="10"/>
  <c r="D10" i="10"/>
  <c r="E10" i="10"/>
  <c r="F10" i="10" s="1"/>
  <c r="D11" i="10"/>
  <c r="E11" i="10"/>
  <c r="D12" i="10"/>
  <c r="E12" i="10"/>
  <c r="F14" i="10"/>
  <c r="F5" i="10"/>
  <c r="F9" i="10"/>
  <c r="F11" i="10"/>
  <c r="F16" i="10"/>
  <c r="F3" i="10"/>
  <c r="E2" i="10"/>
  <c r="D2" i="10"/>
  <c r="F15" i="10" l="1"/>
  <c r="F12" i="10"/>
  <c r="F7" i="10"/>
  <c r="F2" i="10"/>
  <c r="N5" i="5"/>
  <c r="J5" i="6" s="1"/>
  <c r="L5" i="5"/>
  <c r="M5" i="5"/>
  <c r="D3" i="5"/>
  <c r="P7" i="5"/>
  <c r="L10" i="6" s="1"/>
  <c r="Q7" i="5"/>
  <c r="L11" i="6" s="1"/>
  <c r="R7" i="5"/>
  <c r="L16" i="6" s="1"/>
  <c r="P8" i="5"/>
  <c r="M10" i="6" s="1"/>
  <c r="Q8" i="5"/>
  <c r="M11" i="6" s="1"/>
  <c r="R8" i="5"/>
  <c r="M16" i="6" s="1"/>
  <c r="P9" i="5"/>
  <c r="N10" i="6" s="1"/>
  <c r="Q9" i="5"/>
  <c r="N11" i="6" s="1"/>
  <c r="R9" i="5"/>
  <c r="N16" i="6" s="1"/>
  <c r="P10" i="5"/>
  <c r="O10" i="6" s="1"/>
  <c r="Q10" i="5"/>
  <c r="O11" i="6" s="1"/>
  <c r="R10" i="5"/>
  <c r="O15" i="6" s="1"/>
  <c r="P11" i="5"/>
  <c r="P10" i="6" s="1"/>
  <c r="Q11" i="5"/>
  <c r="P11" i="6" s="1"/>
  <c r="R11" i="5"/>
  <c r="P15" i="6" s="1"/>
  <c r="P6" i="5"/>
  <c r="K10" i="6" s="1"/>
  <c r="Q6" i="5"/>
  <c r="K11" i="6" s="1"/>
  <c r="R6" i="5"/>
  <c r="K16" i="6" s="1"/>
  <c r="O6" i="5"/>
  <c r="K6" i="6" s="1"/>
  <c r="O7" i="5"/>
  <c r="L6" i="6" s="1"/>
  <c r="O8" i="5"/>
  <c r="M6" i="6" s="1"/>
  <c r="O9" i="5"/>
  <c r="N6" i="6" s="1"/>
  <c r="O10" i="5"/>
  <c r="O6" i="6" s="1"/>
  <c r="O11" i="5"/>
  <c r="P6" i="6" s="1"/>
  <c r="Q5" i="5"/>
  <c r="J11" i="6" s="1"/>
  <c r="R5" i="5"/>
  <c r="J16" i="6" s="1"/>
  <c r="P5" i="5"/>
  <c r="J10" i="6" s="1"/>
  <c r="J8" i="5"/>
  <c r="J5" i="5"/>
  <c r="I16" i="6" l="1"/>
  <c r="S24" i="6"/>
  <c r="T24" i="6"/>
  <c r="S23" i="6"/>
  <c r="T26" i="6"/>
  <c r="T25" i="6"/>
  <c r="S25" i="6"/>
  <c r="S26" i="6"/>
  <c r="L15" i="6"/>
  <c r="K15" i="6"/>
  <c r="M15" i="6"/>
  <c r="O16" i="6"/>
  <c r="P16" i="6"/>
  <c r="J15" i="6"/>
  <c r="N15" i="6"/>
  <c r="D2" i="5"/>
  <c r="H1" i="6"/>
  <c r="I15" i="6" l="1"/>
  <c r="Q26" i="6"/>
  <c r="P26" i="6"/>
  <c r="Q25" i="6"/>
  <c r="P23" i="6"/>
  <c r="P25" i="6"/>
  <c r="P24" i="6"/>
  <c r="Q24" i="6"/>
  <c r="K5" i="5"/>
  <c r="O5" i="5"/>
  <c r="J6" i="6" s="1"/>
  <c r="J6" i="5"/>
  <c r="K6" i="5"/>
  <c r="L6" i="5"/>
  <c r="M6" i="5"/>
  <c r="N6" i="5"/>
  <c r="K5" i="6" s="1"/>
  <c r="J7" i="5"/>
  <c r="K7" i="5"/>
  <c r="L7" i="5"/>
  <c r="M7" i="5"/>
  <c r="N7" i="5"/>
  <c r="L5" i="6" s="1"/>
  <c r="K8" i="5"/>
  <c r="L8" i="5"/>
  <c r="M8" i="5"/>
  <c r="N8" i="5"/>
  <c r="M5" i="6" s="1"/>
  <c r="J9" i="5"/>
  <c r="K9" i="5"/>
  <c r="L9" i="5"/>
  <c r="M9" i="5"/>
  <c r="N9" i="5"/>
  <c r="N5" i="6" s="1"/>
  <c r="J10" i="5"/>
  <c r="K10" i="5"/>
  <c r="L10" i="5"/>
  <c r="M10" i="5"/>
  <c r="N10" i="5"/>
  <c r="O5" i="6" s="1"/>
  <c r="J11" i="5"/>
  <c r="K11" i="5"/>
  <c r="L11" i="5"/>
  <c r="M11" i="5"/>
  <c r="N11" i="5"/>
  <c r="P5" i="6" s="1"/>
  <c r="L22" i="6" l="1"/>
  <c r="M24" i="6"/>
  <c r="N24" i="6" a="1"/>
  <c r="N24" i="6" s="1"/>
  <c r="K24" i="6"/>
  <c r="L24" i="6" a="1"/>
  <c r="L24" i="6" s="1"/>
  <c r="K21" i="6"/>
  <c r="N30" i="6"/>
  <c r="N29" i="6"/>
  <c r="N28" i="6"/>
  <c r="N27" i="6"/>
  <c r="N26" i="6"/>
  <c r="N25" i="6"/>
  <c r="M23" i="6"/>
  <c r="L30" i="6"/>
  <c r="L26" i="6"/>
  <c r="K23" i="6"/>
  <c r="L28" i="6"/>
  <c r="L25" i="6"/>
  <c r="L27" i="6"/>
  <c r="L29" i="6"/>
  <c r="I6" i="6"/>
  <c r="E3" i="6" s="1"/>
  <c r="E8" i="6" s="1"/>
  <c r="I11" i="6"/>
  <c r="I5" i="6"/>
  <c r="B3" i="6" s="1"/>
  <c r="B17" i="6" s="1"/>
  <c r="I10" i="6"/>
  <c r="E39" i="6" l="1"/>
  <c r="E20" i="6"/>
  <c r="F20" i="6"/>
  <c r="B8" i="6"/>
  <c r="C34" i="6"/>
  <c r="C30" i="6"/>
  <c r="C35" i="6"/>
  <c r="C31" i="6"/>
  <c r="B31" i="6"/>
  <c r="B35" i="6"/>
  <c r="B34" i="6"/>
  <c r="B30" i="6"/>
  <c r="F35" i="6"/>
  <c r="F34" i="6"/>
  <c r="F31" i="6"/>
  <c r="F30" i="6"/>
  <c r="E31" i="6"/>
  <c r="E30" i="6"/>
  <c r="E35" i="6"/>
  <c r="E34" i="6"/>
  <c r="C36" i="6"/>
  <c r="B36" i="6"/>
  <c r="F36" i="6"/>
  <c r="C17" i="6"/>
  <c r="E36" i="6"/>
  <c r="F17" i="6"/>
  <c r="E17" i="6"/>
  <c r="E25" i="6"/>
  <c r="E38" i="6"/>
  <c r="E28" i="6"/>
  <c r="E32" i="6"/>
  <c r="E37" i="6"/>
  <c r="E33" i="6"/>
  <c r="E27" i="6"/>
  <c r="E29" i="6"/>
  <c r="E26" i="6"/>
  <c r="F39" i="6"/>
  <c r="F25" i="6"/>
  <c r="F32" i="6"/>
  <c r="F26" i="6"/>
  <c r="F38" i="6"/>
  <c r="F28" i="6"/>
  <c r="F37" i="6"/>
  <c r="F33" i="6"/>
  <c r="F27" i="6"/>
  <c r="F29" i="6"/>
  <c r="F21" i="6"/>
  <c r="F15" i="6"/>
  <c r="F13" i="6"/>
  <c r="F9" i="6"/>
  <c r="F12" i="6"/>
  <c r="F8" i="6"/>
  <c r="F19" i="6"/>
  <c r="F11" i="6"/>
  <c r="F18" i="6"/>
  <c r="F16" i="6"/>
  <c r="F14" i="6"/>
  <c r="F10" i="6"/>
  <c r="C37" i="6"/>
  <c r="C33" i="6"/>
  <c r="C27" i="6"/>
  <c r="B38" i="6"/>
  <c r="B28" i="6"/>
  <c r="C21" i="6"/>
  <c r="C19" i="6"/>
  <c r="C15" i="6"/>
  <c r="C13" i="6"/>
  <c r="C11" i="6"/>
  <c r="C9" i="6"/>
  <c r="C32" i="6"/>
  <c r="C29" i="6"/>
  <c r="C26" i="6"/>
  <c r="B37" i="6"/>
  <c r="B33" i="6"/>
  <c r="B27" i="6"/>
  <c r="B21" i="6"/>
  <c r="B19" i="6"/>
  <c r="B15" i="6"/>
  <c r="B13" i="6"/>
  <c r="B11" i="6"/>
  <c r="B9" i="6"/>
  <c r="C39" i="6"/>
  <c r="C25" i="6"/>
  <c r="B32" i="6"/>
  <c r="B29" i="6"/>
  <c r="B26" i="6"/>
  <c r="C20" i="6"/>
  <c r="C18" i="6"/>
  <c r="C16" i="6"/>
  <c r="C14" i="6"/>
  <c r="C12" i="6"/>
  <c r="C10" i="6"/>
  <c r="C8" i="6"/>
  <c r="C38" i="6"/>
  <c r="C28" i="6"/>
  <c r="B39" i="6"/>
  <c r="B25" i="6"/>
  <c r="B20" i="6"/>
  <c r="L38" i="6" s="1"/>
  <c r="B18" i="6"/>
  <c r="B16" i="6"/>
  <c r="B14" i="6"/>
  <c r="B12" i="6"/>
  <c r="B10" i="6"/>
  <c r="E21" i="6"/>
  <c r="E19" i="6"/>
  <c r="E15" i="6"/>
  <c r="E13" i="6"/>
  <c r="E11" i="6"/>
  <c r="E9" i="6"/>
  <c r="E18" i="6"/>
  <c r="E16" i="6"/>
  <c r="E14" i="6"/>
  <c r="E12" i="6"/>
  <c r="E10" i="6"/>
  <c r="M45" i="6" l="1"/>
  <c r="L35" i="6"/>
  <c r="M42" i="6"/>
  <c r="L45" i="6"/>
  <c r="L37" i="6"/>
  <c r="L39" i="6"/>
  <c r="L41" i="6"/>
  <c r="L34" i="6"/>
  <c r="L44" i="6"/>
  <c r="L36" i="6"/>
  <c r="L43" i="6"/>
  <c r="M34" i="6"/>
  <c r="M43" i="6"/>
  <c r="M41" i="6"/>
  <c r="M38" i="6"/>
  <c r="M44" i="6"/>
  <c r="M36" i="6"/>
  <c r="M39" i="6"/>
  <c r="M37" i="6"/>
  <c r="M35" i="6"/>
  <c r="L42" i="6"/>
  <c r="M47" i="6" l="1"/>
  <c r="L4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<sst xmlns="http://schemas.openxmlformats.org/spreadsheetml/2006/main" count="1069" uniqueCount="361">
  <si>
    <t>away</t>
  </si>
  <si>
    <t>home</t>
  </si>
  <si>
    <t>Away_Margin</t>
  </si>
  <si>
    <t>Home_Margin</t>
  </si>
  <si>
    <t>Away_Win</t>
  </si>
  <si>
    <t>Home_Win</t>
  </si>
  <si>
    <t>Model</t>
  </si>
  <si>
    <t>Washington Wizards</t>
  </si>
  <si>
    <t>Atlanta Hawks</t>
  </si>
  <si>
    <t>Kendall Jenner - Simple Model</t>
  </si>
  <si>
    <t>Indiana Pacers</t>
  </si>
  <si>
    <t>Cleveland Cavaliers</t>
  </si>
  <si>
    <t>New Orleans Pelicans</t>
  </si>
  <si>
    <t>Memphis Grizzlies</t>
  </si>
  <si>
    <t>Milwaukee Bucks</t>
  </si>
  <si>
    <t>San Antonio Spurs</t>
  </si>
  <si>
    <t>Utah Jazz</t>
  </si>
  <si>
    <t>Golden State Warriors</t>
  </si>
  <si>
    <t>Houston Rockets</t>
  </si>
  <si>
    <t>Portland Trail Blazers</t>
  </si>
  <si>
    <t>Tyra Banks - Least Squares</t>
  </si>
  <si>
    <t>Gisele Bundchen - KNN</t>
  </si>
  <si>
    <t>Kate Moss - Random Forest</t>
  </si>
  <si>
    <t>Cindy Crawford - SVM</t>
  </si>
  <si>
    <t>Naomi Campbell - Neural Network</t>
  </si>
  <si>
    <t>Adriana Lima - Combination</t>
  </si>
  <si>
    <t>Team</t>
  </si>
  <si>
    <t>FG</t>
  </si>
  <si>
    <t>FG_rank</t>
  </si>
  <si>
    <t>SR2</t>
  </si>
  <si>
    <t>SR2_rank</t>
  </si>
  <si>
    <t>FG3</t>
  </si>
  <si>
    <t>FG3_rank</t>
  </si>
  <si>
    <t>SR3</t>
  </si>
  <si>
    <t>SR3_rank</t>
  </si>
  <si>
    <t>FT</t>
  </si>
  <si>
    <t>FT_rank</t>
  </si>
  <si>
    <t>FTR</t>
  </si>
  <si>
    <t>FTR_rank</t>
  </si>
  <si>
    <t>ORB</t>
  </si>
  <si>
    <t>ORB_rank</t>
  </si>
  <si>
    <t>DRB</t>
  </si>
  <si>
    <t>DRB_rank</t>
  </si>
  <si>
    <t>TRB</t>
  </si>
  <si>
    <t>TRB_rank</t>
  </si>
  <si>
    <t>AST</t>
  </si>
  <si>
    <t>AST_rank</t>
  </si>
  <si>
    <t>TOV</t>
  </si>
  <si>
    <t>TOV_rank</t>
  </si>
  <si>
    <t>STL</t>
  </si>
  <si>
    <t>STL_rank</t>
  </si>
  <si>
    <t>BLK</t>
  </si>
  <si>
    <t>BLK_rank</t>
  </si>
  <si>
    <t>PF</t>
  </si>
  <si>
    <t>PF_rank</t>
  </si>
  <si>
    <t>eFG</t>
  </si>
  <si>
    <t>eFG_rank</t>
  </si>
  <si>
    <t>TS</t>
  </si>
  <si>
    <t>TS_rank</t>
  </si>
  <si>
    <t>oFG</t>
  </si>
  <si>
    <t>oFG_rank</t>
  </si>
  <si>
    <t>oSR2</t>
  </si>
  <si>
    <t>oSR2_rank</t>
  </si>
  <si>
    <t>oFG3</t>
  </si>
  <si>
    <t>oFG3_rank</t>
  </si>
  <si>
    <t>oSR3</t>
  </si>
  <si>
    <t>oSR3_rank</t>
  </si>
  <si>
    <t>oFT</t>
  </si>
  <si>
    <t>oFT_rank</t>
  </si>
  <si>
    <t>oFTR</t>
  </si>
  <si>
    <t>oFTR_rank</t>
  </si>
  <si>
    <t>oORB</t>
  </si>
  <si>
    <t>oORB_rank</t>
  </si>
  <si>
    <t>oDRB</t>
  </si>
  <si>
    <t>oDRB_rank</t>
  </si>
  <si>
    <t>oTRB</t>
  </si>
  <si>
    <t>oTRB_rank</t>
  </si>
  <si>
    <t>oAST</t>
  </si>
  <si>
    <t>oAST_rank</t>
  </si>
  <si>
    <t>oTOV</t>
  </si>
  <si>
    <t>oTOV_rank</t>
  </si>
  <si>
    <t>oSTL</t>
  </si>
  <si>
    <t>oSTL_rank</t>
  </si>
  <si>
    <t>oBLK</t>
  </si>
  <si>
    <t>oBLK_rank</t>
  </si>
  <si>
    <t>oPF</t>
  </si>
  <si>
    <t>oPF_rank</t>
  </si>
  <si>
    <t>oeFG</t>
  </si>
  <si>
    <t>oeFG_rank</t>
  </si>
  <si>
    <t>oTS</t>
  </si>
  <si>
    <t>oTS_rank</t>
  </si>
  <si>
    <t>ORtg</t>
  </si>
  <si>
    <t>ORtg_rank</t>
  </si>
  <si>
    <t>DRtg</t>
  </si>
  <si>
    <t>DRtg_rank</t>
  </si>
  <si>
    <t>Pace</t>
  </si>
  <si>
    <t>Pace_rank</t>
  </si>
  <si>
    <t>Boston Celtics</t>
  </si>
  <si>
    <t>Brooklyn Nets</t>
  </si>
  <si>
    <t>Charlotte Hornets</t>
  </si>
  <si>
    <t>Chicago Bulls</t>
  </si>
  <si>
    <t>Dallas Mavericks</t>
  </si>
  <si>
    <t>Denver Nuggets</t>
  </si>
  <si>
    <t>Detroit Pistons</t>
  </si>
  <si>
    <t>LA Clippers</t>
  </si>
  <si>
    <t>Los Angeles Lakers</t>
  </si>
  <si>
    <t>Miami Heat</t>
  </si>
  <si>
    <t>Minnesota Timberwolves</t>
  </si>
  <si>
    <t>New York Knicks</t>
  </si>
  <si>
    <t>Oklahoma City Thunder</t>
  </si>
  <si>
    <t>Orlando Magic</t>
  </si>
  <si>
    <t>Philadelphia 76ers</t>
  </si>
  <si>
    <t>Phoenix Suns</t>
  </si>
  <si>
    <t>Sacramento Kings</t>
  </si>
  <si>
    <t>Toronto Raptors</t>
  </si>
  <si>
    <t>Sum of Away_Margin</t>
  </si>
  <si>
    <t>Sum of Home_Margin</t>
  </si>
  <si>
    <t>Sum of Away_Win</t>
  </si>
  <si>
    <t>Away</t>
  </si>
  <si>
    <t>Home</t>
  </si>
  <si>
    <t>Margin</t>
  </si>
  <si>
    <t>Win</t>
  </si>
  <si>
    <t>Ortg</t>
  </si>
  <si>
    <t>Defense</t>
  </si>
  <si>
    <t>Offense</t>
  </si>
  <si>
    <t>Rank</t>
  </si>
  <si>
    <t>Drtg</t>
  </si>
  <si>
    <t>@</t>
  </si>
  <si>
    <t>Kate Moss -   Random Forest</t>
  </si>
  <si>
    <t>Tyra Banks -         Least Squares</t>
  </si>
  <si>
    <t>Game Summary</t>
  </si>
  <si>
    <t>Atlanta Hawks</t>
  </si>
  <si>
    <t>State Farm Arena</t>
  </si>
  <si>
    <t>Boston Celtics</t>
  </si>
  <si>
    <t>TD Garden</t>
  </si>
  <si>
    <t>Cleveland Cavaliers</t>
  </si>
  <si>
    <t>Rocket Mortgage FieldHouse</t>
  </si>
  <si>
    <t>New Orleans Pelicans</t>
  </si>
  <si>
    <t>Smoothie King Center</t>
  </si>
  <si>
    <t>Chicago Bulls</t>
  </si>
  <si>
    <t>United Center</t>
  </si>
  <si>
    <t>Dallas Mavericks</t>
  </si>
  <si>
    <t>American Airlines Center</t>
  </si>
  <si>
    <t>Denver Nuggets</t>
  </si>
  <si>
    <t>Ball Arena</t>
  </si>
  <si>
    <t>Golden State Warriors</t>
  </si>
  <si>
    <t>Chase Center</t>
  </si>
  <si>
    <t>Houston Rockets</t>
  </si>
  <si>
    <t>Toyota Center</t>
  </si>
  <si>
    <t>STAPLES Center</t>
  </si>
  <si>
    <t>Los Angeles Lakers</t>
  </si>
  <si>
    <t>Miami Heat</t>
  </si>
  <si>
    <t>FTX Arena</t>
  </si>
  <si>
    <t>Milwaukee Bucks</t>
  </si>
  <si>
    <t>Fiserv Forum</t>
  </si>
  <si>
    <t>Minnesota Timberwolves</t>
  </si>
  <si>
    <t>Target Center</t>
  </si>
  <si>
    <t>Brooklyn Nets</t>
  </si>
  <si>
    <t>Barclays Center</t>
  </si>
  <si>
    <t>New York Knicks</t>
  </si>
  <si>
    <t>Madison Square Garden</t>
  </si>
  <si>
    <t>Orlando Magic</t>
  </si>
  <si>
    <t>Amway Center</t>
  </si>
  <si>
    <t>Indiana Pacers</t>
  </si>
  <si>
    <t>Gainbridge Fieldhouse</t>
  </si>
  <si>
    <t>Philadelphia 76ers</t>
  </si>
  <si>
    <t>Wells Fargo Center</t>
  </si>
  <si>
    <t>Phoenix Suns</t>
  </si>
  <si>
    <t>Footprint Center</t>
  </si>
  <si>
    <t>Portland Trail Blazers</t>
  </si>
  <si>
    <t>Moda Center</t>
  </si>
  <si>
    <t>Sacramento Kings</t>
  </si>
  <si>
    <t>Golden 1 Center</t>
  </si>
  <si>
    <t>San Antonio Spurs</t>
  </si>
  <si>
    <t>AT&amp;T Center</t>
  </si>
  <si>
    <t>Oklahoma City Thunder</t>
  </si>
  <si>
    <t>Paycom Center</t>
  </si>
  <si>
    <t>Toronto Raptors</t>
  </si>
  <si>
    <t>Scotiabank Arena</t>
  </si>
  <si>
    <t>Utah Jazz</t>
  </si>
  <si>
    <t>Vivint Arena</t>
  </si>
  <si>
    <t>Memphis Grizzlies</t>
  </si>
  <si>
    <t>FedExForum</t>
  </si>
  <si>
    <t>Washington Wizards</t>
  </si>
  <si>
    <t>Capital One Arena</t>
  </si>
  <si>
    <t>Detroit Pistons</t>
  </si>
  <si>
    <t>Little Caesars Arena</t>
  </si>
  <si>
    <t>Charlotte Hornets</t>
  </si>
  <si>
    <t>Spectrum Center</t>
  </si>
  <si>
    <t>Arena</t>
  </si>
  <si>
    <t>Conference</t>
  </si>
  <si>
    <t>Division</t>
  </si>
  <si>
    <t>Record</t>
  </si>
  <si>
    <t>Win%</t>
  </si>
  <si>
    <t>L10</t>
  </si>
  <si>
    <t>Streak</t>
  </si>
  <si>
    <t>Away Record</t>
  </si>
  <si>
    <t>Away Win%</t>
  </si>
  <si>
    <t>Away L10</t>
  </si>
  <si>
    <t>Away Streak</t>
  </si>
  <si>
    <t>Home Record</t>
  </si>
  <si>
    <t>Home Win%</t>
  </si>
  <si>
    <t>Home L10</t>
  </si>
  <si>
    <t>Home Streak</t>
  </si>
  <si>
    <t>Conference Rank</t>
  </si>
  <si>
    <t>East</t>
  </si>
  <si>
    <t>West</t>
  </si>
  <si>
    <t>Southeast</t>
  </si>
  <si>
    <t>Atlantic</t>
  </si>
  <si>
    <t>Central</t>
  </si>
  <si>
    <t>Southwest</t>
  </si>
  <si>
    <t>Northwest</t>
  </si>
  <si>
    <t>Pacific</t>
  </si>
  <si>
    <t>W 4</t>
  </si>
  <si>
    <t>L 1</t>
  </si>
  <si>
    <t>W 1</t>
  </si>
  <si>
    <t>L 2</t>
  </si>
  <si>
    <t>L 4</t>
  </si>
  <si>
    <t>W 3</t>
  </si>
  <si>
    <t>W 2</t>
  </si>
  <si>
    <t>L 3</t>
  </si>
  <si>
    <t>Four Factors</t>
  </si>
  <si>
    <t>Lg_Avg</t>
  </si>
  <si>
    <t>PPG</t>
  </si>
  <si>
    <t>Season</t>
  </si>
  <si>
    <t>Expected Score</t>
  </si>
  <si>
    <t>Location</t>
  </si>
  <si>
    <t>Dallas, Texas</t>
  </si>
  <si>
    <t>Orlando, Florida</t>
  </si>
  <si>
    <t>San Antonio, Texas</t>
  </si>
  <si>
    <t>Denver, Colorado</t>
  </si>
  <si>
    <t>Brooklyn, New York</t>
  </si>
  <si>
    <t>Washington, D.C.</t>
  </si>
  <si>
    <t>San Francisco, California</t>
  </si>
  <si>
    <t>Memphis, Tennessee</t>
  </si>
  <si>
    <t>Milwaukee, Wisconsin</t>
  </si>
  <si>
    <t>Phoenix, Arizona</t>
  </si>
  <si>
    <t>Miami, Florida</t>
  </si>
  <si>
    <t>Indianapolis, Indiana</t>
  </si>
  <si>
    <t>Sacramento, California</t>
  </si>
  <si>
    <t>Detroit, Michigan</t>
  </si>
  <si>
    <t>New York City, New York</t>
  </si>
  <si>
    <t>Portland, Oregon</t>
  </si>
  <si>
    <t>Oklahoma City, Oklahoma</t>
  </si>
  <si>
    <t>Cleveland, Ohio</t>
  </si>
  <si>
    <t>Toronto, Ontario</t>
  </si>
  <si>
    <t>New Orleans, Louisiana</t>
  </si>
  <si>
    <t>Charlotte, North Carolina</t>
  </si>
  <si>
    <t>Los Angeles, California</t>
  </si>
  <si>
    <t>Atlanta, Georgia</t>
  </si>
  <si>
    <t>Minneapolis, Minnesota</t>
  </si>
  <si>
    <t>Boston, Massachusetts</t>
  </si>
  <si>
    <t>Houston, Texas</t>
  </si>
  <si>
    <t>Chicago, Illinois</t>
  </si>
  <si>
    <t>Salt Lake City, Utah</t>
  </si>
  <si>
    <t>Philadelphia, Pennsylvania</t>
  </si>
  <si>
    <t>Offense Expectations</t>
  </si>
  <si>
    <t>Defense Expectations</t>
  </si>
  <si>
    <t>Game Time</t>
  </si>
  <si>
    <t>Away_Margin2</t>
  </si>
  <si>
    <t>Home_Margin2</t>
  </si>
  <si>
    <t>Total</t>
  </si>
  <si>
    <t>Sum of Away_Margin2</t>
  </si>
  <si>
    <t>Sum of Home_Margin2</t>
  </si>
  <si>
    <t>Sum of Home_Win</t>
  </si>
  <si>
    <t>Average of Total</t>
  </si>
  <si>
    <t>4-6</t>
  </si>
  <si>
    <t>7-3</t>
  </si>
  <si>
    <t>6-4</t>
  </si>
  <si>
    <t>9-1</t>
  </si>
  <si>
    <t>1-9</t>
  </si>
  <si>
    <t>5-5</t>
  </si>
  <si>
    <t>3-7</t>
  </si>
  <si>
    <t>L 5</t>
  </si>
  <si>
    <t>7-5</t>
  </si>
  <si>
    <t>2-8</t>
  </si>
  <si>
    <t>LA Clippers</t>
  </si>
  <si>
    <t>8-2</t>
  </si>
  <si>
    <t>0-10</t>
  </si>
  <si>
    <t>W 8</t>
  </si>
  <si>
    <t>10-0</t>
  </si>
  <si>
    <t>W 6</t>
  </si>
  <si>
    <t>L 6</t>
  </si>
  <si>
    <t>6-6</t>
  </si>
  <si>
    <t>7-4</t>
  </si>
  <si>
    <t>7-6</t>
  </si>
  <si>
    <t>Player Summary</t>
  </si>
  <si>
    <t>Points</t>
  </si>
  <si>
    <t>Rebounds</t>
  </si>
  <si>
    <t>Assists</t>
  </si>
  <si>
    <t>9-5</t>
  </si>
  <si>
    <t>8-6</t>
  </si>
  <si>
    <t>6-8</t>
  </si>
  <si>
    <t>9-6</t>
  </si>
  <si>
    <t>8-4</t>
  </si>
  <si>
    <t>4-8</t>
  </si>
  <si>
    <t>6-9</t>
  </si>
  <si>
    <t>1-11</t>
  </si>
  <si>
    <t>9-7</t>
  </si>
  <si>
    <t>8-5</t>
  </si>
  <si>
    <t>7-7</t>
  </si>
  <si>
    <t>10-3</t>
  </si>
  <si>
    <t>7-9</t>
  </si>
  <si>
    <t>4-9</t>
  </si>
  <si>
    <t>14-2</t>
  </si>
  <si>
    <t>17-10</t>
  </si>
  <si>
    <t>7-10</t>
  </si>
  <si>
    <t>2-11</t>
  </si>
  <si>
    <t>14-14</t>
  </si>
  <si>
    <t>17-12</t>
  </si>
  <si>
    <t>12-17</t>
  </si>
  <si>
    <t>18-11</t>
  </si>
  <si>
    <t>11-3</t>
  </si>
  <si>
    <t>2-12</t>
  </si>
  <si>
    <t>3-15</t>
  </si>
  <si>
    <t>9-3</t>
  </si>
  <si>
    <t>L 10</t>
  </si>
  <si>
    <t>12-7</t>
  </si>
  <si>
    <t>10-7</t>
  </si>
  <si>
    <t>11-6</t>
  </si>
  <si>
    <t>10-5</t>
  </si>
  <si>
    <t>19:30:00</t>
  </si>
  <si>
    <t>22:00:00</t>
  </si>
  <si>
    <t>23-5</t>
  </si>
  <si>
    <t>13-15</t>
  </si>
  <si>
    <t>5-10</t>
  </si>
  <si>
    <t>19:00:00</t>
  </si>
  <si>
    <t>20:00:00</t>
  </si>
  <si>
    <t>21:00:00</t>
  </si>
  <si>
    <t>21-8</t>
  </si>
  <si>
    <t>16-14</t>
  </si>
  <si>
    <t>18-12</t>
  </si>
  <si>
    <t>4-23</t>
  </si>
  <si>
    <t>9-20</t>
  </si>
  <si>
    <t>13-18</t>
  </si>
  <si>
    <t>16-13</t>
  </si>
  <si>
    <t>19-11</t>
  </si>
  <si>
    <t>9-21</t>
  </si>
  <si>
    <t>13-16</t>
  </si>
  <si>
    <t>8-19</t>
  </si>
  <si>
    <t>5-24</t>
  </si>
  <si>
    <t>15-15</t>
  </si>
  <si>
    <t>11-18</t>
  </si>
  <si>
    <t>10-17</t>
  </si>
  <si>
    <t>20-7</t>
  </si>
  <si>
    <t>W 5</t>
  </si>
  <si>
    <t>L 13</t>
  </si>
  <si>
    <t>L 7</t>
  </si>
  <si>
    <t>8-10</t>
  </si>
  <si>
    <t>2-13</t>
  </si>
  <si>
    <t>3-11</t>
  </si>
  <si>
    <t>9-8</t>
  </si>
  <si>
    <t>5-12</t>
  </si>
  <si>
    <t>7-11</t>
  </si>
  <si>
    <t>10-4</t>
  </si>
  <si>
    <t>4-10</t>
  </si>
  <si>
    <t>2-9</t>
  </si>
  <si>
    <t>6-7</t>
  </si>
  <si>
    <t>13-2</t>
  </si>
  <si>
    <t>W 9</t>
  </si>
  <si>
    <t>W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</si>
</sst>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mm/dd/yyyy\ hh:mm:ss"/>
    <numFmt numFmtId="167" formatCode="[$-F800]dddd\,\ mmmm\ dd\,\ yyyy"/>
    <numFmt numFmtId="168" formatCode="[$-409]h:mm\ AM/PM;@"/>
    <numFmt numFmtId="169" formatCode="h:mm;@"/>
  </numFmts>
  <fonts count="19" x14ac:knownFonts="1">
    <font>
      <sz val="11"/>
      <color rgb="FF000000"/>
      <name val="Calibri"/>
      <family val="2"/>
      <scheme val="minor"/>
    </font>
    <font>
      <sz val="12"/>
      <color theme="1"/>
      <name val="Calibri"/>
      <family val="2"/>
      <scheme val="minor"/>
    </font>
    <font>
      <sz val="11"/>
      <color rgb="FF000000"/>
      <name val="Calibri"/>
      <family val="2"/>
      <scheme val="minor"/>
    </font>
    <font>
      <b/>
      <sz val="12"/>
      <color rgb="FF3F3F3F"/>
      <name val="Calibri"/>
      <family val="2"/>
      <scheme val="minor"/>
    </font>
    <font>
      <sz val="12"/>
      <color theme="0"/>
      <name val="Calibri"/>
      <family val="2"/>
      <scheme val="minor"/>
    </font>
    <font>
      <sz val="11"/>
      <color theme="0"/>
      <name val="Calibri"/>
      <family val="2"/>
      <scheme val="minor"/>
    </font>
    <font>
      <sz val="12"/>
      <color theme="7" tint="0.79998168889431442"/>
      <name val="Calibri"/>
      <family val="2"/>
      <scheme val="minor"/>
    </font>
    <font>
      <sz val="12"/>
      <color theme="3" tint="0.79998168889431442"/>
      <name val="Calibri"/>
      <family val="2"/>
      <scheme val="minor"/>
    </font>
    <font>
      <b/>
      <sz val="12"/>
      <color theme="0"/>
      <name val="Calibri"/>
      <family val="2"/>
      <scheme val="minor"/>
    </font>
    <font>
      <sz val="15"/>
      <color theme="0"/>
      <name val="Calibri"/>
      <family val="2"/>
      <scheme val="minor"/>
    </font>
    <font>
      <sz val="11"/>
      <color rgb="FF000000"/>
      <name val="Lucida Grande"/>
      <family val="2"/>
    </font>
    <font>
      <i/>
      <sz val="11"/>
      <color rgb="FFB0B0B0"/>
      <name val="Lucida Grande"/>
      <family val="2"/>
    </font>
    <font>
      <b/>
      <sz val="11"/>
      <color rgb="FF000000"/>
      <name val="Calibri"/>
      <family val="2"/>
      <scheme val="minor"/>
    </font>
    <font>
      <b/>
      <sz val="11"/>
      <color theme="4"/>
      <name val="Calibri"/>
      <family val="2"/>
      <scheme val="minor"/>
    </font>
    <font>
      <b/>
      <sz val="24"/>
      <color theme="0"/>
      <name val="Calibri"/>
      <family val="2"/>
      <scheme val="minor"/>
    </font>
    <font>
      <sz val="13"/>
      <color theme="0"/>
      <name val="Calibri"/>
      <family val="2"/>
      <scheme val="minor"/>
    </font>
    <font>
      <sz val="14"/>
      <color rgb="FF212529"/>
      <name val="Menlo"/>
      <family val="2"/>
    </font>
    <font>
      <b/>
      <sz val="11"/>
      <color theme="0"/>
      <name val="Calibri"/>
      <family val="2"/>
      <scheme val="minor"/>
    </font>
    <font>
      <sz val="20"/>
      <color theme="0"/>
      <name val="Calibri"/>
      <family val="2"/>
      <scheme val="minor"/>
    </font>
  </fonts>
  <fills count="25">
    <fill>
      <patternFill patternType="none"/>
    </fill>
    <fill>
      <patternFill patternType="gray125"/>
    </fill>
    <fill>
      <patternFill patternType="solid">
        <fgColor rgb="FFF2F2F2"/>
      </patternFill>
    </fill>
    <fill>
      <patternFill patternType="solid">
        <fgColor theme="6" tint="0.79998168889431442"/>
        <bgColor indexed="65"/>
      </patternFill>
    </fill>
    <fill>
      <patternFill patternType="solid">
        <fgColor rgb="FF3D4A5F"/>
        <bgColor indexed="64"/>
      </patternFill>
    </fill>
    <fill>
      <patternFill patternType="solid">
        <fgColor rgb="FF27313F"/>
        <bgColor indexed="64"/>
      </patternFill>
    </fill>
    <fill>
      <patternFill patternType="solid">
        <fgColor rgb="FF0F0026"/>
        <bgColor indexed="64"/>
      </patternFill>
    </fill>
    <fill>
      <patternFill patternType="solid">
        <fgColor rgb="FF0582B1"/>
        <bgColor indexed="64"/>
      </patternFill>
    </fill>
    <fill>
      <patternFill patternType="solid">
        <fgColor theme="4"/>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6"/>
        <bgColor indexed="64"/>
      </patternFill>
    </fill>
    <fill>
      <patternFill patternType="solid">
        <fgColor theme="5" tint="-0.249977111117893"/>
        <bgColor indexed="64"/>
      </patternFill>
    </fill>
    <fill>
      <patternFill patternType="solid">
        <fgColor theme="3"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rgb="FF443D6B"/>
        <bgColor indexed="64"/>
      </patternFill>
    </fill>
    <fill>
      <patternFill patternType="solid">
        <fgColor theme="0" tint="-0.34998626667073579"/>
        <bgColor indexed="64"/>
      </patternFill>
    </fill>
    <fill>
      <patternFill patternType="solid">
        <fgColor indexed="22"/>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8"/>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9" fontId="2" fillId="0" borderId="0" applyFont="0" applyFill="0" applyBorder="0" applyAlignment="0" applyProtection="0"/>
    <xf numFmtId="0" fontId="3" fillId="2" borderId="1" applyNumberFormat="0" applyAlignment="0" applyProtection="0"/>
    <xf numFmtId="0" fontId="1" fillId="3" borderId="0" applyNumberFormat="0" applyBorder="0" applyAlignment="0" applyProtection="0"/>
    <xf numFmtId="0" fontId="2" fillId="20" borderId="0">
      <alignment wrapText="1"/>
    </xf>
    <xf numFmtId="0" fontId="2" fillId="0" borderId="0">
      <alignment wrapText="1"/>
    </xf>
    <xf numFmtId="0" fontId="2" fillId="0" borderId="0">
      <alignment wrapText="1"/>
    </xf>
    <xf numFmtId="0" fontId="2" fillId="0" borderId="0">
      <alignment wrapText="1"/>
    </xf>
    <xf numFmtId="166" fontId="2" fillId="0" borderId="0">
      <alignment wrapText="1"/>
    </xf>
  </cellStyleXfs>
  <cellXfs count="69">
    <xf numFmtId="0" fontId="0" fillId="0" borderId="0" xfId="0"/>
    <xf numFmtId="0" fontId="0" fillId="0" borderId="0" xfId="0" applyNumberFormat="1"/>
    <xf numFmtId="0" fontId="0" fillId="0" borderId="0" xfId="0" pivotButton="1"/>
    <xf numFmtId="0" fontId="6" fillId="6" borderId="0" xfId="3" applyFont="1" applyFill="1" applyAlignment="1">
      <alignment vertical="center" wrapText="1"/>
    </xf>
    <xf numFmtId="1" fontId="3" fillId="2" borderId="2" xfId="2" applyNumberFormat="1" applyBorder="1" applyAlignment="1">
      <alignment horizontal="center" vertical="center"/>
    </xf>
    <xf numFmtId="0" fontId="5" fillId="7" borderId="2" xfId="0" applyFont="1" applyFill="1" applyBorder="1" applyAlignment="1">
      <alignment horizontal="center" vertical="center"/>
    </xf>
    <xf numFmtId="164" fontId="5" fillId="4" borderId="2" xfId="1" applyNumberFormat="1" applyFont="1" applyFill="1" applyBorder="1" applyAlignment="1">
      <alignment horizontal="center" vertical="center"/>
    </xf>
    <xf numFmtId="165" fontId="5" fillId="4" borderId="2" xfId="0" applyNumberFormat="1" applyFont="1" applyFill="1" applyBorder="1" applyAlignment="1">
      <alignment horizontal="center" vertical="center"/>
    </xf>
    <xf numFmtId="0" fontId="0" fillId="8" borderId="0" xfId="0" applyFill="1"/>
    <xf numFmtId="165" fontId="0" fillId="8" borderId="0" xfId="0" applyNumberFormat="1" applyFill="1"/>
    <xf numFmtId="1" fontId="0" fillId="8" borderId="0" xfId="1" applyNumberFormat="1" applyFont="1" applyFill="1"/>
    <xf numFmtId="0" fontId="5" fillId="8" borderId="0" xfId="0" applyFont="1" applyFill="1"/>
    <xf numFmtId="165" fontId="5" fillId="17" borderId="2" xfId="0" applyNumberFormat="1" applyFont="1" applyFill="1" applyBorder="1" applyAlignment="1">
      <alignment horizontal="center" vertical="center"/>
    </xf>
    <xf numFmtId="9" fontId="5" fillId="17" borderId="2" xfId="1" applyFont="1" applyFill="1" applyBorder="1" applyAlignment="1">
      <alignment horizontal="center" vertical="center"/>
    </xf>
    <xf numFmtId="0" fontId="4" fillId="5" borderId="0" xfId="3" applyFont="1" applyFill="1" applyAlignment="1">
      <alignment horizontal="center" vertical="center" wrapText="1"/>
    </xf>
    <xf numFmtId="0" fontId="4" fillId="6" borderId="0" xfId="3" applyFont="1" applyFill="1" applyAlignment="1">
      <alignment horizontal="center" vertical="center" wrapText="1"/>
    </xf>
    <xf numFmtId="0" fontId="5" fillId="10" borderId="3" xfId="0" applyFont="1" applyFill="1" applyBorder="1" applyAlignment="1">
      <alignment horizontal="center" vertical="center"/>
    </xf>
    <xf numFmtId="164" fontId="4" fillId="18" borderId="2" xfId="1" applyNumberFormat="1" applyFont="1" applyFill="1" applyBorder="1" applyAlignment="1">
      <alignment horizontal="center" vertical="center"/>
    </xf>
    <xf numFmtId="165" fontId="4" fillId="18" borderId="2" xfId="3" applyNumberFormat="1" applyFont="1" applyFill="1" applyBorder="1" applyAlignment="1">
      <alignment horizontal="center" vertical="center"/>
    </xf>
    <xf numFmtId="0" fontId="7" fillId="5" borderId="0" xfId="3" applyFont="1" applyFill="1" applyAlignment="1">
      <alignment vertical="center"/>
    </xf>
    <xf numFmtId="0" fontId="5" fillId="19" borderId="3" xfId="0" applyFont="1" applyFill="1" applyBorder="1" applyAlignment="1">
      <alignment horizontal="center" vertical="center"/>
    </xf>
    <xf numFmtId="0" fontId="10" fillId="0" borderId="0" xfId="0" applyFont="1"/>
    <xf numFmtId="0" fontId="11" fillId="0" borderId="0" xfId="0" applyFont="1"/>
    <xf numFmtId="0" fontId="12" fillId="0" borderId="0" xfId="0" applyFont="1"/>
    <xf numFmtId="164" fontId="0" fillId="0" borderId="0" xfId="1" applyNumberFormat="1" applyFont="1" applyAlignment="1">
      <alignment horizontal="left"/>
    </xf>
    <xf numFmtId="0" fontId="5" fillId="7" borderId="2" xfId="0" applyFont="1" applyFill="1" applyBorder="1" applyAlignment="1">
      <alignment horizontal="right" vertical="center"/>
    </xf>
    <xf numFmtId="1" fontId="5" fillId="4" borderId="2" xfId="0" applyNumberFormat="1" applyFont="1" applyFill="1" applyBorder="1" applyAlignment="1">
      <alignment horizontal="center" vertical="center"/>
    </xf>
    <xf numFmtId="0" fontId="5" fillId="7" borderId="2" xfId="0" applyFont="1" applyFill="1" applyBorder="1" applyAlignment="1">
      <alignment horizontal="left" vertical="center"/>
    </xf>
    <xf numFmtId="1" fontId="4" fillId="18" borderId="2" xfId="3" applyNumberFormat="1" applyFont="1" applyFill="1" applyBorder="1" applyAlignment="1">
      <alignment horizontal="center" vertical="center"/>
    </xf>
    <xf numFmtId="3" fontId="10" fillId="0" borderId="0" xfId="0" applyNumberFormat="1" applyFont="1"/>
    <xf numFmtId="0" fontId="4" fillId="5" borderId="0" xfId="3" applyFont="1" applyFill="1" applyAlignment="1">
      <alignment horizontal="center" vertical="center"/>
    </xf>
    <xf numFmtId="0" fontId="5" fillId="22" borderId="2" xfId="0" applyFont="1" applyFill="1" applyBorder="1" applyAlignment="1">
      <alignment horizontal="right"/>
    </xf>
    <xf numFmtId="0" fontId="5" fillId="23" borderId="2" xfId="0" applyFont="1" applyFill="1" applyBorder="1" applyAlignment="1">
      <alignment horizontal="center"/>
    </xf>
    <xf numFmtId="0" fontId="16" fillId="0" borderId="0" xfId="0" applyFont="1"/>
    <xf numFmtId="0" fontId="17" fillId="8" borderId="0" xfId="0" applyFont="1" applyFill="1" applyAlignment="1">
      <alignment horizontal="center" vertical="center"/>
    </xf>
    <xf numFmtId="169" fontId="0" fillId="0" borderId="0" xfId="0" applyNumberFormat="1"/>
    <xf numFmtId="18" fontId="0" fillId="0" borderId="0" xfId="0" applyNumberFormat="1"/>
    <xf numFmtId="0" fontId="0" fillId="8" borderId="0" xfId="0" applyFill="1" applyBorder="1"/>
    <xf numFmtId="0" fontId="5" fillId="24" borderId="3" xfId="0" applyFont="1" applyFill="1" applyBorder="1" applyAlignment="1">
      <alignment horizontal="center" vertical="center"/>
    </xf>
    <xf numFmtId="165" fontId="5" fillId="17" borderId="2" xfId="1" applyNumberFormat="1" applyFont="1" applyFill="1" applyBorder="1" applyAlignment="1">
      <alignment horizontal="center" vertical="center"/>
    </xf>
    <xf numFmtId="0" fontId="5" fillId="7" borderId="2" xfId="0" applyFont="1" applyFill="1" applyBorder="1" applyAlignment="1">
      <alignment horizontal="right"/>
    </xf>
    <xf numFmtId="0" fontId="5" fillId="4" borderId="2" xfId="0" applyFont="1" applyFill="1" applyBorder="1" applyAlignment="1">
      <alignment horizontal="center"/>
    </xf>
    <xf numFmtId="0" fontId="5" fillId="18" borderId="2" xfId="0" applyFont="1" applyFill="1" applyBorder="1" applyAlignment="1">
      <alignment horizontal="center"/>
    </xf>
    <xf numFmtId="0" fontId="5" fillId="7" borderId="2" xfId="0" applyFont="1" applyFill="1" applyBorder="1" applyAlignment="1">
      <alignment horizontal="left"/>
    </xf>
    <xf numFmtId="0" fontId="17" fillId="8" borderId="5" xfId="0" applyFont="1" applyFill="1" applyBorder="1" applyAlignment="1">
      <alignment horizontal="center"/>
    </xf>
    <xf numFmtId="0" fontId="17" fillId="8" borderId="0" xfId="0" applyFont="1" applyFill="1" applyAlignment="1">
      <alignment horizontal="center"/>
    </xf>
    <xf numFmtId="0" fontId="5" fillId="14" borderId="2" xfId="0" applyFont="1" applyFill="1" applyBorder="1" applyAlignment="1">
      <alignment horizontal="center" vertical="center" wrapText="1"/>
    </xf>
    <xf numFmtId="0" fontId="5" fillId="15" borderId="2" xfId="0" applyFont="1" applyFill="1" applyBorder="1" applyAlignment="1">
      <alignment horizontal="center" vertical="center" wrapText="1"/>
    </xf>
    <xf numFmtId="0" fontId="4" fillId="6" borderId="2" xfId="3" applyFont="1" applyFill="1" applyBorder="1" applyAlignment="1">
      <alignment horizontal="center" vertical="center"/>
    </xf>
    <xf numFmtId="0" fontId="4" fillId="5" borderId="2" xfId="3" applyFont="1" applyFill="1" applyBorder="1" applyAlignment="1">
      <alignment horizontal="center" vertical="center"/>
    </xf>
    <xf numFmtId="0" fontId="14" fillId="8" borderId="0" xfId="0" applyFont="1" applyFill="1" applyBorder="1" applyAlignment="1">
      <alignment horizontal="center"/>
    </xf>
    <xf numFmtId="0" fontId="14" fillId="8" borderId="0" xfId="0" applyFont="1" applyFill="1" applyAlignment="1">
      <alignment horizontal="center"/>
    </xf>
    <xf numFmtId="0" fontId="9" fillId="8" borderId="0" xfId="0" applyFont="1" applyFill="1" applyAlignment="1">
      <alignment horizontal="center"/>
    </xf>
    <xf numFmtId="0" fontId="7" fillId="5" borderId="0" xfId="3" applyFont="1" applyFill="1" applyAlignment="1">
      <alignment horizontal="center" vertical="center"/>
    </xf>
    <xf numFmtId="0" fontId="6" fillId="6" borderId="0" xfId="3" applyFont="1" applyFill="1" applyAlignment="1">
      <alignment horizontal="center" vertical="center" wrapText="1"/>
    </xf>
    <xf numFmtId="0" fontId="14" fillId="8" borderId="0" xfId="0" applyFont="1" applyFill="1" applyAlignment="1">
      <alignment horizontal="center" vertical="top"/>
    </xf>
    <xf numFmtId="0" fontId="7" fillId="5" borderId="2" xfId="3" applyFont="1" applyFill="1" applyBorder="1" applyAlignment="1">
      <alignment horizontal="center" vertical="center"/>
    </xf>
    <xf numFmtId="0" fontId="6" fillId="6" borderId="2" xfId="3" applyFont="1" applyFill="1" applyBorder="1" applyAlignment="1">
      <alignment horizontal="center" vertical="center" wrapText="1"/>
    </xf>
    <xf numFmtId="0" fontId="4" fillId="5" borderId="0" xfId="3" applyFont="1" applyFill="1" applyAlignment="1">
      <alignment horizontal="center" vertical="center"/>
    </xf>
    <xf numFmtId="0" fontId="4" fillId="6" borderId="0" xfId="3" applyFont="1" applyFill="1" applyAlignment="1">
      <alignment horizontal="center" vertical="center"/>
    </xf>
    <xf numFmtId="0" fontId="13" fillId="21" borderId="4" xfId="0" applyFont="1" applyFill="1" applyBorder="1" applyAlignment="1">
      <alignment horizontal="center"/>
    </xf>
    <xf numFmtId="0" fontId="5" fillId="11" borderId="2" xfId="0" applyFont="1" applyFill="1" applyBorder="1" applyAlignment="1">
      <alignment horizontal="center" vertical="center" wrapText="1"/>
    </xf>
    <xf numFmtId="0" fontId="5" fillId="12" borderId="2" xfId="0" applyFont="1" applyFill="1" applyBorder="1" applyAlignment="1">
      <alignment horizontal="center" vertical="center" wrapText="1"/>
    </xf>
    <xf numFmtId="0" fontId="18" fillId="8" borderId="0" xfId="0" applyFont="1" applyFill="1" applyAlignment="1">
      <alignment horizontal="center" vertical="center"/>
    </xf>
    <xf numFmtId="167" fontId="8" fillId="8" borderId="0" xfId="0" applyNumberFormat="1" applyFont="1" applyFill="1" applyAlignment="1">
      <alignment horizontal="center" vertical="center"/>
    </xf>
    <xf numFmtId="168" fontId="15" fillId="8" borderId="0" xfId="0" applyNumberFormat="1" applyFont="1" applyFill="1" applyAlignment="1">
      <alignment horizontal="center"/>
    </xf>
    <xf numFmtId="0" fontId="5" fillId="16" borderId="2" xfId="0" applyFont="1" applyFill="1" applyBorder="1" applyAlignment="1">
      <alignment horizontal="center" vertical="center" wrapText="1"/>
    </xf>
    <xf numFmtId="0" fontId="5" fillId="13" borderId="2" xfId="0" applyFont="1" applyFill="1" applyBorder="1" applyAlignment="1">
      <alignment horizontal="center" vertical="center" wrapText="1"/>
    </xf>
    <xf numFmtId="0" fontId="5" fillId="9" borderId="2" xfId="0" applyFont="1" applyFill="1" applyBorder="1" applyAlignment="1">
      <alignment horizontal="center" vertical="center" wrapText="1"/>
    </xf>
  </cellXfs>
  <cellStyles count="9">
    <cellStyle name="20% - Accent3" xfId="3" builtinId="38"/>
    <cellStyle name="Normal" xfId="0" builtinId="0"/>
    <cellStyle name="Output" xfId="2" builtinId="21"/>
    <cellStyle name="Percent" xfId="1" builtinId="5"/>
    <cellStyle name="XLConnect.Boolean" xfId="7" xr:uid="{00000000-0005-0000-0000-000007000000}"/>
    <cellStyle name="XLConnect.DateTime" xfId="8" xr:uid="{00000000-0005-0000-0000-000008000000}"/>
    <cellStyle name="XLConnect.Header" xfId="4" xr:uid="{00000000-0005-0000-0000-000004000000}"/>
    <cellStyle name="XLConnect.Numeric" xfId="6" xr:uid="{00000000-0005-0000-0000-000006000000}"/>
    <cellStyle name="XLConnect.String" xfId="5" xr:uid="{00000000-0005-0000-0000-000005000000}"/>
  </cellStyles>
  <dxfs count="0"/>
  <tableStyles count="0" defaultTableStyle="TableStyleMedium2" defaultPivotStyle="PivotStyleLight16"/>
  <colors>
    <mruColors>
      <color rgb="FF0F0026"/>
      <color rgb="FF27313F"/>
      <color rgb="FF3D4A5F"/>
      <color rgb="FF443D6B"/>
      <color rgb="FF0582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25400</xdr:colOff>
      <xdr:row>19</xdr:row>
      <xdr:rowOff>12700</xdr:rowOff>
    </xdr:from>
    <xdr:to>
      <xdr:col>8</xdr:col>
      <xdr:colOff>1854200</xdr:colOff>
      <xdr:row>30</xdr:row>
      <xdr:rowOff>165100</xdr:rowOff>
    </xdr:to>
    <mc:AlternateContent xmlns:mc="http://schemas.openxmlformats.org/markup-compatibility/2006" xmlns:a14="http://schemas.microsoft.com/office/drawing/2010/main">
      <mc:Choice Requires="a14">
        <xdr:graphicFrame macro="">
          <xdr:nvGraphicFramePr>
            <xdr:cNvPr id="2" name="away">
              <a:extLst>
                <a:ext uri="{FF2B5EF4-FFF2-40B4-BE49-F238E27FC236}">
                  <a16:creationId xmlns:a16="http://schemas.microsoft.com/office/drawing/2014/main" id="{8BBBEF4C-39A4-EC47-8075-159566BF68E5}"/>
                </a:ext>
              </a:extLst>
            </xdr:cNvPr>
            <xdr:cNvGraphicFramePr/>
          </xdr:nvGraphicFramePr>
          <xdr:xfrm>
            <a:off x="0" y="0"/>
            <a:ext cx="0" cy="0"/>
          </xdr:xfrm>
          <a:graphic>
            <a:graphicData uri="http://schemas.microsoft.com/office/drawing/2010/slicer">
              <sle:slicer xmlns:sle="http://schemas.microsoft.com/office/drawing/2010/slicer" name="away"/>
            </a:graphicData>
          </a:graphic>
        </xdr:graphicFrame>
      </mc:Choice>
      <mc:Fallback xmlns="">
        <xdr:sp macro="" textlink="">
          <xdr:nvSpPr>
            <xdr:cNvPr id="0" name=""/>
            <xdr:cNvSpPr>
              <a:spLocks noTextEdit="1"/>
            </xdr:cNvSpPr>
          </xdr:nvSpPr>
          <xdr:spPr>
            <a:xfrm>
              <a:off x="4953000" y="3873500"/>
              <a:ext cx="1828800" cy="238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lay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ints"/>
      <sheetName val="Rebounds"/>
      <sheetName val="Assists"/>
    </sheetNames>
    <sheetDataSet>
      <sheetData sheetId="0">
        <row r="1">
          <cell r="A1" t="str">
            <v>nameTeam</v>
          </cell>
          <cell r="B1" t="str">
            <v>namePlayer</v>
          </cell>
          <cell r="C1" t="str">
            <v>pts</v>
          </cell>
        </row>
        <row r="2">
          <cell r="A2" t="str">
            <v>Atlanta Hawks</v>
          </cell>
          <cell r="B2" t="str">
            <v>Trae Young</v>
          </cell>
          <cell r="C2">
            <v>26.3</v>
          </cell>
        </row>
        <row r="3">
          <cell r="A3" t="str">
            <v>Boston Celtics</v>
          </cell>
          <cell r="B3" t="str">
            <v>Jayson Tatum</v>
          </cell>
          <cell r="C3">
            <v>25.3</v>
          </cell>
        </row>
        <row r="4">
          <cell r="A4" t="str">
            <v>Brooklyn Nets</v>
          </cell>
          <cell r="B4" t="str">
            <v>Kevin Durant</v>
          </cell>
          <cell r="C4">
            <v>29.7</v>
          </cell>
        </row>
        <row r="5">
          <cell r="A5" t="str">
            <v>Charlotte Hornets</v>
          </cell>
          <cell r="B5" t="str">
            <v>LaMelo Ball</v>
          </cell>
          <cell r="C5">
            <v>20</v>
          </cell>
        </row>
        <row r="6">
          <cell r="A6" t="str">
            <v>Chicago Bulls</v>
          </cell>
          <cell r="B6" t="str">
            <v>DeMar DeRozan</v>
          </cell>
          <cell r="C6">
            <v>26.4</v>
          </cell>
        </row>
        <row r="7">
          <cell r="A7" t="str">
            <v>Cleveland Cavaliers</v>
          </cell>
          <cell r="B7" t="str">
            <v>Darius Garland</v>
          </cell>
          <cell r="C7">
            <v>19</v>
          </cell>
        </row>
        <row r="8">
          <cell r="A8" t="str">
            <v>Dallas Mavericks</v>
          </cell>
          <cell r="B8" t="str">
            <v>Luka Doncic</v>
          </cell>
          <cell r="C8">
            <v>25.6</v>
          </cell>
        </row>
        <row r="9">
          <cell r="A9" t="str">
            <v>Denver Nuggets</v>
          </cell>
          <cell r="B9" t="str">
            <v>Nikola Jokic</v>
          </cell>
          <cell r="C9">
            <v>25.8</v>
          </cell>
        </row>
        <row r="10">
          <cell r="A10" t="str">
            <v>Detroit Pistons</v>
          </cell>
          <cell r="B10" t="str">
            <v>Jerami Grant</v>
          </cell>
          <cell r="C10">
            <v>20.100000000000001</v>
          </cell>
        </row>
        <row r="11">
          <cell r="A11" t="str">
            <v>Golden State Warriors</v>
          </cell>
          <cell r="B11" t="str">
            <v>Stephen Curry</v>
          </cell>
          <cell r="C11">
            <v>26.3</v>
          </cell>
        </row>
        <row r="12">
          <cell r="A12" t="str">
            <v>Houston Rockets</v>
          </cell>
          <cell r="B12" t="str">
            <v>Christian Wood</v>
          </cell>
          <cell r="C12">
            <v>16.5</v>
          </cell>
        </row>
        <row r="13">
          <cell r="A13" t="str">
            <v>Indiana Pacers</v>
          </cell>
          <cell r="B13" t="str">
            <v>Malcolm Brogdon</v>
          </cell>
          <cell r="C13">
            <v>19.7</v>
          </cell>
        </row>
        <row r="14">
          <cell r="A14" t="str">
            <v>LA Clippers</v>
          </cell>
          <cell r="B14" t="str">
            <v>Paul George</v>
          </cell>
          <cell r="C14">
            <v>25</v>
          </cell>
        </row>
        <row r="15">
          <cell r="A15" t="str">
            <v>Los Angeles Lakers</v>
          </cell>
          <cell r="B15" t="str">
            <v>LeBron James</v>
          </cell>
          <cell r="C15">
            <v>26.1</v>
          </cell>
        </row>
        <row r="16">
          <cell r="A16" t="str">
            <v>Memphis Grizzlies</v>
          </cell>
          <cell r="B16" t="str">
            <v>Ja Morant</v>
          </cell>
          <cell r="C16">
            <v>24.1</v>
          </cell>
        </row>
        <row r="17">
          <cell r="A17" t="str">
            <v>Miami Heat</v>
          </cell>
          <cell r="B17" t="str">
            <v>Jimmy Butler</v>
          </cell>
          <cell r="C17">
            <v>22.8</v>
          </cell>
        </row>
        <row r="18">
          <cell r="A18" t="str">
            <v>Milwaukee Bucks</v>
          </cell>
          <cell r="B18" t="str">
            <v>Giannis Antetokounmpo</v>
          </cell>
          <cell r="C18">
            <v>27</v>
          </cell>
        </row>
        <row r="19">
          <cell r="A19" t="str">
            <v>Minnesota Timberwolves</v>
          </cell>
          <cell r="B19" t="str">
            <v>Karl-Anthony Towns</v>
          </cell>
          <cell r="C19">
            <v>24.3</v>
          </cell>
        </row>
        <row r="20">
          <cell r="A20" t="str">
            <v>New Orleans Pelicans</v>
          </cell>
          <cell r="B20" t="str">
            <v>Brandon Ingram</v>
          </cell>
          <cell r="C20">
            <v>23.4</v>
          </cell>
        </row>
        <row r="21">
          <cell r="A21" t="str">
            <v>New York Knicks</v>
          </cell>
          <cell r="B21" t="str">
            <v>Julius Randle</v>
          </cell>
          <cell r="C21">
            <v>19.600000000000001</v>
          </cell>
        </row>
        <row r="22">
          <cell r="A22" t="str">
            <v>Oklahoma City Thunder</v>
          </cell>
          <cell r="B22" t="str">
            <v>Shai Gilgeous-Alexander</v>
          </cell>
          <cell r="C22">
            <v>21.7</v>
          </cell>
        </row>
        <row r="23">
          <cell r="A23" t="str">
            <v>Orlando Magic</v>
          </cell>
          <cell r="B23" t="str">
            <v>Cole Anthony</v>
          </cell>
          <cell r="C23">
            <v>19.899999999999999</v>
          </cell>
        </row>
        <row r="24">
          <cell r="A24" t="str">
            <v>Philadelphia 76ers</v>
          </cell>
          <cell r="B24" t="str">
            <v>Joel Embiid</v>
          </cell>
          <cell r="C24">
            <v>24.3</v>
          </cell>
        </row>
        <row r="25">
          <cell r="A25" t="str">
            <v>Phoenix Suns</v>
          </cell>
          <cell r="B25" t="str">
            <v>Devin Booker</v>
          </cell>
          <cell r="C25">
            <v>23.2</v>
          </cell>
        </row>
        <row r="26">
          <cell r="A26" t="str">
            <v>Portland Trail Blazers</v>
          </cell>
          <cell r="B26" t="str">
            <v>Damian Lillard</v>
          </cell>
          <cell r="C26">
            <v>22</v>
          </cell>
        </row>
        <row r="27">
          <cell r="A27" t="str">
            <v>Sacramento Kings</v>
          </cell>
          <cell r="B27" t="str">
            <v>De'Aaron Fox</v>
          </cell>
          <cell r="C27">
            <v>21.3</v>
          </cell>
        </row>
        <row r="28">
          <cell r="A28" t="str">
            <v>San Antonio Spurs</v>
          </cell>
          <cell r="B28" t="str">
            <v>Dejounte Murray</v>
          </cell>
          <cell r="C28">
            <v>17.7</v>
          </cell>
        </row>
        <row r="29">
          <cell r="A29" t="str">
            <v>Toronto Raptors</v>
          </cell>
          <cell r="B29" t="str">
            <v>OG Anunoby</v>
          </cell>
          <cell r="C29">
            <v>20.100000000000001</v>
          </cell>
        </row>
        <row r="30">
          <cell r="A30" t="str">
            <v>Utah Jazz</v>
          </cell>
          <cell r="B30" t="str">
            <v>Donovan Mitchell</v>
          </cell>
          <cell r="C30">
            <v>24.8</v>
          </cell>
        </row>
        <row r="31">
          <cell r="A31" t="str">
            <v>Washington Wizards</v>
          </cell>
          <cell r="B31" t="str">
            <v>Bradley Beal</v>
          </cell>
          <cell r="C31">
            <v>22.8</v>
          </cell>
        </row>
      </sheetData>
      <sheetData sheetId="1">
        <row r="1">
          <cell r="A1" t="str">
            <v>nameTeam</v>
          </cell>
          <cell r="B1" t="str">
            <v>namePlayer</v>
          </cell>
          <cell r="C1" t="str">
            <v>treb</v>
          </cell>
        </row>
        <row r="2">
          <cell r="A2" t="str">
            <v>Atlanta Hawks</v>
          </cell>
          <cell r="B2" t="str">
            <v>Clint Capela</v>
          </cell>
          <cell r="C2">
            <v>12.5</v>
          </cell>
        </row>
        <row r="3">
          <cell r="A3" t="str">
            <v>Boston Celtics</v>
          </cell>
          <cell r="B3" t="str">
            <v>Jayson Tatum</v>
          </cell>
          <cell r="C3">
            <v>8.3000000000000007</v>
          </cell>
        </row>
        <row r="4">
          <cell r="A4" t="str">
            <v>Brooklyn Nets</v>
          </cell>
          <cell r="B4" t="str">
            <v>James Harden</v>
          </cell>
          <cell r="C4">
            <v>7.9</v>
          </cell>
        </row>
        <row r="5">
          <cell r="A5" t="str">
            <v>Charlotte Hornets</v>
          </cell>
          <cell r="B5" t="str">
            <v>LaMelo Ball</v>
          </cell>
          <cell r="C5">
            <v>7.7</v>
          </cell>
        </row>
        <row r="6">
          <cell r="A6" t="str">
            <v>Chicago Bulls</v>
          </cell>
          <cell r="B6" t="str">
            <v>Nikola Vucevic</v>
          </cell>
          <cell r="C6">
            <v>10.5</v>
          </cell>
        </row>
        <row r="7">
          <cell r="A7" t="str">
            <v>Cleveland Cavaliers</v>
          </cell>
          <cell r="B7" t="str">
            <v>Jarrett Allen</v>
          </cell>
          <cell r="C7">
            <v>11</v>
          </cell>
        </row>
        <row r="8">
          <cell r="A8" t="str">
            <v>Dallas Mavericks</v>
          </cell>
          <cell r="B8" t="str">
            <v>Kristaps Porzingis</v>
          </cell>
          <cell r="C8">
            <v>8.1</v>
          </cell>
        </row>
        <row r="9">
          <cell r="A9" t="str">
            <v>Denver Nuggets</v>
          </cell>
          <cell r="B9" t="str">
            <v>Nikola Jokic</v>
          </cell>
          <cell r="C9">
            <v>13.2</v>
          </cell>
        </row>
        <row r="10">
          <cell r="A10" t="str">
            <v>Detroit Pistons</v>
          </cell>
          <cell r="B10" t="str">
            <v>Isaiah Stewart</v>
          </cell>
          <cell r="C10">
            <v>8.1</v>
          </cell>
        </row>
        <row r="11">
          <cell r="A11" t="str">
            <v>Golden State Warriors</v>
          </cell>
          <cell r="B11" t="str">
            <v>Draymond Green</v>
          </cell>
          <cell r="C11">
            <v>7.8</v>
          </cell>
        </row>
        <row r="12">
          <cell r="A12" t="str">
            <v>Houston Rockets</v>
          </cell>
          <cell r="B12" t="str">
            <v>Christian Wood</v>
          </cell>
          <cell r="C12">
            <v>11.1</v>
          </cell>
        </row>
        <row r="13">
          <cell r="A13" t="str">
            <v>Indiana Pacers</v>
          </cell>
          <cell r="B13" t="str">
            <v>Domantas Sabonis</v>
          </cell>
          <cell r="C13">
            <v>11.8</v>
          </cell>
        </row>
        <row r="14">
          <cell r="A14" t="str">
            <v>LA Clippers</v>
          </cell>
          <cell r="B14" t="str">
            <v>Ivica Zubac</v>
          </cell>
          <cell r="C14">
            <v>7.9</v>
          </cell>
        </row>
        <row r="15">
          <cell r="A15" t="str">
            <v>Los Angeles Lakers</v>
          </cell>
          <cell r="B15" t="str">
            <v>Anthony Davis</v>
          </cell>
          <cell r="C15">
            <v>10.199999999999999</v>
          </cell>
        </row>
        <row r="16">
          <cell r="A16" t="str">
            <v>Memphis Grizzlies</v>
          </cell>
          <cell r="B16" t="str">
            <v>Steven Adams</v>
          </cell>
          <cell r="C16">
            <v>8.8000000000000007</v>
          </cell>
        </row>
        <row r="17">
          <cell r="A17" t="str">
            <v>Miami Heat</v>
          </cell>
          <cell r="B17" t="str">
            <v>Bam Adebayo</v>
          </cell>
          <cell r="C17">
            <v>10.199999999999999</v>
          </cell>
        </row>
        <row r="18">
          <cell r="A18" t="str">
            <v>Milwaukee Bucks</v>
          </cell>
          <cell r="B18" t="str">
            <v>Giannis Antetokounmpo</v>
          </cell>
          <cell r="C18">
            <v>11.6</v>
          </cell>
        </row>
        <row r="19">
          <cell r="A19" t="str">
            <v>Minnesota Timberwolves</v>
          </cell>
          <cell r="B19" t="str">
            <v>Karl-Anthony Towns</v>
          </cell>
          <cell r="C19">
            <v>9</v>
          </cell>
        </row>
        <row r="20">
          <cell r="A20" t="str">
            <v>New Orleans Pelicans</v>
          </cell>
          <cell r="B20" t="str">
            <v>Jonas Valanciunas</v>
          </cell>
          <cell r="C20">
            <v>12.1</v>
          </cell>
        </row>
        <row r="21">
          <cell r="A21" t="str">
            <v>New York Knicks</v>
          </cell>
          <cell r="B21" t="str">
            <v>Julius Randle</v>
          </cell>
          <cell r="C21">
            <v>9.8000000000000007</v>
          </cell>
        </row>
        <row r="22">
          <cell r="A22" t="str">
            <v>Oklahoma City Thunder</v>
          </cell>
          <cell r="B22" t="str">
            <v>Josh Giddey</v>
          </cell>
          <cell r="C22">
            <v>6.8</v>
          </cell>
        </row>
        <row r="23">
          <cell r="A23" t="str">
            <v>Orlando Magic</v>
          </cell>
          <cell r="B23" t="str">
            <v>Wendell Carter Jr.</v>
          </cell>
          <cell r="C23">
            <v>9.9</v>
          </cell>
        </row>
        <row r="24">
          <cell r="A24" t="str">
            <v>Philadelphia 76ers</v>
          </cell>
          <cell r="B24" t="str">
            <v>Joel Embiid</v>
          </cell>
          <cell r="C24">
            <v>10.9</v>
          </cell>
        </row>
        <row r="25">
          <cell r="A25" t="str">
            <v>Phoenix Suns</v>
          </cell>
          <cell r="B25" t="str">
            <v>Deandre Ayton</v>
          </cell>
          <cell r="C25">
            <v>11.1</v>
          </cell>
        </row>
        <row r="26">
          <cell r="A26" t="str">
            <v>Portland Trail Blazers</v>
          </cell>
          <cell r="B26" t="str">
            <v>Jusuf Nurkic</v>
          </cell>
          <cell r="C26">
            <v>10.3</v>
          </cell>
        </row>
        <row r="27">
          <cell r="A27" t="str">
            <v>Sacramento Kings</v>
          </cell>
          <cell r="B27" t="str">
            <v>Richaun Holmes</v>
          </cell>
          <cell r="C27">
            <v>9.3000000000000007</v>
          </cell>
        </row>
        <row r="28">
          <cell r="A28" t="str">
            <v>San Antonio Spurs</v>
          </cell>
          <cell r="B28" t="str">
            <v>Jakob Poeltl</v>
          </cell>
          <cell r="C28">
            <v>8.8000000000000007</v>
          </cell>
        </row>
        <row r="29">
          <cell r="A29" t="str">
            <v>Toronto Raptors</v>
          </cell>
          <cell r="B29" t="str">
            <v>Scottie Barnes</v>
          </cell>
          <cell r="C29">
            <v>8.3000000000000007</v>
          </cell>
        </row>
        <row r="30">
          <cell r="A30" t="str">
            <v>Utah Jazz</v>
          </cell>
          <cell r="B30" t="str">
            <v>Rudy Gobert</v>
          </cell>
          <cell r="C30">
            <v>14.7</v>
          </cell>
        </row>
        <row r="31">
          <cell r="A31" t="str">
            <v>Washington Wizards</v>
          </cell>
          <cell r="B31" t="str">
            <v>Kyle Kuzma</v>
          </cell>
          <cell r="C31">
            <v>8</v>
          </cell>
        </row>
      </sheetData>
      <sheetData sheetId="2">
        <row r="1">
          <cell r="A1" t="str">
            <v>nameTeam</v>
          </cell>
          <cell r="B1" t="str">
            <v>namePlayer</v>
          </cell>
          <cell r="C1" t="str">
            <v>ast</v>
          </cell>
        </row>
        <row r="2">
          <cell r="A2" t="str">
            <v>Atlanta Hawks</v>
          </cell>
          <cell r="B2" t="str">
            <v>Trae Young</v>
          </cell>
          <cell r="C2">
            <v>9.1</v>
          </cell>
        </row>
        <row r="3">
          <cell r="A3" t="str">
            <v>Boston Celtics</v>
          </cell>
          <cell r="B3" t="str">
            <v>Marcus Smart</v>
          </cell>
          <cell r="C3">
            <v>5.4</v>
          </cell>
        </row>
        <row r="4">
          <cell r="A4" t="str">
            <v>Brooklyn Nets</v>
          </cell>
          <cell r="B4" t="str">
            <v>James Harden</v>
          </cell>
          <cell r="C4">
            <v>9.6</v>
          </cell>
        </row>
        <row r="5">
          <cell r="A5" t="str">
            <v>Charlotte Hornets</v>
          </cell>
          <cell r="B5" t="str">
            <v>LaMelo Ball</v>
          </cell>
          <cell r="C5">
            <v>8.1999999999999993</v>
          </cell>
        </row>
        <row r="6">
          <cell r="A6" t="str">
            <v>Chicago Bulls</v>
          </cell>
          <cell r="B6" t="str">
            <v>Lonzo Ball</v>
          </cell>
          <cell r="C6">
            <v>4.9000000000000004</v>
          </cell>
        </row>
        <row r="7">
          <cell r="A7" t="str">
            <v>Cleveland Cavaliers</v>
          </cell>
          <cell r="B7" t="str">
            <v>Darius Garland</v>
          </cell>
          <cell r="C7">
            <v>7.4</v>
          </cell>
        </row>
        <row r="8">
          <cell r="A8" t="str">
            <v>Dallas Mavericks</v>
          </cell>
          <cell r="B8" t="str">
            <v>Luka Doncic</v>
          </cell>
          <cell r="C8">
            <v>8.5</v>
          </cell>
        </row>
        <row r="9">
          <cell r="A9" t="str">
            <v>Denver Nuggets</v>
          </cell>
          <cell r="B9" t="str">
            <v>Nikola Jokic</v>
          </cell>
          <cell r="C9">
            <v>7.2</v>
          </cell>
        </row>
        <row r="10">
          <cell r="A10" t="str">
            <v>Detroit Pistons</v>
          </cell>
          <cell r="B10" t="str">
            <v>Cade Cunningham</v>
          </cell>
          <cell r="C10">
            <v>4.5</v>
          </cell>
        </row>
        <row r="11">
          <cell r="A11" t="str">
            <v>Golden State Warriors</v>
          </cell>
          <cell r="B11" t="str">
            <v>Draymond Green</v>
          </cell>
          <cell r="C11">
            <v>7.1</v>
          </cell>
        </row>
        <row r="12">
          <cell r="A12" t="str">
            <v>Houston Rockets</v>
          </cell>
          <cell r="B12" t="str">
            <v>Kevin Porter Jr.</v>
          </cell>
          <cell r="C12">
            <v>5.8</v>
          </cell>
        </row>
        <row r="13">
          <cell r="A13" t="str">
            <v>Indiana Pacers</v>
          </cell>
          <cell r="B13" t="str">
            <v>Malcolm Brogdon</v>
          </cell>
          <cell r="C13">
            <v>6.2</v>
          </cell>
        </row>
        <row r="14">
          <cell r="A14" t="str">
            <v>LA Clippers</v>
          </cell>
          <cell r="B14" t="str">
            <v>Paul George</v>
          </cell>
          <cell r="C14">
            <v>5.4</v>
          </cell>
        </row>
        <row r="15">
          <cell r="A15" t="str">
            <v>Los Angeles Lakers</v>
          </cell>
          <cell r="B15" t="str">
            <v>Russell Westbrook</v>
          </cell>
          <cell r="C15">
            <v>8.4</v>
          </cell>
        </row>
        <row r="16">
          <cell r="A16" t="str">
            <v>Memphis Grizzlies</v>
          </cell>
          <cell r="B16" t="str">
            <v>Ja Morant</v>
          </cell>
          <cell r="C16">
            <v>6.8</v>
          </cell>
        </row>
        <row r="17">
          <cell r="A17" t="str">
            <v>Miami Heat</v>
          </cell>
          <cell r="B17" t="str">
            <v>Kyle Lowry</v>
          </cell>
          <cell r="C17">
            <v>7.9</v>
          </cell>
        </row>
        <row r="18">
          <cell r="A18" t="str">
            <v>Milwaukee Bucks</v>
          </cell>
          <cell r="B18" t="str">
            <v>Jrue Holiday</v>
          </cell>
          <cell r="C18">
            <v>6.5</v>
          </cell>
        </row>
        <row r="19">
          <cell r="A19" t="str">
            <v>Minnesota Timberwolves</v>
          </cell>
          <cell r="B19" t="str">
            <v>D'Angelo Russell</v>
          </cell>
          <cell r="C19">
            <v>6.4</v>
          </cell>
        </row>
        <row r="20">
          <cell r="A20" t="str">
            <v>New Orleans Pelicans</v>
          </cell>
          <cell r="B20" t="str">
            <v>Brandon Ingram</v>
          </cell>
          <cell r="C20">
            <v>4.9000000000000004</v>
          </cell>
        </row>
        <row r="21">
          <cell r="A21" t="str">
            <v>New York Knicks</v>
          </cell>
          <cell r="B21" t="str">
            <v>Julius Randle</v>
          </cell>
          <cell r="C21">
            <v>5.2</v>
          </cell>
        </row>
        <row r="22">
          <cell r="A22" t="str">
            <v>Oklahoma City Thunder</v>
          </cell>
          <cell r="B22" t="str">
            <v>Josh Giddey</v>
          </cell>
          <cell r="C22">
            <v>5.9</v>
          </cell>
        </row>
        <row r="23">
          <cell r="A23" t="str">
            <v>Orlando Magic</v>
          </cell>
          <cell r="B23" t="str">
            <v>Cole Anthony</v>
          </cell>
          <cell r="C23">
            <v>5.6</v>
          </cell>
        </row>
        <row r="24">
          <cell r="A24" t="str">
            <v>Philadelphia 76ers</v>
          </cell>
          <cell r="B24" t="str">
            <v>Tyrese Maxey</v>
          </cell>
          <cell r="C24">
            <v>4.7</v>
          </cell>
        </row>
        <row r="25">
          <cell r="A25" t="str">
            <v>Phoenix Suns</v>
          </cell>
          <cell r="B25" t="str">
            <v>Chris Paul</v>
          </cell>
          <cell r="C25">
            <v>10.1</v>
          </cell>
        </row>
        <row r="26">
          <cell r="A26" t="str">
            <v>Portland Trail Blazers</v>
          </cell>
          <cell r="B26" t="str">
            <v>Damian Lillard</v>
          </cell>
          <cell r="C26">
            <v>7.7</v>
          </cell>
        </row>
        <row r="27">
          <cell r="A27" t="str">
            <v>Sacramento Kings</v>
          </cell>
          <cell r="B27" t="str">
            <v>Tyrese Haliburton</v>
          </cell>
          <cell r="C27">
            <v>5.7</v>
          </cell>
        </row>
        <row r="28">
          <cell r="A28" t="str">
            <v>San Antonio Spurs</v>
          </cell>
          <cell r="B28" t="str">
            <v>Dejounte Murray</v>
          </cell>
          <cell r="C28">
            <v>8.4</v>
          </cell>
        </row>
        <row r="29">
          <cell r="A29" t="str">
            <v>Toronto Raptors</v>
          </cell>
          <cell r="B29" t="str">
            <v>Fred VanVleet</v>
          </cell>
          <cell r="C29">
            <v>6.5</v>
          </cell>
        </row>
        <row r="30">
          <cell r="A30" t="str">
            <v>Utah Jazz</v>
          </cell>
          <cell r="B30" t="str">
            <v>Mike Conley</v>
          </cell>
          <cell r="C30">
            <v>5.4</v>
          </cell>
        </row>
        <row r="31">
          <cell r="A31" t="str">
            <v>Washington Wizards</v>
          </cell>
          <cell r="B31" t="str">
            <v>Bradley Beal</v>
          </cell>
          <cell r="C31">
            <v>5.8</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547.862921759261" createdVersion="7" refreshedVersion="7" minRefreshableVersion="3" recordCount="57" xr:uid="{1916E685-F762-554F-A929-27BECCA19EAD}">
  <cacheSource type="worksheet">
    <worksheetSource ref="A1:J100" sheet="all models"/>
  </cacheSource>
  <cacheFields count="10">
    <cacheField name="Away" numFmtId="0">
      <sharedItems containsBlank="1" count="29">
        <s v="Miami Heat"/>
        <s v="Denver Nuggets"/>
        <s v="Golden State Warriors"/>
        <s v="Milwaukee Bucks"/>
        <s v="San Antonio Spurs"/>
        <s v="Los Angeles Lakers"/>
        <s v="Charlotte Hornets"/>
        <s v="Memphis Grizzlies"/>
        <m/>
        <s v="Phoenix Suns" u="1"/>
        <s v="New York Knicks" u="1"/>
        <s v="Oklahoma City Thunder" u="1"/>
        <s v="Boston Celtics" u="1"/>
        <s v="Indiana Pacers" u="1"/>
        <s v="Orlando Magic" u="1"/>
        <s v="Brooklyn Nets" u="1"/>
        <s v="Dallas Mavericks" u="1"/>
        <s v="Chicago Bulls" u="1"/>
        <s v="Philadelphia 76ers" u="1"/>
        <s v="Toronto Raptors" u="1"/>
        <s v="Minnesota Timberwolves" u="1"/>
        <s v="New Orleans Pelicans" u="1"/>
        <s v="Sacramento Kings" u="1"/>
        <s v="Houston Rockets" u="1"/>
        <s v="Portland Trail Blazers" u="1"/>
        <s v="Washington Wizards" u="1"/>
        <s v="Cleveland Cavaliers" u="1"/>
        <s v="Atlanta Hawks" u="1"/>
        <s v="Detroit Pistons" u="1"/>
      </sharedItems>
    </cacheField>
    <cacheField name="Home" numFmtId="0">
      <sharedItems containsBlank="1" count="28">
        <s v="Orlando Magic"/>
        <s v="Atlanta Hawks"/>
        <s v="Boston Celtics"/>
        <s v="New Orleans Pelicans"/>
        <s v="Utah Jazz"/>
        <s v="Minnesota Timberwolves"/>
        <s v="Portland Trail Blazers"/>
        <s v="Sacramento Kings"/>
        <m/>
        <s v="Phoenix Suns" u="1"/>
        <s v="New York Knicks" u="1"/>
        <s v="Oklahoma City Thunder" u="1"/>
        <s v="Los Angeles Lakers" u="1"/>
        <s v="San Antonio Spurs" u="1"/>
        <s v="Denver Nuggets" u="1"/>
        <s v="Indiana Pacers" u="1"/>
        <s v="Brooklyn Nets" u="1"/>
        <s v="LA Clippers" u="1"/>
        <s v="Chicago Bulls" u="1"/>
        <s v="Philadelphia 76ers" u="1"/>
        <s v="Toronto Raptors" u="1"/>
        <s v="Milwaukee Bucks" u="1"/>
        <s v="Golden State Warriors" u="1"/>
        <s v="Houston Rockets" u="1"/>
        <s v="Cleveland Cavaliers" u="1"/>
        <s v="Charlotte Hornets" u="1"/>
        <s v="Memphis Grizzlies" u="1"/>
        <s v="Detroit Pistons" u="1"/>
      </sharedItems>
    </cacheField>
    <cacheField name="Away_Margin" numFmtId="0">
      <sharedItems containsString="0" containsBlank="1" containsNumber="1" minValue="-12.988" maxValue="17.414999999999999"/>
    </cacheField>
    <cacheField name="Home_Margin" numFmtId="0">
      <sharedItems containsString="0" containsBlank="1" containsNumber="1" minValue="-17.414999999999999" maxValue="12.988"/>
    </cacheField>
    <cacheField name="Away_Margin2" numFmtId="0">
      <sharedItems containsString="0" containsBlank="1" containsNumber="1" minValue="-9.0190000000000001" maxValue="17.414999999999999"/>
    </cacheField>
    <cacheField name="Home_Margin2" numFmtId="0">
      <sharedItems containsString="0" containsBlank="1" containsNumber="1" minValue="-17.414999999999999" maxValue="9.0190000000000001"/>
    </cacheField>
    <cacheField name="Away_Win" numFmtId="0">
      <sharedItems containsString="0" containsBlank="1" containsNumber="1" minValue="0.19" maxValue="0.92300000000000004"/>
    </cacheField>
    <cacheField name="Home_Win" numFmtId="0">
      <sharedItems containsString="0" containsBlank="1" containsNumber="1" minValue="7.6999999999999999E-2" maxValue="0.81"/>
    </cacheField>
    <cacheField name="Total" numFmtId="0">
      <sharedItems containsString="0" containsBlank="1" containsNumber="1" minValue="200.00800000000001" maxValue="235.39500000000001"/>
    </cacheField>
    <cacheField name="Model" numFmtId="0">
      <sharedItems containsBlank="1" count="8">
        <s v="Kendall Jenner - Simple Model"/>
        <s v="Tyra Banks - Least Squares"/>
        <s v="Gisele Bundchen - KNN"/>
        <s v="Kate Moss - Random Forest"/>
        <s v="Cindy Crawford - SVM"/>
        <s v="Naomi Campbell - Neural Network"/>
        <s v="Adriana Lima - Combination"/>
        <m/>
      </sharedItems>
    </cacheField>
  </cacheFields>
  <extLst>
    <ext xmlns:x14="http://schemas.microsoft.com/office/spreadsheetml/2009/9/main" uri="{725AE2AE-9491-48be-B2B4-4EB974FC3084}">
      <x14:pivotCacheDefinition pivotCacheId="17058355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
  <r>
    <x v="0"/>
    <x v="0"/>
    <n v="17.414999999999999"/>
    <n v="-17.414999999999999"/>
    <n v="17.414999999999999"/>
    <n v="-17.414999999999999"/>
    <n v="0.92300000000000004"/>
    <n v="7.6999999999999999E-2"/>
    <n v="200.00800000000001"/>
    <x v="0"/>
  </r>
  <r>
    <x v="1"/>
    <x v="1"/>
    <n v="-1.8180000000000001"/>
    <n v="1.8180000000000001"/>
    <n v="-1.8180000000000001"/>
    <n v="1.8180000000000001"/>
    <n v="0.441"/>
    <n v="0.55900000000000005"/>
    <n v="219.08"/>
    <x v="0"/>
  </r>
  <r>
    <x v="2"/>
    <x v="2"/>
    <n v="5.835"/>
    <n v="-5.835"/>
    <n v="5.835"/>
    <n v="-5.835"/>
    <n v="0.69299999999999995"/>
    <n v="0.307"/>
    <n v="204.059"/>
    <x v="0"/>
  </r>
  <r>
    <x v="3"/>
    <x v="3"/>
    <n v="7.9329999999999998"/>
    <n v="-7.9329999999999998"/>
    <n v="7.9329999999999998"/>
    <n v="-7.9329999999999998"/>
    <n v="0.73299999999999998"/>
    <n v="0.26700000000000002"/>
    <n v="223.13399999999999"/>
    <x v="0"/>
  </r>
  <r>
    <x v="4"/>
    <x v="4"/>
    <n v="-7.8869999999999996"/>
    <n v="7.8869999999999996"/>
    <n v="-7.8869999999999996"/>
    <n v="7.8869999999999996"/>
    <n v="0.26600000000000001"/>
    <n v="0.73399999999999999"/>
    <n v="221.739"/>
    <x v="0"/>
  </r>
  <r>
    <x v="5"/>
    <x v="5"/>
    <n v="2.4710000000000001"/>
    <n v="-2.4710000000000001"/>
    <n v="2.4710000000000001"/>
    <n v="-2.4710000000000001"/>
    <n v="0.58099999999999996"/>
    <n v="0.41899999999999998"/>
    <n v="214.44300000000001"/>
    <x v="0"/>
  </r>
  <r>
    <x v="6"/>
    <x v="6"/>
    <n v="0.92800000000000005"/>
    <n v="-0.92800000000000005"/>
    <n v="0.92800000000000005"/>
    <n v="-0.92800000000000005"/>
    <n v="0.52800000000000002"/>
    <n v="0.47199999999999998"/>
    <n v="235.39500000000001"/>
    <x v="0"/>
  </r>
  <r>
    <x v="7"/>
    <x v="7"/>
    <n v="2.0510000000000002"/>
    <n v="-2.0510000000000002"/>
    <n v="2.0510000000000002"/>
    <n v="-2.0510000000000002"/>
    <n v="0.56699999999999995"/>
    <n v="0.433"/>
    <n v="215.92699999999999"/>
    <x v="0"/>
  </r>
  <r>
    <x v="0"/>
    <x v="0"/>
    <n v="13.083"/>
    <n v="-13.083"/>
    <n v="13.083"/>
    <n v="-13.083"/>
    <n v="0.85399999999999998"/>
    <n v="0.14599999999999999"/>
    <n v="210.786"/>
    <x v="1"/>
  </r>
  <r>
    <x v="1"/>
    <x v="1"/>
    <n v="-5.508"/>
    <n v="5.508"/>
    <n v="-5.508"/>
    <n v="5.508"/>
    <n v="0.33800000000000002"/>
    <n v="0.66200000000000003"/>
    <n v="227.458"/>
    <x v="1"/>
  </r>
  <r>
    <x v="2"/>
    <x v="2"/>
    <n v="4.9459999999999997"/>
    <n v="-4.9459999999999997"/>
    <n v="4.9459999999999997"/>
    <n v="-4.9459999999999997"/>
    <n v="0.59499999999999997"/>
    <n v="0.40500000000000003"/>
    <n v="219.59399999999999"/>
    <x v="1"/>
  </r>
  <r>
    <x v="3"/>
    <x v="3"/>
    <n v="4.5410000000000004"/>
    <n v="-4.5410000000000004"/>
    <n v="4.5410000000000004"/>
    <n v="-4.5410000000000004"/>
    <n v="0.6"/>
    <n v="0.4"/>
    <n v="224.357"/>
    <x v="1"/>
  </r>
  <r>
    <x v="4"/>
    <x v="4"/>
    <n v="-9.0190000000000001"/>
    <n v="9.0190000000000001"/>
    <n v="-9.0190000000000001"/>
    <n v="9.0190000000000001"/>
    <n v="0.251"/>
    <n v="0.749"/>
    <n v="220.82"/>
    <x v="1"/>
  </r>
  <r>
    <x v="5"/>
    <x v="5"/>
    <n v="0.96499999999999997"/>
    <n v="-0.96499999999999997"/>
    <n v="0.96499999999999997"/>
    <n v="-0.96499999999999997"/>
    <n v="0.56100000000000005"/>
    <n v="0.439"/>
    <n v="214.74700000000001"/>
    <x v="1"/>
  </r>
  <r>
    <x v="6"/>
    <x v="6"/>
    <n v="-3.7570000000000001"/>
    <n v="3.7570000000000001"/>
    <n v="-3.7570000000000001"/>
    <n v="3.7570000000000001"/>
    <n v="0.39200000000000002"/>
    <n v="0.60799999999999998"/>
    <n v="230.874"/>
    <x v="1"/>
  </r>
  <r>
    <x v="7"/>
    <x v="7"/>
    <n v="3.214"/>
    <n v="-3.214"/>
    <n v="3.214"/>
    <n v="-3.214"/>
    <n v="0.51400000000000001"/>
    <n v="0.48599999999999999"/>
    <n v="219.64699999999999"/>
    <x v="1"/>
  </r>
  <r>
    <x v="0"/>
    <x v="0"/>
    <n v="4.1959999999999997"/>
    <n v="-4.1959999999999997"/>
    <n v="4.0490000000000004"/>
    <n v="-4.0490000000000004"/>
    <n v="0.63500000000000001"/>
    <n v="0.36499999999999999"/>
    <n v="216.88800000000001"/>
    <x v="2"/>
  </r>
  <r>
    <x v="1"/>
    <x v="1"/>
    <n v="-4.9020000000000001"/>
    <n v="4.9020000000000001"/>
    <n v="-6.2160000000000002"/>
    <n v="6.2160000000000002"/>
    <n v="0.317"/>
    <n v="0.68300000000000005"/>
    <n v="230.62200000000001"/>
    <x v="2"/>
  </r>
  <r>
    <x v="2"/>
    <x v="2"/>
    <n v="0.216"/>
    <n v="-0.216"/>
    <n v="-0.40100000000000002"/>
    <n v="0.40100000000000002"/>
    <n v="0.57099999999999995"/>
    <n v="0.42899999999999999"/>
    <n v="217.27600000000001"/>
    <x v="2"/>
  </r>
  <r>
    <x v="3"/>
    <x v="3"/>
    <n v="2.1760000000000002"/>
    <n v="-2.1760000000000002"/>
    <n v="1.798"/>
    <n v="-1.798"/>
    <n v="0.61899999999999999"/>
    <n v="0.38100000000000001"/>
    <n v="220.702"/>
    <x v="2"/>
  </r>
  <r>
    <x v="4"/>
    <x v="4"/>
    <n v="-5.4119999999999999"/>
    <n v="5.4119999999999999"/>
    <n v="-6.2210000000000001"/>
    <n v="6.2210000000000001"/>
    <n v="0.30199999999999999"/>
    <n v="0.69799999999999995"/>
    <n v="216.90799999999999"/>
    <x v="2"/>
  </r>
  <r>
    <x v="5"/>
    <x v="5"/>
    <n v="-0.94099999999999995"/>
    <n v="0.94099999999999995"/>
    <n v="0.22900000000000001"/>
    <n v="-0.22900000000000001"/>
    <n v="0.42899999999999999"/>
    <n v="0.57099999999999995"/>
    <n v="212.584"/>
    <x v="2"/>
  </r>
  <r>
    <x v="6"/>
    <x v="6"/>
    <n v="-0.745"/>
    <n v="0.745"/>
    <n v="-1.903"/>
    <n v="1.903"/>
    <n v="0.49199999999999999"/>
    <n v="0.50800000000000001"/>
    <n v="227.90299999999999"/>
    <x v="2"/>
  </r>
  <r>
    <x v="7"/>
    <x v="7"/>
    <n v="-0.96099999999999997"/>
    <n v="0.96099999999999997"/>
    <n v="-2.4140000000000001"/>
    <n v="2.4140000000000001"/>
    <n v="0.42899999999999999"/>
    <n v="0.57099999999999995"/>
    <n v="223.102"/>
    <x v="2"/>
  </r>
  <r>
    <x v="0"/>
    <x v="0"/>
    <n v="8.2149999999999999"/>
    <n v="-8.2149999999999999"/>
    <n v="9.0470000000000006"/>
    <n v="-9.0470000000000006"/>
    <n v="0.70199999999999996"/>
    <n v="0.29799999999999999"/>
    <n v="216.16800000000001"/>
    <x v="3"/>
  </r>
  <r>
    <x v="1"/>
    <x v="1"/>
    <n v="-4.3769999999999998"/>
    <n v="4.3769999999999998"/>
    <n v="-1.552"/>
    <n v="1.552"/>
    <n v="0.25"/>
    <n v="0.75"/>
    <n v="218.17699999999999"/>
    <x v="3"/>
  </r>
  <r>
    <x v="2"/>
    <x v="2"/>
    <n v="-0.46"/>
    <n v="0.46"/>
    <n v="-0.38900000000000001"/>
    <n v="0.38900000000000001"/>
    <n v="0.47"/>
    <n v="0.53"/>
    <n v="215.31700000000001"/>
    <x v="3"/>
  </r>
  <r>
    <x v="3"/>
    <x v="3"/>
    <n v="6.8289999999999997"/>
    <n v="-6.8289999999999997"/>
    <n v="4.2489999999999997"/>
    <n v="-4.2489999999999997"/>
    <n v="0.71399999999999997"/>
    <n v="0.28599999999999998"/>
    <n v="219.95"/>
    <x v="3"/>
  </r>
  <r>
    <x v="4"/>
    <x v="4"/>
    <n v="-12.988"/>
    <n v="12.988"/>
    <n v="-8.8439999999999994"/>
    <n v="8.8439999999999994"/>
    <n v="0.32600000000000001"/>
    <n v="0.67400000000000004"/>
    <n v="217.46100000000001"/>
    <x v="3"/>
  </r>
  <r>
    <x v="5"/>
    <x v="5"/>
    <n v="0.84499999999999997"/>
    <n v="-0.84499999999999997"/>
    <n v="0.80300000000000005"/>
    <n v="-0.80300000000000005"/>
    <n v="0.56599999999999995"/>
    <n v="0.434"/>
    <n v="213.928"/>
    <x v="3"/>
  </r>
  <r>
    <x v="6"/>
    <x v="6"/>
    <n v="-1.526"/>
    <n v="1.526"/>
    <n v="1.153"/>
    <n v="-1.153"/>
    <n v="0.58399999999999996"/>
    <n v="0.41599999999999998"/>
    <n v="229.62299999999999"/>
    <x v="3"/>
  </r>
  <r>
    <x v="7"/>
    <x v="7"/>
    <n v="-0.66600000000000004"/>
    <n v="0.66600000000000004"/>
    <n v="5.8999999999999997E-2"/>
    <n v="-5.8999999999999997E-2"/>
    <n v="0.48799999999999999"/>
    <n v="0.51200000000000001"/>
    <n v="221.25800000000001"/>
    <x v="3"/>
  </r>
  <r>
    <x v="0"/>
    <x v="0"/>
    <n v="12.361000000000001"/>
    <n v="-12.361000000000001"/>
    <n v="13.9"/>
    <n v="-13.9"/>
    <n v="0.88500000000000001"/>
    <n v="0.115"/>
    <n v="211.762"/>
    <x v="4"/>
  </r>
  <r>
    <x v="1"/>
    <x v="1"/>
    <n v="-4.6500000000000004"/>
    <n v="4.6500000000000004"/>
    <n v="-4.72"/>
    <n v="4.72"/>
    <n v="0.32700000000000001"/>
    <n v="0.67300000000000004"/>
    <n v="227.327"/>
    <x v="4"/>
  </r>
  <r>
    <x v="2"/>
    <x v="2"/>
    <n v="2.48"/>
    <n v="-2.48"/>
    <n v="2.6389999999999998"/>
    <n v="-2.6389999999999998"/>
    <n v="0.58499999999999996"/>
    <n v="0.41499999999999998"/>
    <n v="214.18199999999999"/>
    <x v="4"/>
  </r>
  <r>
    <x v="3"/>
    <x v="3"/>
    <n v="3.2429999999999999"/>
    <n v="-3.2429999999999999"/>
    <n v="3.9449999999999998"/>
    <n v="-3.9449999999999998"/>
    <n v="0.625"/>
    <n v="0.375"/>
    <n v="222.02199999999999"/>
    <x v="4"/>
  </r>
  <r>
    <x v="4"/>
    <x v="4"/>
    <n v="-7.3390000000000004"/>
    <n v="7.3390000000000004"/>
    <n v="-7.649"/>
    <n v="7.649"/>
    <n v="0.25700000000000001"/>
    <n v="0.74299999999999999"/>
    <n v="220.041"/>
    <x v="4"/>
  </r>
  <r>
    <x v="5"/>
    <x v="5"/>
    <n v="1.7"/>
    <n v="-1.7"/>
    <n v="2.129"/>
    <n v="-2.129"/>
    <n v="0.57199999999999995"/>
    <n v="0.42799999999999999"/>
    <n v="212.40199999999999"/>
    <x v="4"/>
  </r>
  <r>
    <x v="6"/>
    <x v="6"/>
    <n v="-2.8679999999999999"/>
    <n v="2.8679999999999999"/>
    <n v="-2.8519999999999999"/>
    <n v="2.8519999999999999"/>
    <n v="0.38"/>
    <n v="0.62"/>
    <n v="230.14699999999999"/>
    <x v="4"/>
  </r>
  <r>
    <x v="7"/>
    <x v="7"/>
    <n v="-0.10199999999999999"/>
    <n v="0.10199999999999999"/>
    <n v="0.185"/>
    <n v="-0.185"/>
    <n v="0.50600000000000001"/>
    <n v="0.49399999999999999"/>
    <n v="215.16499999999999"/>
    <x v="4"/>
  </r>
  <r>
    <x v="0"/>
    <x v="0"/>
    <n v="12.836"/>
    <n v="-12.836"/>
    <n v="10.055999999999999"/>
    <n v="-10.055999999999999"/>
    <n v="0.85399999999999998"/>
    <n v="0.14599999999999999"/>
    <n v="212.779"/>
    <x v="5"/>
  </r>
  <r>
    <x v="1"/>
    <x v="1"/>
    <n v="-4.7779999999999996"/>
    <n v="4.7779999999999996"/>
    <n v="-4.6280000000000001"/>
    <n v="4.6280000000000001"/>
    <n v="0.29799999999999999"/>
    <n v="0.70199999999999996"/>
    <n v="227.36699999999999"/>
    <x v="5"/>
  </r>
  <r>
    <x v="2"/>
    <x v="2"/>
    <n v="2.3050000000000002"/>
    <n v="-2.3050000000000002"/>
    <n v="2.21"/>
    <n v="-2.21"/>
    <n v="0.53300000000000003"/>
    <n v="0.46700000000000003"/>
    <n v="214.505"/>
    <x v="5"/>
  </r>
  <r>
    <x v="3"/>
    <x v="3"/>
    <n v="2.5270000000000001"/>
    <n v="-2.5270000000000001"/>
    <n v="2.8250000000000002"/>
    <n v="-2.8250000000000002"/>
    <n v="0.58299999999999996"/>
    <n v="0.41699999999999998"/>
    <n v="222.41900000000001"/>
    <x v="5"/>
  </r>
  <r>
    <x v="4"/>
    <x v="4"/>
    <n v="-7.6470000000000002"/>
    <n v="7.6470000000000002"/>
    <n v="-7.1559999999999997"/>
    <n v="7.1559999999999997"/>
    <n v="0.19"/>
    <n v="0.81"/>
    <n v="219.33799999999999"/>
    <x v="5"/>
  </r>
  <r>
    <x v="5"/>
    <x v="5"/>
    <n v="1.853"/>
    <n v="-1.853"/>
    <n v="1.554"/>
    <n v="-1.554"/>
    <n v="0.45500000000000002"/>
    <n v="0.54500000000000004"/>
    <n v="213.81800000000001"/>
    <x v="5"/>
  </r>
  <r>
    <x v="6"/>
    <x v="6"/>
    <n v="-2.7610000000000001"/>
    <n v="2.7610000000000001"/>
    <n v="-1.2350000000000001"/>
    <n v="1.2350000000000001"/>
    <n v="0.378"/>
    <n v="0.622"/>
    <n v="231.52500000000001"/>
    <x v="5"/>
  </r>
  <r>
    <x v="7"/>
    <x v="7"/>
    <n v="-0.33900000000000002"/>
    <n v="0.33900000000000002"/>
    <n v="-0.81399999999999995"/>
    <n v="0.81399999999999995"/>
    <n v="0.46600000000000003"/>
    <n v="0.53400000000000003"/>
    <n v="216.38300000000001"/>
    <x v="5"/>
  </r>
  <r>
    <x v="0"/>
    <x v="0"/>
    <n v="11.351000000000001"/>
    <n v="-11.351000000000001"/>
    <n v="11.257999999999999"/>
    <n v="-11.257999999999999"/>
    <n v="0.80900000000000005"/>
    <n v="0.191"/>
    <n v="211.399"/>
    <x v="6"/>
  </r>
  <r>
    <x v="1"/>
    <x v="1"/>
    <n v="-4.3390000000000004"/>
    <n v="4.3390000000000004"/>
    <n v="-4.0739999999999998"/>
    <n v="4.0739999999999998"/>
    <n v="0.32800000000000001"/>
    <n v="0.67100000000000004"/>
    <n v="225.005"/>
    <x v="6"/>
  </r>
  <r>
    <x v="2"/>
    <x v="2"/>
    <n v="2.5539999999999998"/>
    <n v="-2.5539999999999998"/>
    <n v="2.4729999999999999"/>
    <n v="-2.4729999999999999"/>
    <n v="0.57499999999999996"/>
    <n v="0.42599999999999999"/>
    <n v="214.155"/>
    <x v="6"/>
  </r>
  <r>
    <x v="3"/>
    <x v="3"/>
    <n v="4.5419999999999998"/>
    <n v="-4.5419999999999998"/>
    <n v="4.2149999999999999"/>
    <n v="-4.2149999999999999"/>
    <n v="0.64600000000000002"/>
    <n v="0.35399999999999998"/>
    <n v="222.09700000000001"/>
    <x v="6"/>
  </r>
  <r>
    <x v="4"/>
    <x v="4"/>
    <n v="-8.3819999999999997"/>
    <n v="8.3819999999999997"/>
    <n v="-7.7960000000000003"/>
    <n v="7.7960000000000003"/>
    <n v="0.26500000000000001"/>
    <n v="0.73499999999999999"/>
    <n v="219.38499999999999"/>
    <x v="6"/>
  </r>
  <r>
    <x v="5"/>
    <x v="5"/>
    <n v="1.149"/>
    <n v="-1.149"/>
    <n v="1.3580000000000001"/>
    <n v="-1.3580000000000001"/>
    <n v="0.52700000000000002"/>
    <n v="0.47299999999999998"/>
    <n v="213.654"/>
    <x v="6"/>
  </r>
  <r>
    <x v="6"/>
    <x v="6"/>
    <n v="-1.788"/>
    <n v="1.788"/>
    <n v="-1.278"/>
    <n v="1.278"/>
    <n v="0.45900000000000002"/>
    <n v="0.54100000000000004"/>
    <n v="230.911"/>
    <x v="6"/>
  </r>
  <r>
    <x v="7"/>
    <x v="7"/>
    <n v="0.53300000000000003"/>
    <n v="-0.53300000000000003"/>
    <n v="0.38"/>
    <n v="-0.38"/>
    <n v="0.495"/>
    <n v="0.505"/>
    <n v="218.58"/>
    <x v="6"/>
  </r>
  <r>
    <x v="8"/>
    <x v="8"/>
    <m/>
    <m/>
    <m/>
    <m/>
    <m/>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23218F-6241-3A4F-B5AC-79E544E21402}" name="PivotTable2"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4:I11" firstHeaderRow="0" firstDataRow="1" firstDataCol="2" rowPageCount="1" colPageCount="1"/>
  <pivotFields count="10">
    <pivotField axis="axisPage" compact="0" outline="0" multipleItemSelectionAllowed="1" showAll="0" defaultSubtotal="0">
      <items count="29">
        <item h="1" m="1" x="25"/>
        <item h="1" m="1" x="18"/>
        <item h="1" m="1" x="14"/>
        <item h="1" m="1" x="13"/>
        <item h="1" x="1"/>
        <item h="1" x="8"/>
        <item h="1" m="1" x="22"/>
        <item h="1" m="1" x="11"/>
        <item h="1" m="1" x="23"/>
        <item h="1" m="1" x="17"/>
        <item h="1" m="1" x="12"/>
        <item h="1" m="1" x="26"/>
        <item x="6"/>
        <item h="1" x="0"/>
        <item h="1" m="1" x="27"/>
        <item h="1" m="1" x="20"/>
        <item h="1" x="5"/>
        <item h="1" x="7"/>
        <item h="1" m="1" x="15"/>
        <item h="1" m="1" x="19"/>
        <item h="1" x="3"/>
        <item h="1" m="1" x="28"/>
        <item h="1" m="1" x="16"/>
        <item h="1" m="1" x="24"/>
        <item h="1" m="1" x="10"/>
        <item h="1" x="2"/>
        <item h="1" m="1" x="21"/>
        <item h="1" m="1" x="9"/>
        <item h="1" x="4"/>
      </items>
      <extLst>
        <ext xmlns:x14="http://schemas.microsoft.com/office/spreadsheetml/2009/9/main" uri="{2946ED86-A175-432a-8AC1-64E0C546D7DE}">
          <x14:pivotField fillDownLabels="1"/>
        </ext>
      </extLst>
    </pivotField>
    <pivotField axis="axisRow" compact="0" outline="0" showAll="0" defaultSubtotal="0">
      <items count="28">
        <item x="4"/>
        <item m="1" x="27"/>
        <item x="3"/>
        <item m="1" x="26"/>
        <item x="8"/>
        <item m="1" x="25"/>
        <item m="1" x="13"/>
        <item m="1" x="20"/>
        <item x="6"/>
        <item m="1" x="10"/>
        <item x="5"/>
        <item m="1" x="9"/>
        <item x="0"/>
        <item x="2"/>
        <item m="1" x="16"/>
        <item m="1" x="21"/>
        <item m="1" x="11"/>
        <item m="1" x="17"/>
        <item m="1" x="24"/>
        <item m="1" x="23"/>
        <item m="1" x="18"/>
        <item m="1" x="14"/>
        <item m="1" x="22"/>
        <item m="1" x="12"/>
        <item m="1" x="19"/>
        <item m="1" x="15"/>
        <item x="1"/>
        <item x="7"/>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8">
        <item x="6"/>
        <item x="4"/>
        <item x="2"/>
        <item x="3"/>
        <item x="0"/>
        <item x="5"/>
        <item x="1"/>
        <item x="7"/>
      </items>
      <extLst>
        <ext xmlns:x14="http://schemas.microsoft.com/office/spreadsheetml/2009/9/main" uri="{2946ED86-A175-432a-8AC1-64E0C546D7DE}">
          <x14:pivotField fillDownLabels="1"/>
        </ext>
      </extLst>
    </pivotField>
  </pivotFields>
  <rowFields count="2">
    <field x="9"/>
    <field x="1"/>
  </rowFields>
  <rowItems count="7">
    <i>
      <x/>
      <x v="8"/>
    </i>
    <i>
      <x v="1"/>
      <x v="8"/>
    </i>
    <i>
      <x v="2"/>
      <x v="8"/>
    </i>
    <i>
      <x v="3"/>
      <x v="8"/>
    </i>
    <i>
      <x v="4"/>
      <x v="8"/>
    </i>
    <i>
      <x v="5"/>
      <x v="8"/>
    </i>
    <i>
      <x v="6"/>
      <x v="8"/>
    </i>
  </rowItems>
  <colFields count="1">
    <field x="-2"/>
  </colFields>
  <colItems count="7">
    <i>
      <x/>
    </i>
    <i i="1">
      <x v="1"/>
    </i>
    <i i="2">
      <x v="2"/>
    </i>
    <i i="3">
      <x v="3"/>
    </i>
    <i i="4">
      <x v="4"/>
    </i>
    <i i="5">
      <x v="5"/>
    </i>
    <i i="6">
      <x v="6"/>
    </i>
  </colItems>
  <pageFields count="1">
    <pageField fld="0" hier="-1"/>
  </pageFields>
  <dataFields count="7">
    <dataField name="Sum of Away_Margin" fld="2" baseField="0" baseItem="0"/>
    <dataField name="Sum of Home_Margin" fld="3" baseField="0" baseItem="0"/>
    <dataField name="Sum of Away_Margin2" fld="4" baseField="0" baseItem="0"/>
    <dataField name="Sum of Home_Margin2" fld="5" baseField="0" baseItem="0"/>
    <dataField name="Sum of Away_Win" fld="6" baseField="0" baseItem="0"/>
    <dataField name="Sum of Home_Win" fld="7" baseField="0" baseItem="0"/>
    <dataField name="Average of Total"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way" xr10:uid="{9BB8BB45-1C78-C840-8473-0DB3BBA9788D}" sourceName="away">
  <pivotTables>
    <pivotTable tabId="5" name="PivotTable2"/>
  </pivotTables>
  <data>
    <tabular pivotCacheId="1705835523">
      <items count="29">
        <i x="6" s="1"/>
        <i x="1"/>
        <i x="2"/>
        <i x="5"/>
        <i x="7"/>
        <i x="0"/>
        <i x="3"/>
        <i x="4"/>
        <i x="27" nd="1"/>
        <i x="12" nd="1"/>
        <i x="15" nd="1"/>
        <i x="17" nd="1"/>
        <i x="26" nd="1"/>
        <i x="16" nd="1"/>
        <i x="28" nd="1"/>
        <i x="23" nd="1"/>
        <i x="13" nd="1"/>
        <i x="20" nd="1"/>
        <i x="21" nd="1"/>
        <i x="10" nd="1"/>
        <i x="11" nd="1"/>
        <i x="14" nd="1"/>
        <i x="18" nd="1"/>
        <i x="9" nd="1"/>
        <i x="24" nd="1"/>
        <i x="22" nd="1"/>
        <i x="19" nd="1"/>
        <i x="25" nd="1"/>
        <i x="8"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way" xr10:uid="{C4AAF5F4-B018-4842-BDDD-203D78635BFB}" cache="Slicer_away" caption="Away Team" style="SlicerStyleOther1"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8C9B-523F-0446-9E2C-1776621B992A}">
  <dimension ref="B1:T47"/>
  <sheetViews>
    <sheetView tabSelected="1" zoomScaleNormal="100" workbookViewId="0"/>
  </sheetViews>
  <sheetFormatPr baseColWidth="10" defaultRowHeight="16" customHeight="1" x14ac:dyDescent="0.2"/>
  <cols>
    <col min="1" max="1" width="2.83203125" style="8" customWidth="1" collapsed="1"/>
    <col min="2" max="2" width="10.83203125" style="8" customWidth="1" collapsed="1"/>
    <col min="3" max="3" width="10.83203125" style="8" collapsed="1"/>
    <col min="4" max="4" width="8.83203125" style="8" customWidth="1" collapsed="1"/>
    <col min="5" max="6" width="10.83203125" style="8" collapsed="1"/>
    <col min="7" max="7" width="2.83203125" style="8" customWidth="1" collapsed="1"/>
    <col min="8" max="8" width="6.83203125" style="8" customWidth="1" collapsed="1"/>
    <col min="9" max="9" width="24.83203125" style="8" customWidth="1" collapsed="1"/>
    <col min="10" max="16" width="15.83203125" style="8" customWidth="1" collapsed="1"/>
    <col min="17" max="19" width="10.83203125" style="8" collapsed="1"/>
    <col min="20" max="20" width="14.6640625" style="8" bestFit="1" customWidth="1" collapsed="1"/>
    <col min="21" max="16384" width="10.83203125" style="8" collapsed="1"/>
  </cols>
  <sheetData>
    <row r="1" spans="2:16" ht="16" customHeight="1" x14ac:dyDescent="0.2">
      <c r="B1" s="58" t="s">
        <v>118</v>
      </c>
      <c r="C1" s="58"/>
      <c r="E1" s="59" t="s">
        <v>119</v>
      </c>
      <c r="F1" s="59"/>
      <c r="H1" s="64">
        <f ca="1">TODAY()</f>
        <v>44547</v>
      </c>
      <c r="I1" s="64"/>
    </row>
    <row r="2" spans="2:16" ht="16" customHeight="1" x14ac:dyDescent="0.2">
      <c r="H2" s="64"/>
      <c r="I2" s="64"/>
    </row>
    <row r="3" spans="2:16" ht="16" customHeight="1" x14ac:dyDescent="0.2">
      <c r="B3" s="53" t="str">
        <f>I5</f>
        <v>Charlotte Hornets</v>
      </c>
      <c r="C3" s="53"/>
      <c r="D3" s="63" t="s">
        <v>127</v>
      </c>
      <c r="E3" s="54" t="str">
        <f>I6</f>
        <v>Portland Trail Blazers</v>
      </c>
      <c r="F3" s="54"/>
      <c r="H3" s="64"/>
      <c r="I3" s="64"/>
      <c r="J3" s="66" t="s">
        <v>9</v>
      </c>
      <c r="K3" s="61" t="s">
        <v>129</v>
      </c>
      <c r="L3" s="62" t="s">
        <v>21</v>
      </c>
      <c r="M3" s="67" t="s">
        <v>128</v>
      </c>
      <c r="N3" s="68" t="s">
        <v>23</v>
      </c>
      <c r="O3" s="46" t="s">
        <v>24</v>
      </c>
      <c r="P3" s="47" t="s">
        <v>25</v>
      </c>
    </row>
    <row r="4" spans="2:16" ht="16" customHeight="1" x14ac:dyDescent="0.2">
      <c r="B4" s="53"/>
      <c r="C4" s="53"/>
      <c r="D4" s="63"/>
      <c r="E4" s="54"/>
      <c r="F4" s="54"/>
      <c r="I4" s="20" t="s">
        <v>120</v>
      </c>
      <c r="J4" s="66"/>
      <c r="K4" s="61"/>
      <c r="L4" s="62"/>
      <c r="M4" s="67"/>
      <c r="N4" s="68"/>
      <c r="O4" s="46"/>
      <c r="P4" s="47"/>
    </row>
    <row r="5" spans="2:16" ht="16" customHeight="1" x14ac:dyDescent="0.2">
      <c r="H5" s="14" t="s">
        <v>118</v>
      </c>
      <c r="I5" s="19" t="str">
        <f>Pivot!D2</f>
        <v>Charlotte Hornets</v>
      </c>
      <c r="J5" s="12">
        <f>Pivot!$N5</f>
        <v>0.92800000000000005</v>
      </c>
      <c r="K5" s="12">
        <f>Pivot!$N6</f>
        <v>-3.7570000000000001</v>
      </c>
      <c r="L5" s="12">
        <f>Pivot!$N7</f>
        <v>-1.903</v>
      </c>
      <c r="M5" s="12">
        <f>Pivot!$N8</f>
        <v>1.153</v>
      </c>
      <c r="N5" s="12">
        <f>Pivot!$N9</f>
        <v>-2.8519999999999999</v>
      </c>
      <c r="O5" s="12">
        <f>Pivot!$N10</f>
        <v>-1.2350000000000001</v>
      </c>
      <c r="P5" s="12">
        <f>Pivot!$N11</f>
        <v>-1.278</v>
      </c>
    </row>
    <row r="6" spans="2:16" ht="16" customHeight="1" x14ac:dyDescent="0.2">
      <c r="B6" s="58" t="s">
        <v>124</v>
      </c>
      <c r="C6" s="58"/>
      <c r="E6" s="59" t="s">
        <v>124</v>
      </c>
      <c r="F6" s="59"/>
      <c r="H6" s="15" t="s">
        <v>119</v>
      </c>
      <c r="I6" s="3" t="str">
        <f>Pivot!D3</f>
        <v>Portland Trail Blazers</v>
      </c>
      <c r="J6" s="12">
        <f>Pivot!$O5</f>
        <v>-0.92800000000000005</v>
      </c>
      <c r="K6" s="12">
        <f>Pivot!$O6</f>
        <v>3.7570000000000001</v>
      </c>
      <c r="L6" s="12">
        <f>Pivot!$O7</f>
        <v>1.903</v>
      </c>
      <c r="M6" s="12">
        <f>Pivot!$O8</f>
        <v>-1.153</v>
      </c>
      <c r="N6" s="12">
        <f>Pivot!$O9</f>
        <v>2.8519999999999999</v>
      </c>
      <c r="O6" s="12">
        <f>Pivot!$O10</f>
        <v>1.2350000000000001</v>
      </c>
      <c r="P6" s="12">
        <f>Pivot!$O11</f>
        <v>1.278</v>
      </c>
    </row>
    <row r="7" spans="2:16" ht="16" customHeight="1" x14ac:dyDescent="0.2">
      <c r="B7" s="11"/>
      <c r="C7" s="34" t="s">
        <v>125</v>
      </c>
      <c r="D7" s="11"/>
      <c r="E7" s="34" t="s">
        <v>125</v>
      </c>
    </row>
    <row r="8" spans="2:16" ht="16" customHeight="1" x14ac:dyDescent="0.2">
      <c r="B8" s="6">
        <f>VLOOKUP($B$3,'away rank'!$A:$BS,2,0)</f>
        <v>0.46962087485794235</v>
      </c>
      <c r="C8" s="4">
        <f>VLOOKUP($B$3,'away rank'!$A:$BS,3,0)</f>
        <v>5</v>
      </c>
      <c r="D8" s="5" t="s">
        <v>27</v>
      </c>
      <c r="E8" s="4">
        <f>VLOOKUP($E$3,'home rank'!$A:$BS,3,0)</f>
        <v>23</v>
      </c>
      <c r="F8" s="17">
        <f>VLOOKUP($E$3,'home rank'!$A:$BS,2,0)</f>
        <v>0.43944820795208051</v>
      </c>
      <c r="J8" s="66" t="s">
        <v>9</v>
      </c>
      <c r="K8" s="61" t="s">
        <v>129</v>
      </c>
      <c r="L8" s="62" t="s">
        <v>21</v>
      </c>
      <c r="M8" s="67" t="s">
        <v>128</v>
      </c>
      <c r="N8" s="68" t="s">
        <v>23</v>
      </c>
      <c r="O8" s="46" t="s">
        <v>24</v>
      </c>
      <c r="P8" s="47" t="s">
        <v>25</v>
      </c>
    </row>
    <row r="9" spans="2:16" ht="16" customHeight="1" x14ac:dyDescent="0.2">
      <c r="B9" s="6">
        <f>VLOOKUP($B$3,'away rank'!$A:$BS,4,0)</f>
        <v>0.58775883645105864</v>
      </c>
      <c r="C9" s="4">
        <f>VLOOKUP($B$3,'away rank'!$A:$BS,5,0)</f>
        <v>20</v>
      </c>
      <c r="D9" s="5" t="s">
        <v>29</v>
      </c>
      <c r="E9" s="4">
        <f>VLOOKUP($E$3,'home rank'!$A:$BS,5,0)</f>
        <v>21</v>
      </c>
      <c r="F9" s="17">
        <f>VLOOKUP($E$3,'home rank'!$A:$BS,4,0)</f>
        <v>0.58105893157269495</v>
      </c>
      <c r="I9" s="16" t="s">
        <v>121</v>
      </c>
      <c r="J9" s="66"/>
      <c r="K9" s="61"/>
      <c r="L9" s="62"/>
      <c r="M9" s="67"/>
      <c r="N9" s="68"/>
      <c r="O9" s="46"/>
      <c r="P9" s="47"/>
    </row>
    <row r="10" spans="2:16" ht="16" customHeight="1" x14ac:dyDescent="0.2">
      <c r="B10" s="6">
        <f>VLOOKUP($B$3,'away rank'!$A:$BS,6,0)</f>
        <v>0.39432664860666683</v>
      </c>
      <c r="C10" s="4">
        <f>VLOOKUP($B$3,'away rank'!$A:$BS,7,0)</f>
        <v>2</v>
      </c>
      <c r="D10" s="5" t="s">
        <v>31</v>
      </c>
      <c r="E10" s="4">
        <f>VLOOKUP($E$3,'home rank'!$A:$BS,7,0)</f>
        <v>18</v>
      </c>
      <c r="F10" s="17">
        <f>VLOOKUP($E$3,'home rank'!$A:$BS,6,0)</f>
        <v>0.34457562442272494</v>
      </c>
      <c r="H10" s="14" t="s">
        <v>118</v>
      </c>
      <c r="I10" s="19" t="str">
        <f>Pivot!D2</f>
        <v>Charlotte Hornets</v>
      </c>
      <c r="J10" s="13">
        <f>Pivot!$P5</f>
        <v>0.52800000000000002</v>
      </c>
      <c r="K10" s="13">
        <f>Pivot!$P6</f>
        <v>0.39200000000000002</v>
      </c>
      <c r="L10" s="13">
        <f>Pivot!$P7</f>
        <v>0.49199999999999999</v>
      </c>
      <c r="M10" s="13">
        <f>Pivot!$P8</f>
        <v>0.58399999999999996</v>
      </c>
      <c r="N10" s="13">
        <f>Pivot!$P9</f>
        <v>0.38</v>
      </c>
      <c r="O10" s="13">
        <f>Pivot!$P10</f>
        <v>0.378</v>
      </c>
      <c r="P10" s="13">
        <f>Pivot!$P11</f>
        <v>0.45900000000000002</v>
      </c>
    </row>
    <row r="11" spans="2:16" ht="16" customHeight="1" x14ac:dyDescent="0.2">
      <c r="B11" s="6">
        <f>VLOOKUP($B$3,'away rank'!$A:$BS,8,0)</f>
        <v>0.41224116354894136</v>
      </c>
      <c r="C11" s="4">
        <f>VLOOKUP($B$3,'away rank'!$A:$BS,9,0)</f>
        <v>11</v>
      </c>
      <c r="D11" s="5" t="s">
        <v>33</v>
      </c>
      <c r="E11" s="4">
        <f>VLOOKUP($E$3,'home rank'!$A:$BS,9,0)</f>
        <v>10</v>
      </c>
      <c r="F11" s="17">
        <f>VLOOKUP($E$3,'home rank'!$A:$BS,8,0)</f>
        <v>0.418941068427305</v>
      </c>
      <c r="H11" s="15" t="s">
        <v>119</v>
      </c>
      <c r="I11" s="3" t="str">
        <f>Pivot!D3</f>
        <v>Portland Trail Blazers</v>
      </c>
      <c r="J11" s="13">
        <f>Pivot!$Q5</f>
        <v>0.47199999999999998</v>
      </c>
      <c r="K11" s="13">
        <f>Pivot!$Q6</f>
        <v>0.60799999999999998</v>
      </c>
      <c r="L11" s="13">
        <f>Pivot!$Q7</f>
        <v>0.50800000000000001</v>
      </c>
      <c r="M11" s="13">
        <f>Pivot!$Q8</f>
        <v>0.41599999999999998</v>
      </c>
      <c r="N11" s="13">
        <f>Pivot!$Q9</f>
        <v>0.62</v>
      </c>
      <c r="O11" s="13">
        <f>Pivot!$Q10</f>
        <v>0.622</v>
      </c>
      <c r="P11" s="13">
        <f>Pivot!$Q11</f>
        <v>0.54100000000000004</v>
      </c>
    </row>
    <row r="12" spans="2:16" ht="16" customHeight="1" x14ac:dyDescent="0.2">
      <c r="B12" s="6">
        <f>VLOOKUP($B$3,'away rank'!$A:$BS,10,0)</f>
        <v>0.73789554700170568</v>
      </c>
      <c r="C12" s="4">
        <f>VLOOKUP($B$3,'away rank'!$A:$BS,11,0)</f>
        <v>26</v>
      </c>
      <c r="D12" s="5" t="s">
        <v>35</v>
      </c>
      <c r="E12" s="4">
        <f>VLOOKUP($E$3,'home rank'!$A:$BS,11,0)</f>
        <v>9</v>
      </c>
      <c r="F12" s="17">
        <f>VLOOKUP($E$3,'home rank'!$A:$BS,10,0)</f>
        <v>0.80502738817615016</v>
      </c>
    </row>
    <row r="13" spans="2:16" ht="16" customHeight="1" x14ac:dyDescent="0.2">
      <c r="B13" s="6">
        <f>VLOOKUP($B$3,'away rank'!$A:$BS,12,0)</f>
        <v>0.18676792632784375</v>
      </c>
      <c r="C13" s="4">
        <f>VLOOKUP($B$3,'away rank'!$A:$BS,13,0)</f>
        <v>14</v>
      </c>
      <c r="D13" s="5" t="s">
        <v>37</v>
      </c>
      <c r="E13" s="4">
        <f>VLOOKUP($E$3,'home rank'!$A:$BS,13,0)</f>
        <v>4</v>
      </c>
      <c r="F13" s="17">
        <f>VLOOKUP($E$3,'home rank'!$A:$BS,12,0)</f>
        <v>0.20327340208766967</v>
      </c>
      <c r="J13" s="66" t="s">
        <v>9</v>
      </c>
      <c r="K13" s="61" t="s">
        <v>129</v>
      </c>
      <c r="L13" s="62" t="s">
        <v>21</v>
      </c>
      <c r="M13" s="67" t="s">
        <v>128</v>
      </c>
      <c r="N13" s="68" t="s">
        <v>23</v>
      </c>
      <c r="O13" s="46" t="s">
        <v>24</v>
      </c>
      <c r="P13" s="47" t="s">
        <v>25</v>
      </c>
    </row>
    <row r="14" spans="2:16" ht="16" customHeight="1" x14ac:dyDescent="0.2">
      <c r="B14" s="6">
        <f>VLOOKUP($B$3,'away rank'!$A:$BS,14,0)</f>
        <v>0.22726110395506152</v>
      </c>
      <c r="C14" s="4">
        <f>VLOOKUP($B$3,'away rank'!$A:$BS,15,0)</f>
        <v>17</v>
      </c>
      <c r="D14" s="5" t="s">
        <v>39</v>
      </c>
      <c r="E14" s="4">
        <f>VLOOKUP($E$3,'home rank'!$A:$BS,15,0)</f>
        <v>15</v>
      </c>
      <c r="F14" s="17">
        <f>VLOOKUP($E$3,'home rank'!$A:$BS,14,0)</f>
        <v>0.23043120684145896</v>
      </c>
      <c r="I14" s="38" t="s">
        <v>261</v>
      </c>
      <c r="J14" s="66"/>
      <c r="K14" s="61"/>
      <c r="L14" s="62"/>
      <c r="M14" s="67"/>
      <c r="N14" s="68"/>
      <c r="O14" s="46"/>
      <c r="P14" s="47"/>
    </row>
    <row r="15" spans="2:16" ht="16" customHeight="1" x14ac:dyDescent="0.2">
      <c r="B15" s="6">
        <f>VLOOKUP($B$3,'away rank'!$A:$BS,20,0)</f>
        <v>0.60915420668523379</v>
      </c>
      <c r="C15" s="4">
        <f>VLOOKUP($B$3,'away rank'!$A:$BS,21,0)</f>
        <v>11</v>
      </c>
      <c r="D15" s="5" t="s">
        <v>45</v>
      </c>
      <c r="E15" s="4">
        <f>VLOOKUP($E$3,'home rank'!$A:$BS,21,0)</f>
        <v>21</v>
      </c>
      <c r="F15" s="17">
        <f>VLOOKUP($E$3,'home rank'!$A:$BS,20,0)</f>
        <v>0.57944459922625924</v>
      </c>
      <c r="H15" s="14" t="s">
        <v>118</v>
      </c>
      <c r="I15" s="19" t="str">
        <f>Pivot!D2</f>
        <v>Charlotte Hornets</v>
      </c>
      <c r="J15" s="39">
        <f>Pivot!$R5</f>
        <v>235.39500000000001</v>
      </c>
      <c r="K15" s="39">
        <f>Pivot!$R6</f>
        <v>230.874</v>
      </c>
      <c r="L15" s="39">
        <f>Pivot!$R7</f>
        <v>227.90299999999999</v>
      </c>
      <c r="M15" s="39">
        <f>Pivot!$R8</f>
        <v>229.62299999999999</v>
      </c>
      <c r="N15" s="39">
        <f>Pivot!$R9</f>
        <v>230.14699999999999</v>
      </c>
      <c r="O15" s="39">
        <f>Pivot!$R10</f>
        <v>231.52500000000001</v>
      </c>
      <c r="P15" s="39">
        <f>Pivot!$R11</f>
        <v>230.911</v>
      </c>
    </row>
    <row r="16" spans="2:16" ht="16" customHeight="1" x14ac:dyDescent="0.2">
      <c r="B16" s="6">
        <f>VLOOKUP($B$3,'away rank'!$A:$BS,22,0)</f>
        <v>0.11841663059717732</v>
      </c>
      <c r="C16" s="4">
        <f>VLOOKUP($B$3,'away rank'!$A:$BS,23,0)</f>
        <v>1</v>
      </c>
      <c r="D16" s="5" t="s">
        <v>47</v>
      </c>
      <c r="E16" s="4">
        <f>VLOOKUP($E$3,'home rank'!$A:$BS,23,0)</f>
        <v>6</v>
      </c>
      <c r="F16" s="17">
        <f>VLOOKUP($E$3,'home rank'!$A:$BS,22,0)</f>
        <v>0.12453419644048769</v>
      </c>
      <c r="H16" s="15" t="s">
        <v>119</v>
      </c>
      <c r="I16" s="3" t="str">
        <f>Pivot!D3</f>
        <v>Portland Trail Blazers</v>
      </c>
      <c r="J16" s="39">
        <f>Pivot!$R5</f>
        <v>235.39500000000001</v>
      </c>
      <c r="K16" s="39">
        <f>Pivot!$R6</f>
        <v>230.874</v>
      </c>
      <c r="L16" s="39">
        <f>Pivot!$R7</f>
        <v>227.90299999999999</v>
      </c>
      <c r="M16" s="39">
        <f>Pivot!$R8</f>
        <v>229.62299999999999</v>
      </c>
      <c r="N16" s="39">
        <f>Pivot!$R9</f>
        <v>230.14699999999999</v>
      </c>
      <c r="O16" s="39">
        <f>Pivot!$R10</f>
        <v>231.52500000000001</v>
      </c>
      <c r="P16" s="39">
        <f>Pivot!$R11</f>
        <v>230.911</v>
      </c>
    </row>
    <row r="17" spans="2:20" ht="16" customHeight="1" x14ac:dyDescent="0.2">
      <c r="B17" s="6">
        <f>VLOOKUP($B$3,'away rank'!$A:$BS,60,0)</f>
        <v>0.20527718152599214</v>
      </c>
      <c r="C17" s="4">
        <f>VLOOKUP($B$3,'away rank'!$A:$BS,61,0)</f>
        <v>4</v>
      </c>
      <c r="D17" s="5" t="s">
        <v>53</v>
      </c>
      <c r="E17" s="4">
        <f>VLOOKUP($E$3,'home rank'!$A:$BS,61,0)</f>
        <v>13</v>
      </c>
      <c r="F17" s="17">
        <f>VLOOKUP($E$3,'home rank'!$A:$BS,60,0)</f>
        <v>0.1960027331174535</v>
      </c>
    </row>
    <row r="18" spans="2:20" ht="16" customHeight="1" x14ac:dyDescent="0.2">
      <c r="B18" s="6">
        <f>VLOOKUP($B$3,'away rank'!$A:$BS,30,0)</f>
        <v>0.55105415342111708</v>
      </c>
      <c r="C18" s="4">
        <f>VLOOKUP($B$3,'away rank'!$A:$BS,31,0)</f>
        <v>3</v>
      </c>
      <c r="D18" s="5" t="s">
        <v>55</v>
      </c>
      <c r="E18" s="4">
        <f>VLOOKUP($E$3,'home rank'!$A:$BS,31,0)</f>
        <v>22</v>
      </c>
      <c r="F18" s="17">
        <f>VLOOKUP($E$3,'home rank'!$A:$BS,30,0)</f>
        <v>0.51353003333995495</v>
      </c>
      <c r="K18" s="37"/>
      <c r="L18" s="37"/>
      <c r="M18" s="37"/>
      <c r="N18" s="37"/>
    </row>
    <row r="19" spans="2:20" ht="16" customHeight="1" x14ac:dyDescent="0.2">
      <c r="B19" s="6">
        <f>VLOOKUP($B$3,'away rank'!$A:$BS,32,0)</f>
        <v>0.61059991583939199</v>
      </c>
      <c r="C19" s="4">
        <f>VLOOKUP($B$3,'away rank'!$A:$BS,33,0)</f>
        <v>3</v>
      </c>
      <c r="D19" s="5" t="s">
        <v>57</v>
      </c>
      <c r="E19" s="4">
        <f>VLOOKUP($E$3,'home rank'!$A:$BS,33,0)</f>
        <v>18</v>
      </c>
      <c r="F19" s="17">
        <f>VLOOKUP($E$3,'home rank'!$A:$BS,32,0)</f>
        <v>0.58279270718309117</v>
      </c>
      <c r="K19" s="50" t="s">
        <v>130</v>
      </c>
      <c r="L19" s="50"/>
      <c r="M19" s="50"/>
      <c r="N19" s="50"/>
    </row>
    <row r="20" spans="2:20" ht="16" customHeight="1" x14ac:dyDescent="0.2">
      <c r="B20" s="7">
        <f>VLOOKUP($B$3,'away rank'!$A:$BS,66,0)</f>
        <v>114.07964563789389</v>
      </c>
      <c r="C20" s="4">
        <f>VLOOKUP($B$3,'away rank'!$A:$BS,67,0)</f>
        <v>2</v>
      </c>
      <c r="D20" s="5" t="s">
        <v>122</v>
      </c>
      <c r="E20" s="4">
        <f>VLOOKUP($E$3,'home rank'!$A:$BS,67,0)</f>
        <v>12</v>
      </c>
      <c r="F20" s="18">
        <f>VLOOKUP($E$3,'home rank'!$A:$BS,66,0)</f>
        <v>107.83804304383663</v>
      </c>
      <c r="K20" s="51"/>
      <c r="L20" s="51"/>
      <c r="M20" s="51"/>
      <c r="N20" s="51"/>
    </row>
    <row r="21" spans="2:20" ht="16" customHeight="1" x14ac:dyDescent="0.25">
      <c r="B21" s="7">
        <f>VLOOKUP($B$3,'away rank'!$A:$BS,70,0)</f>
        <v>102.18861661859752</v>
      </c>
      <c r="C21" s="4">
        <f>VLOOKUP($B$3,'away rank'!$A:$BS,71,0)</f>
        <v>5</v>
      </c>
      <c r="D21" s="5" t="s">
        <v>95</v>
      </c>
      <c r="E21" s="4">
        <f>VLOOKUP($E$3,'home rank'!$A:$BS,71,0)</f>
        <v>17</v>
      </c>
      <c r="F21" s="18">
        <f>VLOOKUP($E$3,'home rank'!$A:$BS,70,0)</f>
        <v>100.30928935928307</v>
      </c>
      <c r="K21" s="52" t="str">
        <f>VLOOKUP(Pivot!D3,arenas!A:B,2,0)&amp;" - "&amp;VLOOKUP(Pivot!D3,arenas!A:C,3,0)</f>
        <v>Moda Center - Portland, Oregon</v>
      </c>
      <c r="L21" s="52"/>
      <c r="M21" s="52"/>
      <c r="N21" s="52"/>
      <c r="P21" s="55" t="s">
        <v>286</v>
      </c>
      <c r="Q21" s="55"/>
      <c r="R21" s="55"/>
      <c r="S21" s="55"/>
      <c r="T21" s="55"/>
    </row>
    <row r="22" spans="2:20" ht="16" customHeight="1" x14ac:dyDescent="0.2">
      <c r="B22" s="9"/>
      <c r="L22" s="65">
        <f>VLOOKUP(Pivot!D3,'game times'!B:F,5,0)</f>
        <v>0.91666666666666663</v>
      </c>
      <c r="M22" s="65"/>
      <c r="P22" s="55"/>
      <c r="Q22" s="55"/>
      <c r="R22" s="55"/>
      <c r="S22" s="55"/>
      <c r="T22" s="55"/>
    </row>
    <row r="23" spans="2:20" ht="16" customHeight="1" x14ac:dyDescent="0.2">
      <c r="B23" s="58" t="s">
        <v>123</v>
      </c>
      <c r="C23" s="58"/>
      <c r="E23" s="59" t="s">
        <v>123</v>
      </c>
      <c r="F23" s="59"/>
      <c r="K23" s="53" t="str">
        <f>Pivot!D2</f>
        <v>Charlotte Hornets</v>
      </c>
      <c r="L23" s="53"/>
      <c r="M23" s="54" t="str">
        <f>Pivot!D3</f>
        <v>Portland Trail Blazers</v>
      </c>
      <c r="N23" s="54"/>
      <c r="P23" s="56" t="str">
        <f>Pivot!D2</f>
        <v>Charlotte Hornets</v>
      </c>
      <c r="Q23" s="56"/>
      <c r="S23" s="57" t="str">
        <f>Pivot!D3</f>
        <v>Portland Trail Blazers</v>
      </c>
      <c r="T23" s="57"/>
    </row>
    <row r="24" spans="2:20" ht="16" customHeight="1" x14ac:dyDescent="0.2">
      <c r="B24" s="11"/>
      <c r="C24" s="34" t="s">
        <v>125</v>
      </c>
      <c r="D24" s="11"/>
      <c r="E24" s="34" t="s">
        <v>125</v>
      </c>
      <c r="K24" s="30" t="str">
        <f>VLOOKUP(Pivot!D2,standings!A:B,2,0)</f>
        <v>East</v>
      </c>
      <c r="L24" s="30" t="str" cm="1">
        <f t="array" ref="L24">VLOOKUP(Pivot!D2,standings!$A:$P,16,0)&amp;IF(OR(VALUE(RIGHT(VLOOKUP(Pivot!D2,standings!$A:$P,16,0),2))={11,12,13}),"th",IF(OR(VALUE(RIGHT(VLOOKUP(Pivot!D2,standings!$A:$P,16,0)))={1,2,3}),CHOOSE(RIGHT(VLOOKUP(Pivot!D2,standings!$A:$P,16,0)),"st","nd","rd"),"th"))</f>
        <v>6th</v>
      </c>
      <c r="M24" s="15" t="str">
        <f>VLOOKUP(Pivot!D3,standings!A:B,2,0)</f>
        <v>West</v>
      </c>
      <c r="N24" s="15" t="str" cm="1">
        <f t="array" ref="N24">VLOOKUP(Pivot!D3,standings!$A:$P,16,0)&amp;IF(OR(VALUE(RIGHT(VLOOKUP(Pivot!D3,standings!$A:$P,16,0),2))={11,12,13}),"th",IF(OR(VALUE(RIGHT(VLOOKUP(Pivot!D3,standings!$A:$P,16,0)))={1,2,3}),CHOOSE(RIGHT(VLOOKUP(Pivot!D3,standings!$A:$P,16,0)),"st","nd","rd"),"th"))</f>
        <v>11th</v>
      </c>
      <c r="P24" s="40" t="str">
        <f>VLOOKUP(Pivot!$D$2,[1]Points!$A:$C,2,0)</f>
        <v>LaMelo Ball</v>
      </c>
      <c r="Q24" s="41">
        <f>VLOOKUP(Pivot!$D$2,[1]Points!$A:$C,3,0)</f>
        <v>20</v>
      </c>
      <c r="R24" s="44" t="s">
        <v>287</v>
      </c>
      <c r="S24" s="42">
        <f>VLOOKUP(Pivot!$D$3,[1]Points!$A:$C,3,0)</f>
        <v>22</v>
      </c>
      <c r="T24" s="43" t="str">
        <f>VLOOKUP(Pivot!$D$3,[1]Points!$A:$C,2,0)</f>
        <v>Damian Lillard</v>
      </c>
    </row>
    <row r="25" spans="2:20" ht="16" customHeight="1" x14ac:dyDescent="0.2">
      <c r="B25" s="6">
        <f>VLOOKUP($B$3,'away rank'!$A:$BS,34,0)</f>
        <v>0.46865485297332288</v>
      </c>
      <c r="C25" s="4">
        <f>VLOOKUP($B$3,'away rank'!$A:$BS,35,0)</f>
        <v>21</v>
      </c>
      <c r="D25" s="5" t="s">
        <v>27</v>
      </c>
      <c r="E25" s="4">
        <f>VLOOKUP($E$3,'home rank'!$A:$BS,35,0)</f>
        <v>22</v>
      </c>
      <c r="F25" s="17">
        <f>VLOOKUP($B$3,'home rank'!$A:$BS,34,0)</f>
        <v>0.43148633065438086</v>
      </c>
      <c r="K25" s="31" t="s">
        <v>192</v>
      </c>
      <c r="L25" s="32" t="str">
        <f>VLOOKUP(Pivot!$D$2,standings!$A:$P,4,0)</f>
        <v>16-14</v>
      </c>
      <c r="M25" s="31" t="s">
        <v>192</v>
      </c>
      <c r="N25" s="32" t="str">
        <f>VLOOKUP(Pivot!$D$3,standings!$A:$P,4,0)</f>
        <v>11-18</v>
      </c>
      <c r="P25" s="40" t="str">
        <f>VLOOKUP(Pivot!$D$2,[1]Rebounds!$A:$C,2,0)</f>
        <v>LaMelo Ball</v>
      </c>
      <c r="Q25" s="41">
        <f>VLOOKUP(Pivot!$D$2,[1]Rebounds!$A:$C,3,0)</f>
        <v>7.7</v>
      </c>
      <c r="R25" s="45" t="s">
        <v>288</v>
      </c>
      <c r="S25" s="42">
        <f>VLOOKUP(Pivot!$D$3,[1]Rebounds!$A:$C,3,0)</f>
        <v>10.3</v>
      </c>
      <c r="T25" s="43" t="str">
        <f>VLOOKUP(Pivot!$D$3,[1]Rebounds!$A:$C,2,0)</f>
        <v>Jusuf Nurkic</v>
      </c>
    </row>
    <row r="26" spans="2:20" ht="16" customHeight="1" x14ac:dyDescent="0.2">
      <c r="B26" s="6">
        <f>VLOOKUP($B$3,'away rank'!$A:$BS,36,0)</f>
        <v>0.57719040603400806</v>
      </c>
      <c r="C26" s="4">
        <f>VLOOKUP($B$3,'away rank'!$A:$BS,37,0)</f>
        <v>9</v>
      </c>
      <c r="D26" s="5" t="s">
        <v>29</v>
      </c>
      <c r="E26" s="4">
        <f>VLOOKUP($E$3,'home rank'!$A:$BS,37,0)</f>
        <v>21</v>
      </c>
      <c r="F26" s="17">
        <f>VLOOKUP($B$3,'home rank'!$A:$BS,36,0)</f>
        <v>0.5708112408780841</v>
      </c>
      <c r="K26" s="31" t="s">
        <v>194</v>
      </c>
      <c r="L26" s="32" t="str">
        <f>VLOOKUP(Pivot!$D$2,standings!$A:$P,6,0)</f>
        <v>4-6</v>
      </c>
      <c r="M26" s="31" t="s">
        <v>194</v>
      </c>
      <c r="N26" s="32" t="str">
        <f>VLOOKUP(Pivot!$D$3,standings!$A:$P,6,0)</f>
        <v>1-9</v>
      </c>
      <c r="P26" s="40" t="str">
        <f>VLOOKUP(Pivot!$D$2,[1]Assists!$A:$C,2,0)</f>
        <v>LaMelo Ball</v>
      </c>
      <c r="Q26" s="41">
        <f>VLOOKUP(Pivot!$D$2,[1]Assists!$A:$C,3,0)</f>
        <v>8.1999999999999993</v>
      </c>
      <c r="R26" s="45" t="s">
        <v>289</v>
      </c>
      <c r="S26" s="42">
        <f>VLOOKUP(Pivot!$D$3,[1]Assists!$A:$C,3,0)</f>
        <v>7.7</v>
      </c>
      <c r="T26" s="43" t="str">
        <f>VLOOKUP(Pivot!$D$3,[1]Assists!$A:$C,2,0)</f>
        <v>Damian Lillard</v>
      </c>
    </row>
    <row r="27" spans="2:20" ht="16" customHeight="1" x14ac:dyDescent="0.2">
      <c r="B27" s="6">
        <f>VLOOKUP($B$3,'away rank'!$A:$BS,38,0)</f>
        <v>0.33927998061972642</v>
      </c>
      <c r="C27" s="4">
        <f>VLOOKUP($B$3,'away rank'!$A:$BS,39,0)</f>
        <v>13</v>
      </c>
      <c r="D27" s="5" t="s">
        <v>31</v>
      </c>
      <c r="E27" s="4">
        <f>VLOOKUP($E$3,'home rank'!$A:$BS,39,0)</f>
        <v>21</v>
      </c>
      <c r="F27" s="17">
        <f>VLOOKUP($B$3,'home rank'!$A:$BS,38,0)</f>
        <v>0.29699553471745715</v>
      </c>
      <c r="K27" s="31" t="s">
        <v>195</v>
      </c>
      <c r="L27" s="32" t="str">
        <f>VLOOKUP(Pivot!$D$2,standings!$A:$P,7,0)</f>
        <v>W 1</v>
      </c>
      <c r="M27" s="31" t="s">
        <v>195</v>
      </c>
      <c r="N27" s="32" t="str">
        <f>VLOOKUP(Pivot!$D$3,standings!$A:$P,7,0)</f>
        <v>L 7</v>
      </c>
    </row>
    <row r="28" spans="2:20" ht="16" customHeight="1" x14ac:dyDescent="0.2">
      <c r="B28" s="6">
        <f>VLOOKUP($B$3,'away rank'!$A:$BS,40,0)</f>
        <v>0.42280959396599188</v>
      </c>
      <c r="C28" s="4">
        <f>VLOOKUP($B$3,'away rank'!$A:$BS,41,0)</f>
        <v>22</v>
      </c>
      <c r="D28" s="5" t="s">
        <v>33</v>
      </c>
      <c r="E28" s="4">
        <f>VLOOKUP($E$3,'home rank'!$A:$BS,41,0)</f>
        <v>10</v>
      </c>
      <c r="F28" s="17">
        <f>VLOOKUP($B$3,'home rank'!$A:$BS,40,0)</f>
        <v>0.42918875912191601</v>
      </c>
      <c r="K28" s="31" t="s">
        <v>196</v>
      </c>
      <c r="L28" s="32" t="str">
        <f>VLOOKUP(Pivot!$D$2,standings!$A:$P,8,0)</f>
        <v>8-10</v>
      </c>
      <c r="M28" s="31" t="s">
        <v>200</v>
      </c>
      <c r="N28" s="32" t="str">
        <f>VLOOKUP(Pivot!$D$3,standings!$A:$P,12,0)</f>
        <v>10-7</v>
      </c>
    </row>
    <row r="29" spans="2:20" ht="16" customHeight="1" x14ac:dyDescent="0.2">
      <c r="B29" s="6">
        <f>VLOOKUP($B$3,'away rank'!$A:$BS,44,0)</f>
        <v>0.18942588603373078</v>
      </c>
      <c r="C29" s="4">
        <f>VLOOKUP($B$3,'away rank'!$A:$BS,45,0)</f>
        <v>18</v>
      </c>
      <c r="D29" s="5" t="s">
        <v>37</v>
      </c>
      <c r="E29" s="4">
        <f>VLOOKUP($E$3,'home rank'!$A:$BS,45,0)</f>
        <v>13</v>
      </c>
      <c r="F29" s="17">
        <f>VLOOKUP($B$3,'home rank'!$A:$BS,44,0)</f>
        <v>0.23910912910368212</v>
      </c>
      <c r="K29" s="31" t="s">
        <v>198</v>
      </c>
      <c r="L29" s="32" t="str">
        <f>VLOOKUP(Pivot!$D$2,standings!$A:$P,10,0)</f>
        <v>5-5</v>
      </c>
      <c r="M29" s="31" t="s">
        <v>202</v>
      </c>
      <c r="N29" s="32" t="str">
        <f>VLOOKUP(Pivot!$D$3,standings!$A:$P,14,0)</f>
        <v>4-6</v>
      </c>
    </row>
    <row r="30" spans="2:20" ht="16" customHeight="1" x14ac:dyDescent="0.2">
      <c r="B30" s="6">
        <f>VLOOKUP($B$3,'away rank'!$A:$BS,16,0)</f>
        <v>0.74458563374081999</v>
      </c>
      <c r="C30" s="4">
        <f>VLOOKUP($B$3,'away rank'!$A:$BS,17,0)</f>
        <v>28</v>
      </c>
      <c r="D30" s="5" t="s">
        <v>41</v>
      </c>
      <c r="E30" s="4">
        <f>VLOOKUP($E$3,'home rank'!$A:$BS,17,0)</f>
        <v>6</v>
      </c>
      <c r="F30" s="17">
        <f>VLOOKUP($B$3,'home rank'!$A:$BS,16,0)</f>
        <v>0.73531265127987466</v>
      </c>
      <c r="K30" s="31" t="s">
        <v>199</v>
      </c>
      <c r="L30" s="32" t="str">
        <f>VLOOKUP(Pivot!$D$2,standings!$A:$P,11,0)</f>
        <v>W 1</v>
      </c>
      <c r="M30" s="31" t="s">
        <v>203</v>
      </c>
      <c r="N30" s="32" t="str">
        <f>VLOOKUP(Pivot!$D$3,standings!$A:$P,15,0)</f>
        <v>L 6</v>
      </c>
    </row>
    <row r="31" spans="2:20" ht="16" customHeight="1" x14ac:dyDescent="0.2">
      <c r="B31" s="6">
        <f>VLOOKUP($B$3,'away rank'!$A:$BS,18,0)</f>
        <v>0.47132375302957874</v>
      </c>
      <c r="C31" s="4">
        <f>VLOOKUP($B$3,'away rank'!$A:$BS,19,0)</f>
        <v>27</v>
      </c>
      <c r="D31" s="5" t="s">
        <v>43</v>
      </c>
      <c r="E31" s="4">
        <f>VLOOKUP($E$3,'home rank'!$A:$BS,19,0)</f>
        <v>19</v>
      </c>
      <c r="F31" s="17">
        <f>VLOOKUP($B$3,'home rank'!$A:$BS,18,0)</f>
        <v>0.48657453107196691</v>
      </c>
    </row>
    <row r="32" spans="2:20" ht="16" customHeight="1" x14ac:dyDescent="0.2">
      <c r="B32" s="6">
        <f>VLOOKUP($B$3,'away rank'!$A:$BS,52,0)</f>
        <v>0.613949383252129</v>
      </c>
      <c r="C32" s="4">
        <f>VLOOKUP($B$3,'away rank'!$A:$BS,53,0)</f>
        <v>18</v>
      </c>
      <c r="D32" s="5" t="s">
        <v>45</v>
      </c>
      <c r="E32" s="4">
        <f>VLOOKUP($E$3,'home rank'!$A:$BS,53,0)</f>
        <v>20</v>
      </c>
      <c r="F32" s="17">
        <f>VLOOKUP($B$3,'home rank'!$A:$BS,52,0)</f>
        <v>0.57010373842671014</v>
      </c>
      <c r="K32" s="60" t="s">
        <v>221</v>
      </c>
      <c r="L32" s="60"/>
      <c r="M32" s="60" t="s">
        <v>221</v>
      </c>
      <c r="N32" s="60"/>
    </row>
    <row r="33" spans="2:14" ht="16" customHeight="1" x14ac:dyDescent="0.2">
      <c r="B33" s="6">
        <f>VLOOKUP($B$3,'away rank'!$A:$BS,54,0)</f>
        <v>0.15755902357625687</v>
      </c>
      <c r="C33" s="4">
        <f>VLOOKUP($B$3,'away rank'!$A:$BS,55,0)</f>
        <v>6</v>
      </c>
      <c r="D33" s="5" t="s">
        <v>47</v>
      </c>
      <c r="E33" s="4">
        <f>VLOOKUP($E$3,'home rank'!$A:$BS,55,0)</f>
        <v>3</v>
      </c>
      <c r="F33" s="17">
        <f>VLOOKUP($B$3,'home rank'!$A:$BS,54,0)</f>
        <v>0.13773793172020837</v>
      </c>
      <c r="K33" s="49" t="s">
        <v>256</v>
      </c>
      <c r="L33" s="49"/>
      <c r="M33" s="48" t="s">
        <v>257</v>
      </c>
      <c r="N33" s="48"/>
    </row>
    <row r="34" spans="2:14" ht="16" customHeight="1" x14ac:dyDescent="0.2">
      <c r="B34" s="6">
        <f>VLOOKUP($B$3,'away rank'!$A:$BS,24,0)</f>
        <v>8.1981201852506957E-2</v>
      </c>
      <c r="C34" s="4">
        <f>VLOOKUP($B$3,'away rank'!$A:$BS,25,0)</f>
        <v>26</v>
      </c>
      <c r="D34" s="5" t="s">
        <v>49</v>
      </c>
      <c r="E34" s="4">
        <f>VLOOKUP($E$3,'home rank'!$A:$BS,25,0)</f>
        <v>28</v>
      </c>
      <c r="F34" s="17">
        <f>VLOOKUP($B$3,'home rank'!$A:$BS,24,0)</f>
        <v>7.0909770196854474E-2</v>
      </c>
      <c r="K34" s="25" t="s">
        <v>37</v>
      </c>
      <c r="L34" s="6">
        <f>(B13-league!G2)+(F29-league!G2)+league!G2</f>
        <v>0.24719058748321954</v>
      </c>
      <c r="M34" s="17">
        <f>(F29-league!G2)+(B13-league!G2)+league!G2</f>
        <v>0.24719058748321954</v>
      </c>
      <c r="N34" s="27" t="s">
        <v>37</v>
      </c>
    </row>
    <row r="35" spans="2:14" ht="16" customHeight="1" x14ac:dyDescent="0.2">
      <c r="B35" s="6">
        <f>VLOOKUP($B$3,'away rank'!$A:$BS,26,0)</f>
        <v>8.9573979708925625E-2</v>
      </c>
      <c r="C35" s="4">
        <f>VLOOKUP($B$3,'away rank'!$A:$BS,27,0)</f>
        <v>13</v>
      </c>
      <c r="D35" s="5" t="s">
        <v>51</v>
      </c>
      <c r="E35" s="4">
        <f>VLOOKUP($E$3,'home rank'!$A:$BS,27,0)</f>
        <v>25</v>
      </c>
      <c r="F35" s="17">
        <f>VLOOKUP($B$3,'home rank'!$A:$BS,26,0)</f>
        <v>0.12679319933235972</v>
      </c>
      <c r="K35" s="25" t="s">
        <v>39</v>
      </c>
      <c r="L35" s="6">
        <f>(B14-league!H2)+((1-Viz!F30)-league!H2)+league!H2</f>
        <v>0.26456621103355449</v>
      </c>
      <c r="M35" s="17">
        <f>(F30-league!I2)+((1-Viz!B14)-league!I2)+league!I2</f>
        <v>0.7357032438923935</v>
      </c>
      <c r="N35" s="27" t="s">
        <v>41</v>
      </c>
    </row>
    <row r="36" spans="2:14" ht="16" customHeight="1" x14ac:dyDescent="0.2">
      <c r="B36" s="6">
        <f>VLOOKUP($B$3,'away rank'!$A:$BS,28,0)</f>
        <v>0.17255361481365761</v>
      </c>
      <c r="C36" s="4">
        <f>VLOOKUP($B$3,'away rank'!$A:$BS,29,0)</f>
        <v>6</v>
      </c>
      <c r="D36" s="5" t="s">
        <v>53</v>
      </c>
      <c r="E36" s="4">
        <f>VLOOKUP($E$3,'home rank'!$A:$BS,29,0)</f>
        <v>19</v>
      </c>
      <c r="F36" s="17">
        <f>VLOOKUP($B$3,'home rank'!$A:$BS,28,0)</f>
        <v>0.21012738290501681</v>
      </c>
      <c r="K36" s="25" t="s">
        <v>47</v>
      </c>
      <c r="L36" s="6">
        <f>(B16-league!L2)+(Viz!F33-league!L2)+league!L2</f>
        <v>0.1154320037573144</v>
      </c>
      <c r="M36" s="17">
        <f>(F33-league!L2)+(Viz!B16-league!L2)+league!L2</f>
        <v>0.1154320037573144</v>
      </c>
      <c r="N36" s="27" t="s">
        <v>47</v>
      </c>
    </row>
    <row r="37" spans="2:14" ht="16" customHeight="1" x14ac:dyDescent="0.2">
      <c r="B37" s="6">
        <f>VLOOKUP($B$3,'away rank'!$A:$BS,62,0)</f>
        <v>0.54173423430463441</v>
      </c>
      <c r="C37" s="4">
        <f>VLOOKUP($B$3,'away rank'!$A:$BS,63,0)</f>
        <v>21</v>
      </c>
      <c r="D37" s="5" t="s">
        <v>55</v>
      </c>
      <c r="E37" s="4">
        <f>VLOOKUP($E$3,'home rank'!$A:$BS,63,0)</f>
        <v>20</v>
      </c>
      <c r="F37" s="17">
        <f>VLOOKUP($B$3,'home rank'!$A:$BS,62,0)</f>
        <v>0.49468643888614611</v>
      </c>
      <c r="K37" s="25" t="s">
        <v>55</v>
      </c>
      <c r="L37" s="6">
        <f>(B18-league!P2)+(Viz!F37-league!P2)+league!P2</f>
        <v>0.52350309976177845</v>
      </c>
      <c r="M37" s="17">
        <f>(F37-league!P2)+(B18-league!P2)+league!P2</f>
        <v>0.52350309976177845</v>
      </c>
      <c r="N37" s="27" t="s">
        <v>55</v>
      </c>
    </row>
    <row r="38" spans="2:14" ht="16" customHeight="1" x14ac:dyDescent="0.2">
      <c r="B38" s="6">
        <f>VLOOKUP($B$3,'away rank'!$A:$BS,64,0)</f>
        <v>0.60564335636712063</v>
      </c>
      <c r="C38" s="4">
        <f>VLOOKUP($B$3,'away rank'!$A:$BS,65,0)</f>
        <v>20</v>
      </c>
      <c r="D38" s="5" t="s">
        <v>57</v>
      </c>
      <c r="E38" s="4">
        <f>VLOOKUP($E$3,'home rank'!$A:$BS,65,0)</f>
        <v>20</v>
      </c>
      <c r="F38" s="17">
        <f>VLOOKUP($B$3,'home rank'!$A:$BS,64,0)</f>
        <v>0.57586745013569207</v>
      </c>
      <c r="K38" s="25" t="s">
        <v>122</v>
      </c>
      <c r="L38" s="7">
        <f>(B20-league!AH2)+(Viz!F39-league!AI2)+league!AH2</f>
        <v>117.7409493923312</v>
      </c>
      <c r="M38" s="18">
        <f>(F39-league!AI2)+(Viz!B20-league!AH2)+league!AI2</f>
        <v>117.7228624307991</v>
      </c>
      <c r="N38" s="27" t="s">
        <v>126</v>
      </c>
    </row>
    <row r="39" spans="2:14" ht="16" customHeight="1" x14ac:dyDescent="0.2">
      <c r="B39" s="7">
        <f>VLOOKUP($B$3,'away rank'!$A:$BS,68,0)</f>
        <v>114.85869770601829</v>
      </c>
      <c r="C39" s="4">
        <f>VLOOKUP($B$3,'away rank'!$A:$BS,69,0)</f>
        <v>29</v>
      </c>
      <c r="D39" s="5" t="s">
        <v>126</v>
      </c>
      <c r="E39" s="4">
        <f>VLOOKUP($E$3,'home rank'!$A:$BS,69,0)</f>
        <v>22</v>
      </c>
      <c r="F39" s="18">
        <f>VLOOKUP($B$3,'home rank'!$A:$BS,68,0)</f>
        <v>110.23679633411489</v>
      </c>
      <c r="K39" s="25" t="s">
        <v>95</v>
      </c>
      <c r="L39" s="7">
        <f>(B21-league!AJ2)+(Viz!F21-league!AJ2)+league!AJ2</f>
        <v>102.04125515832625</v>
      </c>
      <c r="M39" s="18">
        <f>(F21-league!AJ2)+(Viz!B21-league!AJ2)+league!AJ2</f>
        <v>102.04125515832625</v>
      </c>
      <c r="N39" s="27" t="s">
        <v>95</v>
      </c>
    </row>
    <row r="40" spans="2:14" ht="16" customHeight="1" x14ac:dyDescent="0.2">
      <c r="B40" s="10"/>
      <c r="C40" s="10"/>
      <c r="E40" s="9"/>
      <c r="F40" s="10"/>
      <c r="K40" s="49" t="s">
        <v>257</v>
      </c>
      <c r="L40" s="49"/>
      <c r="M40" s="48" t="s">
        <v>256</v>
      </c>
      <c r="N40" s="48"/>
    </row>
    <row r="41" spans="2:14" ht="16" customHeight="1" x14ac:dyDescent="0.2">
      <c r="B41" s="10"/>
      <c r="K41" s="25" t="s">
        <v>37</v>
      </c>
      <c r="L41" s="6">
        <f>(B29-league!G2)+(Viz!F13-league!G2)+league!G2</f>
        <v>0.21401282017309411</v>
      </c>
      <c r="M41" s="17">
        <f>(F13-league!G2)+(B29-league!G2)+league!G2</f>
        <v>0.21401282017309411</v>
      </c>
      <c r="N41" s="27" t="s">
        <v>37</v>
      </c>
    </row>
    <row r="42" spans="2:14" ht="16" customHeight="1" x14ac:dyDescent="0.2">
      <c r="K42" s="25" t="s">
        <v>41</v>
      </c>
      <c r="L42" s="6">
        <f>(B30-league!I2)+((1-Viz!F14)-league!I2)+league!I2</f>
        <v>0.74180612346694141</v>
      </c>
      <c r="M42" s="17">
        <f>(F14-league!H2)-((1-Viz!B30)-league!H2)+league!H2</f>
        <v>0.20239908222391134</v>
      </c>
      <c r="N42" s="27" t="s">
        <v>39</v>
      </c>
    </row>
    <row r="43" spans="2:14" ht="16" customHeight="1" x14ac:dyDescent="0.2">
      <c r="K43" s="25" t="s">
        <v>47</v>
      </c>
      <c r="L43" s="6">
        <f>(B33-league!L2)+(Viz!F16-league!L2)+league!L2</f>
        <v>0.14137066145667326</v>
      </c>
      <c r="M43" s="17">
        <f>(F16-league!L2)+(B33-league!L2)+league!L2</f>
        <v>0.14137066145667326</v>
      </c>
      <c r="N43" s="27" t="s">
        <v>47</v>
      </c>
    </row>
    <row r="44" spans="2:14" ht="16" customHeight="1" x14ac:dyDescent="0.2">
      <c r="K44" s="25" t="s">
        <v>55</v>
      </c>
      <c r="L44" s="6">
        <f>(B37-league!P2)+(Viz!F18-league!P2)+league!P2</f>
        <v>0.53302677509910457</v>
      </c>
      <c r="M44" s="17">
        <f>(F18-league!P2)+(B37-league!P2)+league!P2</f>
        <v>0.53302677509910457</v>
      </c>
      <c r="N44" s="27" t="s">
        <v>55</v>
      </c>
    </row>
    <row r="45" spans="2:14" ht="16" customHeight="1" x14ac:dyDescent="0.2">
      <c r="K45" s="25" t="s">
        <v>126</v>
      </c>
      <c r="L45" s="7">
        <f>(B39-league!AI2)+(Viz!F20-league!AH2)+league!AI2</f>
        <v>116.10316120864525</v>
      </c>
      <c r="M45" s="18">
        <f>(F20-league!AH2)+(Viz!B39-league!AI2)+league!AI2</f>
        <v>116.10316120864525</v>
      </c>
      <c r="N45" s="27" t="s">
        <v>122</v>
      </c>
    </row>
    <row r="47" spans="2:14" ht="16" customHeight="1" x14ac:dyDescent="0.2">
      <c r="K47" s="25" t="s">
        <v>225</v>
      </c>
      <c r="L47" s="26">
        <f>((L38/100)*L39)+(league!AK4-league!AK3)</f>
        <v>118.08852864177609</v>
      </c>
      <c r="M47" s="28">
        <f>((M45/100)*M39)+(league!AK3-league!AK4)</f>
        <v>120.52893692928494</v>
      </c>
      <c r="N47" s="27" t="s">
        <v>225</v>
      </c>
    </row>
  </sheetData>
  <mergeCells count="45">
    <mergeCell ref="P8:P9"/>
    <mergeCell ref="B6:C6"/>
    <mergeCell ref="E6:F6"/>
    <mergeCell ref="N3:N4"/>
    <mergeCell ref="O3:O4"/>
    <mergeCell ref="P3:P4"/>
    <mergeCell ref="N8:N9"/>
    <mergeCell ref="O8:O9"/>
    <mergeCell ref="E3:F4"/>
    <mergeCell ref="B3:C4"/>
    <mergeCell ref="M3:M4"/>
    <mergeCell ref="J8:J9"/>
    <mergeCell ref="K8:K9"/>
    <mergeCell ref="L8:L9"/>
    <mergeCell ref="M8:M9"/>
    <mergeCell ref="J3:J4"/>
    <mergeCell ref="B23:C23"/>
    <mergeCell ref="E23:F23"/>
    <mergeCell ref="K32:L32"/>
    <mergeCell ref="M32:N32"/>
    <mergeCell ref="K3:K4"/>
    <mergeCell ref="L3:L4"/>
    <mergeCell ref="D3:D4"/>
    <mergeCell ref="H1:I3"/>
    <mergeCell ref="B1:C1"/>
    <mergeCell ref="E1:F1"/>
    <mergeCell ref="L22:M22"/>
    <mergeCell ref="J13:J14"/>
    <mergeCell ref="K13:K14"/>
    <mergeCell ref="L13:L14"/>
    <mergeCell ref="M13:M14"/>
    <mergeCell ref="N13:N14"/>
    <mergeCell ref="O13:O14"/>
    <mergeCell ref="P13:P14"/>
    <mergeCell ref="M40:N40"/>
    <mergeCell ref="K40:L40"/>
    <mergeCell ref="K19:N20"/>
    <mergeCell ref="K21:N21"/>
    <mergeCell ref="K23:L23"/>
    <mergeCell ref="M23:N23"/>
    <mergeCell ref="K33:L33"/>
    <mergeCell ref="M33:N33"/>
    <mergeCell ref="P21:T22"/>
    <mergeCell ref="P23:Q23"/>
    <mergeCell ref="S23:T23"/>
  </mergeCells>
  <conditionalFormatting sqref="C8:C21 E8:E21 C25:C39 E25:E39">
    <cfRule type="colorScale" priority="8">
      <colorScale>
        <cfvo type="num" val="1"/>
        <cfvo type="num" val="15"/>
        <cfvo type="num" val="30"/>
        <color rgb="FF00B050"/>
        <color theme="0"/>
        <color rgb="FFFF0000"/>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B4A8-FF1A-A244-BB98-64CE136ACF2E}">
  <dimension ref="A2:CF11"/>
  <sheetViews>
    <sheetView workbookViewId="0">
      <selection activeCell="B6" sqref="B6"/>
    </sheetView>
  </sheetViews>
  <sheetFormatPr baseColWidth="10" defaultRowHeight="15" x14ac:dyDescent="0.2"/>
  <cols>
    <col min="1" max="1" width="20.1640625" bestFit="1" customWidth="1" collapsed="1"/>
    <col min="2" max="2" width="17.1640625" bestFit="1" customWidth="1" collapsed="1"/>
    <col min="3" max="3" width="17.33203125" bestFit="1" customWidth="1" collapsed="1"/>
    <col min="4" max="4" width="17.83203125" bestFit="1" customWidth="1" collapsed="1"/>
    <col min="5" max="5" width="18.33203125" bestFit="1" customWidth="1" collapsed="1"/>
    <col min="6" max="6" width="18.83203125" bestFit="1" customWidth="1" collapsed="1"/>
    <col min="7" max="7" width="14.83203125" bestFit="1" customWidth="1" collapsed="1"/>
    <col min="8" max="8" width="15.33203125" bestFit="1" customWidth="1" collapsed="1"/>
    <col min="9" max="9" width="13.5" bestFit="1" customWidth="1" collapsed="1"/>
    <col min="10" max="12" width="4.83203125" customWidth="1" collapsed="1"/>
    <col min="13" max="13" width="5.6640625" bestFit="1" customWidth="1" collapsed="1"/>
    <col min="14" max="16" width="6.6640625" bestFit="1" customWidth="1" collapsed="1"/>
    <col min="17" max="21" width="6.1640625" bestFit="1" customWidth="1" collapsed="1"/>
    <col min="22" max="22" width="5.1640625" bestFit="1" customWidth="1" collapsed="1"/>
    <col min="23" max="35" width="6.1640625" bestFit="1" customWidth="1" collapsed="1"/>
    <col min="36" max="36" width="5.1640625" bestFit="1" customWidth="1" collapsed="1"/>
    <col min="37" max="42" width="6.1640625" bestFit="1" customWidth="1" collapsed="1"/>
    <col min="43" max="43" width="10" bestFit="1" customWidth="1" collapsed="1"/>
    <col min="44" max="44" width="8.33203125" bestFit="1" customWidth="1" collapsed="1"/>
    <col min="45" max="45" width="10.33203125" bestFit="1" customWidth="1" collapsed="1"/>
    <col min="46" max="46" width="8.33203125" bestFit="1" customWidth="1" collapsed="1"/>
    <col min="47" max="47" width="10.33203125" bestFit="1" customWidth="1" collapsed="1"/>
    <col min="48" max="48" width="8.33203125" bestFit="1" customWidth="1" collapsed="1"/>
    <col min="49" max="49" width="10.33203125" bestFit="1" customWidth="1" collapsed="1"/>
    <col min="50" max="50" width="8.33203125" bestFit="1" customWidth="1" collapsed="1"/>
    <col min="51" max="51" width="10.33203125" bestFit="1" customWidth="1" collapsed="1"/>
    <col min="52" max="52" width="7.83203125" bestFit="1" customWidth="1" collapsed="1"/>
    <col min="53" max="53" width="9.83203125" bestFit="1" customWidth="1" collapsed="1"/>
    <col min="54" max="54" width="7.83203125" bestFit="1" customWidth="1" collapsed="1"/>
    <col min="55" max="55" width="9.83203125" bestFit="1" customWidth="1" collapsed="1"/>
    <col min="56" max="56" width="7.83203125" bestFit="1" customWidth="1" collapsed="1"/>
    <col min="57" max="57" width="9.83203125" bestFit="1" customWidth="1" collapsed="1"/>
    <col min="58" max="58" width="6.83203125" bestFit="1" customWidth="1" collapsed="1"/>
    <col min="59" max="59" width="8.83203125" bestFit="1" customWidth="1" collapsed="1"/>
    <col min="60" max="60" width="7.83203125" bestFit="1" customWidth="1" collapsed="1"/>
    <col min="61" max="61" width="9.83203125" bestFit="1" customWidth="1" collapsed="1"/>
    <col min="62" max="62" width="6.83203125" bestFit="1" customWidth="1" collapsed="1"/>
    <col min="63" max="63" width="8.83203125" bestFit="1" customWidth="1" collapsed="1"/>
    <col min="64" max="64" width="6.83203125" bestFit="1" customWidth="1" collapsed="1"/>
    <col min="65" max="65" width="8.83203125" bestFit="1" customWidth="1" collapsed="1"/>
    <col min="66" max="66" width="7.83203125" bestFit="1" customWidth="1" collapsed="1"/>
    <col min="67" max="67" width="9.83203125" bestFit="1" customWidth="1" collapsed="1"/>
    <col min="68" max="68" width="7.83203125" bestFit="1" customWidth="1" collapsed="1"/>
    <col min="69" max="69" width="9.83203125" bestFit="1" customWidth="1" collapsed="1"/>
    <col min="70" max="70" width="7.83203125" bestFit="1" customWidth="1" collapsed="1"/>
    <col min="71" max="71" width="9.83203125" bestFit="1" customWidth="1" collapsed="1"/>
    <col min="72" max="72" width="7.83203125" bestFit="1" customWidth="1" collapsed="1"/>
    <col min="73" max="73" width="9.83203125" bestFit="1" customWidth="1" collapsed="1"/>
    <col min="74" max="74" width="7.83203125" bestFit="1" customWidth="1" collapsed="1"/>
    <col min="75" max="75" width="9.83203125" bestFit="1" customWidth="1" collapsed="1"/>
    <col min="76" max="76" width="8.83203125" bestFit="1" customWidth="1" collapsed="1"/>
    <col min="78" max="78" width="8.83203125" bestFit="1" customWidth="1" collapsed="1"/>
    <col min="80" max="80" width="8.83203125" bestFit="1" customWidth="1" collapsed="1"/>
    <col min="82" max="82" width="8.83203125" bestFit="1" customWidth="1" collapsed="1"/>
    <col min="84" max="84" width="10" bestFit="1" customWidth="1" collapsed="1"/>
  </cols>
  <sheetData>
    <row r="2" spans="1:18" x14ac:dyDescent="0.2">
      <c r="A2" s="2" t="s">
        <v>118</v>
      </c>
      <c r="B2" t="s">
        <v>99</v>
      </c>
      <c r="C2" t="s">
        <v>0</v>
      </c>
      <c r="D2" t="str">
        <f>B2</f>
        <v>Charlotte Hornets</v>
      </c>
    </row>
    <row r="3" spans="1:18" x14ac:dyDescent="0.2">
      <c r="C3" t="s">
        <v>1</v>
      </c>
      <c r="D3" t="str">
        <f>B5</f>
        <v>Portland Trail Blazers</v>
      </c>
    </row>
    <row r="4" spans="1:18" x14ac:dyDescent="0.2">
      <c r="A4" s="2" t="s">
        <v>6</v>
      </c>
      <c r="B4" s="2" t="s">
        <v>119</v>
      </c>
      <c r="C4" t="s">
        <v>115</v>
      </c>
      <c r="D4" t="s">
        <v>116</v>
      </c>
      <c r="E4" t="s">
        <v>262</v>
      </c>
      <c r="F4" t="s">
        <v>263</v>
      </c>
      <c r="G4" t="s">
        <v>117</v>
      </c>
      <c r="H4" t="s">
        <v>264</v>
      </c>
      <c r="I4" t="s">
        <v>265</v>
      </c>
    </row>
    <row r="5" spans="1:18" x14ac:dyDescent="0.2">
      <c r="A5" t="s">
        <v>25</v>
      </c>
      <c r="B5" t="s">
        <v>19</v>
      </c>
      <c r="C5" s="1">
        <v>-1.788</v>
      </c>
      <c r="D5" s="1">
        <v>1.788</v>
      </c>
      <c r="E5" s="1">
        <v>-1.278</v>
      </c>
      <c r="F5" s="1">
        <v>1.278</v>
      </c>
      <c r="G5" s="1">
        <v>0.45900000000000002</v>
      </c>
      <c r="H5" s="1">
        <v>0.54100000000000004</v>
      </c>
      <c r="I5" s="1">
        <v>230.911</v>
      </c>
      <c r="J5" t="str">
        <f t="shared" ref="J5:R5" si="0">A9</f>
        <v>Kendall Jenner - Simple Model</v>
      </c>
      <c r="K5" t="str">
        <f t="shared" si="0"/>
        <v>Portland Trail Blazers</v>
      </c>
      <c r="L5">
        <f t="shared" si="0"/>
        <v>0.92800000000000005</v>
      </c>
      <c r="M5">
        <f t="shared" si="0"/>
        <v>-0.92800000000000005</v>
      </c>
      <c r="N5">
        <f t="shared" si="0"/>
        <v>0.92800000000000005</v>
      </c>
      <c r="O5">
        <f t="shared" si="0"/>
        <v>-0.92800000000000005</v>
      </c>
      <c r="P5">
        <f t="shared" si="0"/>
        <v>0.52800000000000002</v>
      </c>
      <c r="Q5">
        <f t="shared" si="0"/>
        <v>0.47199999999999998</v>
      </c>
      <c r="R5">
        <f t="shared" si="0"/>
        <v>235.39500000000001</v>
      </c>
    </row>
    <row r="6" spans="1:18" x14ac:dyDescent="0.2">
      <c r="A6" t="s">
        <v>23</v>
      </c>
      <c r="B6" t="s">
        <v>19</v>
      </c>
      <c r="C6" s="1">
        <v>-2.8679999999999999</v>
      </c>
      <c r="D6" s="1">
        <v>2.8679999999999999</v>
      </c>
      <c r="E6" s="1">
        <v>-2.8519999999999999</v>
      </c>
      <c r="F6" s="1">
        <v>2.8519999999999999</v>
      </c>
      <c r="G6" s="1">
        <v>0.38</v>
      </c>
      <c r="H6" s="1">
        <v>0.62</v>
      </c>
      <c r="I6" s="1">
        <v>230.14699999999999</v>
      </c>
      <c r="J6" t="str">
        <f t="shared" ref="J6:O6" si="1">A11</f>
        <v>Tyra Banks - Least Squares</v>
      </c>
      <c r="K6" t="str">
        <f t="shared" si="1"/>
        <v>Portland Trail Blazers</v>
      </c>
      <c r="L6">
        <f t="shared" si="1"/>
        <v>-3.7570000000000001</v>
      </c>
      <c r="M6">
        <f t="shared" si="1"/>
        <v>3.7570000000000001</v>
      </c>
      <c r="N6">
        <f t="shared" si="1"/>
        <v>-3.7570000000000001</v>
      </c>
      <c r="O6">
        <f t="shared" si="1"/>
        <v>3.7570000000000001</v>
      </c>
      <c r="P6">
        <f t="shared" ref="P6:R6" si="2">G11</f>
        <v>0.39200000000000002</v>
      </c>
      <c r="Q6">
        <f t="shared" si="2"/>
        <v>0.60799999999999998</v>
      </c>
      <c r="R6">
        <f t="shared" si="2"/>
        <v>230.874</v>
      </c>
    </row>
    <row r="7" spans="1:18" x14ac:dyDescent="0.2">
      <c r="A7" t="s">
        <v>21</v>
      </c>
      <c r="B7" t="s">
        <v>19</v>
      </c>
      <c r="C7" s="1">
        <v>-0.745</v>
      </c>
      <c r="D7" s="1">
        <v>0.745</v>
      </c>
      <c r="E7" s="1">
        <v>-1.903</v>
      </c>
      <c r="F7" s="1">
        <v>1.903</v>
      </c>
      <c r="G7" s="1">
        <v>0.49199999999999999</v>
      </c>
      <c r="H7" s="1">
        <v>0.50800000000000001</v>
      </c>
      <c r="I7" s="1">
        <v>227.90299999999999</v>
      </c>
      <c r="J7" t="str">
        <f t="shared" ref="J7:O8" si="3">A7</f>
        <v>Gisele Bundchen - KNN</v>
      </c>
      <c r="K7" t="str">
        <f t="shared" si="3"/>
        <v>Portland Trail Blazers</v>
      </c>
      <c r="L7">
        <f t="shared" si="3"/>
        <v>-0.745</v>
      </c>
      <c r="M7">
        <f t="shared" si="3"/>
        <v>0.745</v>
      </c>
      <c r="N7">
        <f t="shared" si="3"/>
        <v>-1.903</v>
      </c>
      <c r="O7">
        <f t="shared" si="3"/>
        <v>1.903</v>
      </c>
      <c r="P7">
        <f t="shared" ref="P7:R8" si="4">G7</f>
        <v>0.49199999999999999</v>
      </c>
      <c r="Q7">
        <f t="shared" si="4"/>
        <v>0.50800000000000001</v>
      </c>
      <c r="R7">
        <f t="shared" si="4"/>
        <v>227.90299999999999</v>
      </c>
    </row>
    <row r="8" spans="1:18" x14ac:dyDescent="0.2">
      <c r="A8" t="s">
        <v>22</v>
      </c>
      <c r="B8" t="s">
        <v>19</v>
      </c>
      <c r="C8" s="1">
        <v>-1.526</v>
      </c>
      <c r="D8" s="1">
        <v>1.526</v>
      </c>
      <c r="E8" s="1">
        <v>1.153</v>
      </c>
      <c r="F8" s="1">
        <v>-1.153</v>
      </c>
      <c r="G8" s="1">
        <v>0.58399999999999996</v>
      </c>
      <c r="H8" s="1">
        <v>0.41599999999999998</v>
      </c>
      <c r="I8" s="1">
        <v>229.62299999999999</v>
      </c>
      <c r="J8" t="str">
        <f t="shared" si="3"/>
        <v>Kate Moss - Random Forest</v>
      </c>
      <c r="K8" t="str">
        <f t="shared" si="3"/>
        <v>Portland Trail Blazers</v>
      </c>
      <c r="L8">
        <f t="shared" si="3"/>
        <v>-1.526</v>
      </c>
      <c r="M8">
        <f t="shared" si="3"/>
        <v>1.526</v>
      </c>
      <c r="N8">
        <f t="shared" si="3"/>
        <v>1.153</v>
      </c>
      <c r="O8">
        <f t="shared" si="3"/>
        <v>-1.153</v>
      </c>
      <c r="P8">
        <f t="shared" si="4"/>
        <v>0.58399999999999996</v>
      </c>
      <c r="Q8">
        <f t="shared" si="4"/>
        <v>0.41599999999999998</v>
      </c>
      <c r="R8">
        <f t="shared" si="4"/>
        <v>229.62299999999999</v>
      </c>
    </row>
    <row r="9" spans="1:18" x14ac:dyDescent="0.2">
      <c r="A9" t="s">
        <v>9</v>
      </c>
      <c r="B9" t="s">
        <v>19</v>
      </c>
      <c r="C9" s="1">
        <v>0.92800000000000005</v>
      </c>
      <c r="D9" s="1">
        <v>-0.92800000000000005</v>
      </c>
      <c r="E9" s="1">
        <v>0.92800000000000005</v>
      </c>
      <c r="F9" s="1">
        <v>-0.92800000000000005</v>
      </c>
      <c r="G9" s="1">
        <v>0.52800000000000002</v>
      </c>
      <c r="H9" s="1">
        <v>0.47199999999999998</v>
      </c>
      <c r="I9" s="1">
        <v>235.39500000000001</v>
      </c>
      <c r="J9" t="str">
        <f t="shared" ref="J9:O9" si="5">A6</f>
        <v>Cindy Crawford - SVM</v>
      </c>
      <c r="K9" t="str">
        <f t="shared" si="5"/>
        <v>Portland Trail Blazers</v>
      </c>
      <c r="L9">
        <f t="shared" si="5"/>
        <v>-2.8679999999999999</v>
      </c>
      <c r="M9">
        <f t="shared" si="5"/>
        <v>2.8679999999999999</v>
      </c>
      <c r="N9">
        <f t="shared" si="5"/>
        <v>-2.8519999999999999</v>
      </c>
      <c r="O9">
        <f t="shared" si="5"/>
        <v>2.8519999999999999</v>
      </c>
      <c r="P9">
        <f t="shared" ref="P9:R9" si="6">G6</f>
        <v>0.38</v>
      </c>
      <c r="Q9">
        <f t="shared" si="6"/>
        <v>0.62</v>
      </c>
      <c r="R9">
        <f t="shared" si="6"/>
        <v>230.14699999999999</v>
      </c>
    </row>
    <row r="10" spans="1:18" x14ac:dyDescent="0.2">
      <c r="A10" t="s">
        <v>24</v>
      </c>
      <c r="B10" t="s">
        <v>19</v>
      </c>
      <c r="C10" s="1">
        <v>-2.7610000000000001</v>
      </c>
      <c r="D10" s="1">
        <v>2.7610000000000001</v>
      </c>
      <c r="E10" s="1">
        <v>-1.2350000000000001</v>
      </c>
      <c r="F10" s="1">
        <v>1.2350000000000001</v>
      </c>
      <c r="G10" s="1">
        <v>0.378</v>
      </c>
      <c r="H10" s="1">
        <v>0.622</v>
      </c>
      <c r="I10" s="1">
        <v>231.52500000000001</v>
      </c>
      <c r="J10" t="str">
        <f t="shared" ref="J10:O10" si="7">A10</f>
        <v>Naomi Campbell - Neural Network</v>
      </c>
      <c r="K10" t="str">
        <f t="shared" si="7"/>
        <v>Portland Trail Blazers</v>
      </c>
      <c r="L10">
        <f t="shared" si="7"/>
        <v>-2.7610000000000001</v>
      </c>
      <c r="M10">
        <f t="shared" si="7"/>
        <v>2.7610000000000001</v>
      </c>
      <c r="N10">
        <f t="shared" si="7"/>
        <v>-1.2350000000000001</v>
      </c>
      <c r="O10">
        <f t="shared" si="7"/>
        <v>1.2350000000000001</v>
      </c>
      <c r="P10">
        <f t="shared" ref="P10:R10" si="8">G10</f>
        <v>0.378</v>
      </c>
      <c r="Q10">
        <f t="shared" si="8"/>
        <v>0.622</v>
      </c>
      <c r="R10">
        <f t="shared" si="8"/>
        <v>231.52500000000001</v>
      </c>
    </row>
    <row r="11" spans="1:18" x14ac:dyDescent="0.2">
      <c r="A11" t="s">
        <v>20</v>
      </c>
      <c r="B11" t="s">
        <v>19</v>
      </c>
      <c r="C11" s="1">
        <v>-3.7570000000000001</v>
      </c>
      <c r="D11" s="1">
        <v>3.7570000000000001</v>
      </c>
      <c r="E11" s="1">
        <v>-3.7570000000000001</v>
      </c>
      <c r="F11" s="1">
        <v>3.7570000000000001</v>
      </c>
      <c r="G11" s="1">
        <v>0.39200000000000002</v>
      </c>
      <c r="H11" s="1">
        <v>0.60799999999999998</v>
      </c>
      <c r="I11" s="1">
        <v>230.874</v>
      </c>
      <c r="J11" t="str">
        <f t="shared" ref="J11:O11" si="9">A5</f>
        <v>Adriana Lima - Combination</v>
      </c>
      <c r="K11" t="str">
        <f t="shared" si="9"/>
        <v>Portland Trail Blazers</v>
      </c>
      <c r="L11">
        <f t="shared" si="9"/>
        <v>-1.788</v>
      </c>
      <c r="M11">
        <f t="shared" si="9"/>
        <v>1.788</v>
      </c>
      <c r="N11">
        <f t="shared" si="9"/>
        <v>-1.278</v>
      </c>
      <c r="O11">
        <f t="shared" si="9"/>
        <v>1.278</v>
      </c>
      <c r="P11">
        <f t="shared" ref="P11:R11" si="10">G5</f>
        <v>0.45900000000000002</v>
      </c>
      <c r="Q11">
        <f t="shared" si="10"/>
        <v>0.54100000000000004</v>
      </c>
      <c r="R11">
        <f t="shared" si="10"/>
        <v>230.911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
  <sheetViews>
    <sheetView workbookViewId="0">
      <selection activeCell="E1" sqref="E1"/>
    </sheetView>
  </sheetViews>
  <sheetFormatPr baseColWidth="10" defaultRowHeight="15" x14ac:dyDescent="0.2"/>
  <cols>
    <col min="1" max="1" width="17.1640625" bestFit="1" customWidth="1" collapsed="1"/>
    <col min="2" max="2" width="18" bestFit="1" customWidth="1" collapsed="1"/>
    <col min="3" max="3" width="13.83203125" bestFit="1" customWidth="1" collapsed="1"/>
    <col min="4" max="4" width="14.33203125" bestFit="1" customWidth="1" collapsed="1"/>
    <col min="5" max="5" width="11.6640625" bestFit="1" customWidth="1" collapsed="1"/>
    <col min="6" max="6" width="12.1640625" bestFit="1" customWidth="1" collapsed="1"/>
    <col min="7" max="7" width="27.1640625" bestFit="1" customWidth="1" collapsed="1"/>
  </cols>
  <sheetData>
    <row r="1" spans="1:10" x14ac:dyDescent="0.2">
      <c r="A1" t="s">
        <v>118</v>
      </c>
      <c r="B1" t="s">
        <v>119</v>
      </c>
      <c r="C1" t="s">
        <v>2</v>
      </c>
      <c r="D1" t="s">
        <v>3</v>
      </c>
      <c r="E1" t="s">
        <v>259</v>
      </c>
      <c r="F1" t="s">
        <v>260</v>
      </c>
      <c r="G1" t="s">
        <v>4</v>
      </c>
      <c r="H1" t="s">
        <v>5</v>
      </c>
      <c r="I1" t="s">
        <v>261</v>
      </c>
      <c r="J1" t="s">
        <v>6</v>
      </c>
    </row>
    <row r="2" spans="1:10" x14ac:dyDescent="0.2">
      <c r="A2" t="s">
        <v>106</v>
      </c>
      <c r="B2" t="s">
        <v>110</v>
      </c>
      <c r="C2">
        <v>17.414999999999999</v>
      </c>
      <c r="D2">
        <v>-17.414999999999999</v>
      </c>
      <c r="E2">
        <v>17.414999999999999</v>
      </c>
      <c r="F2">
        <v>-17.414999999999999</v>
      </c>
      <c r="G2">
        <v>0.92300000000000004</v>
      </c>
      <c r="H2">
        <v>7.6999999999999999E-2</v>
      </c>
      <c r="I2">
        <v>200.00800000000001</v>
      </c>
      <c r="J2" t="s">
        <v>9</v>
      </c>
    </row>
    <row r="3" spans="1:10" x14ac:dyDescent="0.2">
      <c r="A3" t="s">
        <v>102</v>
      </c>
      <c r="B3" t="s">
        <v>8</v>
      </c>
      <c r="C3">
        <v>-1.8180000000000001</v>
      </c>
      <c r="D3">
        <v>1.8180000000000001</v>
      </c>
      <c r="E3">
        <v>-1.8180000000000001</v>
      </c>
      <c r="F3">
        <v>1.8180000000000001</v>
      </c>
      <c r="G3">
        <v>0.441</v>
      </c>
      <c r="H3">
        <v>0.55900000000000005</v>
      </c>
      <c r="I3">
        <v>219.08</v>
      </c>
      <c r="J3" t="s">
        <v>9</v>
      </c>
    </row>
    <row r="4" spans="1:10" x14ac:dyDescent="0.2">
      <c r="A4" t="s">
        <v>17</v>
      </c>
      <c r="B4" t="s">
        <v>97</v>
      </c>
      <c r="C4">
        <v>5.835</v>
      </c>
      <c r="D4">
        <v>-5.835</v>
      </c>
      <c r="E4">
        <v>5.835</v>
      </c>
      <c r="F4">
        <v>-5.835</v>
      </c>
      <c r="G4">
        <v>0.69299999999999995</v>
      </c>
      <c r="H4">
        <v>0.307</v>
      </c>
      <c r="I4">
        <v>204.059</v>
      </c>
      <c r="J4" t="s">
        <v>9</v>
      </c>
    </row>
    <row r="5" spans="1:10" x14ac:dyDescent="0.2">
      <c r="A5" t="s">
        <v>14</v>
      </c>
      <c r="B5" t="s">
        <v>12</v>
      </c>
      <c r="C5">
        <v>7.9329999999999998</v>
      </c>
      <c r="D5">
        <v>-7.9329999999999998</v>
      </c>
      <c r="E5">
        <v>7.9329999999999998</v>
      </c>
      <c r="F5">
        <v>-7.9329999999999998</v>
      </c>
      <c r="G5">
        <v>0.73299999999999998</v>
      </c>
      <c r="H5">
        <v>0.26700000000000002</v>
      </c>
      <c r="I5">
        <v>223.13399999999999</v>
      </c>
      <c r="J5" t="s">
        <v>9</v>
      </c>
    </row>
    <row r="6" spans="1:10" x14ac:dyDescent="0.2">
      <c r="A6" t="s">
        <v>15</v>
      </c>
      <c r="B6" t="s">
        <v>16</v>
      </c>
      <c r="C6">
        <v>-7.8869999999999996</v>
      </c>
      <c r="D6">
        <v>7.8869999999999996</v>
      </c>
      <c r="E6">
        <v>-7.8869999999999996</v>
      </c>
      <c r="F6">
        <v>7.8869999999999996</v>
      </c>
      <c r="G6">
        <v>0.26600000000000001</v>
      </c>
      <c r="H6">
        <v>0.73399999999999999</v>
      </c>
      <c r="I6">
        <v>221.739</v>
      </c>
      <c r="J6" t="s">
        <v>9</v>
      </c>
    </row>
    <row r="7" spans="1:10" x14ac:dyDescent="0.2">
      <c r="A7" t="s">
        <v>105</v>
      </c>
      <c r="B7" t="s">
        <v>107</v>
      </c>
      <c r="C7">
        <v>2.4710000000000001</v>
      </c>
      <c r="D7">
        <v>-2.4710000000000001</v>
      </c>
      <c r="E7">
        <v>2.4710000000000001</v>
      </c>
      <c r="F7">
        <v>-2.4710000000000001</v>
      </c>
      <c r="G7">
        <v>0.58099999999999996</v>
      </c>
      <c r="H7">
        <v>0.41899999999999998</v>
      </c>
      <c r="I7">
        <v>214.44300000000001</v>
      </c>
      <c r="J7" t="s">
        <v>9</v>
      </c>
    </row>
    <row r="8" spans="1:10" x14ac:dyDescent="0.2">
      <c r="A8" t="s">
        <v>99</v>
      </c>
      <c r="B8" t="s">
        <v>19</v>
      </c>
      <c r="C8">
        <v>0.92800000000000005</v>
      </c>
      <c r="D8">
        <v>-0.92800000000000005</v>
      </c>
      <c r="E8">
        <v>0.92800000000000005</v>
      </c>
      <c r="F8">
        <v>-0.92800000000000005</v>
      </c>
      <c r="G8">
        <v>0.52800000000000002</v>
      </c>
      <c r="H8">
        <v>0.47199999999999998</v>
      </c>
      <c r="I8">
        <v>235.39500000000001</v>
      </c>
      <c r="J8" t="s">
        <v>9</v>
      </c>
    </row>
    <row r="9" spans="1:10" x14ac:dyDescent="0.2">
      <c r="A9" t="s">
        <v>13</v>
      </c>
      <c r="B9" t="s">
        <v>113</v>
      </c>
      <c r="C9">
        <v>2.0510000000000002</v>
      </c>
      <c r="D9">
        <v>-2.0510000000000002</v>
      </c>
      <c r="E9">
        <v>2.0510000000000002</v>
      </c>
      <c r="F9">
        <v>-2.0510000000000002</v>
      </c>
      <c r="G9">
        <v>0.56699999999999995</v>
      </c>
      <c r="H9">
        <v>0.433</v>
      </c>
      <c r="I9">
        <v>215.92699999999999</v>
      </c>
      <c r="J9" t="s">
        <v>9</v>
      </c>
    </row>
    <row r="10" spans="1:10" x14ac:dyDescent="0.2">
      <c r="A10" t="s">
        <v>106</v>
      </c>
      <c r="B10" t="s">
        <v>110</v>
      </c>
      <c r="C10">
        <v>13.083</v>
      </c>
      <c r="D10">
        <v>-13.083</v>
      </c>
      <c r="E10">
        <v>13.083</v>
      </c>
      <c r="F10">
        <v>-13.083</v>
      </c>
      <c r="G10">
        <v>0.85399999999999998</v>
      </c>
      <c r="H10">
        <v>0.14599999999999999</v>
      </c>
      <c r="I10">
        <v>210.786</v>
      </c>
      <c r="J10" t="s">
        <v>20</v>
      </c>
    </row>
    <row r="11" spans="1:10" x14ac:dyDescent="0.2">
      <c r="A11" t="s">
        <v>102</v>
      </c>
      <c r="B11" t="s">
        <v>8</v>
      </c>
      <c r="C11">
        <v>-5.508</v>
      </c>
      <c r="D11">
        <v>5.508</v>
      </c>
      <c r="E11">
        <v>-5.508</v>
      </c>
      <c r="F11">
        <v>5.508</v>
      </c>
      <c r="G11">
        <v>0.33800000000000002</v>
      </c>
      <c r="H11">
        <v>0.66200000000000003</v>
      </c>
      <c r="I11">
        <v>227.458</v>
      </c>
      <c r="J11" t="s">
        <v>20</v>
      </c>
    </row>
    <row r="12" spans="1:10" x14ac:dyDescent="0.2">
      <c r="A12" t="s">
        <v>17</v>
      </c>
      <c r="B12" t="s">
        <v>97</v>
      </c>
      <c r="C12">
        <v>4.9459999999999997</v>
      </c>
      <c r="D12">
        <v>-4.9459999999999997</v>
      </c>
      <c r="E12">
        <v>4.9459999999999997</v>
      </c>
      <c r="F12">
        <v>-4.9459999999999997</v>
      </c>
      <c r="G12">
        <v>0.59499999999999997</v>
      </c>
      <c r="H12">
        <v>0.40500000000000003</v>
      </c>
      <c r="I12">
        <v>219.59399999999999</v>
      </c>
      <c r="J12" t="s">
        <v>20</v>
      </c>
    </row>
    <row r="13" spans="1:10" x14ac:dyDescent="0.2">
      <c r="A13" t="s">
        <v>14</v>
      </c>
      <c r="B13" t="s">
        <v>12</v>
      </c>
      <c r="C13">
        <v>4.5410000000000004</v>
      </c>
      <c r="D13">
        <v>-4.5410000000000004</v>
      </c>
      <c r="E13">
        <v>4.5410000000000004</v>
      </c>
      <c r="F13">
        <v>-4.5410000000000004</v>
      </c>
      <c r="G13">
        <v>0.6</v>
      </c>
      <c r="H13">
        <v>0.4</v>
      </c>
      <c r="I13">
        <v>224.357</v>
      </c>
      <c r="J13" t="s">
        <v>20</v>
      </c>
    </row>
    <row r="14" spans="1:10" x14ac:dyDescent="0.2">
      <c r="A14" t="s">
        <v>15</v>
      </c>
      <c r="B14" t="s">
        <v>16</v>
      </c>
      <c r="C14">
        <v>-9.0190000000000001</v>
      </c>
      <c r="D14">
        <v>9.0190000000000001</v>
      </c>
      <c r="E14">
        <v>-9.0190000000000001</v>
      </c>
      <c r="F14">
        <v>9.0190000000000001</v>
      </c>
      <c r="G14">
        <v>0.251</v>
      </c>
      <c r="H14">
        <v>0.749</v>
      </c>
      <c r="I14">
        <v>220.82</v>
      </c>
      <c r="J14" t="s">
        <v>20</v>
      </c>
    </row>
    <row r="15" spans="1:10" x14ac:dyDescent="0.2">
      <c r="A15" t="s">
        <v>105</v>
      </c>
      <c r="B15" t="s">
        <v>107</v>
      </c>
      <c r="C15">
        <v>0.96499999999999997</v>
      </c>
      <c r="D15">
        <v>-0.96499999999999997</v>
      </c>
      <c r="E15">
        <v>0.96499999999999997</v>
      </c>
      <c r="F15">
        <v>-0.96499999999999997</v>
      </c>
      <c r="G15">
        <v>0.56100000000000005</v>
      </c>
      <c r="H15">
        <v>0.439</v>
      </c>
      <c r="I15">
        <v>214.74700000000001</v>
      </c>
      <c r="J15" t="s">
        <v>20</v>
      </c>
    </row>
    <row r="16" spans="1:10" x14ac:dyDescent="0.2">
      <c r="A16" t="s">
        <v>99</v>
      </c>
      <c r="B16" t="s">
        <v>19</v>
      </c>
      <c r="C16">
        <v>-3.7570000000000001</v>
      </c>
      <c r="D16">
        <v>3.7570000000000001</v>
      </c>
      <c r="E16">
        <v>-3.7570000000000001</v>
      </c>
      <c r="F16">
        <v>3.7570000000000001</v>
      </c>
      <c r="G16">
        <v>0.39200000000000002</v>
      </c>
      <c r="H16">
        <v>0.60799999999999998</v>
      </c>
      <c r="I16">
        <v>230.874</v>
      </c>
      <c r="J16" t="s">
        <v>20</v>
      </c>
    </row>
    <row r="17" spans="1:10" x14ac:dyDescent="0.2">
      <c r="A17" t="s">
        <v>13</v>
      </c>
      <c r="B17" t="s">
        <v>113</v>
      </c>
      <c r="C17">
        <v>3.214</v>
      </c>
      <c r="D17">
        <v>-3.214</v>
      </c>
      <c r="E17">
        <v>3.214</v>
      </c>
      <c r="F17">
        <v>-3.214</v>
      </c>
      <c r="G17">
        <v>0.51400000000000001</v>
      </c>
      <c r="H17">
        <v>0.48599999999999999</v>
      </c>
      <c r="I17">
        <v>219.64699999999999</v>
      </c>
      <c r="J17" t="s">
        <v>20</v>
      </c>
    </row>
    <row r="18" spans="1:10" x14ac:dyDescent="0.2">
      <c r="A18" t="s">
        <v>106</v>
      </c>
      <c r="B18" t="s">
        <v>110</v>
      </c>
      <c r="C18">
        <v>4.1959999999999997</v>
      </c>
      <c r="D18">
        <v>-4.1959999999999997</v>
      </c>
      <c r="E18">
        <v>4.0490000000000004</v>
      </c>
      <c r="F18">
        <v>-4.0490000000000004</v>
      </c>
      <c r="G18">
        <v>0.63500000000000001</v>
      </c>
      <c r="H18">
        <v>0.36499999999999999</v>
      </c>
      <c r="I18">
        <v>216.88800000000001</v>
      </c>
      <c r="J18" t="s">
        <v>21</v>
      </c>
    </row>
    <row r="19" spans="1:10" x14ac:dyDescent="0.2">
      <c r="A19" t="s">
        <v>102</v>
      </c>
      <c r="B19" t="s">
        <v>8</v>
      </c>
      <c r="C19">
        <v>-4.9020000000000001</v>
      </c>
      <c r="D19">
        <v>4.9020000000000001</v>
      </c>
      <c r="E19">
        <v>-6.2160000000000002</v>
      </c>
      <c r="F19">
        <v>6.2160000000000002</v>
      </c>
      <c r="G19">
        <v>0.317</v>
      </c>
      <c r="H19">
        <v>0.68300000000000005</v>
      </c>
      <c r="I19">
        <v>230.62200000000001</v>
      </c>
      <c r="J19" t="s">
        <v>21</v>
      </c>
    </row>
    <row r="20" spans="1:10" x14ac:dyDescent="0.2">
      <c r="A20" t="s">
        <v>17</v>
      </c>
      <c r="B20" t="s">
        <v>97</v>
      </c>
      <c r="C20">
        <v>0.216</v>
      </c>
      <c r="D20">
        <v>-0.216</v>
      </c>
      <c r="E20">
        <v>-0.40100000000000002</v>
      </c>
      <c r="F20">
        <v>0.40100000000000002</v>
      </c>
      <c r="G20">
        <v>0.57099999999999995</v>
      </c>
      <c r="H20">
        <v>0.42899999999999999</v>
      </c>
      <c r="I20">
        <v>217.27600000000001</v>
      </c>
      <c r="J20" t="s">
        <v>21</v>
      </c>
    </row>
    <row r="21" spans="1:10" x14ac:dyDescent="0.2">
      <c r="A21" t="s">
        <v>14</v>
      </c>
      <c r="B21" t="s">
        <v>12</v>
      </c>
      <c r="C21">
        <v>2.1760000000000002</v>
      </c>
      <c r="D21">
        <v>-2.1760000000000002</v>
      </c>
      <c r="E21">
        <v>1.798</v>
      </c>
      <c r="F21">
        <v>-1.798</v>
      </c>
      <c r="G21">
        <v>0.61899999999999999</v>
      </c>
      <c r="H21">
        <v>0.38100000000000001</v>
      </c>
      <c r="I21">
        <v>220.702</v>
      </c>
      <c r="J21" t="s">
        <v>21</v>
      </c>
    </row>
    <row r="22" spans="1:10" x14ac:dyDescent="0.2">
      <c r="A22" t="s">
        <v>15</v>
      </c>
      <c r="B22" t="s">
        <v>16</v>
      </c>
      <c r="C22">
        <v>-5.4119999999999999</v>
      </c>
      <c r="D22">
        <v>5.4119999999999999</v>
      </c>
      <c r="E22">
        <v>-6.2210000000000001</v>
      </c>
      <c r="F22">
        <v>6.2210000000000001</v>
      </c>
      <c r="G22">
        <v>0.30199999999999999</v>
      </c>
      <c r="H22">
        <v>0.69799999999999995</v>
      </c>
      <c r="I22">
        <v>216.90799999999999</v>
      </c>
      <c r="J22" t="s">
        <v>21</v>
      </c>
    </row>
    <row r="23" spans="1:10" x14ac:dyDescent="0.2">
      <c r="A23" t="s">
        <v>105</v>
      </c>
      <c r="B23" t="s">
        <v>107</v>
      </c>
      <c r="C23">
        <v>-0.94099999999999995</v>
      </c>
      <c r="D23">
        <v>0.94099999999999995</v>
      </c>
      <c r="E23">
        <v>0.22900000000000001</v>
      </c>
      <c r="F23">
        <v>-0.22900000000000001</v>
      </c>
      <c r="G23">
        <v>0.42899999999999999</v>
      </c>
      <c r="H23">
        <v>0.57099999999999995</v>
      </c>
      <c r="I23">
        <v>212.584</v>
      </c>
      <c r="J23" t="s">
        <v>21</v>
      </c>
    </row>
    <row r="24" spans="1:10" x14ac:dyDescent="0.2">
      <c r="A24" t="s">
        <v>99</v>
      </c>
      <c r="B24" t="s">
        <v>19</v>
      </c>
      <c r="C24">
        <v>-0.745</v>
      </c>
      <c r="D24">
        <v>0.745</v>
      </c>
      <c r="E24">
        <v>-1.903</v>
      </c>
      <c r="F24">
        <v>1.903</v>
      </c>
      <c r="G24">
        <v>0.49199999999999999</v>
      </c>
      <c r="H24">
        <v>0.50800000000000001</v>
      </c>
      <c r="I24">
        <v>227.90299999999999</v>
      </c>
      <c r="J24" t="s">
        <v>21</v>
      </c>
    </row>
    <row r="25" spans="1:10" x14ac:dyDescent="0.2">
      <c r="A25" t="s">
        <v>13</v>
      </c>
      <c r="B25" t="s">
        <v>113</v>
      </c>
      <c r="C25">
        <v>-0.96099999999999997</v>
      </c>
      <c r="D25">
        <v>0.96099999999999997</v>
      </c>
      <c r="E25">
        <v>-2.4140000000000001</v>
      </c>
      <c r="F25">
        <v>2.4140000000000001</v>
      </c>
      <c r="G25">
        <v>0.42899999999999999</v>
      </c>
      <c r="H25">
        <v>0.57099999999999995</v>
      </c>
      <c r="I25">
        <v>223.102</v>
      </c>
      <c r="J25" t="s">
        <v>21</v>
      </c>
    </row>
    <row r="26" spans="1:10" x14ac:dyDescent="0.2">
      <c r="A26" t="s">
        <v>106</v>
      </c>
      <c r="B26" t="s">
        <v>110</v>
      </c>
      <c r="C26">
        <v>8.2149999999999999</v>
      </c>
      <c r="D26">
        <v>-8.2149999999999999</v>
      </c>
      <c r="E26">
        <v>9.0470000000000006</v>
      </c>
      <c r="F26">
        <v>-9.0470000000000006</v>
      </c>
      <c r="G26">
        <v>0.70199999999999996</v>
      </c>
      <c r="H26">
        <v>0.29799999999999999</v>
      </c>
      <c r="I26">
        <v>216.16800000000001</v>
      </c>
      <c r="J26" t="s">
        <v>22</v>
      </c>
    </row>
    <row r="27" spans="1:10" x14ac:dyDescent="0.2">
      <c r="A27" t="s">
        <v>102</v>
      </c>
      <c r="B27" t="s">
        <v>8</v>
      </c>
      <c r="C27">
        <v>-4.3769999999999998</v>
      </c>
      <c r="D27">
        <v>4.3769999999999998</v>
      </c>
      <c r="E27">
        <v>-1.552</v>
      </c>
      <c r="F27">
        <v>1.552</v>
      </c>
      <c r="G27">
        <v>0.25</v>
      </c>
      <c r="H27">
        <v>0.75</v>
      </c>
      <c r="I27">
        <v>218.17699999999999</v>
      </c>
      <c r="J27" t="s">
        <v>22</v>
      </c>
    </row>
    <row r="28" spans="1:10" x14ac:dyDescent="0.2">
      <c r="A28" t="s">
        <v>17</v>
      </c>
      <c r="B28" t="s">
        <v>97</v>
      </c>
      <c r="C28">
        <v>-0.46</v>
      </c>
      <c r="D28">
        <v>0.46</v>
      </c>
      <c r="E28">
        <v>-0.38900000000000001</v>
      </c>
      <c r="F28">
        <v>0.38900000000000001</v>
      </c>
      <c r="G28">
        <v>0.47</v>
      </c>
      <c r="H28">
        <v>0.53</v>
      </c>
      <c r="I28">
        <v>215.31700000000001</v>
      </c>
      <c r="J28" t="s">
        <v>22</v>
      </c>
    </row>
    <row r="29" spans="1:10" x14ac:dyDescent="0.2">
      <c r="A29" t="s">
        <v>14</v>
      </c>
      <c r="B29" t="s">
        <v>12</v>
      </c>
      <c r="C29">
        <v>6.8289999999999997</v>
      </c>
      <c r="D29">
        <v>-6.8289999999999997</v>
      </c>
      <c r="E29">
        <v>4.2489999999999997</v>
      </c>
      <c r="F29">
        <v>-4.2489999999999997</v>
      </c>
      <c r="G29">
        <v>0.71399999999999997</v>
      </c>
      <c r="H29">
        <v>0.28599999999999998</v>
      </c>
      <c r="I29">
        <v>219.95</v>
      </c>
      <c r="J29" t="s">
        <v>22</v>
      </c>
    </row>
    <row r="30" spans="1:10" x14ac:dyDescent="0.2">
      <c r="A30" t="s">
        <v>15</v>
      </c>
      <c r="B30" t="s">
        <v>16</v>
      </c>
      <c r="C30">
        <v>-12.988</v>
      </c>
      <c r="D30">
        <v>12.988</v>
      </c>
      <c r="E30">
        <v>-8.8439999999999994</v>
      </c>
      <c r="F30">
        <v>8.8439999999999994</v>
      </c>
      <c r="G30">
        <v>0.32600000000000001</v>
      </c>
      <c r="H30">
        <v>0.67400000000000004</v>
      </c>
      <c r="I30">
        <v>217.46100000000001</v>
      </c>
      <c r="J30" t="s">
        <v>22</v>
      </c>
    </row>
    <row r="31" spans="1:10" x14ac:dyDescent="0.2">
      <c r="A31" t="s">
        <v>105</v>
      </c>
      <c r="B31" t="s">
        <v>107</v>
      </c>
      <c r="C31">
        <v>0.84499999999999997</v>
      </c>
      <c r="D31">
        <v>-0.84499999999999997</v>
      </c>
      <c r="E31">
        <v>0.80300000000000005</v>
      </c>
      <c r="F31">
        <v>-0.80300000000000005</v>
      </c>
      <c r="G31">
        <v>0.56599999999999995</v>
      </c>
      <c r="H31">
        <v>0.434</v>
      </c>
      <c r="I31">
        <v>213.928</v>
      </c>
      <c r="J31" t="s">
        <v>22</v>
      </c>
    </row>
    <row r="32" spans="1:10" x14ac:dyDescent="0.2">
      <c r="A32" t="s">
        <v>99</v>
      </c>
      <c r="B32" t="s">
        <v>19</v>
      </c>
      <c r="C32">
        <v>-1.526</v>
      </c>
      <c r="D32">
        <v>1.526</v>
      </c>
      <c r="E32">
        <v>1.153</v>
      </c>
      <c r="F32">
        <v>-1.153</v>
      </c>
      <c r="G32">
        <v>0.58399999999999996</v>
      </c>
      <c r="H32">
        <v>0.41599999999999998</v>
      </c>
      <c r="I32">
        <v>229.62299999999999</v>
      </c>
      <c r="J32" t="s">
        <v>22</v>
      </c>
    </row>
    <row r="33" spans="1:10" x14ac:dyDescent="0.2">
      <c r="A33" t="s">
        <v>13</v>
      </c>
      <c r="B33" t="s">
        <v>113</v>
      </c>
      <c r="C33">
        <v>-0.66600000000000004</v>
      </c>
      <c r="D33">
        <v>0.66600000000000004</v>
      </c>
      <c r="E33">
        <v>5.8999999999999997E-2</v>
      </c>
      <c r="F33">
        <v>-5.8999999999999997E-2</v>
      </c>
      <c r="G33">
        <v>0.48799999999999999</v>
      </c>
      <c r="H33">
        <v>0.51200000000000001</v>
      </c>
      <c r="I33">
        <v>221.25800000000001</v>
      </c>
      <c r="J33" t="s">
        <v>22</v>
      </c>
    </row>
    <row r="34" spans="1:10" x14ac:dyDescent="0.2">
      <c r="A34" t="s">
        <v>106</v>
      </c>
      <c r="B34" t="s">
        <v>110</v>
      </c>
      <c r="C34">
        <v>12.361000000000001</v>
      </c>
      <c r="D34">
        <v>-12.361000000000001</v>
      </c>
      <c r="E34">
        <v>13.9</v>
      </c>
      <c r="F34">
        <v>-13.9</v>
      </c>
      <c r="G34">
        <v>0.88500000000000001</v>
      </c>
      <c r="H34">
        <v>0.115</v>
      </c>
      <c r="I34">
        <v>211.762</v>
      </c>
      <c r="J34" t="s">
        <v>23</v>
      </c>
    </row>
    <row r="35" spans="1:10" x14ac:dyDescent="0.2">
      <c r="A35" t="s">
        <v>102</v>
      </c>
      <c r="B35" t="s">
        <v>8</v>
      </c>
      <c r="C35">
        <v>-4.6500000000000004</v>
      </c>
      <c r="D35">
        <v>4.6500000000000004</v>
      </c>
      <c r="E35">
        <v>-4.72</v>
      </c>
      <c r="F35">
        <v>4.72</v>
      </c>
      <c r="G35">
        <v>0.32700000000000001</v>
      </c>
      <c r="H35">
        <v>0.67300000000000004</v>
      </c>
      <c r="I35">
        <v>227.327</v>
      </c>
      <c r="J35" t="s">
        <v>23</v>
      </c>
    </row>
    <row r="36" spans="1:10" x14ac:dyDescent="0.2">
      <c r="A36" t="s">
        <v>17</v>
      </c>
      <c r="B36" t="s">
        <v>97</v>
      </c>
      <c r="C36">
        <v>2.48</v>
      </c>
      <c r="D36">
        <v>-2.48</v>
      </c>
      <c r="E36">
        <v>2.6389999999999998</v>
      </c>
      <c r="F36">
        <v>-2.6389999999999998</v>
      </c>
      <c r="G36">
        <v>0.58499999999999996</v>
      </c>
      <c r="H36">
        <v>0.41499999999999998</v>
      </c>
      <c r="I36">
        <v>214.18199999999999</v>
      </c>
      <c r="J36" t="s">
        <v>23</v>
      </c>
    </row>
    <row r="37" spans="1:10" x14ac:dyDescent="0.2">
      <c r="A37" t="s">
        <v>14</v>
      </c>
      <c r="B37" t="s">
        <v>12</v>
      </c>
      <c r="C37">
        <v>3.2429999999999999</v>
      </c>
      <c r="D37">
        <v>-3.2429999999999999</v>
      </c>
      <c r="E37">
        <v>3.9449999999999998</v>
      </c>
      <c r="F37">
        <v>-3.9449999999999998</v>
      </c>
      <c r="G37">
        <v>0.625</v>
      </c>
      <c r="H37">
        <v>0.375</v>
      </c>
      <c r="I37">
        <v>222.02199999999999</v>
      </c>
      <c r="J37" t="s">
        <v>23</v>
      </c>
    </row>
    <row r="38" spans="1:10" x14ac:dyDescent="0.2">
      <c r="A38" t="s">
        <v>15</v>
      </c>
      <c r="B38" t="s">
        <v>16</v>
      </c>
      <c r="C38">
        <v>-7.3390000000000004</v>
      </c>
      <c r="D38">
        <v>7.3390000000000004</v>
      </c>
      <c r="E38">
        <v>-7.649</v>
      </c>
      <c r="F38">
        <v>7.649</v>
      </c>
      <c r="G38">
        <v>0.25700000000000001</v>
      </c>
      <c r="H38">
        <v>0.74299999999999999</v>
      </c>
      <c r="I38">
        <v>220.041</v>
      </c>
      <c r="J38" t="s">
        <v>23</v>
      </c>
    </row>
    <row r="39" spans="1:10" x14ac:dyDescent="0.2">
      <c r="A39" t="s">
        <v>105</v>
      </c>
      <c r="B39" t="s">
        <v>107</v>
      </c>
      <c r="C39">
        <v>1.7</v>
      </c>
      <c r="D39">
        <v>-1.7</v>
      </c>
      <c r="E39">
        <v>2.129</v>
      </c>
      <c r="F39">
        <v>-2.129</v>
      </c>
      <c r="G39">
        <v>0.57199999999999995</v>
      </c>
      <c r="H39">
        <v>0.42799999999999999</v>
      </c>
      <c r="I39">
        <v>212.40199999999999</v>
      </c>
      <c r="J39" t="s">
        <v>23</v>
      </c>
    </row>
    <row r="40" spans="1:10" x14ac:dyDescent="0.2">
      <c r="A40" t="s">
        <v>99</v>
      </c>
      <c r="B40" t="s">
        <v>19</v>
      </c>
      <c r="C40">
        <v>-2.8679999999999999</v>
      </c>
      <c r="D40">
        <v>2.8679999999999999</v>
      </c>
      <c r="E40">
        <v>-2.8519999999999999</v>
      </c>
      <c r="F40">
        <v>2.8519999999999999</v>
      </c>
      <c r="G40">
        <v>0.38</v>
      </c>
      <c r="H40">
        <v>0.62</v>
      </c>
      <c r="I40">
        <v>230.14699999999999</v>
      </c>
      <c r="J40" t="s">
        <v>23</v>
      </c>
    </row>
    <row r="41" spans="1:10" x14ac:dyDescent="0.2">
      <c r="A41" t="s">
        <v>13</v>
      </c>
      <c r="B41" t="s">
        <v>113</v>
      </c>
      <c r="C41">
        <v>-0.10199999999999999</v>
      </c>
      <c r="D41">
        <v>0.10199999999999999</v>
      </c>
      <c r="E41">
        <v>0.185</v>
      </c>
      <c r="F41">
        <v>-0.185</v>
      </c>
      <c r="G41">
        <v>0.50600000000000001</v>
      </c>
      <c r="H41">
        <v>0.49399999999999999</v>
      </c>
      <c r="I41">
        <v>215.16499999999999</v>
      </c>
      <c r="J41" t="s">
        <v>23</v>
      </c>
    </row>
    <row r="42" spans="1:10" x14ac:dyDescent="0.2">
      <c r="A42" t="s">
        <v>106</v>
      </c>
      <c r="B42" t="s">
        <v>110</v>
      </c>
      <c r="C42">
        <v>12.836</v>
      </c>
      <c r="D42">
        <v>-12.836</v>
      </c>
      <c r="E42">
        <v>10.055999999999999</v>
      </c>
      <c r="F42">
        <v>-10.055999999999999</v>
      </c>
      <c r="G42">
        <v>0.85399999999999998</v>
      </c>
      <c r="H42">
        <v>0.14599999999999999</v>
      </c>
      <c r="I42">
        <v>212.779</v>
      </c>
      <c r="J42" t="s">
        <v>24</v>
      </c>
    </row>
    <row r="43" spans="1:10" x14ac:dyDescent="0.2">
      <c r="A43" t="s">
        <v>102</v>
      </c>
      <c r="B43" t="s">
        <v>8</v>
      </c>
      <c r="C43">
        <v>-4.7779999999999996</v>
      </c>
      <c r="D43">
        <v>4.7779999999999996</v>
      </c>
      <c r="E43">
        <v>-4.6280000000000001</v>
      </c>
      <c r="F43">
        <v>4.6280000000000001</v>
      </c>
      <c r="G43">
        <v>0.29799999999999999</v>
      </c>
      <c r="H43">
        <v>0.70199999999999996</v>
      </c>
      <c r="I43">
        <v>227.36699999999999</v>
      </c>
      <c r="J43" t="s">
        <v>24</v>
      </c>
    </row>
    <row r="44" spans="1:10" x14ac:dyDescent="0.2">
      <c r="A44" t="s">
        <v>17</v>
      </c>
      <c r="B44" t="s">
        <v>97</v>
      </c>
      <c r="C44">
        <v>2.3050000000000002</v>
      </c>
      <c r="D44">
        <v>-2.3050000000000002</v>
      </c>
      <c r="E44">
        <v>2.21</v>
      </c>
      <c r="F44">
        <v>-2.21</v>
      </c>
      <c r="G44">
        <v>0.53300000000000003</v>
      </c>
      <c r="H44">
        <v>0.46700000000000003</v>
      </c>
      <c r="I44">
        <v>214.505</v>
      </c>
      <c r="J44" t="s">
        <v>24</v>
      </c>
    </row>
    <row r="45" spans="1:10" x14ac:dyDescent="0.2">
      <c r="A45" t="s">
        <v>14</v>
      </c>
      <c r="B45" t="s">
        <v>12</v>
      </c>
      <c r="C45">
        <v>2.5270000000000001</v>
      </c>
      <c r="D45">
        <v>-2.5270000000000001</v>
      </c>
      <c r="E45">
        <v>2.8250000000000002</v>
      </c>
      <c r="F45">
        <v>-2.8250000000000002</v>
      </c>
      <c r="G45">
        <v>0.58299999999999996</v>
      </c>
      <c r="H45">
        <v>0.41699999999999998</v>
      </c>
      <c r="I45">
        <v>222.41900000000001</v>
      </c>
      <c r="J45" t="s">
        <v>24</v>
      </c>
    </row>
    <row r="46" spans="1:10" x14ac:dyDescent="0.2">
      <c r="A46" t="s">
        <v>15</v>
      </c>
      <c r="B46" t="s">
        <v>16</v>
      </c>
      <c r="C46">
        <v>-7.6470000000000002</v>
      </c>
      <c r="D46">
        <v>7.6470000000000002</v>
      </c>
      <c r="E46">
        <v>-7.1559999999999997</v>
      </c>
      <c r="F46">
        <v>7.1559999999999997</v>
      </c>
      <c r="G46">
        <v>0.19</v>
      </c>
      <c r="H46">
        <v>0.81</v>
      </c>
      <c r="I46">
        <v>219.33799999999999</v>
      </c>
      <c r="J46" t="s">
        <v>24</v>
      </c>
    </row>
    <row r="47" spans="1:10" x14ac:dyDescent="0.2">
      <c r="A47" t="s">
        <v>105</v>
      </c>
      <c r="B47" t="s">
        <v>107</v>
      </c>
      <c r="C47">
        <v>1.853</v>
      </c>
      <c r="D47">
        <v>-1.853</v>
      </c>
      <c r="E47">
        <v>1.554</v>
      </c>
      <c r="F47">
        <v>-1.554</v>
      </c>
      <c r="G47">
        <v>0.45500000000000002</v>
      </c>
      <c r="H47">
        <v>0.54500000000000004</v>
      </c>
      <c r="I47">
        <v>213.81800000000001</v>
      </c>
      <c r="J47" t="s">
        <v>24</v>
      </c>
    </row>
    <row r="48" spans="1:10" x14ac:dyDescent="0.2">
      <c r="A48" t="s">
        <v>99</v>
      </c>
      <c r="B48" t="s">
        <v>19</v>
      </c>
      <c r="C48">
        <v>-2.7610000000000001</v>
      </c>
      <c r="D48">
        <v>2.7610000000000001</v>
      </c>
      <c r="E48">
        <v>-1.2350000000000001</v>
      </c>
      <c r="F48">
        <v>1.2350000000000001</v>
      </c>
      <c r="G48">
        <v>0.378</v>
      </c>
      <c r="H48">
        <v>0.622</v>
      </c>
      <c r="I48">
        <v>231.52500000000001</v>
      </c>
      <c r="J48" t="s">
        <v>24</v>
      </c>
    </row>
    <row r="49" spans="1:10" x14ac:dyDescent="0.2">
      <c r="A49" t="s">
        <v>13</v>
      </c>
      <c r="B49" t="s">
        <v>113</v>
      </c>
      <c r="C49">
        <v>-0.33900000000000002</v>
      </c>
      <c r="D49">
        <v>0.33900000000000002</v>
      </c>
      <c r="E49">
        <v>-0.81399999999999995</v>
      </c>
      <c r="F49">
        <v>0.81399999999999995</v>
      </c>
      <c r="G49">
        <v>0.46600000000000003</v>
      </c>
      <c r="H49">
        <v>0.53400000000000003</v>
      </c>
      <c r="I49">
        <v>216.38300000000001</v>
      </c>
      <c r="J49" t="s">
        <v>24</v>
      </c>
    </row>
    <row r="50" spans="1:10" x14ac:dyDescent="0.2">
      <c r="A50" t="s">
        <v>106</v>
      </c>
      <c r="B50" t="s">
        <v>110</v>
      </c>
      <c r="C50">
        <v>11.351000000000001</v>
      </c>
      <c r="D50">
        <v>-11.351000000000001</v>
      </c>
      <c r="E50">
        <v>11.257999999999999</v>
      </c>
      <c r="F50">
        <v>-11.257999999999999</v>
      </c>
      <c r="G50">
        <v>0.80900000000000005</v>
      </c>
      <c r="H50">
        <v>0.191</v>
      </c>
      <c r="I50">
        <v>211.399</v>
      </c>
      <c r="J50" t="s">
        <v>25</v>
      </c>
    </row>
    <row r="51" spans="1:10" x14ac:dyDescent="0.2">
      <c r="A51" t="s">
        <v>102</v>
      </c>
      <c r="B51" t="s">
        <v>8</v>
      </c>
      <c r="C51">
        <v>-4.3390000000000004</v>
      </c>
      <c r="D51">
        <v>4.3390000000000004</v>
      </c>
      <c r="E51">
        <v>-4.0739999999999998</v>
      </c>
      <c r="F51">
        <v>4.0739999999999998</v>
      </c>
      <c r="G51">
        <v>0.32800000000000001</v>
      </c>
      <c r="H51">
        <v>0.67100000000000004</v>
      </c>
      <c r="I51">
        <v>225.005</v>
      </c>
      <c r="J51" t="s">
        <v>25</v>
      </c>
    </row>
    <row r="52" spans="1:10" x14ac:dyDescent="0.2">
      <c r="A52" t="s">
        <v>17</v>
      </c>
      <c r="B52" t="s">
        <v>97</v>
      </c>
      <c r="C52">
        <v>2.5539999999999998</v>
      </c>
      <c r="D52">
        <v>-2.5539999999999998</v>
      </c>
      <c r="E52">
        <v>2.4729999999999999</v>
      </c>
      <c r="F52">
        <v>-2.4729999999999999</v>
      </c>
      <c r="G52">
        <v>0.57499999999999996</v>
      </c>
      <c r="H52">
        <v>0.42599999999999999</v>
      </c>
      <c r="I52">
        <v>214.155</v>
      </c>
      <c r="J52" t="s">
        <v>25</v>
      </c>
    </row>
    <row r="53" spans="1:10" x14ac:dyDescent="0.2">
      <c r="A53" t="s">
        <v>14</v>
      </c>
      <c r="B53" t="s">
        <v>12</v>
      </c>
      <c r="C53">
        <v>4.5419999999999998</v>
      </c>
      <c r="D53">
        <v>-4.5419999999999998</v>
      </c>
      <c r="E53">
        <v>4.2149999999999999</v>
      </c>
      <c r="F53">
        <v>-4.2149999999999999</v>
      </c>
      <c r="G53">
        <v>0.64600000000000002</v>
      </c>
      <c r="H53">
        <v>0.35399999999999998</v>
      </c>
      <c r="I53">
        <v>222.09700000000001</v>
      </c>
      <c r="J53" t="s">
        <v>25</v>
      </c>
    </row>
    <row r="54" spans="1:10" x14ac:dyDescent="0.2">
      <c r="A54" t="s">
        <v>15</v>
      </c>
      <c r="B54" t="s">
        <v>16</v>
      </c>
      <c r="C54">
        <v>-8.3819999999999997</v>
      </c>
      <c r="D54">
        <v>8.3819999999999997</v>
      </c>
      <c r="E54">
        <v>-7.7960000000000003</v>
      </c>
      <c r="F54">
        <v>7.7960000000000003</v>
      </c>
      <c r="G54">
        <v>0.26500000000000001</v>
      </c>
      <c r="H54">
        <v>0.73499999999999999</v>
      </c>
      <c r="I54">
        <v>219.38499999999999</v>
      </c>
      <c r="J54" t="s">
        <v>25</v>
      </c>
    </row>
    <row r="55" spans="1:10" x14ac:dyDescent="0.2">
      <c r="A55" t="s">
        <v>105</v>
      </c>
      <c r="B55" t="s">
        <v>107</v>
      </c>
      <c r="C55">
        <v>1.149</v>
      </c>
      <c r="D55">
        <v>-1.149</v>
      </c>
      <c r="E55">
        <v>1.3580000000000001</v>
      </c>
      <c r="F55">
        <v>-1.3580000000000001</v>
      </c>
      <c r="G55">
        <v>0.52700000000000002</v>
      </c>
      <c r="H55">
        <v>0.47299999999999998</v>
      </c>
      <c r="I55">
        <v>213.654</v>
      </c>
      <c r="J55" t="s">
        <v>25</v>
      </c>
    </row>
    <row r="56" spans="1:10" x14ac:dyDescent="0.2">
      <c r="A56" t="s">
        <v>99</v>
      </c>
      <c r="B56" t="s">
        <v>19</v>
      </c>
      <c r="C56">
        <v>-1.788</v>
      </c>
      <c r="D56">
        <v>1.788</v>
      </c>
      <c r="E56">
        <v>-1.278</v>
      </c>
      <c r="F56">
        <v>1.278</v>
      </c>
      <c r="G56">
        <v>0.45900000000000002</v>
      </c>
      <c r="H56">
        <v>0.54100000000000004</v>
      </c>
      <c r="I56">
        <v>230.911</v>
      </c>
      <c r="J56" t="s">
        <v>25</v>
      </c>
    </row>
    <row r="57" spans="1:10" x14ac:dyDescent="0.2">
      <c r="A57" t="s">
        <v>13</v>
      </c>
      <c r="B57" t="s">
        <v>113</v>
      </c>
      <c r="C57">
        <v>0.53300000000000003</v>
      </c>
      <c r="D57">
        <v>-0.53300000000000003</v>
      </c>
      <c r="E57">
        <v>0.38</v>
      </c>
      <c r="F57">
        <v>-0.38</v>
      </c>
      <c r="G57">
        <v>0.495</v>
      </c>
      <c r="H57">
        <v>0.505</v>
      </c>
      <c r="I57">
        <v>218.58</v>
      </c>
      <c r="J57" t="s">
        <v>25</v>
      </c>
    </row>
  </sheetData>
  <autoFilter ref="A1:G43" xr:uid="{00000000-0001-0000-0000-000000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31"/>
  <sheetViews>
    <sheetView workbookViewId="0"/>
  </sheetViews>
  <sheetFormatPr baseColWidth="10" defaultRowHeight="15" x14ac:dyDescent="0.2"/>
  <cols>
    <col min="1" max="1" width="20.1640625" bestFit="1" customWidth="1" collapsed="1"/>
  </cols>
  <sheetData>
    <row r="1" spans="1:71" x14ac:dyDescent="0.2">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spans="1:71" x14ac:dyDescent="0.2">
      <c r="A2" t="s">
        <v>8</v>
      </c>
      <c r="B2">
        <v>0.47215841371725992</v>
      </c>
      <c r="C2">
        <v>4</v>
      </c>
      <c r="D2">
        <v>0.61848868686201752</v>
      </c>
      <c r="E2">
        <v>7</v>
      </c>
      <c r="F2">
        <v>0.40097893941778467</v>
      </c>
      <c r="G2">
        <v>1</v>
      </c>
      <c r="H2">
        <v>0.38151131313798264</v>
      </c>
      <c r="I2">
        <v>24</v>
      </c>
      <c r="J2">
        <v>0.79506806583376022</v>
      </c>
      <c r="K2">
        <v>10</v>
      </c>
      <c r="L2">
        <v>0.15926459445971841</v>
      </c>
      <c r="M2">
        <v>26</v>
      </c>
      <c r="N2">
        <v>0.21981095122285033</v>
      </c>
      <c r="O2">
        <v>19</v>
      </c>
      <c r="P2">
        <v>0.77576760167492542</v>
      </c>
      <c r="Q2">
        <v>13</v>
      </c>
      <c r="R2">
        <v>0.50754680255084528</v>
      </c>
      <c r="S2">
        <v>9</v>
      </c>
      <c r="T2">
        <v>0.60462716524689053</v>
      </c>
      <c r="U2">
        <v>12</v>
      </c>
      <c r="V2">
        <v>0.12545696898165079</v>
      </c>
      <c r="W2">
        <v>4</v>
      </c>
      <c r="X2">
        <v>6.5349615536946973E-2</v>
      </c>
      <c r="Y2">
        <v>4</v>
      </c>
      <c r="Z2">
        <v>8.7413760584499081E-2</v>
      </c>
      <c r="AA2">
        <v>11</v>
      </c>
      <c r="AB2">
        <v>0.16809617343616501</v>
      </c>
      <c r="AC2">
        <v>5</v>
      </c>
      <c r="AD2">
        <v>0.54979797867332547</v>
      </c>
      <c r="AE2">
        <v>4</v>
      </c>
      <c r="AF2">
        <v>0.60262389143147999</v>
      </c>
      <c r="AG2">
        <v>6</v>
      </c>
      <c r="AH2">
        <v>0.43132457953756365</v>
      </c>
      <c r="AI2">
        <v>6</v>
      </c>
      <c r="AJ2">
        <v>0.55993753563295934</v>
      </c>
      <c r="AK2">
        <v>3</v>
      </c>
      <c r="AL2">
        <v>0.3014007599616978</v>
      </c>
      <c r="AM2">
        <v>2</v>
      </c>
      <c r="AN2">
        <v>0.44006246436704072</v>
      </c>
      <c r="AO2">
        <v>28</v>
      </c>
      <c r="AP2">
        <v>0.81535800525230062</v>
      </c>
      <c r="AQ2">
        <v>26</v>
      </c>
      <c r="AR2">
        <v>0.19007274783775091</v>
      </c>
      <c r="AS2">
        <v>19</v>
      </c>
      <c r="AT2">
        <v>0.23375562251815779</v>
      </c>
      <c r="AU2">
        <v>20</v>
      </c>
      <c r="AV2">
        <v>0.77231151276121723</v>
      </c>
      <c r="AW2">
        <v>16</v>
      </c>
      <c r="AX2">
        <v>0.50296168693682031</v>
      </c>
      <c r="AY2">
        <v>22</v>
      </c>
      <c r="AZ2">
        <v>0.61688176108147186</v>
      </c>
      <c r="BA2">
        <v>20</v>
      </c>
      <c r="BB2">
        <v>0.13369081704629118</v>
      </c>
      <c r="BC2">
        <v>19</v>
      </c>
      <c r="BD2">
        <v>9.0876973672291014E-2</v>
      </c>
      <c r="BE2">
        <v>4</v>
      </c>
      <c r="BF2">
        <v>9.5269475501750217E-2</v>
      </c>
      <c r="BG2">
        <v>12</v>
      </c>
      <c r="BH2">
        <v>0.20766817763259215</v>
      </c>
      <c r="BI2">
        <v>3</v>
      </c>
      <c r="BJ2">
        <v>0.4986566332662149</v>
      </c>
      <c r="BK2">
        <v>6</v>
      </c>
      <c r="BL2">
        <v>0.56427269871832053</v>
      </c>
      <c r="BM2">
        <v>7</v>
      </c>
      <c r="BN2">
        <v>113.21476015486664</v>
      </c>
      <c r="BO2">
        <v>3</v>
      </c>
      <c r="BP2">
        <v>108.06415688977283</v>
      </c>
      <c r="BQ2">
        <v>20</v>
      </c>
      <c r="BR2">
        <v>100.21610578080785</v>
      </c>
      <c r="BS2">
        <v>17</v>
      </c>
    </row>
    <row r="3" spans="1:71" x14ac:dyDescent="0.2">
      <c r="A3" t="s">
        <v>97</v>
      </c>
      <c r="B3">
        <v>0.45652076967038224</v>
      </c>
      <c r="C3">
        <v>15</v>
      </c>
      <c r="D3">
        <v>0.59335658921225232</v>
      </c>
      <c r="E3">
        <v>18</v>
      </c>
      <c r="F3">
        <v>0.32533850270390757</v>
      </c>
      <c r="G3">
        <v>25</v>
      </c>
      <c r="H3">
        <v>0.40664341078774757</v>
      </c>
      <c r="I3">
        <v>13</v>
      </c>
      <c r="J3">
        <v>0.80474886984759608</v>
      </c>
      <c r="K3">
        <v>8</v>
      </c>
      <c r="L3">
        <v>0.21442261930808881</v>
      </c>
      <c r="M3">
        <v>3</v>
      </c>
      <c r="N3">
        <v>0.23269390449549243</v>
      </c>
      <c r="O3">
        <v>14</v>
      </c>
      <c r="P3">
        <v>0.77590855017734239</v>
      </c>
      <c r="Q3">
        <v>11</v>
      </c>
      <c r="R3">
        <v>0.50214500900558445</v>
      </c>
      <c r="S3">
        <v>13</v>
      </c>
      <c r="T3">
        <v>0.5831936481522394</v>
      </c>
      <c r="U3">
        <v>17</v>
      </c>
      <c r="V3">
        <v>0.13910731529234655</v>
      </c>
      <c r="W3">
        <v>17</v>
      </c>
      <c r="X3">
        <v>7.1454942731080884E-2</v>
      </c>
      <c r="Y3">
        <v>10</v>
      </c>
      <c r="Z3">
        <v>0.10685468514993571</v>
      </c>
      <c r="AA3">
        <v>24</v>
      </c>
      <c r="AB3">
        <v>0.18533329900772555</v>
      </c>
      <c r="AC3">
        <v>9</v>
      </c>
      <c r="AD3">
        <v>0.52461837537169664</v>
      </c>
      <c r="AE3">
        <v>17</v>
      </c>
      <c r="AF3">
        <v>0.59675170993322091</v>
      </c>
      <c r="AG3">
        <v>13</v>
      </c>
      <c r="AH3">
        <v>0.44446264881532405</v>
      </c>
      <c r="AI3">
        <v>12</v>
      </c>
      <c r="AJ3">
        <v>0.59571244608448837</v>
      </c>
      <c r="AK3">
        <v>15</v>
      </c>
      <c r="AL3">
        <v>0.36369931219793494</v>
      </c>
      <c r="AM3">
        <v>19</v>
      </c>
      <c r="AN3">
        <v>0.40428755391551163</v>
      </c>
      <c r="AO3">
        <v>16</v>
      </c>
      <c r="AP3">
        <v>0.79943093431253742</v>
      </c>
      <c r="AQ3">
        <v>22</v>
      </c>
      <c r="AR3">
        <v>0.16786889089928422</v>
      </c>
      <c r="AS3">
        <v>10</v>
      </c>
      <c r="AT3">
        <v>0.23969852467042466</v>
      </c>
      <c r="AU3">
        <v>28</v>
      </c>
      <c r="AV3">
        <v>0.76790834263955177</v>
      </c>
      <c r="AW3">
        <v>14</v>
      </c>
      <c r="AX3">
        <v>0.50190388248868911</v>
      </c>
      <c r="AY3">
        <v>20</v>
      </c>
      <c r="AZ3">
        <v>0.55575649581128839</v>
      </c>
      <c r="BA3">
        <v>6</v>
      </c>
      <c r="BB3">
        <v>0.14778935206947882</v>
      </c>
      <c r="BC3">
        <v>11</v>
      </c>
      <c r="BD3">
        <v>7.5784985176882591E-2</v>
      </c>
      <c r="BE3">
        <v>19</v>
      </c>
      <c r="BF3">
        <v>6.5191037341069055E-2</v>
      </c>
      <c r="BG3">
        <v>29</v>
      </c>
      <c r="BH3">
        <v>0.20243657173385535</v>
      </c>
      <c r="BI3">
        <v>7</v>
      </c>
      <c r="BJ3">
        <v>0.51771044993893678</v>
      </c>
      <c r="BK3">
        <v>13</v>
      </c>
      <c r="BL3">
        <v>0.57449271007998393</v>
      </c>
      <c r="BM3">
        <v>11</v>
      </c>
      <c r="BN3">
        <v>107.84313796600914</v>
      </c>
      <c r="BO3">
        <v>14</v>
      </c>
      <c r="BP3">
        <v>104.52654422961707</v>
      </c>
      <c r="BQ3">
        <v>11</v>
      </c>
      <c r="BR3">
        <v>99.855228496030904</v>
      </c>
      <c r="BS3">
        <v>19</v>
      </c>
    </row>
    <row r="4" spans="1:71" x14ac:dyDescent="0.2">
      <c r="A4" t="s">
        <v>98</v>
      </c>
      <c r="B4">
        <v>0.46016310315167919</v>
      </c>
      <c r="C4">
        <v>13</v>
      </c>
      <c r="D4">
        <v>0.61495143284520659</v>
      </c>
      <c r="E4">
        <v>9</v>
      </c>
      <c r="F4">
        <v>0.36020344889891026</v>
      </c>
      <c r="G4">
        <v>11</v>
      </c>
      <c r="H4">
        <v>0.38504856715479341</v>
      </c>
      <c r="I4">
        <v>22</v>
      </c>
      <c r="J4">
        <v>0.83977942644302506</v>
      </c>
      <c r="K4">
        <v>1</v>
      </c>
      <c r="L4">
        <v>0.20681814348177571</v>
      </c>
      <c r="M4">
        <v>4</v>
      </c>
      <c r="N4">
        <v>0.21472835887801689</v>
      </c>
      <c r="O4">
        <v>20</v>
      </c>
      <c r="P4">
        <v>0.76171540323830478</v>
      </c>
      <c r="Q4">
        <v>22</v>
      </c>
      <c r="R4">
        <v>0.50346980346514658</v>
      </c>
      <c r="S4">
        <v>11</v>
      </c>
      <c r="T4">
        <v>0.6341596010958277</v>
      </c>
      <c r="U4">
        <v>6</v>
      </c>
      <c r="V4">
        <v>0.13516220407668036</v>
      </c>
      <c r="W4">
        <v>12</v>
      </c>
      <c r="X4">
        <v>6.3253946878986445E-2</v>
      </c>
      <c r="Y4">
        <v>2</v>
      </c>
      <c r="Z4">
        <v>8.0739745126658991E-2</v>
      </c>
      <c r="AA4">
        <v>7</v>
      </c>
      <c r="AB4">
        <v>0.1961984944710021</v>
      </c>
      <c r="AC4">
        <v>19</v>
      </c>
      <c r="AD4">
        <v>0.5306821515840936</v>
      </c>
      <c r="AE4">
        <v>14</v>
      </c>
      <c r="AF4">
        <v>0.6010483204872118</v>
      </c>
      <c r="AG4">
        <v>7</v>
      </c>
      <c r="AH4">
        <v>0.41617266178223294</v>
      </c>
      <c r="AI4">
        <v>3</v>
      </c>
      <c r="AJ4">
        <v>0.56484156969190757</v>
      </c>
      <c r="AK4">
        <v>6</v>
      </c>
      <c r="AL4">
        <v>0.27799013655217769</v>
      </c>
      <c r="AM4">
        <v>1</v>
      </c>
      <c r="AN4">
        <v>0.43515843030809248</v>
      </c>
      <c r="AO4">
        <v>25</v>
      </c>
      <c r="AP4">
        <v>0.73724549289512076</v>
      </c>
      <c r="AQ4">
        <v>7</v>
      </c>
      <c r="AR4">
        <v>0.16782923521389395</v>
      </c>
      <c r="AS4">
        <v>9</v>
      </c>
      <c r="AT4">
        <v>0.23500780566945007</v>
      </c>
      <c r="AU4">
        <v>22</v>
      </c>
      <c r="AV4">
        <v>0.80759911260094464</v>
      </c>
      <c r="AW4">
        <v>21</v>
      </c>
      <c r="AX4">
        <v>0.49963109031743669</v>
      </c>
      <c r="AY4">
        <v>12</v>
      </c>
      <c r="AZ4">
        <v>0.54242581342513929</v>
      </c>
      <c r="BA4">
        <v>4</v>
      </c>
      <c r="BB4">
        <v>0.13750997732675854</v>
      </c>
      <c r="BC4">
        <v>17</v>
      </c>
      <c r="BD4">
        <v>9.6495522490692542E-2</v>
      </c>
      <c r="BE4">
        <v>2</v>
      </c>
      <c r="BF4">
        <v>0.1018734821240531</v>
      </c>
      <c r="BG4">
        <v>8</v>
      </c>
      <c r="BH4">
        <v>0.19483077734624452</v>
      </c>
      <c r="BI4">
        <v>11</v>
      </c>
      <c r="BJ4">
        <v>0.47584420316613557</v>
      </c>
      <c r="BK4">
        <v>3</v>
      </c>
      <c r="BL4">
        <v>0.53298926090443177</v>
      </c>
      <c r="BM4">
        <v>3</v>
      </c>
      <c r="BN4">
        <v>110.93610933822963</v>
      </c>
      <c r="BO4">
        <v>4</v>
      </c>
      <c r="BP4">
        <v>105.29994400502203</v>
      </c>
      <c r="BQ4">
        <v>14</v>
      </c>
      <c r="BR4">
        <v>102.30474430872491</v>
      </c>
      <c r="BS4">
        <v>4</v>
      </c>
    </row>
    <row r="5" spans="1:71" x14ac:dyDescent="0.2">
      <c r="A5" t="s">
        <v>99</v>
      </c>
      <c r="B5">
        <v>0.46962087485794235</v>
      </c>
      <c r="C5">
        <v>5</v>
      </c>
      <c r="D5">
        <v>0.58775883645105864</v>
      </c>
      <c r="E5">
        <v>20</v>
      </c>
      <c r="F5">
        <v>0.39432664860666683</v>
      </c>
      <c r="G5">
        <v>2</v>
      </c>
      <c r="H5">
        <v>0.41224116354894136</v>
      </c>
      <c r="I5">
        <v>11</v>
      </c>
      <c r="J5">
        <v>0.73789554700170568</v>
      </c>
      <c r="K5">
        <v>26</v>
      </c>
      <c r="L5">
        <v>0.18676792632784375</v>
      </c>
      <c r="M5">
        <v>14</v>
      </c>
      <c r="N5">
        <v>0.22726110395506152</v>
      </c>
      <c r="O5">
        <v>17</v>
      </c>
      <c r="P5">
        <v>0.74458563374081999</v>
      </c>
      <c r="Q5">
        <v>28</v>
      </c>
      <c r="R5">
        <v>0.47132375302957874</v>
      </c>
      <c r="S5">
        <v>27</v>
      </c>
      <c r="T5">
        <v>0.60915420668523379</v>
      </c>
      <c r="U5">
        <v>11</v>
      </c>
      <c r="V5">
        <v>0.11841663059717732</v>
      </c>
      <c r="W5">
        <v>1</v>
      </c>
      <c r="X5">
        <v>8.1981201852506957E-2</v>
      </c>
      <c r="Y5">
        <v>26</v>
      </c>
      <c r="Z5">
        <v>8.9573979708925625E-2</v>
      </c>
      <c r="AA5">
        <v>13</v>
      </c>
      <c r="AB5">
        <v>0.17255361481365761</v>
      </c>
      <c r="AC5">
        <v>6</v>
      </c>
      <c r="AD5">
        <v>0.55105415342111708</v>
      </c>
      <c r="AE5">
        <v>3</v>
      </c>
      <c r="AF5">
        <v>0.61059991583939199</v>
      </c>
      <c r="AG5">
        <v>3</v>
      </c>
      <c r="AH5">
        <v>0.46865485297332288</v>
      </c>
      <c r="AI5">
        <v>21</v>
      </c>
      <c r="AJ5">
        <v>0.57719040603400806</v>
      </c>
      <c r="AK5">
        <v>9</v>
      </c>
      <c r="AL5">
        <v>0.33927998061972642</v>
      </c>
      <c r="AM5">
        <v>13</v>
      </c>
      <c r="AN5">
        <v>0.42280959396599188</v>
      </c>
      <c r="AO5">
        <v>22</v>
      </c>
      <c r="AP5">
        <v>0.83281141679809145</v>
      </c>
      <c r="AQ5">
        <v>29</v>
      </c>
      <c r="AR5">
        <v>0.18942588603373078</v>
      </c>
      <c r="AS5">
        <v>18</v>
      </c>
      <c r="AT5">
        <v>0.23373205501617925</v>
      </c>
      <c r="AU5">
        <v>19</v>
      </c>
      <c r="AV5">
        <v>0.77979183985542488</v>
      </c>
      <c r="AW5">
        <v>18</v>
      </c>
      <c r="AX5">
        <v>0.50261206131500114</v>
      </c>
      <c r="AY5">
        <v>21</v>
      </c>
      <c r="AZ5">
        <v>0.613949383252129</v>
      </c>
      <c r="BA5">
        <v>18</v>
      </c>
      <c r="BB5">
        <v>0.15755902357625687</v>
      </c>
      <c r="BC5">
        <v>6</v>
      </c>
      <c r="BD5">
        <v>5.4445688049266867E-2</v>
      </c>
      <c r="BE5">
        <v>26</v>
      </c>
      <c r="BF5">
        <v>8.4769012891610401E-2</v>
      </c>
      <c r="BG5">
        <v>22</v>
      </c>
      <c r="BH5">
        <v>0.20527718152599214</v>
      </c>
      <c r="BI5">
        <v>4</v>
      </c>
      <c r="BJ5">
        <v>0.54173423430463441</v>
      </c>
      <c r="BK5">
        <v>21</v>
      </c>
      <c r="BL5">
        <v>0.60564335636712063</v>
      </c>
      <c r="BM5">
        <v>20</v>
      </c>
      <c r="BN5">
        <v>114.07964563789389</v>
      </c>
      <c r="BO5">
        <v>2</v>
      </c>
      <c r="BP5">
        <v>114.85869770601829</v>
      </c>
      <c r="BQ5">
        <v>29</v>
      </c>
      <c r="BR5">
        <v>102.18861661859752</v>
      </c>
      <c r="BS5">
        <v>5</v>
      </c>
    </row>
    <row r="6" spans="1:71" x14ac:dyDescent="0.2">
      <c r="A6" t="s">
        <v>100</v>
      </c>
      <c r="B6">
        <v>0.4686623528394771</v>
      </c>
      <c r="C6">
        <v>6</v>
      </c>
      <c r="D6">
        <v>0.64378327760737009</v>
      </c>
      <c r="E6">
        <v>4</v>
      </c>
      <c r="F6">
        <v>0.37717434500809444</v>
      </c>
      <c r="G6">
        <v>4</v>
      </c>
      <c r="H6">
        <v>0.35621672239262991</v>
      </c>
      <c r="I6">
        <v>27</v>
      </c>
      <c r="J6">
        <v>0.81253513068567418</v>
      </c>
      <c r="K6">
        <v>4</v>
      </c>
      <c r="L6">
        <v>0.17727607797192982</v>
      </c>
      <c r="M6">
        <v>21</v>
      </c>
      <c r="N6">
        <v>0.22806649802178586</v>
      </c>
      <c r="O6">
        <v>16</v>
      </c>
      <c r="P6">
        <v>0.77608076182388208</v>
      </c>
      <c r="Q6">
        <v>10</v>
      </c>
      <c r="R6">
        <v>0.48701205803252884</v>
      </c>
      <c r="S6">
        <v>22</v>
      </c>
      <c r="T6">
        <v>0.58805132217158718</v>
      </c>
      <c r="U6">
        <v>16</v>
      </c>
      <c r="V6">
        <v>0.14910669799195048</v>
      </c>
      <c r="W6">
        <v>25</v>
      </c>
      <c r="X6">
        <v>7.6340267313955268E-2</v>
      </c>
      <c r="Y6">
        <v>17</v>
      </c>
      <c r="Z6">
        <v>8.5151139274207671E-2</v>
      </c>
      <c r="AA6">
        <v>10</v>
      </c>
      <c r="AB6">
        <v>0.18558372526152137</v>
      </c>
      <c r="AC6">
        <v>10</v>
      </c>
      <c r="AD6">
        <v>0.5368901144208017</v>
      </c>
      <c r="AE6">
        <v>10</v>
      </c>
      <c r="AF6">
        <v>0.59682336329714814</v>
      </c>
      <c r="AG6">
        <v>12</v>
      </c>
      <c r="AH6">
        <v>0.44111127777402842</v>
      </c>
      <c r="AI6">
        <v>9</v>
      </c>
      <c r="AJ6">
        <v>0.57390120867656491</v>
      </c>
      <c r="AK6">
        <v>8</v>
      </c>
      <c r="AL6">
        <v>0.33098407328315171</v>
      </c>
      <c r="AM6">
        <v>10</v>
      </c>
      <c r="AN6">
        <v>0.42609879132343526</v>
      </c>
      <c r="AO6">
        <v>23</v>
      </c>
      <c r="AP6">
        <v>0.75827330525292314</v>
      </c>
      <c r="AQ6">
        <v>12</v>
      </c>
      <c r="AR6">
        <v>0.20011117772676229</v>
      </c>
      <c r="AS6">
        <v>25</v>
      </c>
      <c r="AT6">
        <v>0.22677204841934248</v>
      </c>
      <c r="AU6">
        <v>11</v>
      </c>
      <c r="AV6">
        <v>0.80077725121832533</v>
      </c>
      <c r="AW6">
        <v>20</v>
      </c>
      <c r="AX6">
        <v>0.50318272156455457</v>
      </c>
      <c r="AY6">
        <v>23</v>
      </c>
      <c r="AZ6">
        <v>0.62860512139615954</v>
      </c>
      <c r="BA6">
        <v>23</v>
      </c>
      <c r="BB6">
        <v>0.1422929375706998</v>
      </c>
      <c r="BC6">
        <v>15</v>
      </c>
      <c r="BD6">
        <v>7.7456098932238635E-2</v>
      </c>
      <c r="BE6">
        <v>15</v>
      </c>
      <c r="BF6">
        <v>0.10246028867557559</v>
      </c>
      <c r="BG6">
        <v>7</v>
      </c>
      <c r="BH6">
        <v>0.18181118048064235</v>
      </c>
      <c r="BI6">
        <v>25</v>
      </c>
      <c r="BJ6">
        <v>0.51191171348787479</v>
      </c>
      <c r="BK6">
        <v>9</v>
      </c>
      <c r="BL6">
        <v>0.57815631538075041</v>
      </c>
      <c r="BM6">
        <v>13</v>
      </c>
      <c r="BN6">
        <v>108.5515781991835</v>
      </c>
      <c r="BO6">
        <v>13</v>
      </c>
      <c r="BP6">
        <v>107.82119160059547</v>
      </c>
      <c r="BQ6">
        <v>19</v>
      </c>
      <c r="BR6">
        <v>101.51973000394025</v>
      </c>
      <c r="BS6">
        <v>9</v>
      </c>
    </row>
    <row r="7" spans="1:71" x14ac:dyDescent="0.2">
      <c r="A7" t="s">
        <v>11</v>
      </c>
      <c r="B7">
        <v>0.47947957701228433</v>
      </c>
      <c r="C7">
        <v>1</v>
      </c>
      <c r="D7">
        <v>0.61656672306806348</v>
      </c>
      <c r="E7">
        <v>8</v>
      </c>
      <c r="F7">
        <v>0.3901161247721539</v>
      </c>
      <c r="G7">
        <v>3</v>
      </c>
      <c r="H7">
        <v>0.38343327693193652</v>
      </c>
      <c r="I7">
        <v>23</v>
      </c>
      <c r="J7">
        <v>0.81150179583461368</v>
      </c>
      <c r="K7">
        <v>5</v>
      </c>
      <c r="L7">
        <v>0.18886500622948618</v>
      </c>
      <c r="M7">
        <v>13</v>
      </c>
      <c r="N7">
        <v>0.24245405197515121</v>
      </c>
      <c r="O7">
        <v>12</v>
      </c>
      <c r="P7">
        <v>0.78846093594134981</v>
      </c>
      <c r="Q7">
        <v>7</v>
      </c>
      <c r="R7">
        <v>0.53251015266446222</v>
      </c>
      <c r="S7">
        <v>2</v>
      </c>
      <c r="T7">
        <v>0.65522940761670079</v>
      </c>
      <c r="U7">
        <v>4</v>
      </c>
      <c r="V7">
        <v>0.15903488629011747</v>
      </c>
      <c r="W7">
        <v>28</v>
      </c>
      <c r="X7">
        <v>7.2487535362630862E-2</v>
      </c>
      <c r="Y7">
        <v>12</v>
      </c>
      <c r="Z7">
        <v>9.749673950530667E-2</v>
      </c>
      <c r="AA7">
        <v>18</v>
      </c>
      <c r="AB7">
        <v>0.17723962803987572</v>
      </c>
      <c r="AC7">
        <v>7</v>
      </c>
      <c r="AD7">
        <v>0.55311661661713674</v>
      </c>
      <c r="AE7">
        <v>2</v>
      </c>
      <c r="AF7">
        <v>0.61564780404577557</v>
      </c>
      <c r="AG7">
        <v>2</v>
      </c>
      <c r="AH7">
        <v>0.41184777994473543</v>
      </c>
      <c r="AI7">
        <v>1</v>
      </c>
      <c r="AJ7">
        <v>0.59217982702803995</v>
      </c>
      <c r="AK7">
        <v>14</v>
      </c>
      <c r="AL7">
        <v>0.30642780599847247</v>
      </c>
      <c r="AM7">
        <v>3</v>
      </c>
      <c r="AN7">
        <v>0.40782017297196016</v>
      </c>
      <c r="AO7">
        <v>17</v>
      </c>
      <c r="AP7">
        <v>0.71409255619872136</v>
      </c>
      <c r="AQ7">
        <v>3</v>
      </c>
      <c r="AR7">
        <v>0.16087041990256748</v>
      </c>
      <c r="AS7">
        <v>5</v>
      </c>
      <c r="AT7">
        <v>0.21491074576489919</v>
      </c>
      <c r="AU7">
        <v>1</v>
      </c>
      <c r="AV7">
        <v>0.7366584001736779</v>
      </c>
      <c r="AW7">
        <v>8</v>
      </c>
      <c r="AX7">
        <v>0.49258573614200951</v>
      </c>
      <c r="AY7">
        <v>1</v>
      </c>
      <c r="AZ7">
        <v>0.54093212564989213</v>
      </c>
      <c r="BA7">
        <v>3</v>
      </c>
      <c r="BB7">
        <v>0.11915485565768476</v>
      </c>
      <c r="BC7">
        <v>27</v>
      </c>
      <c r="BD7">
        <v>8.5347993834767363E-2</v>
      </c>
      <c r="BE7">
        <v>7</v>
      </c>
      <c r="BF7">
        <v>0.10325124072802411</v>
      </c>
      <c r="BG7">
        <v>6</v>
      </c>
      <c r="BH7">
        <v>0.20153075505238585</v>
      </c>
      <c r="BI7">
        <v>8</v>
      </c>
      <c r="BJ7">
        <v>0.47426474315557809</v>
      </c>
      <c r="BK7">
        <v>2</v>
      </c>
      <c r="BL7">
        <v>0.52889278975320808</v>
      </c>
      <c r="BM7">
        <v>2</v>
      </c>
      <c r="BN7">
        <v>110.22390160773334</v>
      </c>
      <c r="BO7">
        <v>6</v>
      </c>
      <c r="BP7">
        <v>100.94974282042122</v>
      </c>
      <c r="BQ7">
        <v>2</v>
      </c>
      <c r="BR7">
        <v>100.73986828313762</v>
      </c>
      <c r="BS7">
        <v>14</v>
      </c>
    </row>
    <row r="8" spans="1:71" x14ac:dyDescent="0.2">
      <c r="A8" t="s">
        <v>101</v>
      </c>
      <c r="B8">
        <v>0.45621557949638553</v>
      </c>
      <c r="C8">
        <v>16</v>
      </c>
      <c r="D8">
        <v>0.60421792470548996</v>
      </c>
      <c r="E8">
        <v>14</v>
      </c>
      <c r="F8">
        <v>0.32174830794607184</v>
      </c>
      <c r="G8">
        <v>26</v>
      </c>
      <c r="H8">
        <v>0.39578207529451015</v>
      </c>
      <c r="I8">
        <v>17</v>
      </c>
      <c r="J8">
        <v>0.80453205358285473</v>
      </c>
      <c r="K8">
        <v>9</v>
      </c>
      <c r="L8">
        <v>0.17305280194509776</v>
      </c>
      <c r="M8">
        <v>24</v>
      </c>
      <c r="N8">
        <v>0.21103101404050009</v>
      </c>
      <c r="O8">
        <v>21</v>
      </c>
      <c r="P8">
        <v>0.78560418407090538</v>
      </c>
      <c r="Q8">
        <v>9</v>
      </c>
      <c r="R8">
        <v>0.50430364000545513</v>
      </c>
      <c r="S8">
        <v>10</v>
      </c>
      <c r="T8">
        <v>0.61675954923731724</v>
      </c>
      <c r="U8">
        <v>10</v>
      </c>
      <c r="V8">
        <v>0.12832618357336556</v>
      </c>
      <c r="W8">
        <v>7</v>
      </c>
      <c r="X8">
        <v>8.112782538389042E-2</v>
      </c>
      <c r="Y8">
        <v>24</v>
      </c>
      <c r="Z8">
        <v>7.6218885945515943E-2</v>
      </c>
      <c r="AA8">
        <v>3</v>
      </c>
      <c r="AB8">
        <v>0.1948460589290637</v>
      </c>
      <c r="AC8">
        <v>18</v>
      </c>
      <c r="AD8">
        <v>0.51916901468939625</v>
      </c>
      <c r="AE8">
        <v>18</v>
      </c>
      <c r="AF8">
        <v>0.57823933063892341</v>
      </c>
      <c r="AG8">
        <v>20</v>
      </c>
      <c r="AH8">
        <v>0.45569374367955512</v>
      </c>
      <c r="AI8">
        <v>18</v>
      </c>
      <c r="AJ8">
        <v>0.61386842174323286</v>
      </c>
      <c r="AK8">
        <v>22</v>
      </c>
      <c r="AL8">
        <v>0.38981954572340632</v>
      </c>
      <c r="AM8">
        <v>26</v>
      </c>
      <c r="AN8">
        <v>0.38613157825676719</v>
      </c>
      <c r="AO8">
        <v>9</v>
      </c>
      <c r="AP8">
        <v>0.73482599644630509</v>
      </c>
      <c r="AQ8">
        <v>5</v>
      </c>
      <c r="AR8">
        <v>0.16442546735757557</v>
      </c>
      <c r="AS8">
        <v>6</v>
      </c>
      <c r="AT8">
        <v>0.23994394449159093</v>
      </c>
      <c r="AU8">
        <v>29</v>
      </c>
      <c r="AV8">
        <v>0.78955609022537521</v>
      </c>
      <c r="AW8">
        <v>19</v>
      </c>
      <c r="AX8">
        <v>0.49658923206490774</v>
      </c>
      <c r="AY8">
        <v>6</v>
      </c>
      <c r="AZ8">
        <v>0.57964084543563554</v>
      </c>
      <c r="BA8">
        <v>10</v>
      </c>
      <c r="BB8">
        <v>0.15954580435266338</v>
      </c>
      <c r="BC8">
        <v>5</v>
      </c>
      <c r="BD8">
        <v>6.6924013325524598E-2</v>
      </c>
      <c r="BE8">
        <v>23</v>
      </c>
      <c r="BF8">
        <v>9.3677338843304717E-2</v>
      </c>
      <c r="BG8">
        <v>15</v>
      </c>
      <c r="BH8">
        <v>0.18967165270873509</v>
      </c>
      <c r="BI8">
        <v>16</v>
      </c>
      <c r="BJ8">
        <v>0.5316348410925873</v>
      </c>
      <c r="BK8">
        <v>19</v>
      </c>
      <c r="BL8">
        <v>0.58493947740135022</v>
      </c>
      <c r="BM8">
        <v>17</v>
      </c>
      <c r="BN8">
        <v>107.38721482444393</v>
      </c>
      <c r="BO8">
        <v>16</v>
      </c>
      <c r="BP8">
        <v>102.82371712759243</v>
      </c>
      <c r="BQ8">
        <v>6</v>
      </c>
      <c r="BR8">
        <v>98.459181157963613</v>
      </c>
      <c r="BS8">
        <v>27</v>
      </c>
    </row>
    <row r="9" spans="1:71" x14ac:dyDescent="0.2">
      <c r="A9" t="s">
        <v>102</v>
      </c>
      <c r="B9">
        <v>0.47475236240291335</v>
      </c>
      <c r="C9">
        <v>3</v>
      </c>
      <c r="D9">
        <v>0.59645768941918953</v>
      </c>
      <c r="E9">
        <v>17</v>
      </c>
      <c r="F9">
        <v>0.35418427127758301</v>
      </c>
      <c r="G9">
        <v>16</v>
      </c>
      <c r="H9">
        <v>0.40354231058081047</v>
      </c>
      <c r="I9">
        <v>14</v>
      </c>
      <c r="J9">
        <v>0.78554797865443338</v>
      </c>
      <c r="K9">
        <v>11</v>
      </c>
      <c r="L9">
        <v>0.1462191206656194</v>
      </c>
      <c r="M9">
        <v>29</v>
      </c>
      <c r="N9">
        <v>0.1620572075566997</v>
      </c>
      <c r="O9">
        <v>29</v>
      </c>
      <c r="P9">
        <v>0.75288464563735868</v>
      </c>
      <c r="Q9">
        <v>25</v>
      </c>
      <c r="R9">
        <v>0.47030816519666013</v>
      </c>
      <c r="S9">
        <v>28</v>
      </c>
      <c r="T9">
        <v>0.66158096037289815</v>
      </c>
      <c r="U9">
        <v>3</v>
      </c>
      <c r="V9">
        <v>0.12537895879759237</v>
      </c>
      <c r="W9">
        <v>3</v>
      </c>
      <c r="X9">
        <v>7.4892203234441859E-2</v>
      </c>
      <c r="Y9">
        <v>14</v>
      </c>
      <c r="Z9">
        <v>8.1947392363428656E-2</v>
      </c>
      <c r="AA9">
        <v>8</v>
      </c>
      <c r="AB9">
        <v>0.18743351382671045</v>
      </c>
      <c r="AC9">
        <v>11</v>
      </c>
      <c r="AD9">
        <v>0.54749450255187404</v>
      </c>
      <c r="AE9">
        <v>5</v>
      </c>
      <c r="AF9">
        <v>0.59539125295730999</v>
      </c>
      <c r="AG9">
        <v>14</v>
      </c>
      <c r="AH9">
        <v>0.4522248603973345</v>
      </c>
      <c r="AI9">
        <v>16</v>
      </c>
      <c r="AJ9">
        <v>0.61351717658227944</v>
      </c>
      <c r="AK9">
        <v>21</v>
      </c>
      <c r="AL9">
        <v>0.35064136181182815</v>
      </c>
      <c r="AM9">
        <v>15</v>
      </c>
      <c r="AN9">
        <v>0.38648282341772061</v>
      </c>
      <c r="AO9">
        <v>10</v>
      </c>
      <c r="AP9">
        <v>0.74809815607575614</v>
      </c>
      <c r="AQ9">
        <v>8</v>
      </c>
      <c r="AR9">
        <v>0.1981935316454192</v>
      </c>
      <c r="AS9">
        <v>24</v>
      </c>
      <c r="AT9">
        <v>0.23651124105703253</v>
      </c>
      <c r="AU9">
        <v>26</v>
      </c>
      <c r="AV9">
        <v>0.88168632932928304</v>
      </c>
      <c r="AW9">
        <v>29</v>
      </c>
      <c r="AX9">
        <v>0.50567044523739668</v>
      </c>
      <c r="AY9">
        <v>27</v>
      </c>
      <c r="AZ9">
        <v>0.59623032090245598</v>
      </c>
      <c r="BA9">
        <v>13</v>
      </c>
      <c r="BB9">
        <v>0.15136745824207462</v>
      </c>
      <c r="BC9">
        <v>9</v>
      </c>
      <c r="BD9">
        <v>6.5425607021630569E-2</v>
      </c>
      <c r="BE9">
        <v>24</v>
      </c>
      <c r="BF9">
        <v>9.79226699764075E-2</v>
      </c>
      <c r="BG9">
        <v>10</v>
      </c>
      <c r="BH9">
        <v>0.18478654839738926</v>
      </c>
      <c r="BI9">
        <v>19</v>
      </c>
      <c r="BJ9">
        <v>0.51904527497712882</v>
      </c>
      <c r="BK9">
        <v>14</v>
      </c>
      <c r="BL9">
        <v>0.58441834564066664</v>
      </c>
      <c r="BM9">
        <v>16</v>
      </c>
      <c r="BN9">
        <v>109.12929555676573</v>
      </c>
      <c r="BO9">
        <v>11</v>
      </c>
      <c r="BP9">
        <v>110.50929279032157</v>
      </c>
      <c r="BQ9">
        <v>24</v>
      </c>
      <c r="BR9">
        <v>98.3200677452907</v>
      </c>
      <c r="BS9">
        <v>28</v>
      </c>
    </row>
    <row r="10" spans="1:71" x14ac:dyDescent="0.2">
      <c r="A10" t="s">
        <v>103</v>
      </c>
      <c r="B10">
        <v>0.43092611583699203</v>
      </c>
      <c r="C10">
        <v>28</v>
      </c>
      <c r="D10">
        <v>0.60488419474841282</v>
      </c>
      <c r="E10">
        <v>13</v>
      </c>
      <c r="F10">
        <v>0.32628551679320522</v>
      </c>
      <c r="G10">
        <v>24</v>
      </c>
      <c r="H10">
        <v>0.39511580525158724</v>
      </c>
      <c r="I10">
        <v>18</v>
      </c>
      <c r="J10">
        <v>0.80730385619324074</v>
      </c>
      <c r="K10">
        <v>6</v>
      </c>
      <c r="L10">
        <v>0.21614908899396157</v>
      </c>
      <c r="M10">
        <v>2</v>
      </c>
      <c r="N10">
        <v>0.19264038319326229</v>
      </c>
      <c r="O10">
        <v>25</v>
      </c>
      <c r="P10">
        <v>0.78847270213358867</v>
      </c>
      <c r="Q10">
        <v>6</v>
      </c>
      <c r="R10">
        <v>0.47725139063233524</v>
      </c>
      <c r="S10">
        <v>25</v>
      </c>
      <c r="T10">
        <v>0.60073511816606151</v>
      </c>
      <c r="U10">
        <v>14</v>
      </c>
      <c r="V10">
        <v>0.1465581755576853</v>
      </c>
      <c r="W10">
        <v>23</v>
      </c>
      <c r="X10">
        <v>7.1131876808502373E-2</v>
      </c>
      <c r="Y10">
        <v>9</v>
      </c>
      <c r="Z10">
        <v>0.10201374833029017</v>
      </c>
      <c r="AA10">
        <v>21</v>
      </c>
      <c r="AB10">
        <v>0.19325289716598867</v>
      </c>
      <c r="AC10">
        <v>16</v>
      </c>
      <c r="AD10">
        <v>0.49498765582632998</v>
      </c>
      <c r="AE10">
        <v>28</v>
      </c>
      <c r="AF10">
        <v>0.56870182409192271</v>
      </c>
      <c r="AG10">
        <v>23</v>
      </c>
      <c r="AH10">
        <v>0.50240069934689879</v>
      </c>
      <c r="AI10">
        <v>30</v>
      </c>
      <c r="AJ10">
        <v>0.61425239059281223</v>
      </c>
      <c r="AK10">
        <v>23</v>
      </c>
      <c r="AL10">
        <v>0.39218852993944442</v>
      </c>
      <c r="AM10">
        <v>28</v>
      </c>
      <c r="AN10">
        <v>0.38574760940718789</v>
      </c>
      <c r="AO10">
        <v>8</v>
      </c>
      <c r="AP10">
        <v>0.76502625063272223</v>
      </c>
      <c r="AQ10">
        <v>15</v>
      </c>
      <c r="AR10">
        <v>0.1670344917111026</v>
      </c>
      <c r="AS10">
        <v>8</v>
      </c>
      <c r="AT10">
        <v>0.235824783428845</v>
      </c>
      <c r="AU10">
        <v>25</v>
      </c>
      <c r="AV10">
        <v>0.8184781936696901</v>
      </c>
      <c r="AW10">
        <v>22</v>
      </c>
      <c r="AX10">
        <v>0.5016350835017076</v>
      </c>
      <c r="AY10">
        <v>19</v>
      </c>
      <c r="AZ10">
        <v>0.59773277483159981</v>
      </c>
      <c r="BA10">
        <v>14</v>
      </c>
      <c r="BB10">
        <v>0.13731606580102254</v>
      </c>
      <c r="BC10">
        <v>18</v>
      </c>
      <c r="BD10">
        <v>8.0238488097199509E-2</v>
      </c>
      <c r="BE10">
        <v>13</v>
      </c>
      <c r="BF10">
        <v>8.6062408296093101E-2</v>
      </c>
      <c r="BG10">
        <v>20</v>
      </c>
      <c r="BH10">
        <v>0.19519608842283906</v>
      </c>
      <c r="BI10">
        <v>10</v>
      </c>
      <c r="BJ10">
        <v>0.57663474516492652</v>
      </c>
      <c r="BK10">
        <v>30</v>
      </c>
      <c r="BL10">
        <v>0.62917254059056904</v>
      </c>
      <c r="BM10">
        <v>29</v>
      </c>
      <c r="BN10">
        <v>100.94455095669994</v>
      </c>
      <c r="BO10">
        <v>29</v>
      </c>
      <c r="BP10">
        <v>108.22261307556515</v>
      </c>
      <c r="BQ10">
        <v>21</v>
      </c>
      <c r="BR10">
        <v>101.3847276879759</v>
      </c>
      <c r="BS10">
        <v>10</v>
      </c>
    </row>
    <row r="11" spans="1:71" x14ac:dyDescent="0.2">
      <c r="A11" t="s">
        <v>17</v>
      </c>
      <c r="B11">
        <v>0.46042565258987778</v>
      </c>
      <c r="C11">
        <v>12</v>
      </c>
      <c r="D11">
        <v>0.53288008582291313</v>
      </c>
      <c r="E11">
        <v>29</v>
      </c>
      <c r="F11">
        <v>0.34166440413795729</v>
      </c>
      <c r="G11">
        <v>20</v>
      </c>
      <c r="H11">
        <v>0.46711991417708698</v>
      </c>
      <c r="I11">
        <v>2</v>
      </c>
      <c r="J11">
        <v>0.74296667749217915</v>
      </c>
      <c r="K11">
        <v>23</v>
      </c>
      <c r="L11">
        <v>0.18178643802903344</v>
      </c>
      <c r="M11">
        <v>16</v>
      </c>
      <c r="N11">
        <v>0.26045270766883388</v>
      </c>
      <c r="O11">
        <v>6</v>
      </c>
      <c r="P11">
        <v>0.80160159236454842</v>
      </c>
      <c r="Q11">
        <v>3</v>
      </c>
      <c r="R11">
        <v>0.53244209909208517</v>
      </c>
      <c r="S11">
        <v>3</v>
      </c>
      <c r="T11">
        <v>0.68573031809626428</v>
      </c>
      <c r="U11">
        <v>1</v>
      </c>
      <c r="V11">
        <v>0.15954876095377463</v>
      </c>
      <c r="W11">
        <v>29</v>
      </c>
      <c r="X11">
        <v>8.1291131447435216E-2</v>
      </c>
      <c r="Y11">
        <v>25</v>
      </c>
      <c r="Z11">
        <v>0.11087702292177253</v>
      </c>
      <c r="AA11">
        <v>26</v>
      </c>
      <c r="AB11">
        <v>0.21226413987431603</v>
      </c>
      <c r="AC11">
        <v>29</v>
      </c>
      <c r="AD11">
        <v>0.53937005327214815</v>
      </c>
      <c r="AE11">
        <v>9</v>
      </c>
      <c r="AF11">
        <v>0.59773139218312288</v>
      </c>
      <c r="AG11">
        <v>10</v>
      </c>
      <c r="AH11">
        <v>0.41525546564193211</v>
      </c>
      <c r="AI11">
        <v>2</v>
      </c>
      <c r="AJ11">
        <v>0.64229241757089428</v>
      </c>
      <c r="AK11">
        <v>28</v>
      </c>
      <c r="AL11">
        <v>0.33825634056684678</v>
      </c>
      <c r="AM11">
        <v>12</v>
      </c>
      <c r="AN11">
        <v>0.35770758242910583</v>
      </c>
      <c r="AO11">
        <v>3</v>
      </c>
      <c r="AP11">
        <v>0.75678366826937271</v>
      </c>
      <c r="AQ11">
        <v>11</v>
      </c>
      <c r="AR11">
        <v>0.1932775160075369</v>
      </c>
      <c r="AS11">
        <v>22</v>
      </c>
      <c r="AT11">
        <v>0.22865848177746578</v>
      </c>
      <c r="AU11">
        <v>16</v>
      </c>
      <c r="AV11">
        <v>0.7320811726710863</v>
      </c>
      <c r="AW11">
        <v>7</v>
      </c>
      <c r="AX11">
        <v>0.49699342375143518</v>
      </c>
      <c r="AY11">
        <v>8</v>
      </c>
      <c r="AZ11">
        <v>0.48105834529812708</v>
      </c>
      <c r="BA11">
        <v>1</v>
      </c>
      <c r="BB11">
        <v>0.1311091965021397</v>
      </c>
      <c r="BC11">
        <v>22</v>
      </c>
      <c r="BD11">
        <v>7.5874291320059864E-2</v>
      </c>
      <c r="BE11">
        <v>18</v>
      </c>
      <c r="BF11">
        <v>7.7728827725064828E-2</v>
      </c>
      <c r="BG11">
        <v>26</v>
      </c>
      <c r="BH11">
        <v>0.16808210738076745</v>
      </c>
      <c r="BI11">
        <v>29</v>
      </c>
      <c r="BJ11">
        <v>0.4767499039565703</v>
      </c>
      <c r="BK11">
        <v>4</v>
      </c>
      <c r="BL11">
        <v>0.54392680038953967</v>
      </c>
      <c r="BM11">
        <v>4</v>
      </c>
      <c r="BN11">
        <v>106.76542129347411</v>
      </c>
      <c r="BO11">
        <v>17</v>
      </c>
      <c r="BP11">
        <v>100.69005096956666</v>
      </c>
      <c r="BQ11">
        <v>1</v>
      </c>
      <c r="BR11">
        <v>99.892258277323037</v>
      </c>
      <c r="BS11">
        <v>18</v>
      </c>
    </row>
    <row r="12" spans="1:71" x14ac:dyDescent="0.2">
      <c r="A12" t="s">
        <v>18</v>
      </c>
      <c r="B12">
        <v>0.44189281619528065</v>
      </c>
      <c r="C12">
        <v>24</v>
      </c>
      <c r="D12">
        <v>0.56876080646437432</v>
      </c>
      <c r="E12">
        <v>23</v>
      </c>
      <c r="F12">
        <v>0.31870397133927175</v>
      </c>
      <c r="G12">
        <v>27</v>
      </c>
      <c r="H12">
        <v>0.43123919353562579</v>
      </c>
      <c r="I12">
        <v>8</v>
      </c>
      <c r="J12">
        <v>0.68741170510861382</v>
      </c>
      <c r="K12">
        <v>30</v>
      </c>
      <c r="L12">
        <v>0.21682423128678729</v>
      </c>
      <c r="M12">
        <v>1</v>
      </c>
      <c r="N12">
        <v>0.22305091066955837</v>
      </c>
      <c r="O12">
        <v>18</v>
      </c>
      <c r="P12">
        <v>0.7867007572007928</v>
      </c>
      <c r="Q12">
        <v>8</v>
      </c>
      <c r="R12">
        <v>0.5025694172242724</v>
      </c>
      <c r="S12">
        <v>12</v>
      </c>
      <c r="T12">
        <v>0.57922013724848376</v>
      </c>
      <c r="U12">
        <v>19</v>
      </c>
      <c r="V12">
        <v>0.16886557654853812</v>
      </c>
      <c r="W12">
        <v>30</v>
      </c>
      <c r="X12">
        <v>7.8462150391874208E-2</v>
      </c>
      <c r="Y12">
        <v>19</v>
      </c>
      <c r="Z12">
        <v>0.10663544743953929</v>
      </c>
      <c r="AA12">
        <v>23</v>
      </c>
      <c r="AB12">
        <v>0.20153498752854421</v>
      </c>
      <c r="AC12">
        <v>22</v>
      </c>
      <c r="AD12">
        <v>0.51047201357505712</v>
      </c>
      <c r="AE12">
        <v>24</v>
      </c>
      <c r="AF12">
        <v>0.57920588049378674</v>
      </c>
      <c r="AG12">
        <v>19</v>
      </c>
      <c r="AH12">
        <v>0.48408786362624528</v>
      </c>
      <c r="AI12">
        <v>27</v>
      </c>
      <c r="AJ12">
        <v>0.60817965244457672</v>
      </c>
      <c r="AK12">
        <v>18</v>
      </c>
      <c r="AL12">
        <v>0.37541924330452875</v>
      </c>
      <c r="AM12">
        <v>21</v>
      </c>
      <c r="AN12">
        <v>0.39182034755542322</v>
      </c>
      <c r="AO12">
        <v>13</v>
      </c>
      <c r="AP12">
        <v>0.87236532411227297</v>
      </c>
      <c r="AQ12">
        <v>30</v>
      </c>
      <c r="AR12">
        <v>0.19262675643296864</v>
      </c>
      <c r="AS12">
        <v>21</v>
      </c>
      <c r="AT12">
        <v>0.2228191274881573</v>
      </c>
      <c r="AU12">
        <v>5</v>
      </c>
      <c r="AV12">
        <v>0.77485379984077563</v>
      </c>
      <c r="AW12">
        <v>17</v>
      </c>
      <c r="AX12">
        <v>0.49909364954429897</v>
      </c>
      <c r="AY12">
        <v>11</v>
      </c>
      <c r="AZ12">
        <v>0.58175174795225981</v>
      </c>
      <c r="BA12">
        <v>11</v>
      </c>
      <c r="BB12">
        <v>0.10238762467288266</v>
      </c>
      <c r="BC12">
        <v>30</v>
      </c>
      <c r="BD12">
        <v>9.5815214806503082E-2</v>
      </c>
      <c r="BE12">
        <v>3</v>
      </c>
      <c r="BF12">
        <v>0.10445443879980043</v>
      </c>
      <c r="BG12">
        <v>5</v>
      </c>
      <c r="BH12">
        <v>0.20975353499456442</v>
      </c>
      <c r="BI12">
        <v>2</v>
      </c>
      <c r="BJ12">
        <v>0.5592327801902397</v>
      </c>
      <c r="BK12">
        <v>27</v>
      </c>
      <c r="BL12">
        <v>0.62422158499527636</v>
      </c>
      <c r="BM12">
        <v>28</v>
      </c>
      <c r="BN12">
        <v>101.08899315738563</v>
      </c>
      <c r="BO12">
        <v>28</v>
      </c>
      <c r="BP12">
        <v>111.04306548122439</v>
      </c>
      <c r="BQ12">
        <v>25</v>
      </c>
      <c r="BR12">
        <v>103.8425176216525</v>
      </c>
      <c r="BS12">
        <v>1</v>
      </c>
    </row>
    <row r="13" spans="1:71" x14ac:dyDescent="0.2">
      <c r="A13" t="s">
        <v>10</v>
      </c>
      <c r="B13">
        <v>0.4470177532359898</v>
      </c>
      <c r="C13">
        <v>21</v>
      </c>
      <c r="D13">
        <v>0.59119437441703582</v>
      </c>
      <c r="E13">
        <v>19</v>
      </c>
      <c r="F13">
        <v>0.31627989249937355</v>
      </c>
      <c r="G13">
        <v>28</v>
      </c>
      <c r="H13">
        <v>0.40880562558296429</v>
      </c>
      <c r="I13">
        <v>12</v>
      </c>
      <c r="J13">
        <v>0.76658234587300833</v>
      </c>
      <c r="K13">
        <v>19</v>
      </c>
      <c r="L13">
        <v>0.15953534320289689</v>
      </c>
      <c r="M13">
        <v>25</v>
      </c>
      <c r="N13">
        <v>0.22962969227466273</v>
      </c>
      <c r="O13">
        <v>15</v>
      </c>
      <c r="P13">
        <v>0.81487056441599748</v>
      </c>
      <c r="Q13">
        <v>1</v>
      </c>
      <c r="R13">
        <v>0.52713265918593932</v>
      </c>
      <c r="S13">
        <v>4</v>
      </c>
      <c r="T13">
        <v>0.5515076194112114</v>
      </c>
      <c r="U13">
        <v>28</v>
      </c>
      <c r="V13">
        <v>0.14446044363624311</v>
      </c>
      <c r="W13">
        <v>21</v>
      </c>
      <c r="X13">
        <v>7.035996804561645E-2</v>
      </c>
      <c r="Y13">
        <v>6</v>
      </c>
      <c r="Z13">
        <v>0.11706274761503019</v>
      </c>
      <c r="AA13">
        <v>30</v>
      </c>
      <c r="AB13">
        <v>0.20442788362955666</v>
      </c>
      <c r="AC13">
        <v>26</v>
      </c>
      <c r="AD13">
        <v>0.51108805011346459</v>
      </c>
      <c r="AE13">
        <v>23</v>
      </c>
      <c r="AF13">
        <v>0.56488569087323759</v>
      </c>
      <c r="AG13">
        <v>26</v>
      </c>
      <c r="AH13">
        <v>0.44540893651242025</v>
      </c>
      <c r="AI13">
        <v>13</v>
      </c>
      <c r="AJ13">
        <v>0.63432152048281076</v>
      </c>
      <c r="AK13">
        <v>27</v>
      </c>
      <c r="AL13">
        <v>0.36624834758624658</v>
      </c>
      <c r="AM13">
        <v>20</v>
      </c>
      <c r="AN13">
        <v>0.36567847951718924</v>
      </c>
      <c r="AO13">
        <v>4</v>
      </c>
      <c r="AP13">
        <v>0.76384532684457063</v>
      </c>
      <c r="AQ13">
        <v>13</v>
      </c>
      <c r="AR13">
        <v>0.21497512952163259</v>
      </c>
      <c r="AS13">
        <v>28</v>
      </c>
      <c r="AT13">
        <v>0.22289916742128646</v>
      </c>
      <c r="AU13">
        <v>6</v>
      </c>
      <c r="AV13">
        <v>0.77190765141851425</v>
      </c>
      <c r="AW13">
        <v>15</v>
      </c>
      <c r="AX13">
        <v>0.49831392071695713</v>
      </c>
      <c r="AY13">
        <v>10</v>
      </c>
      <c r="AZ13">
        <v>0.61552050988939988</v>
      </c>
      <c r="BA13">
        <v>19</v>
      </c>
      <c r="BB13">
        <v>0.12042121967169497</v>
      </c>
      <c r="BC13">
        <v>26</v>
      </c>
      <c r="BD13">
        <v>9.0113222088860467E-2</v>
      </c>
      <c r="BE13">
        <v>5</v>
      </c>
      <c r="BF13">
        <v>6.1239236343477714E-2</v>
      </c>
      <c r="BG13">
        <v>30</v>
      </c>
      <c r="BH13">
        <v>0.16223934007973995</v>
      </c>
      <c r="BI13">
        <v>30</v>
      </c>
      <c r="BJ13">
        <v>0.51299715340964702</v>
      </c>
      <c r="BK13">
        <v>10</v>
      </c>
      <c r="BL13">
        <v>0.5836028006452737</v>
      </c>
      <c r="BM13">
        <v>15</v>
      </c>
      <c r="BN13">
        <v>103.20600108866023</v>
      </c>
      <c r="BO13">
        <v>25</v>
      </c>
      <c r="BP13">
        <v>103.71248374998306</v>
      </c>
      <c r="BQ13">
        <v>9</v>
      </c>
      <c r="BR13">
        <v>99.074383251712533</v>
      </c>
      <c r="BS13">
        <v>25</v>
      </c>
    </row>
    <row r="14" spans="1:71" x14ac:dyDescent="0.2">
      <c r="A14" t="s">
        <v>104</v>
      </c>
      <c r="B14">
        <v>0.45213853775558166</v>
      </c>
      <c r="C14">
        <v>19</v>
      </c>
      <c r="D14">
        <v>0.56789475612801232</v>
      </c>
      <c r="E14">
        <v>24</v>
      </c>
      <c r="F14">
        <v>0.36057454361707109</v>
      </c>
      <c r="G14">
        <v>10</v>
      </c>
      <c r="H14">
        <v>0.43210524387198773</v>
      </c>
      <c r="I14">
        <v>7</v>
      </c>
      <c r="J14">
        <v>0.75825131072116214</v>
      </c>
      <c r="K14">
        <v>21</v>
      </c>
      <c r="L14">
        <v>0.15452723636923518</v>
      </c>
      <c r="M14">
        <v>28</v>
      </c>
      <c r="N14">
        <v>0.14433268499747176</v>
      </c>
      <c r="O14">
        <v>30</v>
      </c>
      <c r="P14">
        <v>0.76097865127480746</v>
      </c>
      <c r="Q14">
        <v>23</v>
      </c>
      <c r="R14">
        <v>0.46882277795858857</v>
      </c>
      <c r="S14">
        <v>30</v>
      </c>
      <c r="T14">
        <v>0.58300152187605503</v>
      </c>
      <c r="U14">
        <v>18</v>
      </c>
      <c r="V14">
        <v>0.13681830196583297</v>
      </c>
      <c r="W14">
        <v>14</v>
      </c>
      <c r="X14">
        <v>7.8652406653047763E-2</v>
      </c>
      <c r="Y14">
        <v>20</v>
      </c>
      <c r="Z14">
        <v>9.8008697847893553E-2</v>
      </c>
      <c r="AA14">
        <v>19</v>
      </c>
      <c r="AB14">
        <v>0.1913605755283958</v>
      </c>
      <c r="AC14">
        <v>14</v>
      </c>
      <c r="AD14">
        <v>0.53111529553798054</v>
      </c>
      <c r="AE14">
        <v>13</v>
      </c>
      <c r="AF14">
        <v>0.58124684078951161</v>
      </c>
      <c r="AG14">
        <v>18</v>
      </c>
      <c r="AH14">
        <v>0.45565621402134149</v>
      </c>
      <c r="AI14">
        <v>17</v>
      </c>
      <c r="AJ14">
        <v>0.65542577965543403</v>
      </c>
      <c r="AK14">
        <v>29</v>
      </c>
      <c r="AL14">
        <v>0.34623313412564793</v>
      </c>
      <c r="AM14">
        <v>14</v>
      </c>
      <c r="AN14">
        <v>0.34457422034456592</v>
      </c>
      <c r="AO14">
        <v>2</v>
      </c>
      <c r="AP14">
        <v>0.75328757497787013</v>
      </c>
      <c r="AQ14">
        <v>10</v>
      </c>
      <c r="AR14">
        <v>0.17546710710787086</v>
      </c>
      <c r="AS14">
        <v>11</v>
      </c>
      <c r="AT14">
        <v>0.2244851348447896</v>
      </c>
      <c r="AU14">
        <v>8</v>
      </c>
      <c r="AV14">
        <v>0.9122144026692145</v>
      </c>
      <c r="AW14">
        <v>30</v>
      </c>
      <c r="AX14">
        <v>0.49695743368508893</v>
      </c>
      <c r="AY14">
        <v>7</v>
      </c>
      <c r="AZ14">
        <v>0.55728042328758198</v>
      </c>
      <c r="BA14">
        <v>8</v>
      </c>
      <c r="BB14">
        <v>0.15670885998174386</v>
      </c>
      <c r="BC14">
        <v>7</v>
      </c>
      <c r="BD14">
        <v>7.6231109504561759E-2</v>
      </c>
      <c r="BE14">
        <v>17</v>
      </c>
      <c r="BF14">
        <v>8.3253475103166594E-2</v>
      </c>
      <c r="BG14">
        <v>23</v>
      </c>
      <c r="BH14">
        <v>0.19244639090670651</v>
      </c>
      <c r="BI14">
        <v>13</v>
      </c>
      <c r="BJ14">
        <v>0.51401876697897297</v>
      </c>
      <c r="BK14">
        <v>11</v>
      </c>
      <c r="BL14">
        <v>0.57297170311356282</v>
      </c>
      <c r="BM14">
        <v>9</v>
      </c>
      <c r="BN14">
        <v>102.96234617499383</v>
      </c>
      <c r="BO14">
        <v>26</v>
      </c>
      <c r="BP14">
        <v>104.28819447976733</v>
      </c>
      <c r="BQ14">
        <v>10</v>
      </c>
      <c r="BR14">
        <v>99.713681742781588</v>
      </c>
      <c r="BS14">
        <v>20</v>
      </c>
    </row>
    <row r="15" spans="1:71" x14ac:dyDescent="0.2">
      <c r="A15" t="s">
        <v>105</v>
      </c>
      <c r="B15">
        <v>0.43771659336585789</v>
      </c>
      <c r="C15">
        <v>27</v>
      </c>
      <c r="D15">
        <v>0.59976748290075177</v>
      </c>
      <c r="E15">
        <v>15</v>
      </c>
      <c r="F15">
        <v>0.35248742302038655</v>
      </c>
      <c r="G15">
        <v>17</v>
      </c>
      <c r="H15">
        <v>0.40023251709924834</v>
      </c>
      <c r="I15">
        <v>16</v>
      </c>
      <c r="J15">
        <v>0.74194309048906326</v>
      </c>
      <c r="K15">
        <v>24</v>
      </c>
      <c r="L15">
        <v>0.17841879889977719</v>
      </c>
      <c r="M15">
        <v>19</v>
      </c>
      <c r="N15">
        <v>0.19653546713094014</v>
      </c>
      <c r="O15">
        <v>23</v>
      </c>
      <c r="P15">
        <v>0.76951207611690897</v>
      </c>
      <c r="Q15">
        <v>17</v>
      </c>
      <c r="R15">
        <v>0.49480333546481592</v>
      </c>
      <c r="S15">
        <v>17</v>
      </c>
      <c r="T15">
        <v>0.56845288087227486</v>
      </c>
      <c r="U15">
        <v>25</v>
      </c>
      <c r="V15">
        <v>0.13633598255187446</v>
      </c>
      <c r="W15">
        <v>13</v>
      </c>
      <c r="X15">
        <v>8.0628279540906053E-2</v>
      </c>
      <c r="Y15">
        <v>23</v>
      </c>
      <c r="Z15">
        <v>8.4554271363252276E-2</v>
      </c>
      <c r="AA15">
        <v>9</v>
      </c>
      <c r="AB15">
        <v>0.18454250000634839</v>
      </c>
      <c r="AC15">
        <v>8</v>
      </c>
      <c r="AD15">
        <v>0.50846253200008273</v>
      </c>
      <c r="AE15">
        <v>26</v>
      </c>
      <c r="AF15">
        <v>0.56765639913195032</v>
      </c>
      <c r="AG15">
        <v>24</v>
      </c>
      <c r="AH15">
        <v>0.44584698136903422</v>
      </c>
      <c r="AI15">
        <v>14</v>
      </c>
      <c r="AJ15">
        <v>0.56370973102442412</v>
      </c>
      <c r="AK15">
        <v>5</v>
      </c>
      <c r="AL15">
        <v>0.31985641839173778</v>
      </c>
      <c r="AM15">
        <v>7</v>
      </c>
      <c r="AN15">
        <v>0.43629026897557593</v>
      </c>
      <c r="AO15">
        <v>26</v>
      </c>
      <c r="AP15">
        <v>0.76720014632860356</v>
      </c>
      <c r="AQ15">
        <v>16</v>
      </c>
      <c r="AR15">
        <v>0.18303675313524057</v>
      </c>
      <c r="AS15">
        <v>14</v>
      </c>
      <c r="AT15">
        <v>0.22817609482525858</v>
      </c>
      <c r="AU15">
        <v>14</v>
      </c>
      <c r="AV15">
        <v>0.82379207863111259</v>
      </c>
      <c r="AW15">
        <v>23</v>
      </c>
      <c r="AX15">
        <v>0.50020124935147015</v>
      </c>
      <c r="AY15">
        <v>15</v>
      </c>
      <c r="AZ15">
        <v>0.62441533011259087</v>
      </c>
      <c r="BA15">
        <v>21</v>
      </c>
      <c r="BB15">
        <v>0.14259656241723373</v>
      </c>
      <c r="BC15">
        <v>14</v>
      </c>
      <c r="BD15">
        <v>8.1373818895887573E-2</v>
      </c>
      <c r="BE15">
        <v>12</v>
      </c>
      <c r="BF15">
        <v>7.7942685360546493E-2</v>
      </c>
      <c r="BG15">
        <v>25</v>
      </c>
      <c r="BH15">
        <v>0.18717303715440808</v>
      </c>
      <c r="BI15">
        <v>18</v>
      </c>
      <c r="BJ15">
        <v>0.51489382575566556</v>
      </c>
      <c r="BK15">
        <v>12</v>
      </c>
      <c r="BL15">
        <v>0.57551820049941227</v>
      </c>
      <c r="BM15">
        <v>12</v>
      </c>
      <c r="BN15">
        <v>103.77516830462061</v>
      </c>
      <c r="BO15">
        <v>24</v>
      </c>
      <c r="BP15">
        <v>102.81709582207782</v>
      </c>
      <c r="BQ15">
        <v>5</v>
      </c>
      <c r="BR15">
        <v>103.45189209578355</v>
      </c>
      <c r="BS15">
        <v>3</v>
      </c>
    </row>
    <row r="16" spans="1:71" x14ac:dyDescent="0.2">
      <c r="A16" t="s">
        <v>13</v>
      </c>
      <c r="B16">
        <v>0.42686449007212501</v>
      </c>
      <c r="C16">
        <v>29</v>
      </c>
      <c r="D16">
        <v>0.59917116364789935</v>
      </c>
      <c r="E16">
        <v>16</v>
      </c>
      <c r="F16">
        <v>0.3271924317642485</v>
      </c>
      <c r="G16">
        <v>23</v>
      </c>
      <c r="H16">
        <v>0.40082883635210076</v>
      </c>
      <c r="I16">
        <v>15</v>
      </c>
      <c r="J16">
        <v>0.77148751422533568</v>
      </c>
      <c r="K16">
        <v>16</v>
      </c>
      <c r="L16">
        <v>0.1897281716483239</v>
      </c>
      <c r="M16">
        <v>12</v>
      </c>
      <c r="N16">
        <v>0.27746834994391045</v>
      </c>
      <c r="O16">
        <v>4</v>
      </c>
      <c r="P16">
        <v>0.77577440710745049</v>
      </c>
      <c r="Q16">
        <v>12</v>
      </c>
      <c r="R16">
        <v>0.5262200407265254</v>
      </c>
      <c r="S16">
        <v>5</v>
      </c>
      <c r="T16">
        <v>0.5946045500103212</v>
      </c>
      <c r="U16">
        <v>15</v>
      </c>
      <c r="V16">
        <v>0.14574446324662957</v>
      </c>
      <c r="W16">
        <v>22</v>
      </c>
      <c r="X16">
        <v>0.10588540059065556</v>
      </c>
      <c r="Y16">
        <v>30</v>
      </c>
      <c r="Z16">
        <v>0.11461982458747218</v>
      </c>
      <c r="AA16">
        <v>28</v>
      </c>
      <c r="AB16">
        <v>0.19722229007485628</v>
      </c>
      <c r="AC16">
        <v>20</v>
      </c>
      <c r="AD16">
        <v>0.4925634712683844</v>
      </c>
      <c r="AE16">
        <v>29</v>
      </c>
      <c r="AF16">
        <v>0.55668204275138677</v>
      </c>
      <c r="AG16">
        <v>28</v>
      </c>
      <c r="AH16">
        <v>0.47090756954703816</v>
      </c>
      <c r="AI16">
        <v>22</v>
      </c>
      <c r="AJ16">
        <v>0.59649512955072792</v>
      </c>
      <c r="AK16">
        <v>16</v>
      </c>
      <c r="AL16">
        <v>0.39015017979232564</v>
      </c>
      <c r="AM16">
        <v>27</v>
      </c>
      <c r="AN16">
        <v>0.40350487044927225</v>
      </c>
      <c r="AO16">
        <v>15</v>
      </c>
      <c r="AP16">
        <v>0.77027441564951005</v>
      </c>
      <c r="AQ16">
        <v>17</v>
      </c>
      <c r="AR16">
        <v>0.19252137540912173</v>
      </c>
      <c r="AS16">
        <v>20</v>
      </c>
      <c r="AT16">
        <v>0.22304273347464887</v>
      </c>
      <c r="AU16">
        <v>7</v>
      </c>
      <c r="AV16">
        <v>0.65166325574537909</v>
      </c>
      <c r="AW16">
        <v>1</v>
      </c>
      <c r="AX16">
        <v>0.49541966933898296</v>
      </c>
      <c r="AY16">
        <v>4</v>
      </c>
      <c r="AZ16">
        <v>0.61157007533892194</v>
      </c>
      <c r="BA16">
        <v>17</v>
      </c>
      <c r="BB16">
        <v>0.1561375360192758</v>
      </c>
      <c r="BC16">
        <v>8</v>
      </c>
      <c r="BD16">
        <v>5.3277821564374057E-2</v>
      </c>
      <c r="BE16">
        <v>27</v>
      </c>
      <c r="BF16">
        <v>9.0418220275303898E-2</v>
      </c>
      <c r="BG16">
        <v>17</v>
      </c>
      <c r="BH16">
        <v>0.18950683627931386</v>
      </c>
      <c r="BI16">
        <v>17</v>
      </c>
      <c r="BJ16">
        <v>0.55006170452306702</v>
      </c>
      <c r="BK16">
        <v>23</v>
      </c>
      <c r="BL16">
        <v>0.61309921294609293</v>
      </c>
      <c r="BM16">
        <v>24</v>
      </c>
      <c r="BN16">
        <v>104.03946197117065</v>
      </c>
      <c r="BO16">
        <v>23</v>
      </c>
      <c r="BP16">
        <v>103.36842634364714</v>
      </c>
      <c r="BQ16">
        <v>8</v>
      </c>
      <c r="BR16">
        <v>101.35271548653759</v>
      </c>
      <c r="BS16">
        <v>11</v>
      </c>
    </row>
    <row r="17" spans="1:71" x14ac:dyDescent="0.2">
      <c r="A17" t="s">
        <v>106</v>
      </c>
      <c r="B17">
        <v>0.45610505756619368</v>
      </c>
      <c r="C17">
        <v>17</v>
      </c>
      <c r="D17">
        <v>0.53895382560881733</v>
      </c>
      <c r="E17">
        <v>28</v>
      </c>
      <c r="F17">
        <v>0.37292767819625228</v>
      </c>
      <c r="G17">
        <v>5</v>
      </c>
      <c r="H17">
        <v>0.46104617439118262</v>
      </c>
      <c r="I17">
        <v>3</v>
      </c>
      <c r="J17">
        <v>0.78167197793526877</v>
      </c>
      <c r="K17">
        <v>13</v>
      </c>
      <c r="L17">
        <v>0.19288160615669267</v>
      </c>
      <c r="M17">
        <v>8</v>
      </c>
      <c r="N17">
        <v>0.2502501639379236</v>
      </c>
      <c r="O17">
        <v>9</v>
      </c>
      <c r="P17">
        <v>0.76386877190133096</v>
      </c>
      <c r="Q17">
        <v>20</v>
      </c>
      <c r="R17">
        <v>0.50192197184661369</v>
      </c>
      <c r="S17">
        <v>14</v>
      </c>
      <c r="T17">
        <v>0.64068430099262375</v>
      </c>
      <c r="U17">
        <v>5</v>
      </c>
      <c r="V17">
        <v>0.15524672213225582</v>
      </c>
      <c r="W17">
        <v>27</v>
      </c>
      <c r="X17">
        <v>7.608795191513297E-2</v>
      </c>
      <c r="Y17">
        <v>16</v>
      </c>
      <c r="Z17">
        <v>7.7250696103181166E-2</v>
      </c>
      <c r="AA17">
        <v>5</v>
      </c>
      <c r="AB17">
        <v>0.20430790305699689</v>
      </c>
      <c r="AC17">
        <v>25</v>
      </c>
      <c r="AD17">
        <v>0.54178729781304014</v>
      </c>
      <c r="AE17">
        <v>8</v>
      </c>
      <c r="AF17">
        <v>0.60519365090824417</v>
      </c>
      <c r="AG17">
        <v>4</v>
      </c>
      <c r="AH17">
        <v>0.43530559865795332</v>
      </c>
      <c r="AI17">
        <v>7</v>
      </c>
      <c r="AJ17">
        <v>0.56953189058013753</v>
      </c>
      <c r="AK17">
        <v>7</v>
      </c>
      <c r="AL17">
        <v>0.31133342294153171</v>
      </c>
      <c r="AM17">
        <v>4</v>
      </c>
      <c r="AN17">
        <v>0.43046810941986241</v>
      </c>
      <c r="AO17">
        <v>24</v>
      </c>
      <c r="AP17">
        <v>0.80354045578101219</v>
      </c>
      <c r="AQ17">
        <v>23</v>
      </c>
      <c r="AR17">
        <v>0.1813933542992654</v>
      </c>
      <c r="AS17">
        <v>13</v>
      </c>
      <c r="AT17">
        <v>0.23533263954436728</v>
      </c>
      <c r="AU17">
        <v>24</v>
      </c>
      <c r="AV17">
        <v>0.74452062973131072</v>
      </c>
      <c r="AW17">
        <v>11</v>
      </c>
      <c r="AX17">
        <v>0.50721489578857926</v>
      </c>
      <c r="AY17">
        <v>29</v>
      </c>
      <c r="AZ17">
        <v>0.60105033498411042</v>
      </c>
      <c r="BA17">
        <v>15</v>
      </c>
      <c r="BB17">
        <v>0.14480182777774359</v>
      </c>
      <c r="BC17">
        <v>12</v>
      </c>
      <c r="BD17">
        <v>7.1534328216123128E-2</v>
      </c>
      <c r="BE17">
        <v>21</v>
      </c>
      <c r="BF17">
        <v>0.1196580228074741</v>
      </c>
      <c r="BG17">
        <v>2</v>
      </c>
      <c r="BH17">
        <v>0.18455941946951659</v>
      </c>
      <c r="BI17">
        <v>20</v>
      </c>
      <c r="BJ17">
        <v>0.50162255078468732</v>
      </c>
      <c r="BK17">
        <v>7</v>
      </c>
      <c r="BL17">
        <v>0.56401944784512237</v>
      </c>
      <c r="BM17">
        <v>6</v>
      </c>
      <c r="BN17">
        <v>109.19573302476324</v>
      </c>
      <c r="BO17">
        <v>9</v>
      </c>
      <c r="BP17">
        <v>105.03180281798744</v>
      </c>
      <c r="BQ17">
        <v>12</v>
      </c>
      <c r="BR17">
        <v>99.203868645402082</v>
      </c>
      <c r="BS17">
        <v>23</v>
      </c>
    </row>
    <row r="18" spans="1:71" x14ac:dyDescent="0.2">
      <c r="A18" t="s">
        <v>14</v>
      </c>
      <c r="B18">
        <v>0.46606258570099501</v>
      </c>
      <c r="C18">
        <v>10</v>
      </c>
      <c r="D18">
        <v>0.56367769645525179</v>
      </c>
      <c r="E18">
        <v>25</v>
      </c>
      <c r="F18">
        <v>0.35593817334938671</v>
      </c>
      <c r="G18">
        <v>15</v>
      </c>
      <c r="H18">
        <v>0.43632230354474832</v>
      </c>
      <c r="I18">
        <v>6</v>
      </c>
      <c r="J18">
        <v>0.73941571848011201</v>
      </c>
      <c r="K18">
        <v>25</v>
      </c>
      <c r="L18">
        <v>0.1763750640761253</v>
      </c>
      <c r="M18">
        <v>22</v>
      </c>
      <c r="N18">
        <v>0.25050982130787613</v>
      </c>
      <c r="O18">
        <v>8</v>
      </c>
      <c r="P18">
        <v>0.7678066621006191</v>
      </c>
      <c r="Q18">
        <v>19</v>
      </c>
      <c r="R18">
        <v>0.51336804229281874</v>
      </c>
      <c r="S18">
        <v>8</v>
      </c>
      <c r="T18">
        <v>0.56333575945914849</v>
      </c>
      <c r="U18">
        <v>26</v>
      </c>
      <c r="V18">
        <v>0.14910435288881199</v>
      </c>
      <c r="W18">
        <v>24</v>
      </c>
      <c r="X18">
        <v>7.8770292573918252E-2</v>
      </c>
      <c r="Y18">
        <v>21</v>
      </c>
      <c r="Z18">
        <v>9.0905221393453042E-2</v>
      </c>
      <c r="AA18">
        <v>15</v>
      </c>
      <c r="AB18">
        <v>0.15854511694976842</v>
      </c>
      <c r="AC18">
        <v>2</v>
      </c>
      <c r="AD18">
        <v>0.54421630556677014</v>
      </c>
      <c r="AE18">
        <v>6</v>
      </c>
      <c r="AF18">
        <v>0.60039144316960935</v>
      </c>
      <c r="AG18">
        <v>8</v>
      </c>
      <c r="AH18">
        <v>0.44154247065630126</v>
      </c>
      <c r="AI18">
        <v>10</v>
      </c>
      <c r="AJ18">
        <v>0.56158891959580293</v>
      </c>
      <c r="AK18">
        <v>4</v>
      </c>
      <c r="AL18">
        <v>0.35672817764692888</v>
      </c>
      <c r="AM18">
        <v>18</v>
      </c>
      <c r="AN18">
        <v>0.43841108040419718</v>
      </c>
      <c r="AO18">
        <v>27</v>
      </c>
      <c r="AP18">
        <v>0.81146306279891345</v>
      </c>
      <c r="AQ18">
        <v>25</v>
      </c>
      <c r="AR18">
        <v>0.13822445216622423</v>
      </c>
      <c r="AS18">
        <v>2</v>
      </c>
      <c r="AT18">
        <v>0.22647943928867878</v>
      </c>
      <c r="AU18">
        <v>10</v>
      </c>
      <c r="AV18">
        <v>0.74165227478151907</v>
      </c>
      <c r="AW18">
        <v>9</v>
      </c>
      <c r="AX18">
        <v>0.49527611607863037</v>
      </c>
      <c r="AY18">
        <v>3</v>
      </c>
      <c r="AZ18">
        <v>0.64668451638410218</v>
      </c>
      <c r="BA18">
        <v>27</v>
      </c>
      <c r="BB18">
        <v>0.13992043814216151</v>
      </c>
      <c r="BC18">
        <v>16</v>
      </c>
      <c r="BD18">
        <v>7.4719655393078302E-2</v>
      </c>
      <c r="BE18">
        <v>20</v>
      </c>
      <c r="BF18">
        <v>9.4928184250592976E-2</v>
      </c>
      <c r="BG18">
        <v>13</v>
      </c>
      <c r="BH18">
        <v>0.22529286567045576</v>
      </c>
      <c r="BI18">
        <v>1</v>
      </c>
      <c r="BJ18">
        <v>0.51994917445646582</v>
      </c>
      <c r="BK18">
        <v>15</v>
      </c>
      <c r="BL18">
        <v>0.56820737035912217</v>
      </c>
      <c r="BM18">
        <v>8</v>
      </c>
      <c r="BN18">
        <v>109.32759299993926</v>
      </c>
      <c r="BO18">
        <v>8</v>
      </c>
      <c r="BP18">
        <v>107.74338494769658</v>
      </c>
      <c r="BQ18">
        <v>17</v>
      </c>
      <c r="BR18">
        <v>102.14284074854694</v>
      </c>
      <c r="BS18">
        <v>6</v>
      </c>
    </row>
    <row r="19" spans="1:71" x14ac:dyDescent="0.2">
      <c r="A19" t="s">
        <v>107</v>
      </c>
      <c r="B19">
        <v>0.45207658029421371</v>
      </c>
      <c r="C19">
        <v>20</v>
      </c>
      <c r="D19">
        <v>0.56891784528577549</v>
      </c>
      <c r="E19">
        <v>22</v>
      </c>
      <c r="F19">
        <v>0.36174128347376233</v>
      </c>
      <c r="G19">
        <v>8</v>
      </c>
      <c r="H19">
        <v>0.43108215471422462</v>
      </c>
      <c r="I19">
        <v>9</v>
      </c>
      <c r="J19">
        <v>0.76832328739194544</v>
      </c>
      <c r="K19">
        <v>18</v>
      </c>
      <c r="L19">
        <v>0.17439064278278815</v>
      </c>
      <c r="M19">
        <v>23</v>
      </c>
      <c r="N19">
        <v>0.28191902022360144</v>
      </c>
      <c r="O19">
        <v>2</v>
      </c>
      <c r="P19">
        <v>0.73347747681775399</v>
      </c>
      <c r="Q19">
        <v>29</v>
      </c>
      <c r="R19">
        <v>0.49061042272659838</v>
      </c>
      <c r="S19">
        <v>19</v>
      </c>
      <c r="T19">
        <v>0.57628812117329731</v>
      </c>
      <c r="U19">
        <v>22</v>
      </c>
      <c r="V19">
        <v>0.14152657304016142</v>
      </c>
      <c r="W19">
        <v>20</v>
      </c>
      <c r="X19">
        <v>8.0182189677416027E-2</v>
      </c>
      <c r="Y19">
        <v>22</v>
      </c>
      <c r="Z19">
        <v>0.10913255158646847</v>
      </c>
      <c r="AA19">
        <v>25</v>
      </c>
      <c r="AB19">
        <v>0.22402030794663716</v>
      </c>
      <c r="AC19">
        <v>30</v>
      </c>
      <c r="AD19">
        <v>0.53054683794819457</v>
      </c>
      <c r="AE19">
        <v>15</v>
      </c>
      <c r="AF19">
        <v>0.58879554522825528</v>
      </c>
      <c r="AG19">
        <v>15</v>
      </c>
      <c r="AH19">
        <v>0.4598677899787933</v>
      </c>
      <c r="AI19">
        <v>19</v>
      </c>
      <c r="AJ19">
        <v>0.60467755062720696</v>
      </c>
      <c r="AK19">
        <v>17</v>
      </c>
      <c r="AL19">
        <v>0.32285557839850576</v>
      </c>
      <c r="AM19">
        <v>8</v>
      </c>
      <c r="AN19">
        <v>0.39532244937279309</v>
      </c>
      <c r="AO19">
        <v>14</v>
      </c>
      <c r="AP19">
        <v>0.78192102658979246</v>
      </c>
      <c r="AQ19">
        <v>19</v>
      </c>
      <c r="AR19">
        <v>0.24662664979670995</v>
      </c>
      <c r="AS19">
        <v>30</v>
      </c>
      <c r="AT19">
        <v>0.21923107277989085</v>
      </c>
      <c r="AU19">
        <v>2</v>
      </c>
      <c r="AV19">
        <v>0.68455817475882752</v>
      </c>
      <c r="AW19">
        <v>5</v>
      </c>
      <c r="AX19">
        <v>0.50041194226016994</v>
      </c>
      <c r="AY19">
        <v>16</v>
      </c>
      <c r="AZ19">
        <v>0.69127709485442124</v>
      </c>
      <c r="BA19">
        <v>30</v>
      </c>
      <c r="BB19">
        <v>0.16166005979894332</v>
      </c>
      <c r="BC19">
        <v>4</v>
      </c>
      <c r="BD19">
        <v>6.7666635708594061E-2</v>
      </c>
      <c r="BE19">
        <v>22</v>
      </c>
      <c r="BF19">
        <v>8.8628972853572935E-2</v>
      </c>
      <c r="BG19">
        <v>19</v>
      </c>
      <c r="BH19">
        <v>0.16987950649489614</v>
      </c>
      <c r="BI19">
        <v>28</v>
      </c>
      <c r="BJ19">
        <v>0.52393852951828124</v>
      </c>
      <c r="BK19">
        <v>17</v>
      </c>
      <c r="BL19">
        <v>0.60420365367100515</v>
      </c>
      <c r="BM19">
        <v>19</v>
      </c>
      <c r="BN19">
        <v>109.19035006767807</v>
      </c>
      <c r="BO19">
        <v>10</v>
      </c>
      <c r="BP19">
        <v>107.74934260849697</v>
      </c>
      <c r="BQ19">
        <v>18</v>
      </c>
      <c r="BR19">
        <v>101.05697198667541</v>
      </c>
      <c r="BS19">
        <v>12</v>
      </c>
    </row>
    <row r="20" spans="1:71" x14ac:dyDescent="0.2">
      <c r="A20" t="s">
        <v>12</v>
      </c>
      <c r="B20">
        <v>0.43871587117072969</v>
      </c>
      <c r="C20">
        <v>26</v>
      </c>
      <c r="D20">
        <v>0.61258075515951504</v>
      </c>
      <c r="E20">
        <v>10</v>
      </c>
      <c r="F20">
        <v>0.3425703911355511</v>
      </c>
      <c r="G20">
        <v>19</v>
      </c>
      <c r="H20">
        <v>0.3874192448404849</v>
      </c>
      <c r="I20">
        <v>21</v>
      </c>
      <c r="J20">
        <v>0.76481291332590684</v>
      </c>
      <c r="K20">
        <v>20</v>
      </c>
      <c r="L20">
        <v>0.19149258750445586</v>
      </c>
      <c r="M20">
        <v>10</v>
      </c>
      <c r="N20">
        <v>0.25839816308658958</v>
      </c>
      <c r="O20">
        <v>7</v>
      </c>
      <c r="P20">
        <v>0.79889987473542001</v>
      </c>
      <c r="Q20">
        <v>4</v>
      </c>
      <c r="R20">
        <v>0.51773480922655379</v>
      </c>
      <c r="S20">
        <v>7</v>
      </c>
      <c r="T20">
        <v>0.63009606727036782</v>
      </c>
      <c r="U20">
        <v>8</v>
      </c>
      <c r="V20">
        <v>0.1412289554542995</v>
      </c>
      <c r="W20">
        <v>19</v>
      </c>
      <c r="X20">
        <v>7.1042254424203227E-2</v>
      </c>
      <c r="Y20">
        <v>8</v>
      </c>
      <c r="Z20">
        <v>7.6773662678957133E-2</v>
      </c>
      <c r="AA20">
        <v>4</v>
      </c>
      <c r="AB20">
        <v>0.20510774049608443</v>
      </c>
      <c r="AC20">
        <v>27</v>
      </c>
      <c r="AD20">
        <v>0.50371464462935056</v>
      </c>
      <c r="AE20">
        <v>27</v>
      </c>
      <c r="AF20">
        <v>0.56719885241500168</v>
      </c>
      <c r="AG20">
        <v>25</v>
      </c>
      <c r="AH20">
        <v>0.48835309276523409</v>
      </c>
      <c r="AI20">
        <v>28</v>
      </c>
      <c r="AJ20">
        <v>0.58228317515398231</v>
      </c>
      <c r="AK20">
        <v>11</v>
      </c>
      <c r="AL20">
        <v>0.37618543235473817</v>
      </c>
      <c r="AM20">
        <v>22</v>
      </c>
      <c r="AN20">
        <v>0.41771682484601774</v>
      </c>
      <c r="AO20">
        <v>20</v>
      </c>
      <c r="AP20">
        <v>0.76391196966933683</v>
      </c>
      <c r="AQ20">
        <v>14</v>
      </c>
      <c r="AR20">
        <v>0.18639124941812835</v>
      </c>
      <c r="AS20">
        <v>17</v>
      </c>
      <c r="AT20">
        <v>0.22843412489700229</v>
      </c>
      <c r="AU20">
        <v>15</v>
      </c>
      <c r="AV20">
        <v>0.71800014177109905</v>
      </c>
      <c r="AW20">
        <v>6</v>
      </c>
      <c r="AX20">
        <v>0.49963625154098373</v>
      </c>
      <c r="AY20">
        <v>13</v>
      </c>
      <c r="AZ20">
        <v>0.57055375445227963</v>
      </c>
      <c r="BA20">
        <v>9</v>
      </c>
      <c r="BB20">
        <v>0.12582223208594626</v>
      </c>
      <c r="BC20">
        <v>23</v>
      </c>
      <c r="BD20">
        <v>7.7290685690187474E-2</v>
      </c>
      <c r="BE20">
        <v>16</v>
      </c>
      <c r="BF20">
        <v>9.423191792931318E-2</v>
      </c>
      <c r="BG20">
        <v>14</v>
      </c>
      <c r="BH20">
        <v>0.1942773195915444</v>
      </c>
      <c r="BI20">
        <v>12</v>
      </c>
      <c r="BJ20">
        <v>0.56955527635503433</v>
      </c>
      <c r="BK20">
        <v>28</v>
      </c>
      <c r="BL20">
        <v>0.62929063622456594</v>
      </c>
      <c r="BM20">
        <v>30</v>
      </c>
      <c r="BN20">
        <v>104.55937403044226</v>
      </c>
      <c r="BO20">
        <v>22</v>
      </c>
      <c r="BP20">
        <v>109.51886905945764</v>
      </c>
      <c r="BQ20">
        <v>22</v>
      </c>
      <c r="BR20">
        <v>99.448268143738233</v>
      </c>
      <c r="BS20">
        <v>21</v>
      </c>
    </row>
    <row r="21" spans="1:71" x14ac:dyDescent="0.2">
      <c r="A21" t="s">
        <v>108</v>
      </c>
      <c r="B21">
        <v>0.44630453814473292</v>
      </c>
      <c r="C21">
        <v>22</v>
      </c>
      <c r="D21">
        <v>0.62423988974595179</v>
      </c>
      <c r="E21">
        <v>6</v>
      </c>
      <c r="F21">
        <v>0.36152870219477173</v>
      </c>
      <c r="G21">
        <v>9</v>
      </c>
      <c r="H21">
        <v>0.37576011025404832</v>
      </c>
      <c r="I21">
        <v>25</v>
      </c>
      <c r="J21">
        <v>0.78392941513718217</v>
      </c>
      <c r="K21">
        <v>12</v>
      </c>
      <c r="L21">
        <v>0.19649033965042717</v>
      </c>
      <c r="M21">
        <v>7</v>
      </c>
      <c r="N21">
        <v>0.27359586228951532</v>
      </c>
      <c r="O21">
        <v>5</v>
      </c>
      <c r="P21">
        <v>0.77357698090790405</v>
      </c>
      <c r="Q21">
        <v>16</v>
      </c>
      <c r="R21">
        <v>0.52249729121452615</v>
      </c>
      <c r="S21">
        <v>6</v>
      </c>
      <c r="T21">
        <v>0.56880215465871176</v>
      </c>
      <c r="U21">
        <v>24</v>
      </c>
      <c r="V21">
        <v>0.13051478990259258</v>
      </c>
      <c r="W21">
        <v>10</v>
      </c>
      <c r="X21">
        <v>6.621818365934011E-2</v>
      </c>
      <c r="Y21">
        <v>5</v>
      </c>
      <c r="Z21">
        <v>9.8568324748258981E-2</v>
      </c>
      <c r="AA21">
        <v>20</v>
      </c>
      <c r="AB21">
        <v>0.20979302001377165</v>
      </c>
      <c r="AC21">
        <v>28</v>
      </c>
      <c r="AD21">
        <v>0.51567287429637432</v>
      </c>
      <c r="AE21">
        <v>20</v>
      </c>
      <c r="AF21">
        <v>0.58188019659397827</v>
      </c>
      <c r="AG21">
        <v>17</v>
      </c>
      <c r="AH21">
        <v>0.43866557505502252</v>
      </c>
      <c r="AI21">
        <v>8</v>
      </c>
      <c r="AJ21">
        <v>0.58622186881944438</v>
      </c>
      <c r="AK21">
        <v>12</v>
      </c>
      <c r="AL21">
        <v>0.32409386365822762</v>
      </c>
      <c r="AM21">
        <v>9</v>
      </c>
      <c r="AN21">
        <v>0.41377813118055567</v>
      </c>
      <c r="AO21">
        <v>19</v>
      </c>
      <c r="AP21">
        <v>0.80697364761943891</v>
      </c>
      <c r="AQ21">
        <v>24</v>
      </c>
      <c r="AR21">
        <v>0.2067802045362632</v>
      </c>
      <c r="AS21">
        <v>27</v>
      </c>
      <c r="AT21">
        <v>0.2316110669580381</v>
      </c>
      <c r="AU21">
        <v>17</v>
      </c>
      <c r="AV21">
        <v>0.68446840415655474</v>
      </c>
      <c r="AW21">
        <v>4</v>
      </c>
      <c r="AX21">
        <v>0.49647307162709053</v>
      </c>
      <c r="AY21">
        <v>5</v>
      </c>
      <c r="AZ21">
        <v>0.67981985063481565</v>
      </c>
      <c r="BA21">
        <v>29</v>
      </c>
      <c r="BB21">
        <v>0.13299684620578284</v>
      </c>
      <c r="BC21">
        <v>20</v>
      </c>
      <c r="BD21">
        <v>7.8153748846245943E-2</v>
      </c>
      <c r="BE21">
        <v>14</v>
      </c>
      <c r="BF21">
        <v>8.5558153407954265E-2</v>
      </c>
      <c r="BG21">
        <v>21</v>
      </c>
      <c r="BH21">
        <v>0.18211947973964632</v>
      </c>
      <c r="BI21">
        <v>23</v>
      </c>
      <c r="BJ21">
        <v>0.50435073282623144</v>
      </c>
      <c r="BK21">
        <v>8</v>
      </c>
      <c r="BL21">
        <v>0.57428872907971307</v>
      </c>
      <c r="BM21">
        <v>10</v>
      </c>
      <c r="BN21">
        <v>110.14294183688489</v>
      </c>
      <c r="BO21">
        <v>7</v>
      </c>
      <c r="BP21">
        <v>105.27463692706581</v>
      </c>
      <c r="BQ21">
        <v>13</v>
      </c>
      <c r="BR21">
        <v>97.31278607166044</v>
      </c>
      <c r="BS21">
        <v>29</v>
      </c>
    </row>
    <row r="22" spans="1:71" x14ac:dyDescent="0.2">
      <c r="A22" t="s">
        <v>109</v>
      </c>
      <c r="B22">
        <v>0.40351816634229665</v>
      </c>
      <c r="C22">
        <v>30</v>
      </c>
      <c r="D22">
        <v>0.55819513933218268</v>
      </c>
      <c r="E22">
        <v>26</v>
      </c>
      <c r="F22">
        <v>0.31499415620492893</v>
      </c>
      <c r="G22">
        <v>29</v>
      </c>
      <c r="H22">
        <v>0.44180486066781738</v>
      </c>
      <c r="I22">
        <v>5</v>
      </c>
      <c r="J22">
        <v>0.73231674588249052</v>
      </c>
      <c r="K22">
        <v>27</v>
      </c>
      <c r="L22">
        <v>0.18326631550317185</v>
      </c>
      <c r="M22">
        <v>15</v>
      </c>
      <c r="N22">
        <v>0.17209630458276587</v>
      </c>
      <c r="O22">
        <v>28</v>
      </c>
      <c r="P22">
        <v>0.74723783966136836</v>
      </c>
      <c r="Q22">
        <v>26</v>
      </c>
      <c r="R22">
        <v>0.46950521705821391</v>
      </c>
      <c r="S22">
        <v>29</v>
      </c>
      <c r="T22">
        <v>0.57906929355393144</v>
      </c>
      <c r="U22">
        <v>20</v>
      </c>
      <c r="V22">
        <v>0.14092729566285003</v>
      </c>
      <c r="W22">
        <v>18</v>
      </c>
      <c r="X22">
        <v>7.5292175994855201E-2</v>
      </c>
      <c r="Y22">
        <v>15</v>
      </c>
      <c r="Z22">
        <v>9.6884835675641004E-2</v>
      </c>
      <c r="AA22">
        <v>17</v>
      </c>
      <c r="AB22">
        <v>0.16532638489110565</v>
      </c>
      <c r="AC22">
        <v>4</v>
      </c>
      <c r="AD22">
        <v>0.47221688229629483</v>
      </c>
      <c r="AE22">
        <v>30</v>
      </c>
      <c r="AF22">
        <v>0.53412253660439035</v>
      </c>
      <c r="AG22">
        <v>30</v>
      </c>
      <c r="AH22">
        <v>0.49158047802223825</v>
      </c>
      <c r="AI22">
        <v>29</v>
      </c>
      <c r="AJ22">
        <v>0.61892621831968664</v>
      </c>
      <c r="AK22">
        <v>25</v>
      </c>
      <c r="AL22">
        <v>0.41209088723303289</v>
      </c>
      <c r="AM22">
        <v>30</v>
      </c>
      <c r="AN22">
        <v>0.38107378168031342</v>
      </c>
      <c r="AO22">
        <v>6</v>
      </c>
      <c r="AP22">
        <v>0.82447498180719259</v>
      </c>
      <c r="AQ22">
        <v>28</v>
      </c>
      <c r="AR22">
        <v>0.14261977301037856</v>
      </c>
      <c r="AS22">
        <v>3</v>
      </c>
      <c r="AT22">
        <v>0.23419666095811201</v>
      </c>
      <c r="AU22">
        <v>21</v>
      </c>
      <c r="AV22">
        <v>0.84690394110540124</v>
      </c>
      <c r="AW22">
        <v>25</v>
      </c>
      <c r="AX22">
        <v>0.50412669557177769</v>
      </c>
      <c r="AY22">
        <v>24</v>
      </c>
      <c r="AZ22">
        <v>0.64614605828540772</v>
      </c>
      <c r="BA22">
        <v>26</v>
      </c>
      <c r="BB22">
        <v>0.11906374950142787</v>
      </c>
      <c r="BC22">
        <v>28</v>
      </c>
      <c r="BD22">
        <v>8.8009209268657185E-2</v>
      </c>
      <c r="BE22">
        <v>6</v>
      </c>
      <c r="BF22">
        <v>0.12604427124480641</v>
      </c>
      <c r="BG22">
        <v>1</v>
      </c>
      <c r="BH22">
        <v>0.20355021691241057</v>
      </c>
      <c r="BI22">
        <v>6</v>
      </c>
      <c r="BJ22">
        <v>0.57171656922307212</v>
      </c>
      <c r="BK22">
        <v>29</v>
      </c>
      <c r="BL22">
        <v>0.6195056521457285</v>
      </c>
      <c r="BM22">
        <v>27</v>
      </c>
      <c r="BN22">
        <v>96.708042847015605</v>
      </c>
      <c r="BO22">
        <v>30</v>
      </c>
      <c r="BP22">
        <v>109.66903802422283</v>
      </c>
      <c r="BQ22">
        <v>23</v>
      </c>
      <c r="BR22">
        <v>100.55646282145187</v>
      </c>
      <c r="BS22">
        <v>15</v>
      </c>
    </row>
    <row r="23" spans="1:71" x14ac:dyDescent="0.2">
      <c r="A23" t="s">
        <v>110</v>
      </c>
      <c r="B23">
        <v>0.43900809425968129</v>
      </c>
      <c r="C23">
        <v>25</v>
      </c>
      <c r="D23">
        <v>0.57442653304249203</v>
      </c>
      <c r="E23">
        <v>21</v>
      </c>
      <c r="F23">
        <v>0.35881278567767294</v>
      </c>
      <c r="G23">
        <v>12</v>
      </c>
      <c r="H23">
        <v>0.42557346695750803</v>
      </c>
      <c r="I23">
        <v>10</v>
      </c>
      <c r="J23">
        <v>0.77593937971249671</v>
      </c>
      <c r="K23">
        <v>15</v>
      </c>
      <c r="L23">
        <v>0.19025771269936742</v>
      </c>
      <c r="M23">
        <v>11</v>
      </c>
      <c r="N23">
        <v>0.24498785457183048</v>
      </c>
      <c r="O23">
        <v>10</v>
      </c>
      <c r="P23">
        <v>0.76372181767647773</v>
      </c>
      <c r="Q23">
        <v>21</v>
      </c>
      <c r="R23">
        <v>0.49654943514581651</v>
      </c>
      <c r="S23">
        <v>16</v>
      </c>
      <c r="T23">
        <v>0.57856986815072742</v>
      </c>
      <c r="U23">
        <v>21</v>
      </c>
      <c r="V23">
        <v>0.14961473392796368</v>
      </c>
      <c r="W23">
        <v>26</v>
      </c>
      <c r="X23">
        <v>5.9743783430987775E-2</v>
      </c>
      <c r="Y23">
        <v>1</v>
      </c>
      <c r="Z23">
        <v>9.6595395315353258E-2</v>
      </c>
      <c r="AA23">
        <v>16</v>
      </c>
      <c r="AB23">
        <v>0.19134827387953404</v>
      </c>
      <c r="AC23">
        <v>13</v>
      </c>
      <c r="AD23">
        <v>0.51451112853625625</v>
      </c>
      <c r="AE23">
        <v>21</v>
      </c>
      <c r="AF23">
        <v>0.57818462630785805</v>
      </c>
      <c r="AG23">
        <v>21</v>
      </c>
      <c r="AH23">
        <v>0.48008608423834009</v>
      </c>
      <c r="AI23">
        <v>25</v>
      </c>
      <c r="AJ23">
        <v>0.61025586465744353</v>
      </c>
      <c r="AK23">
        <v>19</v>
      </c>
      <c r="AL23">
        <v>0.38228289996044051</v>
      </c>
      <c r="AM23">
        <v>25</v>
      </c>
      <c r="AN23">
        <v>0.38974413534255659</v>
      </c>
      <c r="AO23">
        <v>12</v>
      </c>
      <c r="AP23">
        <v>0.75089401037774484</v>
      </c>
      <c r="AQ23">
        <v>9</v>
      </c>
      <c r="AR23">
        <v>0.16671382818690811</v>
      </c>
      <c r="AS23">
        <v>7</v>
      </c>
      <c r="AT23">
        <v>0.2220470132871136</v>
      </c>
      <c r="AU23">
        <v>3</v>
      </c>
      <c r="AV23">
        <v>0.75319716610448462</v>
      </c>
      <c r="AW23">
        <v>13</v>
      </c>
      <c r="AX23">
        <v>0.5010310601835507</v>
      </c>
      <c r="AY23">
        <v>18</v>
      </c>
      <c r="AZ23">
        <v>0.63340143479270761</v>
      </c>
      <c r="BA23">
        <v>25</v>
      </c>
      <c r="BB23">
        <v>0.11392587277019706</v>
      </c>
      <c r="BC23">
        <v>29</v>
      </c>
      <c r="BD23">
        <v>9.7616129603010457E-2</v>
      </c>
      <c r="BE23">
        <v>1</v>
      </c>
      <c r="BF23">
        <v>0.10610458771267352</v>
      </c>
      <c r="BG23">
        <v>4</v>
      </c>
      <c r="BH23">
        <v>0.17296852908874535</v>
      </c>
      <c r="BI23">
        <v>27</v>
      </c>
      <c r="BJ23">
        <v>0.55550528273030608</v>
      </c>
      <c r="BK23">
        <v>26</v>
      </c>
      <c r="BL23">
        <v>0.6081047376862162</v>
      </c>
      <c r="BM23">
        <v>22</v>
      </c>
      <c r="BN23">
        <v>104.99744225682299</v>
      </c>
      <c r="BO23">
        <v>21</v>
      </c>
      <c r="BP23">
        <v>112.40641889974738</v>
      </c>
      <c r="BQ23">
        <v>28</v>
      </c>
      <c r="BR23">
        <v>101.04565878602493</v>
      </c>
      <c r="BS23">
        <v>13</v>
      </c>
    </row>
    <row r="24" spans="1:71" x14ac:dyDescent="0.2">
      <c r="A24" t="s">
        <v>111</v>
      </c>
      <c r="B24">
        <v>0.467297552581666</v>
      </c>
      <c r="C24">
        <v>7</v>
      </c>
      <c r="D24">
        <v>0.63895903664617348</v>
      </c>
      <c r="E24">
        <v>5</v>
      </c>
      <c r="F24">
        <v>0.35615910967013681</v>
      </c>
      <c r="G24">
        <v>14</v>
      </c>
      <c r="H24">
        <v>0.36104096335382646</v>
      </c>
      <c r="I24">
        <v>26</v>
      </c>
      <c r="J24">
        <v>0.77037166124021461</v>
      </c>
      <c r="K24">
        <v>17</v>
      </c>
      <c r="L24">
        <v>0.19753382490084628</v>
      </c>
      <c r="M24">
        <v>6</v>
      </c>
      <c r="N24">
        <v>0.17616783806533853</v>
      </c>
      <c r="O24">
        <v>27</v>
      </c>
      <c r="P24">
        <v>0.79036754663515973</v>
      </c>
      <c r="Q24">
        <v>5</v>
      </c>
      <c r="R24">
        <v>0.48625533545189525</v>
      </c>
      <c r="S24">
        <v>23</v>
      </c>
      <c r="T24">
        <v>0.57074264691187049</v>
      </c>
      <c r="U24">
        <v>23</v>
      </c>
      <c r="V24">
        <v>0.1276259138803176</v>
      </c>
      <c r="W24">
        <v>6</v>
      </c>
      <c r="X24">
        <v>7.8461997120972266E-2</v>
      </c>
      <c r="Y24">
        <v>18</v>
      </c>
      <c r="Z24">
        <v>0.11570890948751082</v>
      </c>
      <c r="AA24">
        <v>29</v>
      </c>
      <c r="AB24">
        <v>0.20275434531738998</v>
      </c>
      <c r="AC24">
        <v>23</v>
      </c>
      <c r="AD24">
        <v>0.53222348880092996</v>
      </c>
      <c r="AE24">
        <v>11</v>
      </c>
      <c r="AF24">
        <v>0.59750492165071256</v>
      </c>
      <c r="AG24">
        <v>11</v>
      </c>
      <c r="AH24">
        <v>0.44980112624384594</v>
      </c>
      <c r="AI24">
        <v>15</v>
      </c>
      <c r="AJ24">
        <v>0.59005285560402088</v>
      </c>
      <c r="AK24">
        <v>13</v>
      </c>
      <c r="AL24">
        <v>0.35670701686054251</v>
      </c>
      <c r="AM24">
        <v>17</v>
      </c>
      <c r="AN24">
        <v>0.40994714439597918</v>
      </c>
      <c r="AO24">
        <v>18</v>
      </c>
      <c r="AP24">
        <v>0.7966566021731718</v>
      </c>
      <c r="AQ24">
        <v>21</v>
      </c>
      <c r="AR24">
        <v>0.18056842834961231</v>
      </c>
      <c r="AS24">
        <v>12</v>
      </c>
      <c r="AT24">
        <v>0.22690881739913679</v>
      </c>
      <c r="AU24">
        <v>13</v>
      </c>
      <c r="AV24">
        <v>0.85772465793725494</v>
      </c>
      <c r="AW24">
        <v>28</v>
      </c>
      <c r="AX24">
        <v>0.50468683647977719</v>
      </c>
      <c r="AY24">
        <v>26</v>
      </c>
      <c r="AZ24">
        <v>0.62711567384377775</v>
      </c>
      <c r="BA24">
        <v>22</v>
      </c>
      <c r="BB24">
        <v>0.14807499193322382</v>
      </c>
      <c r="BC24">
        <v>10</v>
      </c>
      <c r="BD24">
        <v>6.2144767947776132E-2</v>
      </c>
      <c r="BE24">
        <v>25</v>
      </c>
      <c r="BF24">
        <v>6.9759379305358776E-2</v>
      </c>
      <c r="BG24">
        <v>27</v>
      </c>
      <c r="BH24">
        <v>0.18199353645701746</v>
      </c>
      <c r="BI24">
        <v>24</v>
      </c>
      <c r="BJ24">
        <v>0.52275006584689343</v>
      </c>
      <c r="BK24">
        <v>16</v>
      </c>
      <c r="BL24">
        <v>0.58343352114904812</v>
      </c>
      <c r="BM24">
        <v>14</v>
      </c>
      <c r="BN24">
        <v>106.23145633798727</v>
      </c>
      <c r="BO24">
        <v>19</v>
      </c>
      <c r="BP24">
        <v>106.44724058393747</v>
      </c>
      <c r="BQ24">
        <v>15</v>
      </c>
      <c r="BR24">
        <v>97.118595235587847</v>
      </c>
      <c r="BS24">
        <v>30</v>
      </c>
    </row>
    <row r="25" spans="1:71" x14ac:dyDescent="0.2">
      <c r="A25" t="s">
        <v>112</v>
      </c>
      <c r="B25">
        <v>0.46690371954607457</v>
      </c>
      <c r="C25">
        <v>8</v>
      </c>
      <c r="D25">
        <v>0.65307718385339442</v>
      </c>
      <c r="E25">
        <v>2</v>
      </c>
      <c r="F25">
        <v>0.36996129713489451</v>
      </c>
      <c r="G25">
        <v>6</v>
      </c>
      <c r="H25">
        <v>0.34692281614660569</v>
      </c>
      <c r="I25">
        <v>29</v>
      </c>
      <c r="J25">
        <v>0.80698370609514314</v>
      </c>
      <c r="K25">
        <v>7</v>
      </c>
      <c r="L25">
        <v>0.20034829256453002</v>
      </c>
      <c r="M25">
        <v>5</v>
      </c>
      <c r="N25">
        <v>0.19307484862458965</v>
      </c>
      <c r="O25">
        <v>24</v>
      </c>
      <c r="P25">
        <v>0.7545862199422767</v>
      </c>
      <c r="Q25">
        <v>24</v>
      </c>
      <c r="R25">
        <v>0.47684224415507104</v>
      </c>
      <c r="S25">
        <v>26</v>
      </c>
      <c r="T25">
        <v>0.61710160887304633</v>
      </c>
      <c r="U25">
        <v>9</v>
      </c>
      <c r="V25">
        <v>0.12892450970173613</v>
      </c>
      <c r="W25">
        <v>8</v>
      </c>
      <c r="X25">
        <v>9.0990866523287264E-2</v>
      </c>
      <c r="Y25">
        <v>27</v>
      </c>
      <c r="Z25">
        <v>5.6955706786049047E-2</v>
      </c>
      <c r="AA25">
        <v>1</v>
      </c>
      <c r="AB25">
        <v>0.19410354685890902</v>
      </c>
      <c r="AC25">
        <v>17</v>
      </c>
      <c r="AD25">
        <v>0.53137256811165723</v>
      </c>
      <c r="AE25">
        <v>12</v>
      </c>
      <c r="AF25">
        <v>0.59829565134469342</v>
      </c>
      <c r="AG25">
        <v>9</v>
      </c>
      <c r="AH25">
        <v>0.42966728208338706</v>
      </c>
      <c r="AI25">
        <v>5</v>
      </c>
      <c r="AJ25">
        <v>0.57824378921566155</v>
      </c>
      <c r="AK25">
        <v>10</v>
      </c>
      <c r="AL25">
        <v>0.31265969750961292</v>
      </c>
      <c r="AM25">
        <v>5</v>
      </c>
      <c r="AN25">
        <v>0.4217562107843385</v>
      </c>
      <c r="AO25">
        <v>21</v>
      </c>
      <c r="AP25">
        <v>0.67352809801784952</v>
      </c>
      <c r="AQ25">
        <v>1</v>
      </c>
      <c r="AR25">
        <v>0.15811208320913336</v>
      </c>
      <c r="AS25">
        <v>4</v>
      </c>
      <c r="AT25">
        <v>0.23192324674212508</v>
      </c>
      <c r="AU25">
        <v>18</v>
      </c>
      <c r="AV25">
        <v>0.85169250896083393</v>
      </c>
      <c r="AW25">
        <v>27</v>
      </c>
      <c r="AX25">
        <v>0.50011546571184029</v>
      </c>
      <c r="AY25">
        <v>14</v>
      </c>
      <c r="AZ25">
        <v>0.52536279558710219</v>
      </c>
      <c r="BA25">
        <v>2</v>
      </c>
      <c r="BB25">
        <v>0.17206884636101871</v>
      </c>
      <c r="BC25">
        <v>2</v>
      </c>
      <c r="BD25">
        <v>5.3276024429626118E-2</v>
      </c>
      <c r="BE25">
        <v>28</v>
      </c>
      <c r="BF25">
        <v>9.9565357887275274E-2</v>
      </c>
      <c r="BG25">
        <v>9</v>
      </c>
      <c r="BH25">
        <v>0.19201246551120543</v>
      </c>
      <c r="BI25">
        <v>14</v>
      </c>
      <c r="BJ25">
        <v>0.49716705267151862</v>
      </c>
      <c r="BK25">
        <v>5</v>
      </c>
      <c r="BL25">
        <v>0.54856061940177958</v>
      </c>
      <c r="BM25">
        <v>5</v>
      </c>
      <c r="BN25">
        <v>107.81819771429332</v>
      </c>
      <c r="BO25">
        <v>15</v>
      </c>
      <c r="BP25">
        <v>101.72669165004714</v>
      </c>
      <c r="BQ25">
        <v>3</v>
      </c>
      <c r="BR25">
        <v>101.66860262983221</v>
      </c>
      <c r="BS25">
        <v>8</v>
      </c>
    </row>
    <row r="26" spans="1:71" x14ac:dyDescent="0.2">
      <c r="A26" t="s">
        <v>19</v>
      </c>
      <c r="B26">
        <v>0.46660880272629196</v>
      </c>
      <c r="C26">
        <v>9</v>
      </c>
      <c r="D26">
        <v>0.55707728694917025</v>
      </c>
      <c r="E26">
        <v>27</v>
      </c>
      <c r="F26">
        <v>0.34495547840423141</v>
      </c>
      <c r="G26">
        <v>18</v>
      </c>
      <c r="H26">
        <v>0.44292271305082981</v>
      </c>
      <c r="I26">
        <v>4</v>
      </c>
      <c r="J26">
        <v>0.77632072828475474</v>
      </c>
      <c r="K26">
        <v>14</v>
      </c>
      <c r="L26">
        <v>0.18148774711567067</v>
      </c>
      <c r="M26">
        <v>17</v>
      </c>
      <c r="N26">
        <v>0.24482521223977355</v>
      </c>
      <c r="O26">
        <v>11</v>
      </c>
      <c r="P26">
        <v>0.77552246979279083</v>
      </c>
      <c r="Q26">
        <v>14</v>
      </c>
      <c r="R26">
        <v>0.49264921724941013</v>
      </c>
      <c r="S26">
        <v>18</v>
      </c>
      <c r="T26">
        <v>0.63377152421746685</v>
      </c>
      <c r="U26">
        <v>7</v>
      </c>
      <c r="V26">
        <v>0.13910547634180084</v>
      </c>
      <c r="W26">
        <v>16</v>
      </c>
      <c r="X26">
        <v>6.5113314681241097E-2</v>
      </c>
      <c r="Y26">
        <v>3</v>
      </c>
      <c r="Z26">
        <v>6.7041084318895605E-2</v>
      </c>
      <c r="AA26">
        <v>2</v>
      </c>
      <c r="AB26">
        <v>0.19837078024382562</v>
      </c>
      <c r="AC26">
        <v>21</v>
      </c>
      <c r="AD26">
        <v>0.54326166374109719</v>
      </c>
      <c r="AE26">
        <v>7</v>
      </c>
      <c r="AF26">
        <v>0.60280867023002893</v>
      </c>
      <c r="AG26">
        <v>5</v>
      </c>
      <c r="AH26">
        <v>0.47831289705160801</v>
      </c>
      <c r="AI26">
        <v>24</v>
      </c>
      <c r="AJ26">
        <v>0.61268154321725754</v>
      </c>
      <c r="AK26">
        <v>20</v>
      </c>
      <c r="AL26">
        <v>0.38110762414465094</v>
      </c>
      <c r="AM26">
        <v>24</v>
      </c>
      <c r="AN26">
        <v>0.38731845678274263</v>
      </c>
      <c r="AO26">
        <v>11</v>
      </c>
      <c r="AP26">
        <v>0.73691963594406318</v>
      </c>
      <c r="AQ26">
        <v>6</v>
      </c>
      <c r="AR26">
        <v>0.19519340334777097</v>
      </c>
      <c r="AS26">
        <v>23</v>
      </c>
      <c r="AT26">
        <v>0.23859452990129207</v>
      </c>
      <c r="AU26">
        <v>27</v>
      </c>
      <c r="AV26">
        <v>0.74875908438646677</v>
      </c>
      <c r="AW26">
        <v>12</v>
      </c>
      <c r="AX26">
        <v>0.506712417234914</v>
      </c>
      <c r="AY26">
        <v>28</v>
      </c>
      <c r="AZ26">
        <v>0.58622083186460583</v>
      </c>
      <c r="BA26">
        <v>12</v>
      </c>
      <c r="BB26">
        <v>0.12267706073963935</v>
      </c>
      <c r="BC26">
        <v>24</v>
      </c>
      <c r="BD26">
        <v>8.1778123230657015E-2</v>
      </c>
      <c r="BE26">
        <v>10</v>
      </c>
      <c r="BF26">
        <v>9.2966512219053485E-2</v>
      </c>
      <c r="BG26">
        <v>16</v>
      </c>
      <c r="BH26">
        <v>0.18324462872875347</v>
      </c>
      <c r="BI26">
        <v>21</v>
      </c>
      <c r="BJ26">
        <v>0.55266702856555139</v>
      </c>
      <c r="BK26">
        <v>25</v>
      </c>
      <c r="BL26">
        <v>0.61439104839142022</v>
      </c>
      <c r="BM26">
        <v>25</v>
      </c>
      <c r="BN26">
        <v>108.57271168873339</v>
      </c>
      <c r="BO26">
        <v>12</v>
      </c>
      <c r="BP26">
        <v>114.97772249784337</v>
      </c>
      <c r="BQ26">
        <v>30</v>
      </c>
      <c r="BR26">
        <v>98.82298316747611</v>
      </c>
      <c r="BS26">
        <v>26</v>
      </c>
    </row>
    <row r="27" spans="1:71" x14ac:dyDescent="0.2">
      <c r="A27" t="s">
        <v>113</v>
      </c>
      <c r="B27">
        <v>0.4442185214697853</v>
      </c>
      <c r="C27">
        <v>23</v>
      </c>
      <c r="D27">
        <v>0.60715377186534314</v>
      </c>
      <c r="E27">
        <v>12</v>
      </c>
      <c r="F27">
        <v>0.33029777424903123</v>
      </c>
      <c r="G27">
        <v>22</v>
      </c>
      <c r="H27">
        <v>0.39284622813465692</v>
      </c>
      <c r="I27">
        <v>19</v>
      </c>
      <c r="J27">
        <v>0.7226957309348182</v>
      </c>
      <c r="K27">
        <v>29</v>
      </c>
      <c r="L27">
        <v>0.15466376208576726</v>
      </c>
      <c r="M27">
        <v>27</v>
      </c>
      <c r="N27">
        <v>0.23607978541161928</v>
      </c>
      <c r="O27">
        <v>13</v>
      </c>
      <c r="P27">
        <v>0.74559084330724013</v>
      </c>
      <c r="Q27">
        <v>27</v>
      </c>
      <c r="R27">
        <v>0.49748558109692986</v>
      </c>
      <c r="S27">
        <v>15</v>
      </c>
      <c r="T27">
        <v>0.52304315231716281</v>
      </c>
      <c r="U27">
        <v>30</v>
      </c>
      <c r="V27">
        <v>0.1272954938872885</v>
      </c>
      <c r="W27">
        <v>5</v>
      </c>
      <c r="X27">
        <v>7.4133487263577977E-2</v>
      </c>
      <c r="Y27">
        <v>13</v>
      </c>
      <c r="Z27">
        <v>8.858245558807723E-2</v>
      </c>
      <c r="AA27">
        <v>12</v>
      </c>
      <c r="AB27">
        <v>0.19171794483448254</v>
      </c>
      <c r="AC27">
        <v>15</v>
      </c>
      <c r="AD27">
        <v>0.50851269396742571</v>
      </c>
      <c r="AE27">
        <v>25</v>
      </c>
      <c r="AF27">
        <v>0.55971423460084302</v>
      </c>
      <c r="AG27">
        <v>27</v>
      </c>
      <c r="AH27">
        <v>0.48358742032738694</v>
      </c>
      <c r="AI27">
        <v>26</v>
      </c>
      <c r="AJ27">
        <v>0.62134790662975192</v>
      </c>
      <c r="AK27">
        <v>26</v>
      </c>
      <c r="AL27">
        <v>0.35497059675508458</v>
      </c>
      <c r="AM27">
        <v>16</v>
      </c>
      <c r="AN27">
        <v>0.37865209337024813</v>
      </c>
      <c r="AO27">
        <v>5</v>
      </c>
      <c r="AP27">
        <v>0.78425622287443431</v>
      </c>
      <c r="AQ27">
        <v>20</v>
      </c>
      <c r="AR27">
        <v>0.18445112379349601</v>
      </c>
      <c r="AS27">
        <v>16</v>
      </c>
      <c r="AT27">
        <v>0.22683095469775982</v>
      </c>
      <c r="AU27">
        <v>12</v>
      </c>
      <c r="AV27">
        <v>0.74414476648204686</v>
      </c>
      <c r="AW27">
        <v>10</v>
      </c>
      <c r="AX27">
        <v>0.49417849749687215</v>
      </c>
      <c r="AY27">
        <v>2</v>
      </c>
      <c r="AZ27">
        <v>0.63323527601738627</v>
      </c>
      <c r="BA27">
        <v>24</v>
      </c>
      <c r="BB27">
        <v>0.14390776756763907</v>
      </c>
      <c r="BC27">
        <v>13</v>
      </c>
      <c r="BD27">
        <v>8.3036467788612345E-2</v>
      </c>
      <c r="BE27">
        <v>8</v>
      </c>
      <c r="BF27">
        <v>0.11223138275695448</v>
      </c>
      <c r="BG27">
        <v>3</v>
      </c>
      <c r="BH27">
        <v>0.18261875037613479</v>
      </c>
      <c r="BI27">
        <v>22</v>
      </c>
      <c r="BJ27">
        <v>0.55095375069769692</v>
      </c>
      <c r="BK27">
        <v>24</v>
      </c>
      <c r="BL27">
        <v>0.61081945533486914</v>
      </c>
      <c r="BM27">
        <v>23</v>
      </c>
      <c r="BN27">
        <v>106.41871175938384</v>
      </c>
      <c r="BO27">
        <v>18</v>
      </c>
      <c r="BP27">
        <v>111.83913673195602</v>
      </c>
      <c r="BQ27">
        <v>27</v>
      </c>
      <c r="BR27">
        <v>103.53006684464775</v>
      </c>
      <c r="BS27">
        <v>2</v>
      </c>
    </row>
    <row r="28" spans="1:71" x14ac:dyDescent="0.2">
      <c r="A28" t="s">
        <v>15</v>
      </c>
      <c r="B28">
        <v>0.45360910313473507</v>
      </c>
      <c r="C28">
        <v>18</v>
      </c>
      <c r="D28">
        <v>0.65219628652198514</v>
      </c>
      <c r="E28">
        <v>3</v>
      </c>
      <c r="F28">
        <v>0.33064882454950528</v>
      </c>
      <c r="G28">
        <v>21</v>
      </c>
      <c r="H28">
        <v>0.34780371347801492</v>
      </c>
      <c r="I28">
        <v>28</v>
      </c>
      <c r="J28">
        <v>0.73119322368250217</v>
      </c>
      <c r="K28">
        <v>28</v>
      </c>
      <c r="L28">
        <v>0.12397317438141811</v>
      </c>
      <c r="M28">
        <v>30</v>
      </c>
      <c r="N28">
        <v>0.19911505875881905</v>
      </c>
      <c r="O28">
        <v>22</v>
      </c>
      <c r="P28">
        <v>0.77371901122423048</v>
      </c>
      <c r="Q28">
        <v>15</v>
      </c>
      <c r="R28">
        <v>0.48778650997959966</v>
      </c>
      <c r="S28">
        <v>21</v>
      </c>
      <c r="T28">
        <v>0.67517738055420107</v>
      </c>
      <c r="U28">
        <v>2</v>
      </c>
      <c r="V28">
        <v>0.12991110694081817</v>
      </c>
      <c r="W28">
        <v>9</v>
      </c>
      <c r="X28">
        <v>9.4777140080851252E-2</v>
      </c>
      <c r="Y28">
        <v>29</v>
      </c>
      <c r="Z28">
        <v>0.11384498737155326</v>
      </c>
      <c r="AA28">
        <v>27</v>
      </c>
      <c r="AB28">
        <v>0.15485613218042821</v>
      </c>
      <c r="AC28">
        <v>1</v>
      </c>
      <c r="AD28">
        <v>0.51176536026908281</v>
      </c>
      <c r="AE28">
        <v>22</v>
      </c>
      <c r="AF28">
        <v>0.55298230576921958</v>
      </c>
      <c r="AG28">
        <v>29</v>
      </c>
      <c r="AH28">
        <v>0.4426740164366903</v>
      </c>
      <c r="AI28">
        <v>11</v>
      </c>
      <c r="AJ28">
        <v>0.51828881628703838</v>
      </c>
      <c r="AK28">
        <v>1</v>
      </c>
      <c r="AL28">
        <v>0.37758855573793682</v>
      </c>
      <c r="AM28">
        <v>23</v>
      </c>
      <c r="AN28">
        <v>0.48171118371296168</v>
      </c>
      <c r="AO28">
        <v>30</v>
      </c>
      <c r="AP28">
        <v>0.78058052809858691</v>
      </c>
      <c r="AQ28">
        <v>18</v>
      </c>
      <c r="AR28">
        <v>0.20331198210942314</v>
      </c>
      <c r="AS28">
        <v>26</v>
      </c>
      <c r="AT28">
        <v>0.23532362055671757</v>
      </c>
      <c r="AU28">
        <v>23</v>
      </c>
      <c r="AV28">
        <v>0.83155864224967457</v>
      </c>
      <c r="AW28">
        <v>24</v>
      </c>
      <c r="AX28">
        <v>0.50098540075708275</v>
      </c>
      <c r="AY28">
        <v>17</v>
      </c>
      <c r="AZ28">
        <v>0.54491410237485605</v>
      </c>
      <c r="BA28">
        <v>5</v>
      </c>
      <c r="BB28">
        <v>0.17055562149787779</v>
      </c>
      <c r="BC28">
        <v>3</v>
      </c>
      <c r="BD28">
        <v>4.9070388789278087E-2</v>
      </c>
      <c r="BE28">
        <v>29</v>
      </c>
      <c r="BF28">
        <v>6.5458822362498253E-2</v>
      </c>
      <c r="BG28">
        <v>28</v>
      </c>
      <c r="BH28">
        <v>0.20447776851171628</v>
      </c>
      <c r="BI28">
        <v>5</v>
      </c>
      <c r="BJ28">
        <v>0.53142743604495035</v>
      </c>
      <c r="BK28">
        <v>18</v>
      </c>
      <c r="BL28">
        <v>0.59936329403793498</v>
      </c>
      <c r="BM28">
        <v>18</v>
      </c>
      <c r="BN28">
        <v>102.79010729299857</v>
      </c>
      <c r="BO28">
        <v>27</v>
      </c>
      <c r="BP28">
        <v>102.4300129491604</v>
      </c>
      <c r="BQ28">
        <v>4</v>
      </c>
      <c r="BR28">
        <v>101.96545989664543</v>
      </c>
      <c r="BS28">
        <v>7</v>
      </c>
    </row>
    <row r="29" spans="1:71" x14ac:dyDescent="0.2">
      <c r="A29" t="s">
        <v>114</v>
      </c>
      <c r="B29">
        <v>0.45685532290272246</v>
      </c>
      <c r="C29">
        <v>14</v>
      </c>
      <c r="D29">
        <v>0.60786177104762795</v>
      </c>
      <c r="E29">
        <v>11</v>
      </c>
      <c r="F29">
        <v>0.36296286296415664</v>
      </c>
      <c r="G29">
        <v>7</v>
      </c>
      <c r="H29">
        <v>0.39213822895237216</v>
      </c>
      <c r="I29">
        <v>20</v>
      </c>
      <c r="J29">
        <v>0.81692268056484629</v>
      </c>
      <c r="K29">
        <v>3</v>
      </c>
      <c r="L29">
        <v>0.17786663856811286</v>
      </c>
      <c r="M29">
        <v>20</v>
      </c>
      <c r="N29">
        <v>0.28054986003351734</v>
      </c>
      <c r="O29">
        <v>3</v>
      </c>
      <c r="P29">
        <v>0.72835814752831107</v>
      </c>
      <c r="Q29">
        <v>30</v>
      </c>
      <c r="R29">
        <v>0.48925351580314674</v>
      </c>
      <c r="S29">
        <v>20</v>
      </c>
      <c r="T29">
        <v>0.55365874640953983</v>
      </c>
      <c r="U29">
        <v>27</v>
      </c>
      <c r="V29">
        <v>0.12409684991971583</v>
      </c>
      <c r="W29">
        <v>2</v>
      </c>
      <c r="X29">
        <v>9.127679916403815E-2</v>
      </c>
      <c r="Y29">
        <v>28</v>
      </c>
      <c r="Z29">
        <v>0.10575777838819925</v>
      </c>
      <c r="AA29">
        <v>22</v>
      </c>
      <c r="AB29">
        <v>0.19083226193278544</v>
      </c>
      <c r="AC29">
        <v>12</v>
      </c>
      <c r="AD29">
        <v>0.52809621229897075</v>
      </c>
      <c r="AE29">
        <v>16</v>
      </c>
      <c r="AF29">
        <v>0.58851540821969217</v>
      </c>
      <c r="AG29">
        <v>16</v>
      </c>
      <c r="AH29">
        <v>0.47304978055562097</v>
      </c>
      <c r="AI29">
        <v>23</v>
      </c>
      <c r="AJ29">
        <v>0.55752129371672243</v>
      </c>
      <c r="AK29">
        <v>2</v>
      </c>
      <c r="AL29">
        <v>0.33417645182055639</v>
      </c>
      <c r="AM29">
        <v>11</v>
      </c>
      <c r="AN29">
        <v>0.44247870628327773</v>
      </c>
      <c r="AO29">
        <v>29</v>
      </c>
      <c r="AP29">
        <v>0.71417856853742911</v>
      </c>
      <c r="AQ29">
        <v>4</v>
      </c>
      <c r="AR29">
        <v>0.18318880685708924</v>
      </c>
      <c r="AS29">
        <v>15</v>
      </c>
      <c r="AT29">
        <v>0.24500852470571044</v>
      </c>
      <c r="AU29">
        <v>30</v>
      </c>
      <c r="AV29">
        <v>0.66796200938728933</v>
      </c>
      <c r="AW29">
        <v>2</v>
      </c>
      <c r="AX29">
        <v>0.51157191797578483</v>
      </c>
      <c r="AY29">
        <v>30</v>
      </c>
      <c r="AZ29">
        <v>0.66421332912782471</v>
      </c>
      <c r="BA29">
        <v>28</v>
      </c>
      <c r="BB29">
        <v>0.17598112630588131</v>
      </c>
      <c r="BC29">
        <v>1</v>
      </c>
      <c r="BD29">
        <v>4.7944553090107381E-2</v>
      </c>
      <c r="BE29">
        <v>30</v>
      </c>
      <c r="BF29">
        <v>8.8695941821169966E-2</v>
      </c>
      <c r="BG29">
        <v>18</v>
      </c>
      <c r="BH29">
        <v>0.17605335204081957</v>
      </c>
      <c r="BI29">
        <v>26</v>
      </c>
      <c r="BJ29">
        <v>0.5489572972476604</v>
      </c>
      <c r="BK29">
        <v>22</v>
      </c>
      <c r="BL29">
        <v>0.60665438390597692</v>
      </c>
      <c r="BM29">
        <v>21</v>
      </c>
      <c r="BN29">
        <v>110.8474501109132</v>
      </c>
      <c r="BO29">
        <v>5</v>
      </c>
      <c r="BP29">
        <v>107.23806058856403</v>
      </c>
      <c r="BQ29">
        <v>16</v>
      </c>
      <c r="BR29">
        <v>99.242867557957481</v>
      </c>
      <c r="BS29">
        <v>22</v>
      </c>
    </row>
    <row r="30" spans="1:71" x14ac:dyDescent="0.2">
      <c r="A30" t="s">
        <v>16</v>
      </c>
      <c r="B30">
        <v>0.47692509781978626</v>
      </c>
      <c r="C30">
        <v>2</v>
      </c>
      <c r="D30">
        <v>0.50697995395390361</v>
      </c>
      <c r="E30">
        <v>30</v>
      </c>
      <c r="F30">
        <v>0.35864665500591586</v>
      </c>
      <c r="G30">
        <v>13</v>
      </c>
      <c r="H30">
        <v>0.49302004604609651</v>
      </c>
      <c r="I30">
        <v>1</v>
      </c>
      <c r="J30">
        <v>0.82021759287775886</v>
      </c>
      <c r="K30">
        <v>2</v>
      </c>
      <c r="L30">
        <v>0.19203871943125517</v>
      </c>
      <c r="M30">
        <v>9</v>
      </c>
      <c r="N30">
        <v>0.28929489834544514</v>
      </c>
      <c r="O30">
        <v>1</v>
      </c>
      <c r="P30">
        <v>0.80602750063867912</v>
      </c>
      <c r="Q30">
        <v>2</v>
      </c>
      <c r="R30">
        <v>0.54518692799313384</v>
      </c>
      <c r="S30">
        <v>1</v>
      </c>
      <c r="T30">
        <v>0.5381357187350172</v>
      </c>
      <c r="U30">
        <v>29</v>
      </c>
      <c r="V30">
        <v>0.13818074443188766</v>
      </c>
      <c r="W30">
        <v>15</v>
      </c>
      <c r="X30">
        <v>7.2227389682574639E-2</v>
      </c>
      <c r="Y30">
        <v>11</v>
      </c>
      <c r="Z30">
        <v>8.9867003225530387E-2</v>
      </c>
      <c r="AA30">
        <v>14</v>
      </c>
      <c r="AB30">
        <v>0.16339974838056498</v>
      </c>
      <c r="AC30">
        <v>3</v>
      </c>
      <c r="AD30">
        <v>0.5654742955047295</v>
      </c>
      <c r="AE30">
        <v>1</v>
      </c>
      <c r="AF30">
        <v>0.62894356358135473</v>
      </c>
      <c r="AG30">
        <v>1</v>
      </c>
      <c r="AH30">
        <v>0.42465297944239677</v>
      </c>
      <c r="AI30">
        <v>4</v>
      </c>
      <c r="AJ30">
        <v>0.71939650489653362</v>
      </c>
      <c r="AK30">
        <v>30</v>
      </c>
      <c r="AL30">
        <v>0.31490051285327392</v>
      </c>
      <c r="AM30">
        <v>6</v>
      </c>
      <c r="AN30">
        <v>0.28060349510346644</v>
      </c>
      <c r="AO30">
        <v>1</v>
      </c>
      <c r="AP30">
        <v>0.69734042714860456</v>
      </c>
      <c r="AQ30">
        <v>2</v>
      </c>
      <c r="AR30">
        <v>0.12398426745734381</v>
      </c>
      <c r="AS30">
        <v>1</v>
      </c>
      <c r="AT30">
        <v>0.22248391471548748</v>
      </c>
      <c r="AU30">
        <v>4</v>
      </c>
      <c r="AV30">
        <v>0.68388928495311929</v>
      </c>
      <c r="AW30">
        <v>3</v>
      </c>
      <c r="AX30">
        <v>0.4973110963791309</v>
      </c>
      <c r="AY30">
        <v>9</v>
      </c>
      <c r="AZ30">
        <v>0.55592507429396321</v>
      </c>
      <c r="BA30">
        <v>7</v>
      </c>
      <c r="BB30">
        <v>0.12216476693079015</v>
      </c>
      <c r="BC30">
        <v>25</v>
      </c>
      <c r="BD30">
        <v>8.1687448289711057E-2</v>
      </c>
      <c r="BE30">
        <v>11</v>
      </c>
      <c r="BF30">
        <v>9.5645300983965509E-2</v>
      </c>
      <c r="BG30">
        <v>11</v>
      </c>
      <c r="BH30">
        <v>0.20149582368358185</v>
      </c>
      <c r="BI30">
        <v>9</v>
      </c>
      <c r="BJ30">
        <v>0.4668114886231669</v>
      </c>
      <c r="BK30">
        <v>1</v>
      </c>
      <c r="BL30">
        <v>0.50880598978292624</v>
      </c>
      <c r="BM30">
        <v>1</v>
      </c>
      <c r="BN30">
        <v>118.55508580232846</v>
      </c>
      <c r="BO30">
        <v>1</v>
      </c>
      <c r="BP30">
        <v>103.28418246196173</v>
      </c>
      <c r="BQ30">
        <v>7</v>
      </c>
      <c r="BR30">
        <v>100.27121459996199</v>
      </c>
      <c r="BS30">
        <v>16</v>
      </c>
    </row>
    <row r="31" spans="1:71" x14ac:dyDescent="0.2">
      <c r="A31" t="s">
        <v>7</v>
      </c>
      <c r="B31">
        <v>0.46347543011362086</v>
      </c>
      <c r="C31">
        <v>11</v>
      </c>
      <c r="D31">
        <v>0.65454703859969254</v>
      </c>
      <c r="E31">
        <v>1</v>
      </c>
      <c r="F31">
        <v>0.31155250784734018</v>
      </c>
      <c r="G31">
        <v>30</v>
      </c>
      <c r="H31">
        <v>0.34545296140030751</v>
      </c>
      <c r="I31">
        <v>30</v>
      </c>
      <c r="J31">
        <v>0.74550339447678504</v>
      </c>
      <c r="K31">
        <v>22</v>
      </c>
      <c r="L31">
        <v>0.1796959789106985</v>
      </c>
      <c r="M31">
        <v>18</v>
      </c>
      <c r="N31">
        <v>0.18060009475997466</v>
      </c>
      <c r="O31">
        <v>26</v>
      </c>
      <c r="P31">
        <v>0.7694431229496792</v>
      </c>
      <c r="Q31">
        <v>18</v>
      </c>
      <c r="R31">
        <v>0.4821143706940848</v>
      </c>
      <c r="S31">
        <v>24</v>
      </c>
      <c r="T31">
        <v>0.60389773093175536</v>
      </c>
      <c r="U31">
        <v>13</v>
      </c>
      <c r="V31">
        <v>0.13275442896800591</v>
      </c>
      <c r="W31">
        <v>11</v>
      </c>
      <c r="X31">
        <v>7.0585201432015687E-2</v>
      </c>
      <c r="Y31">
        <v>7</v>
      </c>
      <c r="Z31">
        <v>7.9046933145381693E-2</v>
      </c>
      <c r="AA31">
        <v>6</v>
      </c>
      <c r="AB31">
        <v>0.20345870844631808</v>
      </c>
      <c r="AC31">
        <v>24</v>
      </c>
      <c r="AD31">
        <v>0.51592932953500326</v>
      </c>
      <c r="AE31">
        <v>19</v>
      </c>
      <c r="AF31">
        <v>0.57494044896084473</v>
      </c>
      <c r="AG31">
        <v>22</v>
      </c>
      <c r="AH31">
        <v>0.46268849504391679</v>
      </c>
      <c r="AI31">
        <v>20</v>
      </c>
      <c r="AJ31">
        <v>0.61517882956321701</v>
      </c>
      <c r="AK31">
        <v>24</v>
      </c>
      <c r="AL31">
        <v>0.39766079426927042</v>
      </c>
      <c r="AM31">
        <v>29</v>
      </c>
      <c r="AN31">
        <v>0.3848211704367831</v>
      </c>
      <c r="AO31">
        <v>7</v>
      </c>
      <c r="AP31">
        <v>0.81921721215968413</v>
      </c>
      <c r="AQ31">
        <v>27</v>
      </c>
      <c r="AR31">
        <v>0.24056759294380831</v>
      </c>
      <c r="AS31">
        <v>29</v>
      </c>
      <c r="AT31">
        <v>0.22639220075358513</v>
      </c>
      <c r="AU31">
        <v>9</v>
      </c>
      <c r="AV31">
        <v>0.84735006919789735</v>
      </c>
      <c r="AW31">
        <v>26</v>
      </c>
      <c r="AX31">
        <v>0.50458312220251267</v>
      </c>
      <c r="AY31">
        <v>25</v>
      </c>
      <c r="AZ31">
        <v>0.60398915344619386</v>
      </c>
      <c r="BA31">
        <v>16</v>
      </c>
      <c r="BB31">
        <v>0.13126117077615665</v>
      </c>
      <c r="BC31">
        <v>21</v>
      </c>
      <c r="BD31">
        <v>8.302808476691835E-2</v>
      </c>
      <c r="BE31">
        <v>9</v>
      </c>
      <c r="BF31">
        <v>8.1959397917700544E-2</v>
      </c>
      <c r="BG31">
        <v>24</v>
      </c>
      <c r="BH31">
        <v>0.19042255711774297</v>
      </c>
      <c r="BI31">
        <v>15</v>
      </c>
      <c r="BJ31">
        <v>0.53846658644591783</v>
      </c>
      <c r="BK31">
        <v>20</v>
      </c>
      <c r="BL31">
        <v>0.61883380318412673</v>
      </c>
      <c r="BM31">
        <v>26</v>
      </c>
      <c r="BN31">
        <v>105.33487626027204</v>
      </c>
      <c r="BO31">
        <v>20</v>
      </c>
      <c r="BP31">
        <v>111.74663004902054</v>
      </c>
      <c r="BQ31">
        <v>26</v>
      </c>
      <c r="BR31">
        <v>99.129409826009109</v>
      </c>
      <c r="BS31">
        <v>24</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S31"/>
  <sheetViews>
    <sheetView workbookViewId="0"/>
  </sheetViews>
  <sheetFormatPr baseColWidth="10" defaultRowHeight="15" x14ac:dyDescent="0.2"/>
  <cols>
    <col min="1" max="1" width="20.1640625" bestFit="1" customWidth="1" collapsed="1"/>
  </cols>
  <sheetData>
    <row r="1" spans="1:71" x14ac:dyDescent="0.2">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spans="1:71" x14ac:dyDescent="0.2">
      <c r="A2" t="s">
        <v>8</v>
      </c>
      <c r="B2">
        <v>0.46100452269545922</v>
      </c>
      <c r="C2">
        <v>14</v>
      </c>
      <c r="D2">
        <v>0.60665005506751624</v>
      </c>
      <c r="E2">
        <v>13</v>
      </c>
      <c r="F2">
        <v>0.36687472468346694</v>
      </c>
      <c r="G2">
        <v>6</v>
      </c>
      <c r="H2">
        <v>0.39334994493248387</v>
      </c>
      <c r="I2">
        <v>18</v>
      </c>
      <c r="J2">
        <v>0.80758249391373182</v>
      </c>
      <c r="K2">
        <v>8</v>
      </c>
      <c r="L2">
        <v>0.22685838560671756</v>
      </c>
      <c r="M2">
        <v>1</v>
      </c>
      <c r="N2">
        <v>0.24702545802961928</v>
      </c>
      <c r="O2">
        <v>9</v>
      </c>
      <c r="P2">
        <v>0.78022229663244935</v>
      </c>
      <c r="Q2">
        <v>12</v>
      </c>
      <c r="R2">
        <v>0.51397111932905071</v>
      </c>
      <c r="S2">
        <v>7</v>
      </c>
      <c r="T2">
        <v>0.56887055686268295</v>
      </c>
      <c r="U2">
        <v>24</v>
      </c>
      <c r="V2">
        <v>0.12695170658519317</v>
      </c>
      <c r="W2">
        <v>7</v>
      </c>
      <c r="X2">
        <v>7.3913317619276261E-2</v>
      </c>
      <c r="Y2">
        <v>16</v>
      </c>
      <c r="Z2">
        <v>8.5294681748493473E-2</v>
      </c>
      <c r="AA2">
        <v>11</v>
      </c>
      <c r="AB2">
        <v>0.18833082990551958</v>
      </c>
      <c r="AC2">
        <v>13</v>
      </c>
      <c r="AD2">
        <v>0.5334543484642511</v>
      </c>
      <c r="AE2">
        <v>9</v>
      </c>
      <c r="AF2">
        <v>0.60896976286473481</v>
      </c>
      <c r="AG2">
        <v>4</v>
      </c>
      <c r="AH2">
        <v>0.45299589533494622</v>
      </c>
      <c r="AI2">
        <v>15</v>
      </c>
      <c r="AJ2">
        <v>0.58790529275737602</v>
      </c>
      <c r="AK2">
        <v>15</v>
      </c>
      <c r="AL2">
        <v>0.33068709462833396</v>
      </c>
      <c r="AM2">
        <v>8</v>
      </c>
      <c r="AN2">
        <v>0.41209470724262404</v>
      </c>
      <c r="AO2">
        <v>16</v>
      </c>
      <c r="AP2">
        <v>0.73242523449038743</v>
      </c>
      <c r="AQ2">
        <v>4</v>
      </c>
      <c r="AR2">
        <v>0.12208185988481354</v>
      </c>
      <c r="AS2">
        <v>1</v>
      </c>
      <c r="AT2">
        <v>0.23174995082411107</v>
      </c>
      <c r="AU2">
        <v>25</v>
      </c>
      <c r="AV2">
        <v>0.74880555694549944</v>
      </c>
      <c r="AW2">
        <v>7</v>
      </c>
      <c r="AX2">
        <v>0.50325158828360639</v>
      </c>
      <c r="AY2">
        <v>23</v>
      </c>
      <c r="AZ2">
        <v>0.62164891834776437</v>
      </c>
      <c r="BA2">
        <v>21</v>
      </c>
      <c r="BB2">
        <v>0.13092576707129136</v>
      </c>
      <c r="BC2">
        <v>20</v>
      </c>
      <c r="BD2">
        <v>7.4345825590528533E-2</v>
      </c>
      <c r="BE2">
        <v>20</v>
      </c>
      <c r="BF2">
        <v>8.3717304438279544E-2</v>
      </c>
      <c r="BG2">
        <v>22</v>
      </c>
      <c r="BH2">
        <v>0.21160649350124924</v>
      </c>
      <c r="BI2">
        <v>2</v>
      </c>
      <c r="BJ2">
        <v>0.5221936909374113</v>
      </c>
      <c r="BK2">
        <v>15</v>
      </c>
      <c r="BL2">
        <v>0.56166933008793729</v>
      </c>
      <c r="BM2">
        <v>6</v>
      </c>
      <c r="BN2">
        <v>111.41290459073787</v>
      </c>
      <c r="BO2">
        <v>5</v>
      </c>
      <c r="BP2">
        <v>110.79351652367939</v>
      </c>
      <c r="BQ2">
        <v>25</v>
      </c>
      <c r="BR2">
        <v>99.203706990413792</v>
      </c>
      <c r="BS2">
        <v>22</v>
      </c>
    </row>
    <row r="3" spans="1:71" x14ac:dyDescent="0.2">
      <c r="A3" t="s">
        <v>97</v>
      </c>
      <c r="B3">
        <v>0.44500747690740089</v>
      </c>
      <c r="C3">
        <v>21</v>
      </c>
      <c r="D3">
        <v>0.60608489859356796</v>
      </c>
      <c r="E3">
        <v>14</v>
      </c>
      <c r="F3">
        <v>0.36099862847345893</v>
      </c>
      <c r="G3">
        <v>7</v>
      </c>
      <c r="H3">
        <v>0.39391510140643221</v>
      </c>
      <c r="I3">
        <v>17</v>
      </c>
      <c r="J3">
        <v>0.80984302839449485</v>
      </c>
      <c r="K3">
        <v>5</v>
      </c>
      <c r="L3">
        <v>0.19559149763963271</v>
      </c>
      <c r="M3">
        <v>9</v>
      </c>
      <c r="N3">
        <v>0.2388584228695339</v>
      </c>
      <c r="O3">
        <v>11</v>
      </c>
      <c r="P3">
        <v>0.78185903621251185</v>
      </c>
      <c r="Q3">
        <v>11</v>
      </c>
      <c r="R3">
        <v>0.50314481202631023</v>
      </c>
      <c r="S3">
        <v>13</v>
      </c>
      <c r="T3">
        <v>0.55808724257391285</v>
      </c>
      <c r="U3">
        <v>28</v>
      </c>
      <c r="V3">
        <v>0.13729041012810156</v>
      </c>
      <c r="W3">
        <v>12</v>
      </c>
      <c r="X3">
        <v>6.6438254114489004E-2</v>
      </c>
      <c r="Y3">
        <v>5</v>
      </c>
      <c r="Z3">
        <v>9.1541636894031442E-2</v>
      </c>
      <c r="AA3">
        <v>18</v>
      </c>
      <c r="AB3">
        <v>0.16472122782667206</v>
      </c>
      <c r="AC3">
        <v>1</v>
      </c>
      <c r="AD3">
        <v>0.5159384683152296</v>
      </c>
      <c r="AE3">
        <v>21</v>
      </c>
      <c r="AF3">
        <v>0.58255295692981768</v>
      </c>
      <c r="AG3">
        <v>19</v>
      </c>
      <c r="AH3">
        <v>0.45633708028726216</v>
      </c>
      <c r="AI3">
        <v>18</v>
      </c>
      <c r="AJ3">
        <v>0.57726699688373895</v>
      </c>
      <c r="AK3">
        <v>13</v>
      </c>
      <c r="AL3">
        <v>0.32363886546787313</v>
      </c>
      <c r="AM3">
        <v>7</v>
      </c>
      <c r="AN3">
        <v>0.42273300311626122</v>
      </c>
      <c r="AO3">
        <v>18</v>
      </c>
      <c r="AP3">
        <v>0.73429165217036441</v>
      </c>
      <c r="AQ3">
        <v>5</v>
      </c>
      <c r="AR3">
        <v>0.16531343185038366</v>
      </c>
      <c r="AS3">
        <v>9</v>
      </c>
      <c r="AT3">
        <v>0.21610290409150473</v>
      </c>
      <c r="AU3">
        <v>2</v>
      </c>
      <c r="AV3">
        <v>0.76472885024123349</v>
      </c>
      <c r="AW3">
        <v>13</v>
      </c>
      <c r="AX3">
        <v>0.4946790587947732</v>
      </c>
      <c r="AY3">
        <v>7</v>
      </c>
      <c r="AZ3">
        <v>0.63821769526176908</v>
      </c>
      <c r="BA3">
        <v>26</v>
      </c>
      <c r="BB3">
        <v>0.12796167067651326</v>
      </c>
      <c r="BC3">
        <v>24</v>
      </c>
      <c r="BD3">
        <v>8.0894805125362484E-2</v>
      </c>
      <c r="BE3">
        <v>11</v>
      </c>
      <c r="BF3">
        <v>9.2506165255220443E-2</v>
      </c>
      <c r="BG3">
        <v>15</v>
      </c>
      <c r="BH3">
        <v>0.21073051562753747</v>
      </c>
      <c r="BI3">
        <v>3</v>
      </c>
      <c r="BJ3">
        <v>0.52586753184726553</v>
      </c>
      <c r="BK3">
        <v>19</v>
      </c>
      <c r="BL3">
        <v>0.57918373832084136</v>
      </c>
      <c r="BM3">
        <v>14</v>
      </c>
      <c r="BN3">
        <v>106.93600021403724</v>
      </c>
      <c r="BO3">
        <v>16</v>
      </c>
      <c r="BP3">
        <v>107.17053712942169</v>
      </c>
      <c r="BQ3">
        <v>13</v>
      </c>
      <c r="BR3">
        <v>99.182726278828383</v>
      </c>
      <c r="BS3">
        <v>23</v>
      </c>
    </row>
    <row r="4" spans="1:71" x14ac:dyDescent="0.2">
      <c r="A4" t="s">
        <v>98</v>
      </c>
      <c r="B4">
        <v>0.46969184787736673</v>
      </c>
      <c r="C4">
        <v>7</v>
      </c>
      <c r="D4">
        <v>0.66407736568869868</v>
      </c>
      <c r="E4">
        <v>2</v>
      </c>
      <c r="F4">
        <v>0.34891381875795152</v>
      </c>
      <c r="G4">
        <v>16</v>
      </c>
      <c r="H4">
        <v>0.33592263431130137</v>
      </c>
      <c r="I4">
        <v>29</v>
      </c>
      <c r="J4">
        <v>0.82367970207164498</v>
      </c>
      <c r="K4">
        <v>2</v>
      </c>
      <c r="L4">
        <v>0.2013187026048866</v>
      </c>
      <c r="M4">
        <v>5</v>
      </c>
      <c r="N4">
        <v>0.21306316883415025</v>
      </c>
      <c r="O4">
        <v>23</v>
      </c>
      <c r="P4">
        <v>0.77708541411392396</v>
      </c>
      <c r="Q4">
        <v>15</v>
      </c>
      <c r="R4">
        <v>0.50738538679281309</v>
      </c>
      <c r="S4">
        <v>10</v>
      </c>
      <c r="T4">
        <v>0.59225699329366865</v>
      </c>
      <c r="U4">
        <v>17</v>
      </c>
      <c r="V4">
        <v>0.13689909838070771</v>
      </c>
      <c r="W4">
        <v>11</v>
      </c>
      <c r="X4">
        <v>6.8569430999603206E-2</v>
      </c>
      <c r="Y4">
        <v>8</v>
      </c>
      <c r="Z4">
        <v>9.810348660622438E-2</v>
      </c>
      <c r="AA4">
        <v>21</v>
      </c>
      <c r="AB4">
        <v>0.19620493161728339</v>
      </c>
      <c r="AC4">
        <v>20</v>
      </c>
      <c r="AD4">
        <v>0.52888938894853177</v>
      </c>
      <c r="AE4">
        <v>14</v>
      </c>
      <c r="AF4">
        <v>0.59659906106893446</v>
      </c>
      <c r="AG4">
        <v>10</v>
      </c>
      <c r="AH4">
        <v>0.42987540210926889</v>
      </c>
      <c r="AI4">
        <v>4</v>
      </c>
      <c r="AJ4">
        <v>0.53768406273066738</v>
      </c>
      <c r="AK4">
        <v>3</v>
      </c>
      <c r="AL4">
        <v>0.33158067818720588</v>
      </c>
      <c r="AM4">
        <v>9</v>
      </c>
      <c r="AN4">
        <v>0.46231593726933273</v>
      </c>
      <c r="AO4">
        <v>28</v>
      </c>
      <c r="AP4">
        <v>0.75496261339154858</v>
      </c>
      <c r="AQ4">
        <v>9</v>
      </c>
      <c r="AR4">
        <v>0.16760857193454143</v>
      </c>
      <c r="AS4">
        <v>11</v>
      </c>
      <c r="AT4">
        <v>0.22617715661411941</v>
      </c>
      <c r="AU4">
        <v>10</v>
      </c>
      <c r="AV4">
        <v>0.80521753720790734</v>
      </c>
      <c r="AW4">
        <v>24</v>
      </c>
      <c r="AX4">
        <v>0.49247919760569203</v>
      </c>
      <c r="AY4">
        <v>2</v>
      </c>
      <c r="AZ4">
        <v>0.5612281071632873</v>
      </c>
      <c r="BA4">
        <v>8</v>
      </c>
      <c r="BB4">
        <v>0.12626669452793066</v>
      </c>
      <c r="BC4">
        <v>26</v>
      </c>
      <c r="BD4">
        <v>7.9517486593936579E-2</v>
      </c>
      <c r="BE4">
        <v>13</v>
      </c>
      <c r="BF4">
        <v>7.4745526008425267E-2</v>
      </c>
      <c r="BG4">
        <v>26</v>
      </c>
      <c r="BH4">
        <v>0.19255131451291363</v>
      </c>
      <c r="BI4">
        <v>15</v>
      </c>
      <c r="BJ4">
        <v>0.50646800359041688</v>
      </c>
      <c r="BK4">
        <v>7</v>
      </c>
      <c r="BL4">
        <v>0.56287477967026389</v>
      </c>
      <c r="BM4">
        <v>7</v>
      </c>
      <c r="BN4">
        <v>107.79043115649247</v>
      </c>
      <c r="BO4">
        <v>13</v>
      </c>
      <c r="BP4">
        <v>105.19985314921463</v>
      </c>
      <c r="BQ4">
        <v>6</v>
      </c>
      <c r="BR4">
        <v>102.48108560002578</v>
      </c>
      <c r="BS4">
        <v>2</v>
      </c>
    </row>
    <row r="5" spans="1:71" x14ac:dyDescent="0.2">
      <c r="A5" t="s">
        <v>99</v>
      </c>
      <c r="B5">
        <v>0.48641565389402902</v>
      </c>
      <c r="C5">
        <v>2</v>
      </c>
      <c r="D5">
        <v>0.59414949797296446</v>
      </c>
      <c r="E5">
        <v>17</v>
      </c>
      <c r="F5">
        <v>0.38299800426543351</v>
      </c>
      <c r="G5">
        <v>2</v>
      </c>
      <c r="H5">
        <v>0.40585050202703571</v>
      </c>
      <c r="I5">
        <v>14</v>
      </c>
      <c r="J5">
        <v>0.70781742234170486</v>
      </c>
      <c r="K5">
        <v>30</v>
      </c>
      <c r="L5">
        <v>0.14026796458480725</v>
      </c>
      <c r="M5">
        <v>30</v>
      </c>
      <c r="N5">
        <v>0.23302317846023954</v>
      </c>
      <c r="O5">
        <v>13</v>
      </c>
      <c r="P5">
        <v>0.73531265127987466</v>
      </c>
      <c r="Q5">
        <v>29</v>
      </c>
      <c r="R5">
        <v>0.48657453107196691</v>
      </c>
      <c r="S5">
        <v>25</v>
      </c>
      <c r="T5">
        <v>0.61555390905410801</v>
      </c>
      <c r="U5">
        <v>10</v>
      </c>
      <c r="V5">
        <v>0.14175174009540867</v>
      </c>
      <c r="W5">
        <v>16</v>
      </c>
      <c r="X5">
        <v>7.0909770196854474E-2</v>
      </c>
      <c r="Y5">
        <v>12</v>
      </c>
      <c r="Z5">
        <v>0.12679319933235972</v>
      </c>
      <c r="AA5">
        <v>30</v>
      </c>
      <c r="AB5">
        <v>0.21012738290501681</v>
      </c>
      <c r="AC5">
        <v>29</v>
      </c>
      <c r="AD5">
        <v>0.56527308842103574</v>
      </c>
      <c r="AE5">
        <v>2</v>
      </c>
      <c r="AF5">
        <v>0.6087549763538751</v>
      </c>
      <c r="AG5">
        <v>5</v>
      </c>
      <c r="AH5">
        <v>0.43148633065438086</v>
      </c>
      <c r="AI5">
        <v>5</v>
      </c>
      <c r="AJ5">
        <v>0.5708112408780841</v>
      </c>
      <c r="AK5">
        <v>10</v>
      </c>
      <c r="AL5">
        <v>0.29699553471745715</v>
      </c>
      <c r="AM5">
        <v>2</v>
      </c>
      <c r="AN5">
        <v>0.42918875912191601</v>
      </c>
      <c r="AO5">
        <v>21</v>
      </c>
      <c r="AP5">
        <v>0.83482039489510296</v>
      </c>
      <c r="AQ5">
        <v>29</v>
      </c>
      <c r="AR5">
        <v>0.23910912910368212</v>
      </c>
      <c r="AS5">
        <v>29</v>
      </c>
      <c r="AT5">
        <v>0.23198443770363925</v>
      </c>
      <c r="AU5">
        <v>26</v>
      </c>
      <c r="AV5">
        <v>0.76267749675320762</v>
      </c>
      <c r="AW5">
        <v>12</v>
      </c>
      <c r="AX5">
        <v>0.50031899808098124</v>
      </c>
      <c r="AY5">
        <v>17</v>
      </c>
      <c r="AZ5">
        <v>0.57010373842671014</v>
      </c>
      <c r="BA5">
        <v>10</v>
      </c>
      <c r="BB5">
        <v>0.13773793172020837</v>
      </c>
      <c r="BC5">
        <v>15</v>
      </c>
      <c r="BD5">
        <v>8.5200255878151665E-2</v>
      </c>
      <c r="BE5">
        <v>6</v>
      </c>
      <c r="BF5">
        <v>7.5127735157876865E-2</v>
      </c>
      <c r="BG5">
        <v>25</v>
      </c>
      <c r="BH5">
        <v>0.16977007292613339</v>
      </c>
      <c r="BI5">
        <v>29</v>
      </c>
      <c r="BJ5">
        <v>0.49468643888614611</v>
      </c>
      <c r="BK5">
        <v>5</v>
      </c>
      <c r="BL5">
        <v>0.57586745013569207</v>
      </c>
      <c r="BM5">
        <v>12</v>
      </c>
      <c r="BN5">
        <v>111.85247404516129</v>
      </c>
      <c r="BO5">
        <v>4</v>
      </c>
      <c r="BP5">
        <v>110.23679633411489</v>
      </c>
      <c r="BQ5">
        <v>24</v>
      </c>
      <c r="BR5">
        <v>103.73478224586481</v>
      </c>
      <c r="BS5">
        <v>1</v>
      </c>
    </row>
    <row r="6" spans="1:71" x14ac:dyDescent="0.2">
      <c r="A6" t="s">
        <v>100</v>
      </c>
      <c r="B6">
        <v>0.46043336393800943</v>
      </c>
      <c r="C6">
        <v>15</v>
      </c>
      <c r="D6">
        <v>0.64537828671499065</v>
      </c>
      <c r="E6">
        <v>5</v>
      </c>
      <c r="F6">
        <v>0.35381329348058793</v>
      </c>
      <c r="G6">
        <v>13</v>
      </c>
      <c r="H6">
        <v>0.35462171328500952</v>
      </c>
      <c r="I6">
        <v>26</v>
      </c>
      <c r="J6">
        <v>0.78302232179175935</v>
      </c>
      <c r="K6">
        <v>16</v>
      </c>
      <c r="L6">
        <v>0.19172123821440307</v>
      </c>
      <c r="M6">
        <v>10</v>
      </c>
      <c r="N6">
        <v>0.2122110426546136</v>
      </c>
      <c r="O6">
        <v>25</v>
      </c>
      <c r="P6">
        <v>0.79591472094938076</v>
      </c>
      <c r="Q6">
        <v>5</v>
      </c>
      <c r="R6">
        <v>0.50287326941993216</v>
      </c>
      <c r="S6">
        <v>14</v>
      </c>
      <c r="T6">
        <v>0.5600047316458866</v>
      </c>
      <c r="U6">
        <v>27</v>
      </c>
      <c r="V6">
        <v>0.11921085606758086</v>
      </c>
      <c r="W6">
        <v>2</v>
      </c>
      <c r="X6">
        <v>6.4971385268911636E-2</v>
      </c>
      <c r="Y6">
        <v>4</v>
      </c>
      <c r="Z6">
        <v>7.7765935208891968E-2</v>
      </c>
      <c r="AA6">
        <v>6</v>
      </c>
      <c r="AB6">
        <v>0.18187241745431634</v>
      </c>
      <c r="AC6">
        <v>8</v>
      </c>
      <c r="AD6">
        <v>0.52405342490115314</v>
      </c>
      <c r="AE6">
        <v>17</v>
      </c>
      <c r="AF6">
        <v>0.58867546720585739</v>
      </c>
      <c r="AG6">
        <v>15</v>
      </c>
      <c r="AH6">
        <v>0.43833527244352505</v>
      </c>
      <c r="AI6">
        <v>9</v>
      </c>
      <c r="AJ6">
        <v>0.56357232468470131</v>
      </c>
      <c r="AK6">
        <v>6</v>
      </c>
      <c r="AL6">
        <v>0.36220147652146073</v>
      </c>
      <c r="AM6">
        <v>20</v>
      </c>
      <c r="AN6">
        <v>0.43642767531529875</v>
      </c>
      <c r="AO6">
        <v>25</v>
      </c>
      <c r="AP6">
        <v>0.77101570604042446</v>
      </c>
      <c r="AQ6">
        <v>13</v>
      </c>
      <c r="AR6">
        <v>0.16524227787131676</v>
      </c>
      <c r="AS6">
        <v>8</v>
      </c>
      <c r="AT6">
        <v>0.225011977152518</v>
      </c>
      <c r="AU6">
        <v>8</v>
      </c>
      <c r="AV6">
        <v>0.81693957649573234</v>
      </c>
      <c r="AW6">
        <v>27</v>
      </c>
      <c r="AX6">
        <v>0.49504290709779081</v>
      </c>
      <c r="AY6">
        <v>8</v>
      </c>
      <c r="AZ6">
        <v>0.61078048147737252</v>
      </c>
      <c r="BA6">
        <v>17</v>
      </c>
      <c r="BB6">
        <v>0.15416329788060143</v>
      </c>
      <c r="BC6">
        <v>7</v>
      </c>
      <c r="BD6">
        <v>7.9702638641116347E-2</v>
      </c>
      <c r="BE6">
        <v>12</v>
      </c>
      <c r="BF6">
        <v>0.11952132736048571</v>
      </c>
      <c r="BG6">
        <v>5</v>
      </c>
      <c r="BH6">
        <v>0.19481056059004981</v>
      </c>
      <c r="BI6">
        <v>14</v>
      </c>
      <c r="BJ6">
        <v>0.51696880132720113</v>
      </c>
      <c r="BK6">
        <v>10</v>
      </c>
      <c r="BL6">
        <v>0.57193588200580781</v>
      </c>
      <c r="BM6">
        <v>10</v>
      </c>
      <c r="BN6">
        <v>107.95534679066861</v>
      </c>
      <c r="BO6">
        <v>11</v>
      </c>
      <c r="BP6">
        <v>103.62923191948246</v>
      </c>
      <c r="BQ6">
        <v>5</v>
      </c>
      <c r="BR6">
        <v>101.9440837847807</v>
      </c>
      <c r="BS6">
        <v>9</v>
      </c>
    </row>
    <row r="7" spans="1:71" x14ac:dyDescent="0.2">
      <c r="A7" t="s">
        <v>11</v>
      </c>
      <c r="B7">
        <v>0.46452395224352827</v>
      </c>
      <c r="C7">
        <v>13</v>
      </c>
      <c r="D7">
        <v>0.56902215616433938</v>
      </c>
      <c r="E7">
        <v>23</v>
      </c>
      <c r="F7">
        <v>0.37582634991190511</v>
      </c>
      <c r="G7">
        <v>4</v>
      </c>
      <c r="H7">
        <v>0.43097784383566068</v>
      </c>
      <c r="I7">
        <v>8</v>
      </c>
      <c r="J7">
        <v>0.78527433060063956</v>
      </c>
      <c r="K7">
        <v>15</v>
      </c>
      <c r="L7">
        <v>0.18691195330531704</v>
      </c>
      <c r="M7">
        <v>16</v>
      </c>
      <c r="N7">
        <v>0.22204246802170199</v>
      </c>
      <c r="O7">
        <v>19</v>
      </c>
      <c r="P7">
        <v>0.7771603030226143</v>
      </c>
      <c r="Q7">
        <v>14</v>
      </c>
      <c r="R7">
        <v>0.50658398042056785</v>
      </c>
      <c r="S7">
        <v>11</v>
      </c>
      <c r="T7">
        <v>0.62943593271406806</v>
      </c>
      <c r="U7">
        <v>8</v>
      </c>
      <c r="V7">
        <v>0.15674272736477146</v>
      </c>
      <c r="W7">
        <v>28</v>
      </c>
      <c r="X7">
        <v>7.217405299627197E-2</v>
      </c>
      <c r="Y7">
        <v>15</v>
      </c>
      <c r="Z7">
        <v>7.8068798798699893E-2</v>
      </c>
      <c r="AA7">
        <v>7</v>
      </c>
      <c r="AB7">
        <v>0.17734941343331984</v>
      </c>
      <c r="AC7">
        <v>4</v>
      </c>
      <c r="AD7">
        <v>0.54582496021481486</v>
      </c>
      <c r="AE7">
        <v>5</v>
      </c>
      <c r="AF7">
        <v>0.60750818653755112</v>
      </c>
      <c r="AG7">
        <v>7</v>
      </c>
      <c r="AH7">
        <v>0.43761512334125147</v>
      </c>
      <c r="AI7">
        <v>8</v>
      </c>
      <c r="AJ7">
        <v>0.64141822882581601</v>
      </c>
      <c r="AK7">
        <v>26</v>
      </c>
      <c r="AL7">
        <v>0.29449244777080302</v>
      </c>
      <c r="AM7">
        <v>1</v>
      </c>
      <c r="AN7">
        <v>0.35858177117418411</v>
      </c>
      <c r="AO7">
        <v>5</v>
      </c>
      <c r="AP7">
        <v>0.74624178862820034</v>
      </c>
      <c r="AQ7">
        <v>8</v>
      </c>
      <c r="AR7">
        <v>0.15965799633642291</v>
      </c>
      <c r="AS7">
        <v>6</v>
      </c>
      <c r="AT7">
        <v>0.22600055486438153</v>
      </c>
      <c r="AU7">
        <v>9</v>
      </c>
      <c r="AV7">
        <v>0.78766406840340786</v>
      </c>
      <c r="AW7">
        <v>19</v>
      </c>
      <c r="AX7">
        <v>0.49446885605268781</v>
      </c>
      <c r="AY7">
        <v>6</v>
      </c>
      <c r="AZ7">
        <v>0.59770410428450094</v>
      </c>
      <c r="BA7">
        <v>13</v>
      </c>
      <c r="BB7">
        <v>0.13230728562914096</v>
      </c>
      <c r="BC7">
        <v>19</v>
      </c>
      <c r="BD7">
        <v>8.8791912102551593E-2</v>
      </c>
      <c r="BE7">
        <v>4</v>
      </c>
      <c r="BF7">
        <v>9.5715922843908716E-2</v>
      </c>
      <c r="BG7">
        <v>14</v>
      </c>
      <c r="BH7">
        <v>0.20273828552886589</v>
      </c>
      <c r="BI7">
        <v>7</v>
      </c>
      <c r="BJ7">
        <v>0.49088248625561054</v>
      </c>
      <c r="BK7">
        <v>4</v>
      </c>
      <c r="BL7">
        <v>0.54451844191464238</v>
      </c>
      <c r="BM7">
        <v>4</v>
      </c>
      <c r="BN7">
        <v>107.01499091589461</v>
      </c>
      <c r="BO7">
        <v>15</v>
      </c>
      <c r="BP7">
        <v>100.9972046072222</v>
      </c>
      <c r="BQ7">
        <v>2</v>
      </c>
      <c r="BR7">
        <v>98.091826125059384</v>
      </c>
      <c r="BS7">
        <v>28</v>
      </c>
    </row>
    <row r="8" spans="1:71" x14ac:dyDescent="0.2">
      <c r="A8" t="s">
        <v>101</v>
      </c>
      <c r="B8">
        <v>0.43958404901392306</v>
      </c>
      <c r="C8">
        <v>22</v>
      </c>
      <c r="D8">
        <v>0.56152349035362181</v>
      </c>
      <c r="E8">
        <v>25</v>
      </c>
      <c r="F8">
        <v>0.33297931550276805</v>
      </c>
      <c r="G8">
        <v>24</v>
      </c>
      <c r="H8">
        <v>0.4384765096463783</v>
      </c>
      <c r="I8">
        <v>6</v>
      </c>
      <c r="J8">
        <v>0.7132914655569248</v>
      </c>
      <c r="K8">
        <v>27</v>
      </c>
      <c r="L8">
        <v>0.15502143382574027</v>
      </c>
      <c r="M8">
        <v>28</v>
      </c>
      <c r="N8">
        <v>0.21576828440623363</v>
      </c>
      <c r="O8">
        <v>22</v>
      </c>
      <c r="P8">
        <v>0.7749426839038408</v>
      </c>
      <c r="Q8">
        <v>16</v>
      </c>
      <c r="R8">
        <v>0.4790674510626568</v>
      </c>
      <c r="S8">
        <v>26</v>
      </c>
      <c r="T8">
        <v>0.58054535567155729</v>
      </c>
      <c r="U8">
        <v>20</v>
      </c>
      <c r="V8">
        <v>0.11711024181201124</v>
      </c>
      <c r="W8">
        <v>1</v>
      </c>
      <c r="X8">
        <v>6.1576872669328618E-2</v>
      </c>
      <c r="Y8">
        <v>3</v>
      </c>
      <c r="Z8">
        <v>7.3536032251076675E-2</v>
      </c>
      <c r="AA8">
        <v>4</v>
      </c>
      <c r="AB8">
        <v>0.19156949772633516</v>
      </c>
      <c r="AC8">
        <v>16</v>
      </c>
      <c r="AD8">
        <v>0.51267445092537633</v>
      </c>
      <c r="AE8">
        <v>24</v>
      </c>
      <c r="AF8">
        <v>0.56349499944525405</v>
      </c>
      <c r="AG8">
        <v>25</v>
      </c>
      <c r="AH8">
        <v>0.48048151190337995</v>
      </c>
      <c r="AI8">
        <v>24</v>
      </c>
      <c r="AJ8">
        <v>0.67218393374501662</v>
      </c>
      <c r="AK8">
        <v>29</v>
      </c>
      <c r="AL8">
        <v>0.37971009137495387</v>
      </c>
      <c r="AM8">
        <v>24</v>
      </c>
      <c r="AN8">
        <v>0.32781606625498355</v>
      </c>
      <c r="AO8">
        <v>2</v>
      </c>
      <c r="AP8">
        <v>0.81658550174096844</v>
      </c>
      <c r="AQ8">
        <v>26</v>
      </c>
      <c r="AR8">
        <v>0.2010292961148416</v>
      </c>
      <c r="AS8">
        <v>22</v>
      </c>
      <c r="AT8">
        <v>0.22411295528414543</v>
      </c>
      <c r="AU8">
        <v>5</v>
      </c>
      <c r="AV8">
        <v>0.79649769559413974</v>
      </c>
      <c r="AW8">
        <v>21</v>
      </c>
      <c r="AX8">
        <v>0.49955552441494949</v>
      </c>
      <c r="AY8">
        <v>15</v>
      </c>
      <c r="AZ8">
        <v>0.64291773244592043</v>
      </c>
      <c r="BA8">
        <v>28</v>
      </c>
      <c r="BB8">
        <v>0.15898901436802604</v>
      </c>
      <c r="BC8">
        <v>4</v>
      </c>
      <c r="BD8">
        <v>7.8062887748852519E-2</v>
      </c>
      <c r="BE8">
        <v>17</v>
      </c>
      <c r="BF8">
        <v>9.8637205310368722E-2</v>
      </c>
      <c r="BG8">
        <v>9</v>
      </c>
      <c r="BH8">
        <v>0.20400407202435239</v>
      </c>
      <c r="BI8">
        <v>5</v>
      </c>
      <c r="BJ8">
        <v>0.54284602761298506</v>
      </c>
      <c r="BK8">
        <v>22</v>
      </c>
      <c r="BL8">
        <v>0.60881421346491815</v>
      </c>
      <c r="BM8">
        <v>24</v>
      </c>
      <c r="BN8">
        <v>106.15556525926381</v>
      </c>
      <c r="BO8">
        <v>18</v>
      </c>
      <c r="BP8">
        <v>108.44302177370237</v>
      </c>
      <c r="BQ8">
        <v>19</v>
      </c>
      <c r="BR8">
        <v>96.527005599412561</v>
      </c>
      <c r="BS8">
        <v>30</v>
      </c>
    </row>
    <row r="9" spans="1:71" x14ac:dyDescent="0.2">
      <c r="A9" t="s">
        <v>102</v>
      </c>
      <c r="B9">
        <v>0.45038927072795409</v>
      </c>
      <c r="C9">
        <v>18</v>
      </c>
      <c r="D9">
        <v>0.5763823769461377</v>
      </c>
      <c r="E9">
        <v>22</v>
      </c>
      <c r="F9">
        <v>0.33275072550537993</v>
      </c>
      <c r="G9">
        <v>25</v>
      </c>
      <c r="H9">
        <v>0.42361762305386247</v>
      </c>
      <c r="I9">
        <v>9</v>
      </c>
      <c r="J9">
        <v>0.77463393531613822</v>
      </c>
      <c r="K9">
        <v>18</v>
      </c>
      <c r="L9">
        <v>0.17039193253994422</v>
      </c>
      <c r="M9">
        <v>21</v>
      </c>
      <c r="N9">
        <v>0.20760805867213478</v>
      </c>
      <c r="O9">
        <v>27</v>
      </c>
      <c r="P9">
        <v>0.80658159909610516</v>
      </c>
      <c r="Q9">
        <v>4</v>
      </c>
      <c r="R9">
        <v>0.50057380538069107</v>
      </c>
      <c r="S9">
        <v>18</v>
      </c>
      <c r="T9">
        <v>0.6317467932084434</v>
      </c>
      <c r="U9">
        <v>7</v>
      </c>
      <c r="V9">
        <v>0.13514134670519518</v>
      </c>
      <c r="W9">
        <v>10</v>
      </c>
      <c r="X9">
        <v>7.0967773143075535E-2</v>
      </c>
      <c r="Y9">
        <v>13</v>
      </c>
      <c r="Z9">
        <v>6.577790116364006E-2</v>
      </c>
      <c r="AA9">
        <v>1</v>
      </c>
      <c r="AB9">
        <v>0.18979012135957932</v>
      </c>
      <c r="AC9">
        <v>14</v>
      </c>
      <c r="AD9">
        <v>0.52152798620233232</v>
      </c>
      <c r="AE9">
        <v>18</v>
      </c>
      <c r="AF9">
        <v>0.57879716411500781</v>
      </c>
      <c r="AG9">
        <v>23</v>
      </c>
      <c r="AH9">
        <v>0.47405827811033557</v>
      </c>
      <c r="AI9">
        <v>23</v>
      </c>
      <c r="AJ9">
        <v>0.6043611425477512</v>
      </c>
      <c r="AK9">
        <v>19</v>
      </c>
      <c r="AL9">
        <v>0.37102579364682409</v>
      </c>
      <c r="AM9">
        <v>23</v>
      </c>
      <c r="AN9">
        <v>0.39563885745224886</v>
      </c>
      <c r="AO9">
        <v>12</v>
      </c>
      <c r="AP9">
        <v>0.72734439927783268</v>
      </c>
      <c r="AQ9">
        <v>3</v>
      </c>
      <c r="AR9">
        <v>0.18226220343698218</v>
      </c>
      <c r="AS9">
        <v>16</v>
      </c>
      <c r="AT9">
        <v>0.22838806282433419</v>
      </c>
      <c r="AU9">
        <v>15</v>
      </c>
      <c r="AV9">
        <v>0.81032002724828822</v>
      </c>
      <c r="AW9">
        <v>26</v>
      </c>
      <c r="AX9">
        <v>0.50326447911866579</v>
      </c>
      <c r="AY9">
        <v>24</v>
      </c>
      <c r="AZ9">
        <v>0.53890271052475214</v>
      </c>
      <c r="BA9">
        <v>3</v>
      </c>
      <c r="BB9">
        <v>0.13606903124182312</v>
      </c>
      <c r="BC9">
        <v>16</v>
      </c>
      <c r="BD9">
        <v>6.8514148492698143E-2</v>
      </c>
      <c r="BE9">
        <v>23</v>
      </c>
      <c r="BF9">
        <v>0.13677206453901589</v>
      </c>
      <c r="BG9">
        <v>1</v>
      </c>
      <c r="BH9">
        <v>0.19111940977219519</v>
      </c>
      <c r="BI9">
        <v>16</v>
      </c>
      <c r="BJ9">
        <v>0.55007614357130707</v>
      </c>
      <c r="BK9">
        <v>24</v>
      </c>
      <c r="BL9">
        <v>0.6081348506251828</v>
      </c>
      <c r="BM9">
        <v>23</v>
      </c>
      <c r="BN9">
        <v>105.57364936782196</v>
      </c>
      <c r="BO9">
        <v>22</v>
      </c>
      <c r="BP9">
        <v>107.59325068311153</v>
      </c>
      <c r="BQ9">
        <v>15</v>
      </c>
      <c r="BR9">
        <v>98.510063518205257</v>
      </c>
      <c r="BS9">
        <v>26</v>
      </c>
    </row>
    <row r="10" spans="1:71" x14ac:dyDescent="0.2">
      <c r="A10" t="s">
        <v>103</v>
      </c>
      <c r="B10">
        <v>0.42254959740546799</v>
      </c>
      <c r="C10">
        <v>27</v>
      </c>
      <c r="D10">
        <v>0.58985683753402918</v>
      </c>
      <c r="E10">
        <v>18</v>
      </c>
      <c r="F10">
        <v>0.34305384053281074</v>
      </c>
      <c r="G10">
        <v>20</v>
      </c>
      <c r="H10">
        <v>0.41014316246597099</v>
      </c>
      <c r="I10">
        <v>13</v>
      </c>
      <c r="J10">
        <v>0.79593762451766037</v>
      </c>
      <c r="K10">
        <v>13</v>
      </c>
      <c r="L10">
        <v>0.19738465188426949</v>
      </c>
      <c r="M10">
        <v>7</v>
      </c>
      <c r="N10">
        <v>0.24763676481696545</v>
      </c>
      <c r="O10">
        <v>8</v>
      </c>
      <c r="P10">
        <v>0.75570492960254931</v>
      </c>
      <c r="Q10">
        <v>25</v>
      </c>
      <c r="R10">
        <v>0.47355761270009988</v>
      </c>
      <c r="S10">
        <v>29</v>
      </c>
      <c r="T10">
        <v>0.60001969077459916</v>
      </c>
      <c r="U10">
        <v>13</v>
      </c>
      <c r="V10">
        <v>0.15873811437053631</v>
      </c>
      <c r="W10">
        <v>29</v>
      </c>
      <c r="X10">
        <v>8.0835027331288833E-2</v>
      </c>
      <c r="Y10">
        <v>22</v>
      </c>
      <c r="Z10">
        <v>8.1054032780784879E-2</v>
      </c>
      <c r="AA10">
        <v>8</v>
      </c>
      <c r="AB10">
        <v>0.21529447962464229</v>
      </c>
      <c r="AC10">
        <v>30</v>
      </c>
      <c r="AD10">
        <v>0.49192271197522958</v>
      </c>
      <c r="AE10">
        <v>28</v>
      </c>
      <c r="AF10">
        <v>0.55894868609527726</v>
      </c>
      <c r="AG10">
        <v>26</v>
      </c>
      <c r="AH10">
        <v>0.51414507435993484</v>
      </c>
      <c r="AI10">
        <v>29</v>
      </c>
      <c r="AJ10">
        <v>0.64538099302385976</v>
      </c>
      <c r="AK10">
        <v>27</v>
      </c>
      <c r="AL10">
        <v>0.3986442207115547</v>
      </c>
      <c r="AM10">
        <v>30</v>
      </c>
      <c r="AN10">
        <v>0.35461900697614024</v>
      </c>
      <c r="AO10">
        <v>4</v>
      </c>
      <c r="AP10">
        <v>0.76920722824392873</v>
      </c>
      <c r="AQ10">
        <v>11</v>
      </c>
      <c r="AR10">
        <v>0.19163041534011907</v>
      </c>
      <c r="AS10">
        <v>19</v>
      </c>
      <c r="AT10">
        <v>0.22911302289678398</v>
      </c>
      <c r="AU10">
        <v>19</v>
      </c>
      <c r="AV10">
        <v>0.75324427431929697</v>
      </c>
      <c r="AW10">
        <v>8</v>
      </c>
      <c r="AX10">
        <v>0.50155471666328622</v>
      </c>
      <c r="AY10">
        <v>20</v>
      </c>
      <c r="AZ10">
        <v>0.60363140920154279</v>
      </c>
      <c r="BA10">
        <v>16</v>
      </c>
      <c r="BB10">
        <v>0.14269682749536447</v>
      </c>
      <c r="BC10">
        <v>11</v>
      </c>
      <c r="BD10">
        <v>7.117450488600309E-2</v>
      </c>
      <c r="BE10">
        <v>21</v>
      </c>
      <c r="BF10">
        <v>0.12603819022709373</v>
      </c>
      <c r="BG10">
        <v>4</v>
      </c>
      <c r="BH10">
        <v>0.1742132755087579</v>
      </c>
      <c r="BI10">
        <v>26</v>
      </c>
      <c r="BJ10">
        <v>0.58629338451256074</v>
      </c>
      <c r="BK10">
        <v>29</v>
      </c>
      <c r="BL10">
        <v>0.64693290701526918</v>
      </c>
      <c r="BM10">
        <v>29</v>
      </c>
      <c r="BN10">
        <v>99.058342191836928</v>
      </c>
      <c r="BO10">
        <v>29</v>
      </c>
      <c r="BP10">
        <v>110.84024719574978</v>
      </c>
      <c r="BQ10">
        <v>26</v>
      </c>
      <c r="BR10">
        <v>100.10821988460067</v>
      </c>
      <c r="BS10">
        <v>18</v>
      </c>
    </row>
    <row r="11" spans="1:71" x14ac:dyDescent="0.2">
      <c r="A11" t="s">
        <v>17</v>
      </c>
      <c r="B11">
        <v>0.46529220581090208</v>
      </c>
      <c r="C11">
        <v>12</v>
      </c>
      <c r="D11">
        <v>0.53740903151883768</v>
      </c>
      <c r="E11">
        <v>28</v>
      </c>
      <c r="F11">
        <v>0.37117945373299915</v>
      </c>
      <c r="G11">
        <v>5</v>
      </c>
      <c r="H11">
        <v>0.46259096848116243</v>
      </c>
      <c r="I11">
        <v>3</v>
      </c>
      <c r="J11">
        <v>0.77180602960811306</v>
      </c>
      <c r="K11">
        <v>19</v>
      </c>
      <c r="L11">
        <v>0.18768169554147252</v>
      </c>
      <c r="M11">
        <v>14</v>
      </c>
      <c r="N11">
        <v>0.23275520787205506</v>
      </c>
      <c r="O11">
        <v>14</v>
      </c>
      <c r="P11">
        <v>0.80788394182231715</v>
      </c>
      <c r="Q11">
        <v>2</v>
      </c>
      <c r="R11">
        <v>0.52868155121975213</v>
      </c>
      <c r="S11">
        <v>1</v>
      </c>
      <c r="T11">
        <v>0.67099263306027179</v>
      </c>
      <c r="U11">
        <v>2</v>
      </c>
      <c r="V11">
        <v>0.14970745837329549</v>
      </c>
      <c r="W11">
        <v>23</v>
      </c>
      <c r="X11">
        <v>9.7896094740458919E-2</v>
      </c>
      <c r="Y11">
        <v>29</v>
      </c>
      <c r="Z11">
        <v>8.530625809326782E-2</v>
      </c>
      <c r="AA11">
        <v>12</v>
      </c>
      <c r="AB11">
        <v>0.19689941038843525</v>
      </c>
      <c r="AC11">
        <v>22</v>
      </c>
      <c r="AD11">
        <v>0.55152669531579912</v>
      </c>
      <c r="AE11">
        <v>4</v>
      </c>
      <c r="AF11">
        <v>0.6122608969694654</v>
      </c>
      <c r="AG11">
        <v>2</v>
      </c>
      <c r="AH11">
        <v>0.41219378813302704</v>
      </c>
      <c r="AI11">
        <v>2</v>
      </c>
      <c r="AJ11">
        <v>0.64827301077359034</v>
      </c>
      <c r="AK11">
        <v>28</v>
      </c>
      <c r="AL11">
        <v>0.3000304940141561</v>
      </c>
      <c r="AM11">
        <v>4</v>
      </c>
      <c r="AN11">
        <v>0.35172698922640977</v>
      </c>
      <c r="AO11">
        <v>3</v>
      </c>
      <c r="AP11">
        <v>0.77751613867101954</v>
      </c>
      <c r="AQ11">
        <v>19</v>
      </c>
      <c r="AR11">
        <v>0.21116419304723269</v>
      </c>
      <c r="AS11">
        <v>27</v>
      </c>
      <c r="AT11">
        <v>0.23001895299500136</v>
      </c>
      <c r="AU11">
        <v>20</v>
      </c>
      <c r="AV11">
        <v>0.76904641968579657</v>
      </c>
      <c r="AW11">
        <v>14</v>
      </c>
      <c r="AX11">
        <v>0.50065117449172769</v>
      </c>
      <c r="AY11">
        <v>19</v>
      </c>
      <c r="AZ11">
        <v>0.53226007380312224</v>
      </c>
      <c r="BA11">
        <v>1</v>
      </c>
      <c r="BB11">
        <v>0.1443076481800582</v>
      </c>
      <c r="BC11">
        <v>9</v>
      </c>
      <c r="BD11">
        <v>6.3309158906528523E-2</v>
      </c>
      <c r="BE11">
        <v>26</v>
      </c>
      <c r="BF11">
        <v>9.1394572547340597E-2</v>
      </c>
      <c r="BG11">
        <v>17</v>
      </c>
      <c r="BH11">
        <v>0.17740688327832715</v>
      </c>
      <c r="BI11">
        <v>24</v>
      </c>
      <c r="BJ11">
        <v>0.46254485897433284</v>
      </c>
      <c r="BK11">
        <v>1</v>
      </c>
      <c r="BL11">
        <v>0.53541492835882543</v>
      </c>
      <c r="BM11">
        <v>2</v>
      </c>
      <c r="BN11">
        <v>110.64797528796606</v>
      </c>
      <c r="BO11">
        <v>7</v>
      </c>
      <c r="BP11">
        <v>98.916628797765583</v>
      </c>
      <c r="BQ11">
        <v>1</v>
      </c>
      <c r="BR11">
        <v>102.07900381075058</v>
      </c>
      <c r="BS11">
        <v>6</v>
      </c>
    </row>
    <row r="12" spans="1:71" x14ac:dyDescent="0.2">
      <c r="A12" t="s">
        <v>18</v>
      </c>
      <c r="B12">
        <v>0.45815386090743732</v>
      </c>
      <c r="C12">
        <v>16</v>
      </c>
      <c r="D12">
        <v>0.54070602412882218</v>
      </c>
      <c r="E12">
        <v>27</v>
      </c>
      <c r="F12">
        <v>0.35840853683205076</v>
      </c>
      <c r="G12">
        <v>9</v>
      </c>
      <c r="H12">
        <v>0.45929397587117793</v>
      </c>
      <c r="I12">
        <v>4</v>
      </c>
      <c r="J12">
        <v>0.7245835439135262</v>
      </c>
      <c r="K12">
        <v>25</v>
      </c>
      <c r="L12">
        <v>0.21849059833053647</v>
      </c>
      <c r="M12">
        <v>3</v>
      </c>
      <c r="N12">
        <v>0.21279252264994175</v>
      </c>
      <c r="O12">
        <v>24</v>
      </c>
      <c r="P12">
        <v>0.72452347774631931</v>
      </c>
      <c r="Q12">
        <v>30</v>
      </c>
      <c r="R12">
        <v>0.47543857750289492</v>
      </c>
      <c r="S12">
        <v>28</v>
      </c>
      <c r="T12">
        <v>0.63738856534851318</v>
      </c>
      <c r="U12">
        <v>5</v>
      </c>
      <c r="V12">
        <v>0.16258474285454422</v>
      </c>
      <c r="W12">
        <v>30</v>
      </c>
      <c r="X12">
        <v>5.9095963054288568E-2</v>
      </c>
      <c r="Y12">
        <v>1</v>
      </c>
      <c r="Z12">
        <v>9.4836356085690049E-2</v>
      </c>
      <c r="AA12">
        <v>20</v>
      </c>
      <c r="AB12">
        <v>0.21001924889817139</v>
      </c>
      <c r="AC12">
        <v>28</v>
      </c>
      <c r="AD12">
        <v>0.54162461208273649</v>
      </c>
      <c r="AE12">
        <v>7</v>
      </c>
      <c r="AF12">
        <v>0.60990248120728863</v>
      </c>
      <c r="AG12">
        <v>3</v>
      </c>
      <c r="AH12">
        <v>0.45168624744056624</v>
      </c>
      <c r="AI12">
        <v>14</v>
      </c>
      <c r="AJ12">
        <v>0.60483172072322966</v>
      </c>
      <c r="AK12">
        <v>20</v>
      </c>
      <c r="AL12">
        <v>0.33860203272882394</v>
      </c>
      <c r="AM12">
        <v>11</v>
      </c>
      <c r="AN12">
        <v>0.39516827927677034</v>
      </c>
      <c r="AO12">
        <v>11</v>
      </c>
      <c r="AP12">
        <v>0.8335266526984908</v>
      </c>
      <c r="AQ12">
        <v>28</v>
      </c>
      <c r="AR12">
        <v>0.18553585292561833</v>
      </c>
      <c r="AS12">
        <v>17</v>
      </c>
      <c r="AT12">
        <v>0.24511888889163153</v>
      </c>
      <c r="AU12">
        <v>30</v>
      </c>
      <c r="AV12">
        <v>0.80157369380591437</v>
      </c>
      <c r="AW12">
        <v>22</v>
      </c>
      <c r="AX12">
        <v>0.50619931572767685</v>
      </c>
      <c r="AY12">
        <v>28</v>
      </c>
      <c r="AZ12">
        <v>0.53438485531310664</v>
      </c>
      <c r="BA12">
        <v>2</v>
      </c>
      <c r="BB12">
        <v>0.1086650172321444</v>
      </c>
      <c r="BC12">
        <v>30</v>
      </c>
      <c r="BD12">
        <v>0.10671693421307293</v>
      </c>
      <c r="BE12">
        <v>1</v>
      </c>
      <c r="BF12">
        <v>0.13246634112627761</v>
      </c>
      <c r="BG12">
        <v>2</v>
      </c>
      <c r="BH12">
        <v>0.20690658758146632</v>
      </c>
      <c r="BI12">
        <v>4</v>
      </c>
      <c r="BJ12">
        <v>0.51753744206624397</v>
      </c>
      <c r="BK12">
        <v>11</v>
      </c>
      <c r="BL12">
        <v>0.58269608855623656</v>
      </c>
      <c r="BM12">
        <v>15</v>
      </c>
      <c r="BN12">
        <v>105.59577783284593</v>
      </c>
      <c r="BO12">
        <v>21</v>
      </c>
      <c r="BP12">
        <v>111.9171820247778</v>
      </c>
      <c r="BQ12">
        <v>29</v>
      </c>
      <c r="BR12">
        <v>102.10387882667349</v>
      </c>
      <c r="BS12">
        <v>5</v>
      </c>
    </row>
    <row r="13" spans="1:71" x14ac:dyDescent="0.2">
      <c r="A13" t="s">
        <v>10</v>
      </c>
      <c r="B13">
        <v>0.46927659295730673</v>
      </c>
      <c r="C13">
        <v>8</v>
      </c>
      <c r="D13">
        <v>0.6186500271097134</v>
      </c>
      <c r="E13">
        <v>10</v>
      </c>
      <c r="F13">
        <v>0.31878857608677558</v>
      </c>
      <c r="G13">
        <v>28</v>
      </c>
      <c r="H13">
        <v>0.38134997289028655</v>
      </c>
      <c r="I13">
        <v>21</v>
      </c>
      <c r="J13">
        <v>0.80239745556350128</v>
      </c>
      <c r="K13">
        <v>11</v>
      </c>
      <c r="L13">
        <v>0.18955776488021542</v>
      </c>
      <c r="M13">
        <v>12</v>
      </c>
      <c r="N13">
        <v>0.2501115917315786</v>
      </c>
      <c r="O13">
        <v>7</v>
      </c>
      <c r="P13">
        <v>0.76291391138057307</v>
      </c>
      <c r="Q13">
        <v>21</v>
      </c>
      <c r="R13">
        <v>0.50904608895998116</v>
      </c>
      <c r="S13">
        <v>9</v>
      </c>
      <c r="T13">
        <v>0.58550940098347348</v>
      </c>
      <c r="U13">
        <v>18</v>
      </c>
      <c r="V13">
        <v>0.12865317791776421</v>
      </c>
      <c r="W13">
        <v>9</v>
      </c>
      <c r="X13">
        <v>8.1864159067330508E-2</v>
      </c>
      <c r="Y13">
        <v>23</v>
      </c>
      <c r="Z13">
        <v>9.1283398625198672E-2</v>
      </c>
      <c r="AA13">
        <v>17</v>
      </c>
      <c r="AB13">
        <v>0.19984346835385097</v>
      </c>
      <c r="AC13">
        <v>24</v>
      </c>
      <c r="AD13">
        <v>0.53002638919086276</v>
      </c>
      <c r="AE13">
        <v>11</v>
      </c>
      <c r="AF13">
        <v>0.59374069849660482</v>
      </c>
      <c r="AG13">
        <v>11</v>
      </c>
      <c r="AH13">
        <v>0.45821292743801795</v>
      </c>
      <c r="AI13">
        <v>20</v>
      </c>
      <c r="AJ13">
        <v>0.63892414863980851</v>
      </c>
      <c r="AK13">
        <v>25</v>
      </c>
      <c r="AL13">
        <v>0.35237889126088889</v>
      </c>
      <c r="AM13">
        <v>15</v>
      </c>
      <c r="AN13">
        <v>0.36107585136019149</v>
      </c>
      <c r="AO13">
        <v>6</v>
      </c>
      <c r="AP13">
        <v>0.80196412301997544</v>
      </c>
      <c r="AQ13">
        <v>24</v>
      </c>
      <c r="AR13">
        <v>0.19530519360391899</v>
      </c>
      <c r="AS13">
        <v>21</v>
      </c>
      <c r="AT13">
        <v>0.22810349400386629</v>
      </c>
      <c r="AU13">
        <v>14</v>
      </c>
      <c r="AV13">
        <v>0.72745961450887053</v>
      </c>
      <c r="AW13">
        <v>6</v>
      </c>
      <c r="AX13">
        <v>0.49676597369650699</v>
      </c>
      <c r="AY13">
        <v>11</v>
      </c>
      <c r="AZ13">
        <v>0.54155193187716777</v>
      </c>
      <c r="BA13">
        <v>4</v>
      </c>
      <c r="BB13">
        <v>0.14752790103414967</v>
      </c>
      <c r="BC13">
        <v>8</v>
      </c>
      <c r="BD13">
        <v>6.6297451928194751E-2</v>
      </c>
      <c r="BE13">
        <v>24</v>
      </c>
      <c r="BF13">
        <v>8.9221483560576756E-2</v>
      </c>
      <c r="BG13">
        <v>19</v>
      </c>
      <c r="BH13">
        <v>0.18656872877715622</v>
      </c>
      <c r="BI13">
        <v>20</v>
      </c>
      <c r="BJ13">
        <v>0.52233808785526747</v>
      </c>
      <c r="BK13">
        <v>16</v>
      </c>
      <c r="BL13">
        <v>0.58827868863175037</v>
      </c>
      <c r="BM13">
        <v>19</v>
      </c>
      <c r="BN13">
        <v>112.00654455066751</v>
      </c>
      <c r="BO13">
        <v>3</v>
      </c>
      <c r="BP13">
        <v>109.49273406535475</v>
      </c>
      <c r="BQ13">
        <v>21</v>
      </c>
      <c r="BR13">
        <v>100.01676839786846</v>
      </c>
      <c r="BS13">
        <v>19</v>
      </c>
    </row>
    <row r="14" spans="1:71" x14ac:dyDescent="0.2">
      <c r="A14" t="s">
        <v>104</v>
      </c>
      <c r="B14">
        <v>0.44779361045446664</v>
      </c>
      <c r="C14">
        <v>19</v>
      </c>
      <c r="D14">
        <v>0.60906971001527588</v>
      </c>
      <c r="E14">
        <v>12</v>
      </c>
      <c r="F14">
        <v>0.35278455877121762</v>
      </c>
      <c r="G14">
        <v>14</v>
      </c>
      <c r="H14">
        <v>0.39093028998472418</v>
      </c>
      <c r="I14">
        <v>19</v>
      </c>
      <c r="J14">
        <v>0.81757324804192966</v>
      </c>
      <c r="K14">
        <v>3</v>
      </c>
      <c r="L14">
        <v>0.18576745471486916</v>
      </c>
      <c r="M14">
        <v>17</v>
      </c>
      <c r="N14">
        <v>0.22515123825876543</v>
      </c>
      <c r="O14">
        <v>18</v>
      </c>
      <c r="P14">
        <v>0.76220417662632933</v>
      </c>
      <c r="Q14">
        <v>23</v>
      </c>
      <c r="R14">
        <v>0.50164325892253248</v>
      </c>
      <c r="S14">
        <v>16</v>
      </c>
      <c r="T14">
        <v>0.57592954984079259</v>
      </c>
      <c r="U14">
        <v>23</v>
      </c>
      <c r="V14">
        <v>0.15348000348411919</v>
      </c>
      <c r="W14">
        <v>26</v>
      </c>
      <c r="X14">
        <v>7.5159502217983523E-2</v>
      </c>
      <c r="Y14">
        <v>19</v>
      </c>
      <c r="Z14">
        <v>7.4771618070428522E-2</v>
      </c>
      <c r="AA14">
        <v>5</v>
      </c>
      <c r="AB14">
        <v>0.18127719485157759</v>
      </c>
      <c r="AC14">
        <v>7</v>
      </c>
      <c r="AD14">
        <v>0.51640378209099747</v>
      </c>
      <c r="AE14">
        <v>20</v>
      </c>
      <c r="AF14">
        <v>0.58027339444644654</v>
      </c>
      <c r="AG14">
        <v>22</v>
      </c>
      <c r="AH14">
        <v>0.45496222134914283</v>
      </c>
      <c r="AI14">
        <v>17</v>
      </c>
      <c r="AJ14">
        <v>0.6188669919205404</v>
      </c>
      <c r="AK14">
        <v>22</v>
      </c>
      <c r="AL14">
        <v>0.32177365265671087</v>
      </c>
      <c r="AM14">
        <v>6</v>
      </c>
      <c r="AN14">
        <v>0.38113300807945971</v>
      </c>
      <c r="AO14">
        <v>9</v>
      </c>
      <c r="AP14">
        <v>0.77268123266710065</v>
      </c>
      <c r="AQ14">
        <v>15</v>
      </c>
      <c r="AR14">
        <v>0.17609871792882073</v>
      </c>
      <c r="AS14">
        <v>14</v>
      </c>
      <c r="AT14">
        <v>0.22882748898716698</v>
      </c>
      <c r="AU14">
        <v>17</v>
      </c>
      <c r="AV14">
        <v>0.79003093672786273</v>
      </c>
      <c r="AW14">
        <v>20</v>
      </c>
      <c r="AX14">
        <v>0.49661352428184158</v>
      </c>
      <c r="AY14">
        <v>10</v>
      </c>
      <c r="AZ14">
        <v>0.60350927135507704</v>
      </c>
      <c r="BA14">
        <v>15</v>
      </c>
      <c r="BB14">
        <v>0.1274482770838164</v>
      </c>
      <c r="BC14">
        <v>25</v>
      </c>
      <c r="BD14">
        <v>9.0624864192457855E-2</v>
      </c>
      <c r="BE14">
        <v>3</v>
      </c>
      <c r="BF14">
        <v>9.2256807215517891E-2</v>
      </c>
      <c r="BG14">
        <v>16</v>
      </c>
      <c r="BH14">
        <v>0.20239190209424213</v>
      </c>
      <c r="BI14">
        <v>8</v>
      </c>
      <c r="BJ14">
        <v>0.51846957533618454</v>
      </c>
      <c r="BK14">
        <v>12</v>
      </c>
      <c r="BL14">
        <v>0.57714176476949985</v>
      </c>
      <c r="BM14">
        <v>13</v>
      </c>
      <c r="BN14">
        <v>105.60305165856643</v>
      </c>
      <c r="BO14">
        <v>20</v>
      </c>
      <c r="BP14">
        <v>105.68469553458787</v>
      </c>
      <c r="BQ14">
        <v>8</v>
      </c>
      <c r="BR14">
        <v>100.83854786214266</v>
      </c>
      <c r="BS14">
        <v>15</v>
      </c>
    </row>
    <row r="15" spans="1:71" x14ac:dyDescent="0.2">
      <c r="A15" t="s">
        <v>105</v>
      </c>
      <c r="B15">
        <v>0.4690751673854856</v>
      </c>
      <c r="C15">
        <v>9</v>
      </c>
      <c r="D15">
        <v>0.63884120639527098</v>
      </c>
      <c r="E15">
        <v>6</v>
      </c>
      <c r="F15">
        <v>0.34360281298744949</v>
      </c>
      <c r="G15">
        <v>19</v>
      </c>
      <c r="H15">
        <v>0.36115879360472902</v>
      </c>
      <c r="I15">
        <v>25</v>
      </c>
      <c r="J15">
        <v>0.71297185521068229</v>
      </c>
      <c r="K15">
        <v>28</v>
      </c>
      <c r="L15">
        <v>0.17326702106331426</v>
      </c>
      <c r="M15">
        <v>20</v>
      </c>
      <c r="N15">
        <v>0.23437821824070312</v>
      </c>
      <c r="O15">
        <v>12</v>
      </c>
      <c r="P15">
        <v>0.76736229601406236</v>
      </c>
      <c r="Q15">
        <v>19</v>
      </c>
      <c r="R15">
        <v>0.50081394761894993</v>
      </c>
      <c r="S15">
        <v>17</v>
      </c>
      <c r="T15">
        <v>0.59920194354329159</v>
      </c>
      <c r="U15">
        <v>14</v>
      </c>
      <c r="V15">
        <v>0.15433052394185165</v>
      </c>
      <c r="W15">
        <v>27</v>
      </c>
      <c r="X15">
        <v>8.4569347320561483E-2</v>
      </c>
      <c r="Y15">
        <v>25</v>
      </c>
      <c r="Z15">
        <v>0.11163163344516006</v>
      </c>
      <c r="AA15">
        <v>26</v>
      </c>
      <c r="AB15">
        <v>0.18386179114623111</v>
      </c>
      <c r="AC15">
        <v>11</v>
      </c>
      <c r="AD15">
        <v>0.53098245160375968</v>
      </c>
      <c r="AE15">
        <v>10</v>
      </c>
      <c r="AF15">
        <v>0.58629079582469945</v>
      </c>
      <c r="AG15">
        <v>17</v>
      </c>
      <c r="AH15">
        <v>0.44120493439951947</v>
      </c>
      <c r="AI15">
        <v>11</v>
      </c>
      <c r="AJ15">
        <v>0.55435680268214793</v>
      </c>
      <c r="AK15">
        <v>4</v>
      </c>
      <c r="AL15">
        <v>0.35415460993485515</v>
      </c>
      <c r="AM15">
        <v>16</v>
      </c>
      <c r="AN15">
        <v>0.44564319731785207</v>
      </c>
      <c r="AO15">
        <v>27</v>
      </c>
      <c r="AP15">
        <v>0.79337818523039938</v>
      </c>
      <c r="AQ15">
        <v>22</v>
      </c>
      <c r="AR15">
        <v>0.18687797375253529</v>
      </c>
      <c r="AS15">
        <v>18</v>
      </c>
      <c r="AT15">
        <v>0.22096240382223437</v>
      </c>
      <c r="AU15">
        <v>4</v>
      </c>
      <c r="AV15">
        <v>0.77595607352376861</v>
      </c>
      <c r="AW15">
        <v>16</v>
      </c>
      <c r="AX15">
        <v>0.49440619264764263</v>
      </c>
      <c r="AY15">
        <v>5</v>
      </c>
      <c r="AZ15">
        <v>0.63055690737468828</v>
      </c>
      <c r="BA15">
        <v>23</v>
      </c>
      <c r="BB15">
        <v>0.13329105264133947</v>
      </c>
      <c r="BC15">
        <v>18</v>
      </c>
      <c r="BD15">
        <v>7.0663927421913186E-2</v>
      </c>
      <c r="BE15">
        <v>22</v>
      </c>
      <c r="BF15">
        <v>4.462254898388008E-2</v>
      </c>
      <c r="BG15">
        <v>30</v>
      </c>
      <c r="BH15">
        <v>0.1879247698985454</v>
      </c>
      <c r="BI15">
        <v>17</v>
      </c>
      <c r="BJ15">
        <v>0.52097026609134545</v>
      </c>
      <c r="BK15">
        <v>13</v>
      </c>
      <c r="BL15">
        <v>0.58419544702471882</v>
      </c>
      <c r="BM15">
        <v>16</v>
      </c>
      <c r="BN15">
        <v>105.69091464284477</v>
      </c>
      <c r="BO15">
        <v>19</v>
      </c>
      <c r="BP15">
        <v>107.9993606768342</v>
      </c>
      <c r="BQ15">
        <v>18</v>
      </c>
      <c r="BR15">
        <v>101.27248937982888</v>
      </c>
      <c r="BS15">
        <v>13</v>
      </c>
    </row>
    <row r="16" spans="1:71" x14ac:dyDescent="0.2">
      <c r="A16" t="s">
        <v>13</v>
      </c>
      <c r="B16">
        <v>0.4718732242871535</v>
      </c>
      <c r="C16">
        <v>6</v>
      </c>
      <c r="D16">
        <v>0.62955605890314581</v>
      </c>
      <c r="E16">
        <v>8</v>
      </c>
      <c r="F16">
        <v>0.3562500929503169</v>
      </c>
      <c r="G16">
        <v>11</v>
      </c>
      <c r="H16">
        <v>0.37044394109685419</v>
      </c>
      <c r="I16">
        <v>23</v>
      </c>
      <c r="J16">
        <v>0.71931175890835786</v>
      </c>
      <c r="K16">
        <v>26</v>
      </c>
      <c r="L16">
        <v>0.16594694033582505</v>
      </c>
      <c r="M16">
        <v>23</v>
      </c>
      <c r="N16">
        <v>0.29123478648080731</v>
      </c>
      <c r="O16">
        <v>2</v>
      </c>
      <c r="P16">
        <v>0.78914538931207667</v>
      </c>
      <c r="Q16">
        <v>8</v>
      </c>
      <c r="R16">
        <v>0.52631135533798312</v>
      </c>
      <c r="S16">
        <v>3</v>
      </c>
      <c r="T16">
        <v>0.6039984811626633</v>
      </c>
      <c r="U16">
        <v>12</v>
      </c>
      <c r="V16">
        <v>0.12170992985468547</v>
      </c>
      <c r="W16">
        <v>4</v>
      </c>
      <c r="X16">
        <v>0.10415602041903961</v>
      </c>
      <c r="Y16">
        <v>30</v>
      </c>
      <c r="Z16">
        <v>0.11184907286387706</v>
      </c>
      <c r="AA16">
        <v>27</v>
      </c>
      <c r="AB16">
        <v>0.18787405115293643</v>
      </c>
      <c r="AC16">
        <v>12</v>
      </c>
      <c r="AD16">
        <v>0.53785434391023779</v>
      </c>
      <c r="AE16">
        <v>8</v>
      </c>
      <c r="AF16">
        <v>0.59021370726191436</v>
      </c>
      <c r="AG16">
        <v>14</v>
      </c>
      <c r="AH16">
        <v>0.44137029274385831</v>
      </c>
      <c r="AI16">
        <v>12</v>
      </c>
      <c r="AJ16">
        <v>0.56968690802180211</v>
      </c>
      <c r="AK16">
        <v>9</v>
      </c>
      <c r="AL16">
        <v>0.34014488554085437</v>
      </c>
      <c r="AM16">
        <v>12</v>
      </c>
      <c r="AN16">
        <v>0.430313091978198</v>
      </c>
      <c r="AO16">
        <v>22</v>
      </c>
      <c r="AP16">
        <v>0.81114464686325027</v>
      </c>
      <c r="AQ16">
        <v>25</v>
      </c>
      <c r="AR16">
        <v>0.20592918480268585</v>
      </c>
      <c r="AS16">
        <v>26</v>
      </c>
      <c r="AT16">
        <v>0.2273174664173378</v>
      </c>
      <c r="AU16">
        <v>13</v>
      </c>
      <c r="AV16">
        <v>0.6783071767278519</v>
      </c>
      <c r="AW16">
        <v>2</v>
      </c>
      <c r="AX16">
        <v>0.49778034773386198</v>
      </c>
      <c r="AY16">
        <v>13</v>
      </c>
      <c r="AZ16">
        <v>0.61944407647610589</v>
      </c>
      <c r="BA16">
        <v>19</v>
      </c>
      <c r="BB16">
        <v>0.16698951980810126</v>
      </c>
      <c r="BC16">
        <v>1</v>
      </c>
      <c r="BD16">
        <v>4.3826908202694054E-2</v>
      </c>
      <c r="BE16">
        <v>30</v>
      </c>
      <c r="BF16">
        <v>8.9367571187398326E-2</v>
      </c>
      <c r="BG16">
        <v>18</v>
      </c>
      <c r="BH16">
        <v>0.18739176984469028</v>
      </c>
      <c r="BI16">
        <v>18</v>
      </c>
      <c r="BJ16">
        <v>0.51544762600911642</v>
      </c>
      <c r="BK16">
        <v>9</v>
      </c>
      <c r="BL16">
        <v>0.58509381794171822</v>
      </c>
      <c r="BM16">
        <v>17</v>
      </c>
      <c r="BN16">
        <v>112.69870511723936</v>
      </c>
      <c r="BO16">
        <v>2</v>
      </c>
      <c r="BP16">
        <v>107.24848384197813</v>
      </c>
      <c r="BQ16">
        <v>14</v>
      </c>
      <c r="BR16">
        <v>101.13514960749231</v>
      </c>
      <c r="BS16">
        <v>14</v>
      </c>
    </row>
    <row r="17" spans="1:71" x14ac:dyDescent="0.2">
      <c r="A17" t="s">
        <v>106</v>
      </c>
      <c r="B17">
        <v>0.47706303066574901</v>
      </c>
      <c r="C17">
        <v>4</v>
      </c>
      <c r="D17">
        <v>0.58366177134660113</v>
      </c>
      <c r="E17">
        <v>19</v>
      </c>
      <c r="F17">
        <v>0.35826826843032639</v>
      </c>
      <c r="G17">
        <v>10</v>
      </c>
      <c r="H17">
        <v>0.41633822865339892</v>
      </c>
      <c r="I17">
        <v>12</v>
      </c>
      <c r="J17">
        <v>0.80870900410649504</v>
      </c>
      <c r="K17">
        <v>7</v>
      </c>
      <c r="L17">
        <v>0.16421622518881135</v>
      </c>
      <c r="M17">
        <v>25</v>
      </c>
      <c r="N17">
        <v>0.22661333442046913</v>
      </c>
      <c r="O17">
        <v>17</v>
      </c>
      <c r="P17">
        <v>0.78826069634012919</v>
      </c>
      <c r="Q17">
        <v>9</v>
      </c>
      <c r="R17">
        <v>0.51164667189965318</v>
      </c>
      <c r="S17">
        <v>8</v>
      </c>
      <c r="T17">
        <v>0.69413897490135801</v>
      </c>
      <c r="U17">
        <v>1</v>
      </c>
      <c r="V17">
        <v>0.14947648786634582</v>
      </c>
      <c r="W17">
        <v>22</v>
      </c>
      <c r="X17">
        <v>7.4026585881931922E-2</v>
      </c>
      <c r="Y17">
        <v>17</v>
      </c>
      <c r="Z17">
        <v>7.2287908892638711E-2</v>
      </c>
      <c r="AA17">
        <v>3</v>
      </c>
      <c r="AB17">
        <v>0.19324364257736609</v>
      </c>
      <c r="AC17">
        <v>18</v>
      </c>
      <c r="AD17">
        <v>0.55298477646948641</v>
      </c>
      <c r="AE17">
        <v>3</v>
      </c>
      <c r="AF17">
        <v>0.60789387716948551</v>
      </c>
      <c r="AG17">
        <v>6</v>
      </c>
      <c r="AH17">
        <v>0.43303372770563514</v>
      </c>
      <c r="AI17">
        <v>7</v>
      </c>
      <c r="AJ17">
        <v>0.53391954861717028</v>
      </c>
      <c r="AK17">
        <v>2</v>
      </c>
      <c r="AL17">
        <v>0.3862791766707373</v>
      </c>
      <c r="AM17">
        <v>28</v>
      </c>
      <c r="AN17">
        <v>0.46608045138282983</v>
      </c>
      <c r="AO17">
        <v>29</v>
      </c>
      <c r="AP17">
        <v>0.70308474579294578</v>
      </c>
      <c r="AQ17">
        <v>2</v>
      </c>
      <c r="AR17">
        <v>0.20385236727589442</v>
      </c>
      <c r="AS17">
        <v>24</v>
      </c>
      <c r="AT17">
        <v>0.23658815968783195</v>
      </c>
      <c r="AU17">
        <v>28</v>
      </c>
      <c r="AV17">
        <v>0.7586067003373963</v>
      </c>
      <c r="AW17">
        <v>10</v>
      </c>
      <c r="AX17">
        <v>0.50715639280909441</v>
      </c>
      <c r="AY17">
        <v>29</v>
      </c>
      <c r="AZ17">
        <v>0.55721226302694038</v>
      </c>
      <c r="BA17">
        <v>7</v>
      </c>
      <c r="BB17">
        <v>0.15647947072062271</v>
      </c>
      <c r="BC17">
        <v>6</v>
      </c>
      <c r="BD17">
        <v>7.8586426216308472E-2</v>
      </c>
      <c r="BE17">
        <v>16</v>
      </c>
      <c r="BF17">
        <v>0.12988251997248632</v>
      </c>
      <c r="BG17">
        <v>3</v>
      </c>
      <c r="BH17">
        <v>0.18501274591762407</v>
      </c>
      <c r="BI17">
        <v>22</v>
      </c>
      <c r="BJ17">
        <v>0.52238093999345125</v>
      </c>
      <c r="BK17">
        <v>17</v>
      </c>
      <c r="BL17">
        <v>0.58730000998378562</v>
      </c>
      <c r="BM17">
        <v>18</v>
      </c>
      <c r="BN17">
        <v>109.58443541445583</v>
      </c>
      <c r="BO17">
        <v>9</v>
      </c>
      <c r="BP17">
        <v>105.84770291688434</v>
      </c>
      <c r="BQ17">
        <v>9</v>
      </c>
      <c r="BR17">
        <v>97.356672664422305</v>
      </c>
      <c r="BS17">
        <v>29</v>
      </c>
    </row>
    <row r="18" spans="1:71" x14ac:dyDescent="0.2">
      <c r="A18" t="s">
        <v>14</v>
      </c>
      <c r="B18">
        <v>0.44731854637424062</v>
      </c>
      <c r="C18">
        <v>20</v>
      </c>
      <c r="D18">
        <v>0.56548470293962916</v>
      </c>
      <c r="E18">
        <v>24</v>
      </c>
      <c r="F18">
        <v>0.37922002613451239</v>
      </c>
      <c r="G18">
        <v>3</v>
      </c>
      <c r="H18">
        <v>0.43451529706037095</v>
      </c>
      <c r="I18">
        <v>7</v>
      </c>
      <c r="J18">
        <v>0.79492775510821401</v>
      </c>
      <c r="K18">
        <v>14</v>
      </c>
      <c r="L18">
        <v>0.19107898561484266</v>
      </c>
      <c r="M18">
        <v>11</v>
      </c>
      <c r="N18">
        <v>0.2274925473855938</v>
      </c>
      <c r="O18">
        <v>16</v>
      </c>
      <c r="P18">
        <v>0.80776200051233615</v>
      </c>
      <c r="Q18">
        <v>3</v>
      </c>
      <c r="R18">
        <v>0.52824044101629042</v>
      </c>
      <c r="S18">
        <v>2</v>
      </c>
      <c r="T18">
        <v>0.584617748809515</v>
      </c>
      <c r="U18">
        <v>19</v>
      </c>
      <c r="V18">
        <v>0.14082971143984219</v>
      </c>
      <c r="W18">
        <v>15</v>
      </c>
      <c r="X18">
        <v>6.6618335642744136E-2</v>
      </c>
      <c r="Y18">
        <v>6</v>
      </c>
      <c r="Z18">
        <v>9.2116342622992814E-2</v>
      </c>
      <c r="AA18">
        <v>19</v>
      </c>
      <c r="AB18">
        <v>0.17811864749614453</v>
      </c>
      <c r="AC18">
        <v>5</v>
      </c>
      <c r="AD18">
        <v>0.52937910883620476</v>
      </c>
      <c r="AE18">
        <v>12</v>
      </c>
      <c r="AF18">
        <v>0.59285583170117884</v>
      </c>
      <c r="AG18">
        <v>12</v>
      </c>
      <c r="AH18">
        <v>0.43271255864261837</v>
      </c>
      <c r="AI18">
        <v>6</v>
      </c>
      <c r="AJ18">
        <v>0.55667495164134462</v>
      </c>
      <c r="AK18">
        <v>5</v>
      </c>
      <c r="AL18">
        <v>0.29977532341316826</v>
      </c>
      <c r="AM18">
        <v>3</v>
      </c>
      <c r="AN18">
        <v>0.44332504835865538</v>
      </c>
      <c r="AO18">
        <v>26</v>
      </c>
      <c r="AP18">
        <v>0.77407760541457715</v>
      </c>
      <c r="AQ18">
        <v>16</v>
      </c>
      <c r="AR18">
        <v>0.16306761222182817</v>
      </c>
      <c r="AS18">
        <v>7</v>
      </c>
      <c r="AT18">
        <v>0.22641675304087497</v>
      </c>
      <c r="AU18">
        <v>11</v>
      </c>
      <c r="AV18">
        <v>0.76967034196015693</v>
      </c>
      <c r="AW18">
        <v>15</v>
      </c>
      <c r="AX18">
        <v>0.49407137572415405</v>
      </c>
      <c r="AY18">
        <v>4</v>
      </c>
      <c r="AZ18">
        <v>0.63584641640499273</v>
      </c>
      <c r="BA18">
        <v>25</v>
      </c>
      <c r="BB18">
        <v>0.13507365453228976</v>
      </c>
      <c r="BC18">
        <v>17</v>
      </c>
      <c r="BD18">
        <v>7.923517075325677E-2</v>
      </c>
      <c r="BE18">
        <v>14</v>
      </c>
      <c r="BF18">
        <v>9.636792093291667E-2</v>
      </c>
      <c r="BG18">
        <v>13</v>
      </c>
      <c r="BH18">
        <v>0.18723558738059165</v>
      </c>
      <c r="BI18">
        <v>19</v>
      </c>
      <c r="BJ18">
        <v>0.49995463949461966</v>
      </c>
      <c r="BK18">
        <v>6</v>
      </c>
      <c r="BL18">
        <v>0.55581953227461256</v>
      </c>
      <c r="BM18">
        <v>5</v>
      </c>
      <c r="BN18">
        <v>109.16228468245231</v>
      </c>
      <c r="BO18">
        <v>10</v>
      </c>
      <c r="BP18">
        <v>102.49954708430978</v>
      </c>
      <c r="BQ18">
        <v>4</v>
      </c>
      <c r="BR18">
        <v>102.00041903204055</v>
      </c>
      <c r="BS18">
        <v>7</v>
      </c>
    </row>
    <row r="19" spans="1:71" x14ac:dyDescent="0.2">
      <c r="A19" t="s">
        <v>107</v>
      </c>
      <c r="B19">
        <v>0.42173849920598977</v>
      </c>
      <c r="C19">
        <v>28</v>
      </c>
      <c r="D19">
        <v>0.52099503980476358</v>
      </c>
      <c r="E19">
        <v>30</v>
      </c>
      <c r="F19">
        <v>0.3416423326807192</v>
      </c>
      <c r="G19">
        <v>21</v>
      </c>
      <c r="H19">
        <v>0.47900496019523658</v>
      </c>
      <c r="I19">
        <v>1</v>
      </c>
      <c r="J19">
        <v>0.79737429255152836</v>
      </c>
      <c r="K19">
        <v>12</v>
      </c>
      <c r="L19">
        <v>0.18215562133451194</v>
      </c>
      <c r="M19">
        <v>18</v>
      </c>
      <c r="N19">
        <v>0.25487511912289368</v>
      </c>
      <c r="O19">
        <v>5</v>
      </c>
      <c r="P19">
        <v>0.76376486886837003</v>
      </c>
      <c r="Q19">
        <v>20</v>
      </c>
      <c r="R19">
        <v>0.48788907403028831</v>
      </c>
      <c r="S19">
        <v>24</v>
      </c>
      <c r="T19">
        <v>0.61424392024481089</v>
      </c>
      <c r="U19">
        <v>11</v>
      </c>
      <c r="V19">
        <v>0.15279953102088897</v>
      </c>
      <c r="W19">
        <v>25</v>
      </c>
      <c r="X19">
        <v>8.633092415093456E-2</v>
      </c>
      <c r="Y19">
        <v>27</v>
      </c>
      <c r="Z19">
        <v>0.11431754200470941</v>
      </c>
      <c r="AA19">
        <v>29</v>
      </c>
      <c r="AB19">
        <v>0.20914489904336375</v>
      </c>
      <c r="AC19">
        <v>26</v>
      </c>
      <c r="AD19">
        <v>0.50401550441574827</v>
      </c>
      <c r="AE19">
        <v>25</v>
      </c>
      <c r="AF19">
        <v>0.5661522447138031</v>
      </c>
      <c r="AG19">
        <v>24</v>
      </c>
      <c r="AH19">
        <v>0.48982546492110907</v>
      </c>
      <c r="AI19">
        <v>27</v>
      </c>
      <c r="AJ19">
        <v>0.62490768926582174</v>
      </c>
      <c r="AK19">
        <v>23</v>
      </c>
      <c r="AL19">
        <v>0.3542346749518534</v>
      </c>
      <c r="AM19">
        <v>17</v>
      </c>
      <c r="AN19">
        <v>0.37509231073417842</v>
      </c>
      <c r="AO19">
        <v>8</v>
      </c>
      <c r="AP19">
        <v>0.76971114758917625</v>
      </c>
      <c r="AQ19">
        <v>12</v>
      </c>
      <c r="AR19">
        <v>0.21579363664993467</v>
      </c>
      <c r="AS19">
        <v>28</v>
      </c>
      <c r="AT19">
        <v>0.21245930850577441</v>
      </c>
      <c r="AU19">
        <v>1</v>
      </c>
      <c r="AV19">
        <v>0.70856680300756469</v>
      </c>
      <c r="AW19">
        <v>5</v>
      </c>
      <c r="AX19">
        <v>0.49692538588473767</v>
      </c>
      <c r="AY19">
        <v>12</v>
      </c>
      <c r="AZ19">
        <v>0.63942008849896503</v>
      </c>
      <c r="BA19">
        <v>27</v>
      </c>
      <c r="BB19">
        <v>0.14398597323862011</v>
      </c>
      <c r="BC19">
        <v>10</v>
      </c>
      <c r="BD19">
        <v>5.9266523053102892E-2</v>
      </c>
      <c r="BE19">
        <v>28</v>
      </c>
      <c r="BF19">
        <v>8.6252132510828264E-2</v>
      </c>
      <c r="BG19">
        <v>21</v>
      </c>
      <c r="BH19">
        <v>0.17345238775719721</v>
      </c>
      <c r="BI19">
        <v>28</v>
      </c>
      <c r="BJ19">
        <v>0.55991236919711518</v>
      </c>
      <c r="BK19">
        <v>26</v>
      </c>
      <c r="BL19">
        <v>0.63024546340404131</v>
      </c>
      <c r="BM19">
        <v>26</v>
      </c>
      <c r="BN19">
        <v>104.56031908782043</v>
      </c>
      <c r="BO19">
        <v>26</v>
      </c>
      <c r="BP19">
        <v>106.09530901047135</v>
      </c>
      <c r="BQ19">
        <v>11</v>
      </c>
      <c r="BR19">
        <v>102.26746682048166</v>
      </c>
      <c r="BS19">
        <v>3</v>
      </c>
    </row>
    <row r="20" spans="1:71" x14ac:dyDescent="0.2">
      <c r="A20" t="s">
        <v>12</v>
      </c>
      <c r="B20">
        <v>0.4358228460916837</v>
      </c>
      <c r="C20">
        <v>24</v>
      </c>
      <c r="D20">
        <v>0.630996691794112</v>
      </c>
      <c r="E20">
        <v>7</v>
      </c>
      <c r="F20">
        <v>0.33683927670184122</v>
      </c>
      <c r="G20">
        <v>23</v>
      </c>
      <c r="H20">
        <v>0.369003308205888</v>
      </c>
      <c r="I20">
        <v>24</v>
      </c>
      <c r="J20">
        <v>0.81182497575701462</v>
      </c>
      <c r="K20">
        <v>4</v>
      </c>
      <c r="L20">
        <v>0.16633019681845299</v>
      </c>
      <c r="M20">
        <v>22</v>
      </c>
      <c r="N20">
        <v>0.30939213318457764</v>
      </c>
      <c r="O20">
        <v>1</v>
      </c>
      <c r="P20">
        <v>0.77143609460627238</v>
      </c>
      <c r="Q20">
        <v>17</v>
      </c>
      <c r="R20">
        <v>0.5255184925183134</v>
      </c>
      <c r="S20">
        <v>4</v>
      </c>
      <c r="T20">
        <v>0.63451996907584218</v>
      </c>
      <c r="U20">
        <v>6</v>
      </c>
      <c r="V20">
        <v>0.14996330341721228</v>
      </c>
      <c r="W20">
        <v>24</v>
      </c>
      <c r="X20">
        <v>7.7836723794504084E-2</v>
      </c>
      <c r="Y20">
        <v>21</v>
      </c>
      <c r="Z20">
        <v>6.9234755765480493E-2</v>
      </c>
      <c r="AA20">
        <v>2</v>
      </c>
      <c r="AB20">
        <v>0.1965404073205855</v>
      </c>
      <c r="AC20">
        <v>21</v>
      </c>
      <c r="AD20">
        <v>0.49830920863560313</v>
      </c>
      <c r="AE20">
        <v>26</v>
      </c>
      <c r="AF20">
        <v>0.55655164954073832</v>
      </c>
      <c r="AG20">
        <v>27</v>
      </c>
      <c r="AH20">
        <v>0.49242232637811983</v>
      </c>
      <c r="AI20">
        <v>28</v>
      </c>
      <c r="AJ20">
        <v>0.57256293498856237</v>
      </c>
      <c r="AK20">
        <v>12</v>
      </c>
      <c r="AL20">
        <v>0.35754297691967168</v>
      </c>
      <c r="AM20">
        <v>19</v>
      </c>
      <c r="AN20">
        <v>0.42743706501143769</v>
      </c>
      <c r="AO20">
        <v>19</v>
      </c>
      <c r="AP20">
        <v>0.76371943144014331</v>
      </c>
      <c r="AQ20">
        <v>10</v>
      </c>
      <c r="AR20">
        <v>0.20214291036693044</v>
      </c>
      <c r="AS20">
        <v>23</v>
      </c>
      <c r="AT20">
        <v>0.23009021956253017</v>
      </c>
      <c r="AU20">
        <v>22</v>
      </c>
      <c r="AV20">
        <v>0.6491504424302752</v>
      </c>
      <c r="AW20">
        <v>1</v>
      </c>
      <c r="AX20">
        <v>0.49185422661858691</v>
      </c>
      <c r="AY20">
        <v>1</v>
      </c>
      <c r="AZ20">
        <v>0.56124770757271347</v>
      </c>
      <c r="BA20">
        <v>9</v>
      </c>
      <c r="BB20">
        <v>0.13040916835959135</v>
      </c>
      <c r="BC20">
        <v>21</v>
      </c>
      <c r="BD20">
        <v>7.9190412248490841E-2</v>
      </c>
      <c r="BE20">
        <v>15</v>
      </c>
      <c r="BF20">
        <v>0.10325524585906357</v>
      </c>
      <c r="BG20">
        <v>8</v>
      </c>
      <c r="BH20">
        <v>0.17359423776254529</v>
      </c>
      <c r="BI20">
        <v>27</v>
      </c>
      <c r="BJ20">
        <v>0.5691540271610247</v>
      </c>
      <c r="BK20">
        <v>28</v>
      </c>
      <c r="BL20">
        <v>0.63269937958873901</v>
      </c>
      <c r="BM20">
        <v>27</v>
      </c>
      <c r="BN20">
        <v>104.68975425776833</v>
      </c>
      <c r="BO20">
        <v>25</v>
      </c>
      <c r="BP20">
        <v>111.36143302842741</v>
      </c>
      <c r="BQ20">
        <v>28</v>
      </c>
      <c r="BR20">
        <v>100.54259917074641</v>
      </c>
      <c r="BS20">
        <v>16</v>
      </c>
    </row>
    <row r="21" spans="1:71" x14ac:dyDescent="0.2">
      <c r="A21" t="s">
        <v>108</v>
      </c>
      <c r="B21">
        <v>0.43123862883787989</v>
      </c>
      <c r="C21">
        <v>26</v>
      </c>
      <c r="D21">
        <v>0.54769247420043621</v>
      </c>
      <c r="E21">
        <v>26</v>
      </c>
      <c r="F21">
        <v>0.36090525065134282</v>
      </c>
      <c r="G21">
        <v>8</v>
      </c>
      <c r="H21">
        <v>0.45230752579956385</v>
      </c>
      <c r="I21">
        <v>5</v>
      </c>
      <c r="J21">
        <v>0.80927955852642719</v>
      </c>
      <c r="K21">
        <v>6</v>
      </c>
      <c r="L21">
        <v>0.19705753414269939</v>
      </c>
      <c r="M21">
        <v>8</v>
      </c>
      <c r="N21">
        <v>0.21783880107046957</v>
      </c>
      <c r="O21">
        <v>20</v>
      </c>
      <c r="P21">
        <v>0.76159853137217581</v>
      </c>
      <c r="Q21">
        <v>24</v>
      </c>
      <c r="R21">
        <v>0.47698492198226866</v>
      </c>
      <c r="S21">
        <v>27</v>
      </c>
      <c r="T21">
        <v>0.59695128395657615</v>
      </c>
      <c r="U21">
        <v>15</v>
      </c>
      <c r="V21">
        <v>0.1487945495247868</v>
      </c>
      <c r="W21">
        <v>20</v>
      </c>
      <c r="X21">
        <v>7.487880433239226E-2</v>
      </c>
      <c r="Y21">
        <v>18</v>
      </c>
      <c r="Z21">
        <v>0.11226792063588828</v>
      </c>
      <c r="AA21">
        <v>28</v>
      </c>
      <c r="AB21">
        <v>0.18371390152568945</v>
      </c>
      <c r="AC21">
        <v>10</v>
      </c>
      <c r="AD21">
        <v>0.5133097963090224</v>
      </c>
      <c r="AE21">
        <v>23</v>
      </c>
      <c r="AF21">
        <v>0.58059392357415662</v>
      </c>
      <c r="AG21">
        <v>21</v>
      </c>
      <c r="AH21">
        <v>0.48266631208868788</v>
      </c>
      <c r="AI21">
        <v>25</v>
      </c>
      <c r="AJ21">
        <v>0.59791396100846228</v>
      </c>
      <c r="AK21">
        <v>16</v>
      </c>
      <c r="AL21">
        <v>0.35425079296475437</v>
      </c>
      <c r="AM21">
        <v>18</v>
      </c>
      <c r="AN21">
        <v>0.40208603899153778</v>
      </c>
      <c r="AO21">
        <v>15</v>
      </c>
      <c r="AP21">
        <v>0.77257754627533903</v>
      </c>
      <c r="AQ21">
        <v>14</v>
      </c>
      <c r="AR21">
        <v>0.15260555714508486</v>
      </c>
      <c r="AS21">
        <v>4</v>
      </c>
      <c r="AT21">
        <v>0.22466216477600814</v>
      </c>
      <c r="AU21">
        <v>7</v>
      </c>
      <c r="AV21">
        <v>0.8087008404298438</v>
      </c>
      <c r="AW21">
        <v>25</v>
      </c>
      <c r="AX21">
        <v>0.50047867310552996</v>
      </c>
      <c r="AY21">
        <v>18</v>
      </c>
      <c r="AZ21">
        <v>0.64801274248238738</v>
      </c>
      <c r="BA21">
        <v>29</v>
      </c>
      <c r="BB21">
        <v>0.1299709730407507</v>
      </c>
      <c r="BC21">
        <v>22</v>
      </c>
      <c r="BD21">
        <v>8.7125739005344066E-2</v>
      </c>
      <c r="BE21">
        <v>5</v>
      </c>
      <c r="BF21">
        <v>7.2260283495334324E-2</v>
      </c>
      <c r="BG21">
        <v>28</v>
      </c>
      <c r="BH21">
        <v>0.19691751844857855</v>
      </c>
      <c r="BI21">
        <v>11</v>
      </c>
      <c r="BJ21">
        <v>0.55409928172490241</v>
      </c>
      <c r="BK21">
        <v>25</v>
      </c>
      <c r="BL21">
        <v>0.60322603853419521</v>
      </c>
      <c r="BM21">
        <v>22</v>
      </c>
      <c r="BN21">
        <v>103.52331440221056</v>
      </c>
      <c r="BO21">
        <v>27</v>
      </c>
      <c r="BP21">
        <v>111.21625812913531</v>
      </c>
      <c r="BQ21">
        <v>27</v>
      </c>
      <c r="BR21">
        <v>98.931362681033164</v>
      </c>
      <c r="BS21">
        <v>24</v>
      </c>
    </row>
    <row r="22" spans="1:71" x14ac:dyDescent="0.2">
      <c r="A22" t="s">
        <v>109</v>
      </c>
      <c r="B22">
        <v>0.41829895021147462</v>
      </c>
      <c r="C22">
        <v>30</v>
      </c>
      <c r="D22">
        <v>0.5817611167150667</v>
      </c>
      <c r="E22">
        <v>20</v>
      </c>
      <c r="F22">
        <v>0.31841531594466133</v>
      </c>
      <c r="G22">
        <v>29</v>
      </c>
      <c r="H22">
        <v>0.41823888328493342</v>
      </c>
      <c r="I22">
        <v>11</v>
      </c>
      <c r="J22">
        <v>0.76951314472767274</v>
      </c>
      <c r="K22">
        <v>20</v>
      </c>
      <c r="L22">
        <v>0.16051772705812431</v>
      </c>
      <c r="M22">
        <v>27</v>
      </c>
      <c r="N22">
        <v>0.21193364275878207</v>
      </c>
      <c r="O22">
        <v>26</v>
      </c>
      <c r="P22">
        <v>0.79205924155539065</v>
      </c>
      <c r="Q22">
        <v>7</v>
      </c>
      <c r="R22">
        <v>0.48896585521756775</v>
      </c>
      <c r="S22">
        <v>22</v>
      </c>
      <c r="T22">
        <v>0.56146594100000491</v>
      </c>
      <c r="U22">
        <v>26</v>
      </c>
      <c r="V22">
        <v>0.13879805651645089</v>
      </c>
      <c r="W22">
        <v>14</v>
      </c>
      <c r="X22">
        <v>6.8492024170657348E-2</v>
      </c>
      <c r="Y22">
        <v>7</v>
      </c>
      <c r="Z22">
        <v>9.8846046266333254E-2</v>
      </c>
      <c r="AA22">
        <v>22</v>
      </c>
      <c r="AB22">
        <v>0.19027489073709319</v>
      </c>
      <c r="AC22">
        <v>15</v>
      </c>
      <c r="AD22">
        <v>0.48539099486530041</v>
      </c>
      <c r="AE22">
        <v>29</v>
      </c>
      <c r="AF22">
        <v>0.54014907511959731</v>
      </c>
      <c r="AG22">
        <v>29</v>
      </c>
      <c r="AH22">
        <v>0.48565279213524981</v>
      </c>
      <c r="AI22">
        <v>26</v>
      </c>
      <c r="AJ22">
        <v>0.5691783142964445</v>
      </c>
      <c r="AK22">
        <v>8</v>
      </c>
      <c r="AL22">
        <v>0.38409167679015321</v>
      </c>
      <c r="AM22">
        <v>27</v>
      </c>
      <c r="AN22">
        <v>0.43082168570355567</v>
      </c>
      <c r="AO22">
        <v>23</v>
      </c>
      <c r="AP22">
        <v>0.80086063618133074</v>
      </c>
      <c r="AQ22">
        <v>23</v>
      </c>
      <c r="AR22">
        <v>0.20584326667379454</v>
      </c>
      <c r="AS22">
        <v>25</v>
      </c>
      <c r="AT22">
        <v>0.22867321499629784</v>
      </c>
      <c r="AU22">
        <v>16</v>
      </c>
      <c r="AV22">
        <v>0.80283692493619185</v>
      </c>
      <c r="AW22">
        <v>23</v>
      </c>
      <c r="AX22">
        <v>0.50356958312371736</v>
      </c>
      <c r="AY22">
        <v>25</v>
      </c>
      <c r="AZ22">
        <v>0.63100916515927907</v>
      </c>
      <c r="BA22">
        <v>24</v>
      </c>
      <c r="BB22">
        <v>0.13905438572185153</v>
      </c>
      <c r="BC22">
        <v>13</v>
      </c>
      <c r="BD22">
        <v>8.3583340155292549E-2</v>
      </c>
      <c r="BE22">
        <v>8</v>
      </c>
      <c r="BF22">
        <v>0.11771388849435967</v>
      </c>
      <c r="BG22">
        <v>6</v>
      </c>
      <c r="BH22">
        <v>0.17628153076309808</v>
      </c>
      <c r="BI22">
        <v>25</v>
      </c>
      <c r="BJ22">
        <v>0.56900886901046577</v>
      </c>
      <c r="BK22">
        <v>27</v>
      </c>
      <c r="BL22">
        <v>0.63590412866458434</v>
      </c>
      <c r="BM22">
        <v>28</v>
      </c>
      <c r="BN22">
        <v>99.93110043736435</v>
      </c>
      <c r="BO22">
        <v>28</v>
      </c>
      <c r="BP22">
        <v>110.08055178593628</v>
      </c>
      <c r="BQ22">
        <v>23</v>
      </c>
      <c r="BR22">
        <v>99.275025043036862</v>
      </c>
      <c r="BS22">
        <v>21</v>
      </c>
    </row>
    <row r="23" spans="1:71" x14ac:dyDescent="0.2">
      <c r="A23" t="s">
        <v>110</v>
      </c>
      <c r="B23">
        <v>0.42139338289580441</v>
      </c>
      <c r="C23">
        <v>29</v>
      </c>
      <c r="D23">
        <v>0.59683503933759807</v>
      </c>
      <c r="E23">
        <v>16</v>
      </c>
      <c r="F23">
        <v>0.29553936167286626</v>
      </c>
      <c r="G23">
        <v>30</v>
      </c>
      <c r="H23">
        <v>0.40316496066240198</v>
      </c>
      <c r="I23">
        <v>15</v>
      </c>
      <c r="J23">
        <v>0.77940481090370717</v>
      </c>
      <c r="K23">
        <v>17</v>
      </c>
      <c r="L23">
        <v>0.16128133599495825</v>
      </c>
      <c r="M23">
        <v>26</v>
      </c>
      <c r="N23">
        <v>0.20167427948728531</v>
      </c>
      <c r="O23">
        <v>28</v>
      </c>
      <c r="P23">
        <v>0.82250513503315936</v>
      </c>
      <c r="Q23">
        <v>1</v>
      </c>
      <c r="R23">
        <v>0.48839168658088727</v>
      </c>
      <c r="S23">
        <v>23</v>
      </c>
      <c r="T23">
        <v>0.61649556528379179</v>
      </c>
      <c r="U23">
        <v>9</v>
      </c>
      <c r="V23">
        <v>0.14889908609579272</v>
      </c>
      <c r="W23">
        <v>21</v>
      </c>
      <c r="X23">
        <v>6.885747097666764E-2</v>
      </c>
      <c r="Y23">
        <v>9</v>
      </c>
      <c r="Z23">
        <v>8.8171668849199192E-2</v>
      </c>
      <c r="AA23">
        <v>15</v>
      </c>
      <c r="AB23">
        <v>0.1660627828191984</v>
      </c>
      <c r="AC23">
        <v>2</v>
      </c>
      <c r="AD23">
        <v>0.48219263442310561</v>
      </c>
      <c r="AE23">
        <v>30</v>
      </c>
      <c r="AF23">
        <v>0.53827333646705167</v>
      </c>
      <c r="AG23">
        <v>30</v>
      </c>
      <c r="AH23">
        <v>0.51435406308015252</v>
      </c>
      <c r="AI23">
        <v>30</v>
      </c>
      <c r="AJ23">
        <v>0.59920000857080646</v>
      </c>
      <c r="AK23">
        <v>17</v>
      </c>
      <c r="AL23">
        <v>0.39725943441609651</v>
      </c>
      <c r="AM23">
        <v>29</v>
      </c>
      <c r="AN23">
        <v>0.40079999142919365</v>
      </c>
      <c r="AO23">
        <v>14</v>
      </c>
      <c r="AP23">
        <v>0.77698077937520293</v>
      </c>
      <c r="AQ23">
        <v>18</v>
      </c>
      <c r="AR23">
        <v>0.19445205406131447</v>
      </c>
      <c r="AS23">
        <v>20</v>
      </c>
      <c r="AT23">
        <v>0.22051478641763958</v>
      </c>
      <c r="AU23">
        <v>3</v>
      </c>
      <c r="AV23">
        <v>0.84996841592660577</v>
      </c>
      <c r="AW23">
        <v>29</v>
      </c>
      <c r="AX23">
        <v>0.49812135220200171</v>
      </c>
      <c r="AY23">
        <v>14</v>
      </c>
      <c r="AZ23">
        <v>0.6157186623527332</v>
      </c>
      <c r="BA23">
        <v>18</v>
      </c>
      <c r="BB23">
        <v>0.12545203926384485</v>
      </c>
      <c r="BC23">
        <v>27</v>
      </c>
      <c r="BD23">
        <v>9.6718404167150746E-2</v>
      </c>
      <c r="BE23">
        <v>2</v>
      </c>
      <c r="BF23">
        <v>0.11711421106883536</v>
      </c>
      <c r="BG23">
        <v>7</v>
      </c>
      <c r="BH23">
        <v>0.19612243797261847</v>
      </c>
      <c r="BI23">
        <v>12</v>
      </c>
      <c r="BJ23">
        <v>0.59387338010479995</v>
      </c>
      <c r="BK23">
        <v>30</v>
      </c>
      <c r="BL23">
        <v>0.65553362948553184</v>
      </c>
      <c r="BM23">
        <v>30</v>
      </c>
      <c r="BN23">
        <v>92.310703107971946</v>
      </c>
      <c r="BO23">
        <v>30</v>
      </c>
      <c r="BP23">
        <v>106.62765858089926</v>
      </c>
      <c r="BQ23">
        <v>12</v>
      </c>
      <c r="BR23">
        <v>101.62079778186896</v>
      </c>
      <c r="BS23">
        <v>11</v>
      </c>
    </row>
    <row r="24" spans="1:71" x14ac:dyDescent="0.2">
      <c r="A24" t="s">
        <v>111</v>
      </c>
      <c r="B24">
        <v>0.45131670313556793</v>
      </c>
      <c r="C24">
        <v>17</v>
      </c>
      <c r="D24">
        <v>0.60297404388887166</v>
      </c>
      <c r="E24">
        <v>15</v>
      </c>
      <c r="F24">
        <v>0.34096727211064692</v>
      </c>
      <c r="G24">
        <v>22</v>
      </c>
      <c r="H24">
        <v>0.39702595611112845</v>
      </c>
      <c r="I24">
        <v>16</v>
      </c>
      <c r="J24">
        <v>0.85905981199876524</v>
      </c>
      <c r="K24">
        <v>1</v>
      </c>
      <c r="L24">
        <v>0.1975063398175467</v>
      </c>
      <c r="M24">
        <v>6</v>
      </c>
      <c r="N24">
        <v>0.13704512820000481</v>
      </c>
      <c r="O24">
        <v>30</v>
      </c>
      <c r="P24">
        <v>0.73598804633043136</v>
      </c>
      <c r="Q24">
        <v>28</v>
      </c>
      <c r="R24">
        <v>0.45802779862283188</v>
      </c>
      <c r="S24">
        <v>30</v>
      </c>
      <c r="T24">
        <v>0.59441926050390304</v>
      </c>
      <c r="U24">
        <v>16</v>
      </c>
      <c r="V24">
        <v>0.12444647143828483</v>
      </c>
      <c r="W24">
        <v>5</v>
      </c>
      <c r="X24">
        <v>8.4751337770774551E-2</v>
      </c>
      <c r="Y24">
        <v>26</v>
      </c>
      <c r="Z24">
        <v>0.11112932747901164</v>
      </c>
      <c r="AA24">
        <v>24</v>
      </c>
      <c r="AB24">
        <v>0.19264670631838837</v>
      </c>
      <c r="AC24">
        <v>17</v>
      </c>
      <c r="AD24">
        <v>0.51941921001060365</v>
      </c>
      <c r="AE24">
        <v>19</v>
      </c>
      <c r="AF24">
        <v>0.58777853742802699</v>
      </c>
      <c r="AG24">
        <v>16</v>
      </c>
      <c r="AH24">
        <v>0.44579694494011096</v>
      </c>
      <c r="AI24">
        <v>13</v>
      </c>
      <c r="AJ24">
        <v>0.56467781368596381</v>
      </c>
      <c r="AK24">
        <v>7</v>
      </c>
      <c r="AL24">
        <v>0.34423364546939061</v>
      </c>
      <c r="AM24">
        <v>13</v>
      </c>
      <c r="AN24">
        <v>0.4353221863140363</v>
      </c>
      <c r="AO24">
        <v>24</v>
      </c>
      <c r="AP24">
        <v>0.66837168504363875</v>
      </c>
      <c r="AQ24">
        <v>1</v>
      </c>
      <c r="AR24">
        <v>0.14451481531746638</v>
      </c>
      <c r="AS24">
        <v>2</v>
      </c>
      <c r="AT24">
        <v>0.22419821368392545</v>
      </c>
      <c r="AU24">
        <v>6</v>
      </c>
      <c r="AV24">
        <v>0.90747985222245064</v>
      </c>
      <c r="AW24">
        <v>30</v>
      </c>
      <c r="AX24">
        <v>0.50023520424033319</v>
      </c>
      <c r="AY24">
        <v>16</v>
      </c>
      <c r="AZ24">
        <v>0.59510134774404033</v>
      </c>
      <c r="BA24">
        <v>12</v>
      </c>
      <c r="BB24">
        <v>0.15711075787506582</v>
      </c>
      <c r="BC24">
        <v>5</v>
      </c>
      <c r="BD24">
        <v>6.1073745189502003E-2</v>
      </c>
      <c r="BE24">
        <v>27</v>
      </c>
      <c r="BF24">
        <v>6.7993609635936203E-2</v>
      </c>
      <c r="BG24">
        <v>29</v>
      </c>
      <c r="BH24">
        <v>0.18429817722201891</v>
      </c>
      <c r="BI24">
        <v>23</v>
      </c>
      <c r="BJ24">
        <v>0.52101219126662568</v>
      </c>
      <c r="BK24">
        <v>14</v>
      </c>
      <c r="BL24">
        <v>0.56634247039125796</v>
      </c>
      <c r="BM24">
        <v>8</v>
      </c>
      <c r="BN24">
        <v>104.95800378374057</v>
      </c>
      <c r="BO24">
        <v>23</v>
      </c>
      <c r="BP24">
        <v>105.34294705437576</v>
      </c>
      <c r="BQ24">
        <v>7</v>
      </c>
      <c r="BR24">
        <v>98.534938024839548</v>
      </c>
      <c r="BS24">
        <v>25</v>
      </c>
    </row>
    <row r="25" spans="1:71" x14ac:dyDescent="0.2">
      <c r="A25" t="s">
        <v>112</v>
      </c>
      <c r="B25">
        <v>0.48311143430085579</v>
      </c>
      <c r="C25">
        <v>3</v>
      </c>
      <c r="D25">
        <v>0.64546809108106107</v>
      </c>
      <c r="E25">
        <v>4</v>
      </c>
      <c r="F25">
        <v>0.35132766392610482</v>
      </c>
      <c r="G25">
        <v>15</v>
      </c>
      <c r="H25">
        <v>0.35453190891893899</v>
      </c>
      <c r="I25">
        <v>27</v>
      </c>
      <c r="J25">
        <v>0.80296673827502785</v>
      </c>
      <c r="K25">
        <v>10</v>
      </c>
      <c r="L25">
        <v>0.17576557649092064</v>
      </c>
      <c r="M25">
        <v>19</v>
      </c>
      <c r="N25">
        <v>0.25285190736022145</v>
      </c>
      <c r="O25">
        <v>6</v>
      </c>
      <c r="P25">
        <v>0.77875887796365995</v>
      </c>
      <c r="Q25">
        <v>13</v>
      </c>
      <c r="R25">
        <v>0.51903018178742344</v>
      </c>
      <c r="S25">
        <v>5</v>
      </c>
      <c r="T25">
        <v>0.64117111581661657</v>
      </c>
      <c r="U25">
        <v>4</v>
      </c>
      <c r="V25">
        <v>0.14366370494279626</v>
      </c>
      <c r="W25">
        <v>18</v>
      </c>
      <c r="X25">
        <v>7.5417664983228647E-2</v>
      </c>
      <c r="Y25">
        <v>20</v>
      </c>
      <c r="Z25">
        <v>8.6196024463253376E-2</v>
      </c>
      <c r="AA25">
        <v>13</v>
      </c>
      <c r="AB25">
        <v>0.18295166491602244</v>
      </c>
      <c r="AC25">
        <v>9</v>
      </c>
      <c r="AD25">
        <v>0.54456580064543969</v>
      </c>
      <c r="AE25">
        <v>6</v>
      </c>
      <c r="AF25">
        <v>0.60293808297076945</v>
      </c>
      <c r="AG25">
        <v>8</v>
      </c>
      <c r="AH25">
        <v>0.40894312383852188</v>
      </c>
      <c r="AI25">
        <v>1</v>
      </c>
      <c r="AJ25">
        <v>0.57794221739190721</v>
      </c>
      <c r="AK25">
        <v>14</v>
      </c>
      <c r="AL25">
        <v>0.33317632436905276</v>
      </c>
      <c r="AM25">
        <v>10</v>
      </c>
      <c r="AN25">
        <v>0.42205778260809274</v>
      </c>
      <c r="AO25">
        <v>17</v>
      </c>
      <c r="AP25">
        <v>0.7437104954061845</v>
      </c>
      <c r="AQ25">
        <v>7</v>
      </c>
      <c r="AR25">
        <v>0.16612966344054617</v>
      </c>
      <c r="AS25">
        <v>10</v>
      </c>
      <c r="AT25">
        <v>0.23105833416940039</v>
      </c>
      <c r="AU25">
        <v>24</v>
      </c>
      <c r="AV25">
        <v>0.75473268589055653</v>
      </c>
      <c r="AW25">
        <v>9</v>
      </c>
      <c r="AX25">
        <v>0.49640931906957192</v>
      </c>
      <c r="AY25">
        <v>9</v>
      </c>
      <c r="AZ25">
        <v>0.55244413155680505</v>
      </c>
      <c r="BA25">
        <v>5</v>
      </c>
      <c r="BB25">
        <v>0.13880070513696505</v>
      </c>
      <c r="BC25">
        <v>14</v>
      </c>
      <c r="BD25">
        <v>8.2921851452121206E-2</v>
      </c>
      <c r="BE25">
        <v>9</v>
      </c>
      <c r="BF25">
        <v>7.7094595411279235E-2</v>
      </c>
      <c r="BG25">
        <v>23</v>
      </c>
      <c r="BH25">
        <v>0.19709644181365002</v>
      </c>
      <c r="BI25">
        <v>10</v>
      </c>
      <c r="BJ25">
        <v>0.48149836280750063</v>
      </c>
      <c r="BK25">
        <v>3</v>
      </c>
      <c r="BL25">
        <v>0.53762441316138121</v>
      </c>
      <c r="BM25">
        <v>3</v>
      </c>
      <c r="BN25">
        <v>111.03516799746504</v>
      </c>
      <c r="BO25">
        <v>6</v>
      </c>
      <c r="BP25">
        <v>102.08007883916837</v>
      </c>
      <c r="BQ25">
        <v>3</v>
      </c>
      <c r="BR25">
        <v>101.98041417810514</v>
      </c>
      <c r="BS25">
        <v>8</v>
      </c>
    </row>
    <row r="26" spans="1:71" x14ac:dyDescent="0.2">
      <c r="A26" t="s">
        <v>19</v>
      </c>
      <c r="B26">
        <v>0.43944820795208051</v>
      </c>
      <c r="C26">
        <v>23</v>
      </c>
      <c r="D26">
        <v>0.58105893157269495</v>
      </c>
      <c r="E26">
        <v>21</v>
      </c>
      <c r="F26">
        <v>0.34457562442272494</v>
      </c>
      <c r="G26">
        <v>18</v>
      </c>
      <c r="H26">
        <v>0.418941068427305</v>
      </c>
      <c r="I26">
        <v>10</v>
      </c>
      <c r="J26">
        <v>0.80502738817615016</v>
      </c>
      <c r="K26">
        <v>9</v>
      </c>
      <c r="L26">
        <v>0.20327340208766967</v>
      </c>
      <c r="M26">
        <v>4</v>
      </c>
      <c r="N26">
        <v>0.23043120684145896</v>
      </c>
      <c r="O26">
        <v>15</v>
      </c>
      <c r="P26">
        <v>0.79348589092931965</v>
      </c>
      <c r="Q26">
        <v>6</v>
      </c>
      <c r="R26">
        <v>0.49591744446410879</v>
      </c>
      <c r="S26">
        <v>19</v>
      </c>
      <c r="T26">
        <v>0.57944459922625924</v>
      </c>
      <c r="U26">
        <v>21</v>
      </c>
      <c r="V26">
        <v>0.12453419644048769</v>
      </c>
      <c r="W26">
        <v>6</v>
      </c>
      <c r="X26">
        <v>8.8293855380823211E-2</v>
      </c>
      <c r="Y26">
        <v>28</v>
      </c>
      <c r="Z26">
        <v>0.11127111585871118</v>
      </c>
      <c r="AA26">
        <v>25</v>
      </c>
      <c r="AB26">
        <v>0.19538510577784005</v>
      </c>
      <c r="AC26">
        <v>19</v>
      </c>
      <c r="AD26">
        <v>0.51353003333995495</v>
      </c>
      <c r="AE26">
        <v>22</v>
      </c>
      <c r="AF26">
        <v>0.58279270718309117</v>
      </c>
      <c r="AG26">
        <v>18</v>
      </c>
      <c r="AH26">
        <v>0.47003557076020197</v>
      </c>
      <c r="AI26">
        <v>22</v>
      </c>
      <c r="AJ26">
        <v>0.61495489093710087</v>
      </c>
      <c r="AK26">
        <v>21</v>
      </c>
      <c r="AL26">
        <v>0.37020701245497867</v>
      </c>
      <c r="AM26">
        <v>21</v>
      </c>
      <c r="AN26">
        <v>0.38504510906289902</v>
      </c>
      <c r="AO26">
        <v>10</v>
      </c>
      <c r="AP26">
        <v>0.74203239496015783</v>
      </c>
      <c r="AQ26">
        <v>6</v>
      </c>
      <c r="AR26">
        <v>0.17421098350122563</v>
      </c>
      <c r="AS26">
        <v>13</v>
      </c>
      <c r="AT26">
        <v>0.23102562535456339</v>
      </c>
      <c r="AU26">
        <v>23</v>
      </c>
      <c r="AV26">
        <v>0.7817787621887704</v>
      </c>
      <c r="AW26">
        <v>17</v>
      </c>
      <c r="AX26">
        <v>0.50818810290491911</v>
      </c>
      <c r="AY26">
        <v>30</v>
      </c>
      <c r="AZ26">
        <v>0.62043559183208186</v>
      </c>
      <c r="BA26">
        <v>20</v>
      </c>
      <c r="BB26">
        <v>0.16110524453013125</v>
      </c>
      <c r="BC26">
        <v>3</v>
      </c>
      <c r="BD26">
        <v>6.3852793050093365E-2</v>
      </c>
      <c r="BE26">
        <v>25</v>
      </c>
      <c r="BF26">
        <v>7.4123463380723675E-2</v>
      </c>
      <c r="BG26">
        <v>27</v>
      </c>
      <c r="BH26">
        <v>0.1960027331174535</v>
      </c>
      <c r="BI26">
        <v>13</v>
      </c>
      <c r="BJ26">
        <v>0.54038066882593538</v>
      </c>
      <c r="BK26">
        <v>20</v>
      </c>
      <c r="BL26">
        <v>0.59638552079206275</v>
      </c>
      <c r="BM26">
        <v>20</v>
      </c>
      <c r="BN26">
        <v>107.83804304383663</v>
      </c>
      <c r="BO26">
        <v>12</v>
      </c>
      <c r="BP26">
        <v>109.58425189826082</v>
      </c>
      <c r="BQ26">
        <v>22</v>
      </c>
      <c r="BR26">
        <v>100.30928935928307</v>
      </c>
      <c r="BS26">
        <v>17</v>
      </c>
    </row>
    <row r="27" spans="1:71" x14ac:dyDescent="0.2">
      <c r="A27" t="s">
        <v>113</v>
      </c>
      <c r="B27">
        <v>0.46534956981502446</v>
      </c>
      <c r="C27">
        <v>11</v>
      </c>
      <c r="D27">
        <v>0.61244593866703789</v>
      </c>
      <c r="E27">
        <v>11</v>
      </c>
      <c r="F27">
        <v>0.31911631520145739</v>
      </c>
      <c r="G27">
        <v>27</v>
      </c>
      <c r="H27">
        <v>0.38755406133296222</v>
      </c>
      <c r="I27">
        <v>20</v>
      </c>
      <c r="J27">
        <v>0.76909758992540656</v>
      </c>
      <c r="K27">
        <v>21</v>
      </c>
      <c r="L27">
        <v>0.21864707311340636</v>
      </c>
      <c r="M27">
        <v>2</v>
      </c>
      <c r="N27">
        <v>0.24378206717181722</v>
      </c>
      <c r="O27">
        <v>10</v>
      </c>
      <c r="P27">
        <v>0.75079156532221636</v>
      </c>
      <c r="Q27">
        <v>26</v>
      </c>
      <c r="R27">
        <v>0.49146802762233927</v>
      </c>
      <c r="S27">
        <v>21</v>
      </c>
      <c r="T27">
        <v>0.53529828580225591</v>
      </c>
      <c r="U27">
        <v>29</v>
      </c>
      <c r="V27">
        <v>0.14241647796805681</v>
      </c>
      <c r="W27">
        <v>17</v>
      </c>
      <c r="X27">
        <v>7.1288882087587033E-2</v>
      </c>
      <c r="Y27">
        <v>14</v>
      </c>
      <c r="Z27">
        <v>8.6390941725636383E-2</v>
      </c>
      <c r="AA27">
        <v>14</v>
      </c>
      <c r="AB27">
        <v>0.19723132247841305</v>
      </c>
      <c r="AC27">
        <v>23</v>
      </c>
      <c r="AD27">
        <v>0.5274485436053008</v>
      </c>
      <c r="AE27">
        <v>16</v>
      </c>
      <c r="AF27">
        <v>0.59864150646698833</v>
      </c>
      <c r="AG27">
        <v>9</v>
      </c>
      <c r="AH27">
        <v>0.45342403281358795</v>
      </c>
      <c r="AI27">
        <v>16</v>
      </c>
      <c r="AJ27">
        <v>0.63513138060159302</v>
      </c>
      <c r="AK27">
        <v>24</v>
      </c>
      <c r="AL27">
        <v>0.38150832426243353</v>
      </c>
      <c r="AM27">
        <v>25</v>
      </c>
      <c r="AN27">
        <v>0.36486861939840709</v>
      </c>
      <c r="AO27">
        <v>7</v>
      </c>
      <c r="AP27">
        <v>0.77575007439908328</v>
      </c>
      <c r="AQ27">
        <v>17</v>
      </c>
      <c r="AR27">
        <v>0.1477520691506885</v>
      </c>
      <c r="AS27">
        <v>3</v>
      </c>
      <c r="AT27">
        <v>0.23002749510984155</v>
      </c>
      <c r="AU27">
        <v>21</v>
      </c>
      <c r="AV27">
        <v>0.76195811101617583</v>
      </c>
      <c r="AW27">
        <v>11</v>
      </c>
      <c r="AX27">
        <v>0.50286129586921846</v>
      </c>
      <c r="AY27">
        <v>22</v>
      </c>
      <c r="AZ27">
        <v>0.59913636023922312</v>
      </c>
      <c r="BA27">
        <v>14</v>
      </c>
      <c r="BB27">
        <v>0.12954634840957679</v>
      </c>
      <c r="BC27">
        <v>23</v>
      </c>
      <c r="BD27">
        <v>8.199952234924969E-2</v>
      </c>
      <c r="BE27">
        <v>10</v>
      </c>
      <c r="BF27">
        <v>9.6451843974428644E-2</v>
      </c>
      <c r="BG27">
        <v>12</v>
      </c>
      <c r="BH27">
        <v>0.19959016935452625</v>
      </c>
      <c r="BI27">
        <v>9</v>
      </c>
      <c r="BJ27">
        <v>0.5240190781462033</v>
      </c>
      <c r="BK27">
        <v>18</v>
      </c>
      <c r="BL27">
        <v>0.57432490808728831</v>
      </c>
      <c r="BM27">
        <v>11</v>
      </c>
      <c r="BN27">
        <v>107.45355908304062</v>
      </c>
      <c r="BO27">
        <v>14</v>
      </c>
      <c r="BP27">
        <v>108.89919078754416</v>
      </c>
      <c r="BQ27">
        <v>20</v>
      </c>
      <c r="BR27">
        <v>102.13564607468663</v>
      </c>
      <c r="BS27">
        <v>4</v>
      </c>
    </row>
    <row r="28" spans="1:71" x14ac:dyDescent="0.2">
      <c r="A28" t="s">
        <v>15</v>
      </c>
      <c r="B28">
        <v>0.47215007553110455</v>
      </c>
      <c r="C28">
        <v>5</v>
      </c>
      <c r="D28">
        <v>0.68788515304164488</v>
      </c>
      <c r="E28">
        <v>1</v>
      </c>
      <c r="F28">
        <v>0.35493364480808409</v>
      </c>
      <c r="G28">
        <v>12</v>
      </c>
      <c r="H28">
        <v>0.31211484695835517</v>
      </c>
      <c r="I28">
        <v>30</v>
      </c>
      <c r="J28">
        <v>0.73725134890083832</v>
      </c>
      <c r="K28">
        <v>24</v>
      </c>
      <c r="L28">
        <v>0.16471730708900009</v>
      </c>
      <c r="M28">
        <v>24</v>
      </c>
      <c r="N28">
        <v>0.27715283587884959</v>
      </c>
      <c r="O28">
        <v>3</v>
      </c>
      <c r="P28">
        <v>0.7628879490229884</v>
      </c>
      <c r="Q28">
        <v>22</v>
      </c>
      <c r="R28">
        <v>0.50382952660313096</v>
      </c>
      <c r="S28">
        <v>12</v>
      </c>
      <c r="T28">
        <v>0.6417062684420739</v>
      </c>
      <c r="U28">
        <v>3</v>
      </c>
      <c r="V28">
        <v>0.11989394286089837</v>
      </c>
      <c r="W28">
        <v>3</v>
      </c>
      <c r="X28">
        <v>7.0202921091470652E-2</v>
      </c>
      <c r="Y28">
        <v>10</v>
      </c>
      <c r="Z28">
        <v>8.3058640756070487E-2</v>
      </c>
      <c r="AA28">
        <v>9</v>
      </c>
      <c r="AB28">
        <v>0.17183529217194543</v>
      </c>
      <c r="AC28">
        <v>3</v>
      </c>
      <c r="AD28">
        <v>0.5281298424099532</v>
      </c>
      <c r="AE28">
        <v>15</v>
      </c>
      <c r="AF28">
        <v>0.5816407247214479</v>
      </c>
      <c r="AG28">
        <v>20</v>
      </c>
      <c r="AH28">
        <v>0.45674197053455096</v>
      </c>
      <c r="AI28">
        <v>19</v>
      </c>
      <c r="AJ28">
        <v>0.5271640295621921</v>
      </c>
      <c r="AK28">
        <v>1</v>
      </c>
      <c r="AL28">
        <v>0.37050432734251232</v>
      </c>
      <c r="AM28">
        <v>22</v>
      </c>
      <c r="AN28">
        <v>0.47283597043780795</v>
      </c>
      <c r="AO28">
        <v>30</v>
      </c>
      <c r="AP28">
        <v>0.82142540683485044</v>
      </c>
      <c r="AQ28">
        <v>27</v>
      </c>
      <c r="AR28">
        <v>0.17047808674044562</v>
      </c>
      <c r="AS28">
        <v>12</v>
      </c>
      <c r="AT28">
        <v>0.22705320629252027</v>
      </c>
      <c r="AU28">
        <v>12</v>
      </c>
      <c r="AV28">
        <v>0.70724337331002907</v>
      </c>
      <c r="AW28">
        <v>4</v>
      </c>
      <c r="AX28">
        <v>0.4939982925096289</v>
      </c>
      <c r="AY28">
        <v>3</v>
      </c>
      <c r="AZ28">
        <v>0.55307932962195261</v>
      </c>
      <c r="BA28">
        <v>6</v>
      </c>
      <c r="BB28">
        <v>0.14113774321350644</v>
      </c>
      <c r="BC28">
        <v>12</v>
      </c>
      <c r="BD28">
        <v>7.479209537198328E-2</v>
      </c>
      <c r="BE28">
        <v>19</v>
      </c>
      <c r="BF28">
        <v>9.8335716753540386E-2</v>
      </c>
      <c r="BG28">
        <v>10</v>
      </c>
      <c r="BH28">
        <v>0.20354549619481413</v>
      </c>
      <c r="BI28">
        <v>6</v>
      </c>
      <c r="BJ28">
        <v>0.54460155382563669</v>
      </c>
      <c r="BK28">
        <v>23</v>
      </c>
      <c r="BL28">
        <v>0.60247082286250098</v>
      </c>
      <c r="BM28">
        <v>21</v>
      </c>
      <c r="BN28">
        <v>110.33016761576826</v>
      </c>
      <c r="BO28">
        <v>8</v>
      </c>
      <c r="BP28">
        <v>113.1004534824868</v>
      </c>
      <c r="BQ28">
        <v>30</v>
      </c>
      <c r="BR28">
        <v>101.85454041611487</v>
      </c>
      <c r="BS28">
        <v>10</v>
      </c>
    </row>
    <row r="29" spans="1:71" x14ac:dyDescent="0.2">
      <c r="A29" t="s">
        <v>114</v>
      </c>
      <c r="B29">
        <v>0.43310648161032683</v>
      </c>
      <c r="C29">
        <v>25</v>
      </c>
      <c r="D29">
        <v>0.62378788426547938</v>
      </c>
      <c r="E29">
        <v>9</v>
      </c>
      <c r="F29">
        <v>0.32283416430059192</v>
      </c>
      <c r="G29">
        <v>26</v>
      </c>
      <c r="H29">
        <v>0.37621211573452068</v>
      </c>
      <c r="I29">
        <v>22</v>
      </c>
      <c r="J29">
        <v>0.71265852797342644</v>
      </c>
      <c r="K29">
        <v>29</v>
      </c>
      <c r="L29">
        <v>0.14967137069337963</v>
      </c>
      <c r="M29">
        <v>29</v>
      </c>
      <c r="N29">
        <v>0.26445789604571579</v>
      </c>
      <c r="O29">
        <v>4</v>
      </c>
      <c r="P29">
        <v>0.73767487753008432</v>
      </c>
      <c r="Q29">
        <v>27</v>
      </c>
      <c r="R29">
        <v>0.49306433183155379</v>
      </c>
      <c r="S29">
        <v>20</v>
      </c>
      <c r="T29">
        <v>0.53447593559723594</v>
      </c>
      <c r="U29">
        <v>30</v>
      </c>
      <c r="V29">
        <v>0.12772037344965886</v>
      </c>
      <c r="W29">
        <v>8</v>
      </c>
      <c r="X29">
        <v>8.2884372353930577E-2</v>
      </c>
      <c r="Y29">
        <v>24</v>
      </c>
      <c r="Z29">
        <v>0.10041437212681563</v>
      </c>
      <c r="AA29">
        <v>23</v>
      </c>
      <c r="AB29">
        <v>0.20973886590322685</v>
      </c>
      <c r="AC29">
        <v>27</v>
      </c>
      <c r="AD29">
        <v>0.49370758697510853</v>
      </c>
      <c r="AE29">
        <v>27</v>
      </c>
      <c r="AF29">
        <v>0.54350635301034744</v>
      </c>
      <c r="AG29">
        <v>28</v>
      </c>
      <c r="AH29">
        <v>0.45851620020387918</v>
      </c>
      <c r="AI29">
        <v>21</v>
      </c>
      <c r="AJ29">
        <v>0.57130642953315902</v>
      </c>
      <c r="AK29">
        <v>11</v>
      </c>
      <c r="AL29">
        <v>0.38296735539573901</v>
      </c>
      <c r="AM29">
        <v>26</v>
      </c>
      <c r="AN29">
        <v>0.42869357046684103</v>
      </c>
      <c r="AO29">
        <v>20</v>
      </c>
      <c r="AP29">
        <v>0.86004846785422207</v>
      </c>
      <c r="AQ29">
        <v>30</v>
      </c>
      <c r="AR29">
        <v>0.24861033354167442</v>
      </c>
      <c r="AS29">
        <v>30</v>
      </c>
      <c r="AT29">
        <v>0.23431563539695607</v>
      </c>
      <c r="AU29">
        <v>27</v>
      </c>
      <c r="AV29">
        <v>0.68477499826129296</v>
      </c>
      <c r="AW29">
        <v>3</v>
      </c>
      <c r="AX29">
        <v>0.50454168644672492</v>
      </c>
      <c r="AY29">
        <v>27</v>
      </c>
      <c r="AZ29">
        <v>0.69022550621925582</v>
      </c>
      <c r="BA29">
        <v>30</v>
      </c>
      <c r="BB29">
        <v>0.16548317256627629</v>
      </c>
      <c r="BC29">
        <v>2</v>
      </c>
      <c r="BD29">
        <v>5.5673059692749265E-2</v>
      </c>
      <c r="BE29">
        <v>29</v>
      </c>
      <c r="BF29">
        <v>7.6575350416195134E-2</v>
      </c>
      <c r="BG29">
        <v>24</v>
      </c>
      <c r="BH29">
        <v>0.16154714514293148</v>
      </c>
      <c r="BI29">
        <v>30</v>
      </c>
      <c r="BJ29">
        <v>0.54110017108148223</v>
      </c>
      <c r="BK29">
        <v>21</v>
      </c>
      <c r="BL29">
        <v>0.62532173203752028</v>
      </c>
      <c r="BM29">
        <v>25</v>
      </c>
      <c r="BN29">
        <v>104.9151248191847</v>
      </c>
      <c r="BO29">
        <v>24</v>
      </c>
      <c r="BP29">
        <v>107.59413743362168</v>
      </c>
      <c r="BQ29">
        <v>16</v>
      </c>
      <c r="BR29">
        <v>98.269435671401013</v>
      </c>
      <c r="BS29">
        <v>27</v>
      </c>
    </row>
    <row r="30" spans="1:71" x14ac:dyDescent="0.2">
      <c r="A30" t="s">
        <v>16</v>
      </c>
      <c r="B30">
        <v>0.48680218458755314</v>
      </c>
      <c r="C30">
        <v>1</v>
      </c>
      <c r="D30">
        <v>0.52195474159328781</v>
      </c>
      <c r="E30">
        <v>29</v>
      </c>
      <c r="F30">
        <v>0.38646393741044444</v>
      </c>
      <c r="G30">
        <v>1</v>
      </c>
      <c r="H30">
        <v>0.47804525840671236</v>
      </c>
      <c r="I30">
        <v>2</v>
      </c>
      <c r="J30">
        <v>0.76727846285949741</v>
      </c>
      <c r="K30">
        <v>22</v>
      </c>
      <c r="L30">
        <v>0.18717465732319297</v>
      </c>
      <c r="M30">
        <v>15</v>
      </c>
      <c r="N30">
        <v>0.21735269878060087</v>
      </c>
      <c r="O30">
        <v>21</v>
      </c>
      <c r="P30">
        <v>0.78276514567942701</v>
      </c>
      <c r="Q30">
        <v>10</v>
      </c>
      <c r="R30">
        <v>0.51850192357791713</v>
      </c>
      <c r="S30">
        <v>6</v>
      </c>
      <c r="T30">
        <v>0.56171607579202332</v>
      </c>
      <c r="U30">
        <v>25</v>
      </c>
      <c r="V30">
        <v>0.14512766157467824</v>
      </c>
      <c r="W30">
        <v>19</v>
      </c>
      <c r="X30">
        <v>7.0693026132698802E-2</v>
      </c>
      <c r="Y30">
        <v>11</v>
      </c>
      <c r="Z30">
        <v>8.9903527274615813E-2</v>
      </c>
      <c r="AA30">
        <v>16</v>
      </c>
      <c r="AB30">
        <v>0.20527206942368914</v>
      </c>
      <c r="AC30">
        <v>25</v>
      </c>
      <c r="AD30">
        <v>0.58086015368202781</v>
      </c>
      <c r="AE30">
        <v>1</v>
      </c>
      <c r="AF30">
        <v>0.63959306919422465</v>
      </c>
      <c r="AG30">
        <v>1</v>
      </c>
      <c r="AH30">
        <v>0.42684461575019483</v>
      </c>
      <c r="AI30">
        <v>3</v>
      </c>
      <c r="AJ30">
        <v>0.70256061462627484</v>
      </c>
      <c r="AK30">
        <v>30</v>
      </c>
      <c r="AL30">
        <v>0.31967899156427348</v>
      </c>
      <c r="AM30">
        <v>5</v>
      </c>
      <c r="AN30">
        <v>0.29743938537372527</v>
      </c>
      <c r="AO30">
        <v>1</v>
      </c>
      <c r="AP30">
        <v>0.78990712635591687</v>
      </c>
      <c r="AQ30">
        <v>21</v>
      </c>
      <c r="AR30">
        <v>0.15467237236260706</v>
      </c>
      <c r="AS30">
        <v>5</v>
      </c>
      <c r="AT30">
        <v>0.22902155537781752</v>
      </c>
      <c r="AU30">
        <v>18</v>
      </c>
      <c r="AV30">
        <v>0.7827435996062172</v>
      </c>
      <c r="AW30">
        <v>18</v>
      </c>
      <c r="AX30">
        <v>0.50162211194579764</v>
      </c>
      <c r="AY30">
        <v>21</v>
      </c>
      <c r="AZ30">
        <v>0.62447949909259304</v>
      </c>
      <c r="BA30">
        <v>22</v>
      </c>
      <c r="BB30">
        <v>0.11331081621328731</v>
      </c>
      <c r="BC30">
        <v>29</v>
      </c>
      <c r="BD30">
        <v>7.7793400272455043E-2</v>
      </c>
      <c r="BE30">
        <v>18</v>
      </c>
      <c r="BF30">
        <v>9.7265825824617569E-2</v>
      </c>
      <c r="BG30">
        <v>11</v>
      </c>
      <c r="BH30">
        <v>0.18641346771251671</v>
      </c>
      <c r="BI30">
        <v>21</v>
      </c>
      <c r="BJ30">
        <v>0.47126835478442347</v>
      </c>
      <c r="BK30">
        <v>2</v>
      </c>
      <c r="BL30">
        <v>0.52656071205086408</v>
      </c>
      <c r="BM30">
        <v>1</v>
      </c>
      <c r="BN30">
        <v>116.45766639154789</v>
      </c>
      <c r="BO30">
        <v>1</v>
      </c>
      <c r="BP30">
        <v>107.96189128584065</v>
      </c>
      <c r="BQ30">
        <v>17</v>
      </c>
      <c r="BR30">
        <v>101.57317872342156</v>
      </c>
      <c r="BS30">
        <v>12</v>
      </c>
    </row>
    <row r="31" spans="1:71" x14ac:dyDescent="0.2">
      <c r="A31" t="s">
        <v>7</v>
      </c>
      <c r="B31">
        <v>0.46775274935963118</v>
      </c>
      <c r="C31">
        <v>10</v>
      </c>
      <c r="D31">
        <v>0.64745251146290639</v>
      </c>
      <c r="E31">
        <v>3</v>
      </c>
      <c r="F31">
        <v>0.3468877887918505</v>
      </c>
      <c r="G31">
        <v>17</v>
      </c>
      <c r="H31">
        <v>0.35254748853709378</v>
      </c>
      <c r="I31">
        <v>28</v>
      </c>
      <c r="J31">
        <v>0.74262048395224878</v>
      </c>
      <c r="K31">
        <v>23</v>
      </c>
      <c r="L31">
        <v>0.18954795696617513</v>
      </c>
      <c r="M31">
        <v>13</v>
      </c>
      <c r="N31">
        <v>0.16477763319862015</v>
      </c>
      <c r="O31">
        <v>29</v>
      </c>
      <c r="P31">
        <v>0.77086090763435466</v>
      </c>
      <c r="Q31">
        <v>18</v>
      </c>
      <c r="R31">
        <v>0.5024112991803491</v>
      </c>
      <c r="S31">
        <v>15</v>
      </c>
      <c r="T31">
        <v>0.57607404235074688</v>
      </c>
      <c r="U31">
        <v>22</v>
      </c>
      <c r="V31">
        <v>0.1382827112484214</v>
      </c>
      <c r="W31">
        <v>13</v>
      </c>
      <c r="X31">
        <v>5.973232693026901E-2</v>
      </c>
      <c r="Y31">
        <v>2</v>
      </c>
      <c r="Z31">
        <v>8.3551133257189589E-2</v>
      </c>
      <c r="AA31">
        <v>10</v>
      </c>
      <c r="AB31">
        <v>0.1812340139980492</v>
      </c>
      <c r="AC31">
        <v>6</v>
      </c>
      <c r="AD31">
        <v>0.52903903878434078</v>
      </c>
      <c r="AE31">
        <v>13</v>
      </c>
      <c r="AF31">
        <v>0.59176202975062286</v>
      </c>
      <c r="AG31">
        <v>13</v>
      </c>
      <c r="AH31">
        <v>0.44101219937518388</v>
      </c>
      <c r="AI31">
        <v>10</v>
      </c>
      <c r="AJ31">
        <v>0.59946932481891235</v>
      </c>
      <c r="AK31">
        <v>18</v>
      </c>
      <c r="AL31">
        <v>0.34436436096481687</v>
      </c>
      <c r="AM31">
        <v>14</v>
      </c>
      <c r="AN31">
        <v>0.40053067518108781</v>
      </c>
      <c r="AO31">
        <v>13</v>
      </c>
      <c r="AP31">
        <v>0.78281775176916701</v>
      </c>
      <c r="AQ31">
        <v>20</v>
      </c>
      <c r="AR31">
        <v>0.17912364112238507</v>
      </c>
      <c r="AS31">
        <v>15</v>
      </c>
      <c r="AT31">
        <v>0.23920851270300925</v>
      </c>
      <c r="AU31">
        <v>29</v>
      </c>
      <c r="AV31">
        <v>0.84970171447609122</v>
      </c>
      <c r="AW31">
        <v>28</v>
      </c>
      <c r="AX31">
        <v>0.50408152293341368</v>
      </c>
      <c r="AY31">
        <v>26</v>
      </c>
      <c r="AZ31">
        <v>0.57986663696105523</v>
      </c>
      <c r="BA31">
        <v>11</v>
      </c>
      <c r="BB31">
        <v>0.12535962052232533</v>
      </c>
      <c r="BC31">
        <v>28</v>
      </c>
      <c r="BD31">
        <v>8.4260975449399658E-2</v>
      </c>
      <c r="BE31">
        <v>7</v>
      </c>
      <c r="BF31">
        <v>8.8776967054491285E-2</v>
      </c>
      <c r="BG31">
        <v>20</v>
      </c>
      <c r="BH31">
        <v>0.21259905298486834</v>
      </c>
      <c r="BI31">
        <v>1</v>
      </c>
      <c r="BJ31">
        <v>0.51067720746611134</v>
      </c>
      <c r="BK31">
        <v>8</v>
      </c>
      <c r="BL31">
        <v>0.57042307708423201</v>
      </c>
      <c r="BM31">
        <v>9</v>
      </c>
      <c r="BN31">
        <v>106.15691596693497</v>
      </c>
      <c r="BO31">
        <v>17</v>
      </c>
      <c r="BP31">
        <v>105.95855458168775</v>
      </c>
      <c r="BQ31">
        <v>10</v>
      </c>
      <c r="BR31">
        <v>99.47225318469745</v>
      </c>
      <c r="BS31">
        <v>20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65CD-E374-6D40-9DA5-3E118A9227DE}">
  <dimension ref="A1:AK4"/>
  <sheetViews>
    <sheetView workbookViewId="0"/>
  </sheetViews>
  <sheetFormatPr baseColWidth="10" defaultRowHeight="15" x14ac:dyDescent="0.2"/>
  <sheetData>
    <row r="1" spans="1:37" x14ac:dyDescent="0.2">
      <c r="A1" t="s">
        <v>222</v>
      </c>
      <c r="B1" t="s">
        <v>27</v>
      </c>
      <c r="C1" t="s">
        <v>29</v>
      </c>
      <c r="D1" t="s">
        <v>31</v>
      </c>
      <c r="E1" t="s">
        <v>33</v>
      </c>
      <c r="F1" t="s">
        <v>35</v>
      </c>
      <c r="G1" t="s">
        <v>37</v>
      </c>
      <c r="H1" t="s">
        <v>39</v>
      </c>
      <c r="I1" t="s">
        <v>41</v>
      </c>
      <c r="J1" t="s">
        <v>43</v>
      </c>
      <c r="K1" t="s">
        <v>45</v>
      </c>
      <c r="L1" t="s">
        <v>47</v>
      </c>
      <c r="M1" t="s">
        <v>49</v>
      </c>
      <c r="N1" t="s">
        <v>51</v>
      </c>
      <c r="O1" t="s">
        <v>53</v>
      </c>
      <c r="P1" t="s">
        <v>55</v>
      </c>
      <c r="Q1" t="s">
        <v>57</v>
      </c>
      <c r="R1" t="s">
        <v>59</v>
      </c>
      <c r="S1" t="s">
        <v>61</v>
      </c>
      <c r="T1" t="s">
        <v>63</v>
      </c>
      <c r="U1" t="s">
        <v>65</v>
      </c>
      <c r="V1" t="s">
        <v>67</v>
      </c>
      <c r="W1" t="s">
        <v>69</v>
      </c>
      <c r="X1" t="s">
        <v>71</v>
      </c>
      <c r="Y1" t="s">
        <v>73</v>
      </c>
      <c r="Z1" t="s">
        <v>75</v>
      </c>
      <c r="AA1" t="s">
        <v>77</v>
      </c>
      <c r="AB1" t="s">
        <v>79</v>
      </c>
      <c r="AC1" t="s">
        <v>81</v>
      </c>
      <c r="AD1" t="s">
        <v>83</v>
      </c>
      <c r="AE1" t="s">
        <v>85</v>
      </c>
      <c r="AF1" t="s">
        <v>87</v>
      </c>
      <c r="AG1" t="s">
        <v>89</v>
      </c>
      <c r="AH1" t="s">
        <v>91</v>
      </c>
      <c r="AI1" t="s">
        <v>93</v>
      </c>
      <c r="AJ1" t="s">
        <v>95</v>
      </c>
      <c r="AK1" t="s">
        <v>223</v>
      </c>
    </row>
    <row r="2" spans="1:37" x14ac:dyDescent="0.2">
      <c r="A2" t="s">
        <v>224</v>
      </c>
      <c r="B2">
        <v>0.45218639490274393</v>
      </c>
      <c r="C2">
        <v>0.59773698370764616</v>
      </c>
      <c r="D2">
        <v>0.34830681683550269</v>
      </c>
      <c r="E2">
        <v>0.40226301629235389</v>
      </c>
      <c r="F2">
        <v>0.77358096406346533</v>
      </c>
      <c r="G2">
        <v>0.17868646794830634</v>
      </c>
      <c r="H2">
        <v>0.2273822416416324</v>
      </c>
      <c r="I2">
        <v>0.77234830343241967</v>
      </c>
      <c r="J2">
        <v>0.50002727932608304</v>
      </c>
      <c r="K2">
        <v>0.59587404073269623</v>
      </c>
      <c r="L2">
        <v>0.14072255856007129</v>
      </c>
      <c r="M2">
        <v>7.6788975138792334E-2</v>
      </c>
      <c r="N2">
        <v>9.2700264991896444E-2</v>
      </c>
      <c r="O2">
        <v>0.18964943427173264</v>
      </c>
      <c r="P2">
        <v>0.52223749254548479</v>
      </c>
      <c r="Q2">
        <v>0.5819783836144099</v>
      </c>
      <c r="R2">
        <v>0.45223770135980845</v>
      </c>
      <c r="S2">
        <v>0.59805887876403296</v>
      </c>
      <c r="T2">
        <v>0.34852861975951688</v>
      </c>
      <c r="U2">
        <v>0.40194112123596704</v>
      </c>
      <c r="V2">
        <v>0.77293816474308585</v>
      </c>
      <c r="W2">
        <v>0.1786026996101826</v>
      </c>
      <c r="X2">
        <v>0.22765169656758028</v>
      </c>
      <c r="Y2">
        <v>0.77261775835836755</v>
      </c>
      <c r="Z2">
        <v>0.4999727206739169</v>
      </c>
      <c r="AA2">
        <v>0.59627626730653205</v>
      </c>
      <c r="AB2">
        <v>0.14092012766555198</v>
      </c>
      <c r="AC2">
        <v>7.6681572765314149E-2</v>
      </c>
      <c r="AD2">
        <v>9.3176322850803503E-2</v>
      </c>
      <c r="AE2">
        <v>0.18963072624947103</v>
      </c>
      <c r="AF2">
        <v>0.52227766527032471</v>
      </c>
      <c r="AG2">
        <v>0.58197185018891473</v>
      </c>
      <c r="AH2">
        <v>106.59357954120968</v>
      </c>
      <c r="AI2">
        <v>106.57549257967757</v>
      </c>
      <c r="AJ2">
        <v>100.45665081955434</v>
      </c>
      <c r="AK2">
        <v>107.77441860465117</v>
      </c>
    </row>
    <row r="3" spans="1:37" x14ac:dyDescent="0.2">
      <c r="A3" t="s">
        <v>119</v>
      </c>
      <c r="B3">
        <v>0.45603282653965144</v>
      </c>
      <c r="C3">
        <v>0.59309944138436133</v>
      </c>
      <c r="D3">
        <v>0.35085422420035223</v>
      </c>
      <c r="E3">
        <v>0.40690055861563862</v>
      </c>
      <c r="F3">
        <v>0.76968300222400676</v>
      </c>
      <c r="G3">
        <v>0.17583863762619284</v>
      </c>
      <c r="H3">
        <v>0.22714389784301189</v>
      </c>
      <c r="I3">
        <v>0.77302315599957039</v>
      </c>
      <c r="J3">
        <v>0.50142911772382559</v>
      </c>
      <c r="K3">
        <v>0.59934303455856075</v>
      </c>
      <c r="L3">
        <v>0.13847185075235857</v>
      </c>
      <c r="M3">
        <v>7.7447287358438005E-2</v>
      </c>
      <c r="N3">
        <v>9.503275553012569E-2</v>
      </c>
      <c r="O3">
        <v>0.19103545363007296</v>
      </c>
      <c r="P3">
        <v>0.52745188406503596</v>
      </c>
      <c r="Q3">
        <v>0.58587941124632248</v>
      </c>
      <c r="R3">
        <v>0.44827658307880802</v>
      </c>
      <c r="S3">
        <v>0.60275262882730718</v>
      </c>
      <c r="T3">
        <v>0.34546781965096268</v>
      </c>
      <c r="U3">
        <v>0.39724737117269282</v>
      </c>
      <c r="V3">
        <v>0.77725661883398001</v>
      </c>
      <c r="W3">
        <v>0.18193117142417678</v>
      </c>
      <c r="X3">
        <v>0.22697684400042961</v>
      </c>
      <c r="Y3">
        <v>0.77285610215698808</v>
      </c>
      <c r="Z3">
        <v>0.49857088227617441</v>
      </c>
      <c r="AA3">
        <v>0.59203132864114749</v>
      </c>
      <c r="AB3">
        <v>0.14215016389481602</v>
      </c>
      <c r="AC3">
        <v>7.5075700529089281E-2</v>
      </c>
      <c r="AD3">
        <v>9.144247773260411E-2</v>
      </c>
      <c r="AE3">
        <v>0.18844666473448202</v>
      </c>
      <c r="AF3">
        <v>0.51687446143810867</v>
      </c>
      <c r="AG3">
        <v>0.57804447086765831</v>
      </c>
      <c r="AH3">
        <v>107.55404095047203</v>
      </c>
      <c r="AI3">
        <v>105.67098027603851</v>
      </c>
      <c r="AJ3">
        <v>100.38896279451511</v>
      </c>
      <c r="AK3">
        <v>108.80232558139535</v>
      </c>
    </row>
    <row r="4" spans="1:37" x14ac:dyDescent="0.2">
      <c r="A4" t="s">
        <v>118</v>
      </c>
      <c r="B4">
        <v>0.44748951139729359</v>
      </c>
      <c r="C4">
        <v>0.60288561946330843</v>
      </c>
      <c r="D4">
        <v>0.3447951217047005</v>
      </c>
      <c r="E4">
        <v>0.39711438053669151</v>
      </c>
      <c r="F4">
        <v>0.777770469076419</v>
      </c>
      <c r="G4">
        <v>0.18089622120625171</v>
      </c>
      <c r="H4">
        <v>0.22718770245142428</v>
      </c>
      <c r="I4">
        <v>0.77196532918119187</v>
      </c>
      <c r="J4">
        <v>0.49845524865233348</v>
      </c>
      <c r="K4">
        <v>0.59305097222024794</v>
      </c>
      <c r="L4">
        <v>0.14264592646948157</v>
      </c>
      <c r="M4">
        <v>7.5698144430373746E-2</v>
      </c>
      <c r="N4">
        <v>9.0094706655442197E-2</v>
      </c>
      <c r="O4">
        <v>0.1880324121714993</v>
      </c>
      <c r="P4">
        <v>0.51588385285619376</v>
      </c>
      <c r="Q4">
        <v>0.57679007483449385</v>
      </c>
      <c r="R4">
        <v>0.45645138146215414</v>
      </c>
      <c r="S4">
        <v>0.59298270738065462</v>
      </c>
      <c r="T4">
        <v>0.35183626781316651</v>
      </c>
      <c r="U4">
        <v>0.40701729261934538</v>
      </c>
      <c r="V4">
        <v>0.7655551340493405</v>
      </c>
      <c r="W4">
        <v>0.17455202624739199</v>
      </c>
      <c r="X4">
        <v>0.22803467081880816</v>
      </c>
      <c r="Y4">
        <v>0.77281229754857572</v>
      </c>
      <c r="Z4">
        <v>0.50154475134766652</v>
      </c>
      <c r="AA4">
        <v>0.59925854548293334</v>
      </c>
      <c r="AB4">
        <v>0.13955806292927783</v>
      </c>
      <c r="AC4">
        <v>7.8251029456664983E-2</v>
      </c>
      <c r="AD4">
        <v>9.5719479749613381E-2</v>
      </c>
      <c r="AE4">
        <v>0.19067139455065102</v>
      </c>
      <c r="AF4">
        <v>0.52805153202020183</v>
      </c>
      <c r="AG4">
        <v>0.58592509861207731</v>
      </c>
      <c r="AH4">
        <v>105.44819330130953</v>
      </c>
      <c r="AI4">
        <v>107.49006310407903</v>
      </c>
      <c r="AJ4">
        <v>100.51203946775352</v>
      </c>
      <c r="AK4">
        <v>106.74651162790698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E254-4035-EC46-89B9-FBCE685D3C10}">
  <dimension ref="A1:Q31"/>
  <sheetViews>
    <sheetView workbookViewId="0">
      <selection activeCell="P2" sqref="P2"/>
    </sheetView>
  </sheetViews>
  <sheetFormatPr baseColWidth="10" defaultRowHeight="15" x14ac:dyDescent="0.2"/>
  <cols>
    <col min="1" max="1" width="20.1640625" bestFit="1" customWidth="1" collapsed="1"/>
    <col min="2" max="2" width="9.6640625" bestFit="1" customWidth="1" collapsed="1"/>
    <col min="3" max="3" width="9.1640625" bestFit="1" customWidth="1" collapsed="1"/>
    <col min="4" max="4" width="6.5" bestFit="1" customWidth="1" collapsed="1"/>
    <col min="5" max="5" width="6" bestFit="1" customWidth="1" collapsed="1"/>
    <col min="6" max="6" width="4" bestFit="1" customWidth="1" collapsed="1"/>
    <col min="7" max="7" width="5.83203125" bestFit="1" customWidth="1" collapsed="1"/>
    <col min="9" max="9" width="10" bestFit="1" customWidth="1" collapsed="1"/>
    <col min="10" max="10" width="8.33203125" bestFit="1" customWidth="1" collapsed="1"/>
    <col min="11" max="11" width="10.1640625" bestFit="1" customWidth="1" collapsed="1"/>
    <col min="12" max="12" width="11.33203125" bestFit="1" customWidth="1" collapsed="1"/>
    <col min="13" max="13" width="10.5" bestFit="1" customWidth="1" collapsed="1"/>
    <col min="14" max="14" width="8.83203125" bestFit="1" customWidth="1" collapsed="1"/>
    <col min="15" max="15" width="10.6640625" bestFit="1" customWidth="1" collapsed="1"/>
    <col min="16" max="16" width="13.6640625" bestFit="1" customWidth="1" collapsed="1"/>
  </cols>
  <sheetData>
    <row r="1" spans="1:17" x14ac:dyDescent="0.2">
      <c r="A1" t="s">
        <v>26</v>
      </c>
      <c r="B1" t="s">
        <v>190</v>
      </c>
      <c r="C1" t="s">
        <v>191</v>
      </c>
      <c r="D1" t="s">
        <v>192</v>
      </c>
      <c r="E1" t="s">
        <v>193</v>
      </c>
      <c r="F1" t="s">
        <v>194</v>
      </c>
      <c r="G1" t="s">
        <v>195</v>
      </c>
      <c r="H1" t="s">
        <v>196</v>
      </c>
      <c r="I1" t="s">
        <v>197</v>
      </c>
      <c r="J1" t="s">
        <v>198</v>
      </c>
      <c r="K1" t="s">
        <v>199</v>
      </c>
      <c r="L1" t="s">
        <v>200</v>
      </c>
      <c r="M1" t="s">
        <v>201</v>
      </c>
      <c r="N1" t="s">
        <v>202</v>
      </c>
      <c r="O1" t="s">
        <v>203</v>
      </c>
      <c r="P1" t="s">
        <v>204</v>
      </c>
    </row>
    <row r="2" spans="1:17" ht="18" x14ac:dyDescent="0.2">
      <c r="A2" t="s">
        <v>8</v>
      </c>
      <c r="B2" t="s">
        <v>205</v>
      </c>
      <c r="C2" t="s">
        <v>207</v>
      </c>
      <c r="D2" t="s">
        <v>308</v>
      </c>
      <c r="E2" s="24">
        <v>0.5</v>
      </c>
      <c r="F2" t="s">
        <v>271</v>
      </c>
      <c r="G2" t="s">
        <v>215</v>
      </c>
      <c r="H2" t="s">
        <v>292</v>
      </c>
      <c r="I2" s="24">
        <v>0.42857142857142855</v>
      </c>
      <c r="J2" t="s">
        <v>271</v>
      </c>
      <c r="K2" t="s">
        <v>345</v>
      </c>
      <c r="L2" t="s">
        <v>291</v>
      </c>
      <c r="M2" s="24">
        <v>0.5714285714285714</v>
      </c>
      <c r="N2" t="s">
        <v>271</v>
      </c>
      <c r="O2" t="s">
        <v>273</v>
      </c>
      <c r="P2">
        <v>9</v>
      </c>
      <c r="Q2" s="33"/>
    </row>
    <row r="3" spans="1:17" x14ac:dyDescent="0.2">
      <c r="A3" t="s">
        <v>97</v>
      </c>
      <c r="B3" t="s">
        <v>205</v>
      </c>
      <c r="C3" t="s">
        <v>208</v>
      </c>
      <c r="D3" t="s">
        <v>308</v>
      </c>
      <c r="E3" s="24">
        <v>0.5</v>
      </c>
      <c r="F3" t="s">
        <v>266</v>
      </c>
      <c r="G3" t="s">
        <v>215</v>
      </c>
      <c r="H3" t="s">
        <v>306</v>
      </c>
      <c r="I3" s="24">
        <v>0.41176470588235292</v>
      </c>
      <c r="J3" t="s">
        <v>272</v>
      </c>
      <c r="K3" t="s">
        <v>220</v>
      </c>
      <c r="L3" t="s">
        <v>284</v>
      </c>
      <c r="M3" s="24">
        <v>0.63636363636363635</v>
      </c>
      <c r="N3" t="s">
        <v>267</v>
      </c>
      <c r="O3" t="s">
        <v>219</v>
      </c>
      <c r="P3">
        <v>10</v>
      </c>
    </row>
    <row r="4" spans="1:17" x14ac:dyDescent="0.2">
      <c r="A4" t="s">
        <v>98</v>
      </c>
      <c r="B4" t="s">
        <v>205</v>
      </c>
      <c r="C4" t="s">
        <v>208</v>
      </c>
      <c r="D4" t="s">
        <v>329</v>
      </c>
      <c r="E4" s="24">
        <v>0.72399999999999998</v>
      </c>
      <c r="F4" t="s">
        <v>267</v>
      </c>
      <c r="G4" t="s">
        <v>213</v>
      </c>
      <c r="H4" t="s">
        <v>312</v>
      </c>
      <c r="I4" s="24">
        <v>0.7857142857142857</v>
      </c>
      <c r="J4" t="s">
        <v>277</v>
      </c>
      <c r="K4" t="s">
        <v>219</v>
      </c>
      <c r="L4" t="s">
        <v>320</v>
      </c>
      <c r="M4" s="24">
        <v>0.66666666666666663</v>
      </c>
      <c r="N4" t="s">
        <v>267</v>
      </c>
      <c r="O4" t="s">
        <v>219</v>
      </c>
      <c r="P4">
        <v>1</v>
      </c>
    </row>
    <row r="5" spans="1:17" x14ac:dyDescent="0.2">
      <c r="A5" t="s">
        <v>99</v>
      </c>
      <c r="B5" t="s">
        <v>205</v>
      </c>
      <c r="C5" t="s">
        <v>207</v>
      </c>
      <c r="D5" t="s">
        <v>330</v>
      </c>
      <c r="E5" s="24">
        <v>0.53300000000000003</v>
      </c>
      <c r="F5" t="s">
        <v>266</v>
      </c>
      <c r="G5" t="s">
        <v>215</v>
      </c>
      <c r="H5" t="s">
        <v>348</v>
      </c>
      <c r="I5" s="24">
        <v>0.44444444444444442</v>
      </c>
      <c r="J5" t="s">
        <v>271</v>
      </c>
      <c r="K5" t="s">
        <v>215</v>
      </c>
      <c r="L5" t="s">
        <v>294</v>
      </c>
      <c r="M5" s="24">
        <v>0.66666666666666663</v>
      </c>
      <c r="N5" t="s">
        <v>267</v>
      </c>
      <c r="O5" t="s">
        <v>215</v>
      </c>
      <c r="P5">
        <v>6</v>
      </c>
    </row>
    <row r="6" spans="1:17" x14ac:dyDescent="0.2">
      <c r="A6" t="s">
        <v>100</v>
      </c>
      <c r="B6" t="s">
        <v>205</v>
      </c>
      <c r="C6" t="s">
        <v>209</v>
      </c>
      <c r="D6" t="s">
        <v>305</v>
      </c>
      <c r="E6" s="24">
        <v>0.63</v>
      </c>
      <c r="F6" t="s">
        <v>271</v>
      </c>
      <c r="G6" t="s">
        <v>216</v>
      </c>
      <c r="H6" t="s">
        <v>293</v>
      </c>
      <c r="I6" s="24">
        <v>0.6</v>
      </c>
      <c r="J6" t="s">
        <v>268</v>
      </c>
      <c r="K6" t="s">
        <v>216</v>
      </c>
      <c r="L6" t="s">
        <v>294</v>
      </c>
      <c r="M6" s="24">
        <v>0.66666666666666663</v>
      </c>
      <c r="N6" t="s">
        <v>268</v>
      </c>
      <c r="O6" t="s">
        <v>219</v>
      </c>
      <c r="P6">
        <v>3</v>
      </c>
    </row>
    <row r="7" spans="1:17" x14ac:dyDescent="0.2">
      <c r="A7" t="s">
        <v>11</v>
      </c>
      <c r="B7" t="s">
        <v>205</v>
      </c>
      <c r="C7" t="s">
        <v>209</v>
      </c>
      <c r="D7" t="s">
        <v>331</v>
      </c>
      <c r="E7" s="24">
        <v>0.6</v>
      </c>
      <c r="F7" t="s">
        <v>277</v>
      </c>
      <c r="G7" t="s">
        <v>345</v>
      </c>
      <c r="H7" t="s">
        <v>290</v>
      </c>
      <c r="I7" s="24">
        <v>0.6428571428571429</v>
      </c>
      <c r="J7" t="s">
        <v>267</v>
      </c>
      <c r="K7" t="s">
        <v>215</v>
      </c>
      <c r="L7" t="s">
        <v>298</v>
      </c>
      <c r="M7" s="24">
        <v>0.5625</v>
      </c>
      <c r="N7" t="s">
        <v>271</v>
      </c>
      <c r="O7" t="s">
        <v>213</v>
      </c>
      <c r="P7">
        <v>4</v>
      </c>
    </row>
    <row r="8" spans="1:17" x14ac:dyDescent="0.2">
      <c r="A8" t="s">
        <v>101</v>
      </c>
      <c r="B8" t="s">
        <v>206</v>
      </c>
      <c r="C8" t="s">
        <v>210</v>
      </c>
      <c r="D8" t="s">
        <v>308</v>
      </c>
      <c r="E8" s="24">
        <v>0.5</v>
      </c>
      <c r="F8" t="s">
        <v>266</v>
      </c>
      <c r="G8" t="s">
        <v>214</v>
      </c>
      <c r="H8" t="s">
        <v>300</v>
      </c>
      <c r="I8" s="24">
        <v>0.5</v>
      </c>
      <c r="J8" t="s">
        <v>271</v>
      </c>
      <c r="K8" t="s">
        <v>215</v>
      </c>
      <c r="L8" t="s">
        <v>300</v>
      </c>
      <c r="M8" s="24">
        <v>0.5</v>
      </c>
      <c r="N8" t="s">
        <v>266</v>
      </c>
      <c r="O8" t="s">
        <v>214</v>
      </c>
      <c r="P8">
        <v>7</v>
      </c>
    </row>
    <row r="9" spans="1:17" x14ac:dyDescent="0.2">
      <c r="A9" t="s">
        <v>102</v>
      </c>
      <c r="B9" t="s">
        <v>206</v>
      </c>
      <c r="C9" t="s">
        <v>211</v>
      </c>
      <c r="D9" t="s">
        <v>308</v>
      </c>
      <c r="E9" s="24">
        <v>0.5</v>
      </c>
      <c r="F9" t="s">
        <v>271</v>
      </c>
      <c r="G9" t="s">
        <v>214</v>
      </c>
      <c r="H9" t="s">
        <v>296</v>
      </c>
      <c r="I9" s="24">
        <v>0.4</v>
      </c>
      <c r="J9" t="s">
        <v>266</v>
      </c>
      <c r="K9" t="s">
        <v>215</v>
      </c>
      <c r="L9" t="s">
        <v>299</v>
      </c>
      <c r="M9" s="24">
        <v>0.61538461538461542</v>
      </c>
      <c r="N9" t="s">
        <v>268</v>
      </c>
      <c r="O9" t="s">
        <v>214</v>
      </c>
      <c r="P9">
        <v>8</v>
      </c>
    </row>
    <row r="10" spans="1:17" x14ac:dyDescent="0.2">
      <c r="A10" t="s">
        <v>103</v>
      </c>
      <c r="B10" t="s">
        <v>205</v>
      </c>
      <c r="C10" t="s">
        <v>209</v>
      </c>
      <c r="D10" t="s">
        <v>332</v>
      </c>
      <c r="E10" s="24">
        <v>0.14799999999999999</v>
      </c>
      <c r="F10" t="s">
        <v>278</v>
      </c>
      <c r="G10" t="s">
        <v>346</v>
      </c>
      <c r="H10" t="s">
        <v>313</v>
      </c>
      <c r="I10" s="24">
        <v>0.14285714285714285</v>
      </c>
      <c r="J10" t="s">
        <v>275</v>
      </c>
      <c r="K10" t="s">
        <v>347</v>
      </c>
      <c r="L10" t="s">
        <v>307</v>
      </c>
      <c r="M10" s="24">
        <v>0.15384615384615385</v>
      </c>
      <c r="N10" t="s">
        <v>270</v>
      </c>
      <c r="O10" t="s">
        <v>282</v>
      </c>
      <c r="P10">
        <v>15</v>
      </c>
    </row>
    <row r="11" spans="1:17" x14ac:dyDescent="0.2">
      <c r="A11" t="s">
        <v>17</v>
      </c>
      <c r="B11" t="s">
        <v>206</v>
      </c>
      <c r="C11" t="s">
        <v>212</v>
      </c>
      <c r="D11" t="s">
        <v>323</v>
      </c>
      <c r="E11" s="24">
        <v>0.82099999999999995</v>
      </c>
      <c r="F11" t="s">
        <v>267</v>
      </c>
      <c r="G11" t="s">
        <v>219</v>
      </c>
      <c r="H11" t="s">
        <v>315</v>
      </c>
      <c r="I11" s="24">
        <v>0.75</v>
      </c>
      <c r="J11" t="s">
        <v>267</v>
      </c>
      <c r="K11" t="s">
        <v>219</v>
      </c>
      <c r="L11" t="s">
        <v>304</v>
      </c>
      <c r="M11" s="24">
        <v>0.875</v>
      </c>
      <c r="N11" t="s">
        <v>269</v>
      </c>
      <c r="O11" t="s">
        <v>219</v>
      </c>
      <c r="P11">
        <v>1</v>
      </c>
    </row>
    <row r="12" spans="1:17" x14ac:dyDescent="0.2">
      <c r="A12" t="s">
        <v>18</v>
      </c>
      <c r="B12" t="s">
        <v>206</v>
      </c>
      <c r="C12" t="s">
        <v>210</v>
      </c>
      <c r="D12" t="s">
        <v>333</v>
      </c>
      <c r="E12" s="24">
        <v>0.31</v>
      </c>
      <c r="F12" t="s">
        <v>268</v>
      </c>
      <c r="G12" t="s">
        <v>216</v>
      </c>
      <c r="H12" t="s">
        <v>349</v>
      </c>
      <c r="I12" s="24">
        <v>0.13333333333333333</v>
      </c>
      <c r="J12" t="s">
        <v>275</v>
      </c>
      <c r="K12" t="s">
        <v>214</v>
      </c>
      <c r="L12" t="s">
        <v>300</v>
      </c>
      <c r="M12" s="24">
        <v>0.5</v>
      </c>
      <c r="N12" t="s">
        <v>268</v>
      </c>
      <c r="O12" t="s">
        <v>216</v>
      </c>
      <c r="P12">
        <v>13</v>
      </c>
    </row>
    <row r="13" spans="1:17" x14ac:dyDescent="0.2">
      <c r="A13" t="s">
        <v>10</v>
      </c>
      <c r="B13" t="s">
        <v>205</v>
      </c>
      <c r="C13" t="s">
        <v>209</v>
      </c>
      <c r="D13" t="s">
        <v>334</v>
      </c>
      <c r="E13" s="24">
        <v>0.41899999999999998</v>
      </c>
      <c r="F13" t="s">
        <v>266</v>
      </c>
      <c r="G13" t="s">
        <v>215</v>
      </c>
      <c r="H13" t="s">
        <v>350</v>
      </c>
      <c r="I13" s="24">
        <v>0.21428571428571427</v>
      </c>
      <c r="J13" t="s">
        <v>272</v>
      </c>
      <c r="K13" t="s">
        <v>216</v>
      </c>
      <c r="L13" t="s">
        <v>318</v>
      </c>
      <c r="M13" s="24">
        <v>0.58823529411764708</v>
      </c>
      <c r="N13" t="s">
        <v>271</v>
      </c>
      <c r="O13" t="s">
        <v>215</v>
      </c>
      <c r="P13">
        <v>13</v>
      </c>
    </row>
    <row r="14" spans="1:17" x14ac:dyDescent="0.2">
      <c r="A14" t="s">
        <v>104</v>
      </c>
      <c r="B14" t="s">
        <v>206</v>
      </c>
      <c r="C14" t="s">
        <v>212</v>
      </c>
      <c r="D14" t="s">
        <v>335</v>
      </c>
      <c r="E14" s="24">
        <v>0.55200000000000005</v>
      </c>
      <c r="F14" t="s">
        <v>271</v>
      </c>
      <c r="G14" t="s">
        <v>214</v>
      </c>
      <c r="H14" t="s">
        <v>266</v>
      </c>
      <c r="I14" s="24">
        <v>0.4</v>
      </c>
      <c r="J14" t="s">
        <v>266</v>
      </c>
      <c r="K14" t="s">
        <v>214</v>
      </c>
      <c r="L14" t="s">
        <v>317</v>
      </c>
      <c r="M14" s="24">
        <v>0.63157894736842102</v>
      </c>
      <c r="N14" t="s">
        <v>268</v>
      </c>
      <c r="O14" t="s">
        <v>218</v>
      </c>
      <c r="P14">
        <v>5</v>
      </c>
    </row>
    <row r="15" spans="1:17" x14ac:dyDescent="0.2">
      <c r="A15" t="s">
        <v>105</v>
      </c>
      <c r="B15" t="s">
        <v>206</v>
      </c>
      <c r="C15" t="s">
        <v>212</v>
      </c>
      <c r="D15" t="s">
        <v>335</v>
      </c>
      <c r="E15" s="24">
        <v>0.55200000000000005</v>
      </c>
      <c r="F15" t="s">
        <v>267</v>
      </c>
      <c r="G15" t="s">
        <v>218</v>
      </c>
      <c r="H15" t="s">
        <v>283</v>
      </c>
      <c r="I15" s="24">
        <v>0.5</v>
      </c>
      <c r="J15" t="s">
        <v>271</v>
      </c>
      <c r="K15" t="s">
        <v>219</v>
      </c>
      <c r="L15" t="s">
        <v>318</v>
      </c>
      <c r="M15" s="24">
        <v>0.58823529411764708</v>
      </c>
      <c r="N15" t="s">
        <v>268</v>
      </c>
      <c r="O15" t="s">
        <v>219</v>
      </c>
      <c r="P15">
        <v>6</v>
      </c>
    </row>
    <row r="16" spans="1:17" x14ac:dyDescent="0.2">
      <c r="A16" t="s">
        <v>13</v>
      </c>
      <c r="B16" t="s">
        <v>206</v>
      </c>
      <c r="C16" t="s">
        <v>210</v>
      </c>
      <c r="D16" t="s">
        <v>311</v>
      </c>
      <c r="E16" s="24">
        <v>0.621</v>
      </c>
      <c r="F16" t="s">
        <v>269</v>
      </c>
      <c r="G16" t="s">
        <v>213</v>
      </c>
      <c r="H16" t="s">
        <v>274</v>
      </c>
      <c r="I16" s="24">
        <v>0.58333333333333337</v>
      </c>
      <c r="J16" t="s">
        <v>268</v>
      </c>
      <c r="K16" t="s">
        <v>345</v>
      </c>
      <c r="L16" t="s">
        <v>319</v>
      </c>
      <c r="M16" s="24">
        <v>0.6470588235294118</v>
      </c>
      <c r="N16" t="s">
        <v>267</v>
      </c>
      <c r="O16" t="s">
        <v>218</v>
      </c>
      <c r="P16">
        <v>4</v>
      </c>
    </row>
    <row r="17" spans="1:16" x14ac:dyDescent="0.2">
      <c r="A17" t="s">
        <v>106</v>
      </c>
      <c r="B17" t="s">
        <v>205</v>
      </c>
      <c r="C17" t="s">
        <v>207</v>
      </c>
      <c r="D17" t="s">
        <v>309</v>
      </c>
      <c r="E17" s="24">
        <v>0.58599999999999997</v>
      </c>
      <c r="F17" t="s">
        <v>271</v>
      </c>
      <c r="G17" t="s">
        <v>215</v>
      </c>
      <c r="H17" t="s">
        <v>351</v>
      </c>
      <c r="I17" s="24">
        <v>0.52941176470588236</v>
      </c>
      <c r="J17" t="s">
        <v>268</v>
      </c>
      <c r="K17" t="s">
        <v>215</v>
      </c>
      <c r="L17" t="s">
        <v>294</v>
      </c>
      <c r="M17" s="24">
        <v>0.66666666666666663</v>
      </c>
      <c r="N17" t="s">
        <v>268</v>
      </c>
      <c r="O17" t="s">
        <v>219</v>
      </c>
      <c r="P17">
        <v>5</v>
      </c>
    </row>
    <row r="18" spans="1:16" x14ac:dyDescent="0.2">
      <c r="A18" t="s">
        <v>14</v>
      </c>
      <c r="B18" t="s">
        <v>205</v>
      </c>
      <c r="C18" t="s">
        <v>209</v>
      </c>
      <c r="D18" t="s">
        <v>336</v>
      </c>
      <c r="E18" s="24">
        <v>0.63300000000000001</v>
      </c>
      <c r="F18" t="s">
        <v>267</v>
      </c>
      <c r="G18" t="s">
        <v>215</v>
      </c>
      <c r="H18" t="s">
        <v>298</v>
      </c>
      <c r="I18" s="24">
        <v>0.5625</v>
      </c>
      <c r="J18" t="s">
        <v>271</v>
      </c>
      <c r="K18" t="s">
        <v>214</v>
      </c>
      <c r="L18" t="s">
        <v>354</v>
      </c>
      <c r="M18" s="24">
        <v>0.7142857142857143</v>
      </c>
      <c r="N18" t="s">
        <v>269</v>
      </c>
      <c r="O18" t="s">
        <v>359</v>
      </c>
      <c r="P18">
        <v>2</v>
      </c>
    </row>
    <row r="19" spans="1:16" x14ac:dyDescent="0.2">
      <c r="A19" t="s">
        <v>107</v>
      </c>
      <c r="B19" t="s">
        <v>206</v>
      </c>
      <c r="C19" t="s">
        <v>211</v>
      </c>
      <c r="D19" t="s">
        <v>324</v>
      </c>
      <c r="E19" s="24">
        <v>0.46400000000000002</v>
      </c>
      <c r="F19" t="s">
        <v>266</v>
      </c>
      <c r="G19" t="s">
        <v>219</v>
      </c>
      <c r="H19" t="s">
        <v>283</v>
      </c>
      <c r="I19" s="24">
        <v>0.5</v>
      </c>
      <c r="J19" t="s">
        <v>271</v>
      </c>
      <c r="K19" t="s">
        <v>219</v>
      </c>
      <c r="L19" t="s">
        <v>302</v>
      </c>
      <c r="M19" s="24">
        <v>0.4375</v>
      </c>
      <c r="N19" t="s">
        <v>271</v>
      </c>
      <c r="O19" t="s">
        <v>220</v>
      </c>
      <c r="P19">
        <v>9</v>
      </c>
    </row>
    <row r="20" spans="1:16" x14ac:dyDescent="0.2">
      <c r="A20" t="s">
        <v>12</v>
      </c>
      <c r="B20" t="s">
        <v>206</v>
      </c>
      <c r="C20" t="s">
        <v>210</v>
      </c>
      <c r="D20" t="s">
        <v>337</v>
      </c>
      <c r="E20" s="24">
        <v>0.3</v>
      </c>
      <c r="F20" t="s">
        <v>271</v>
      </c>
      <c r="G20" t="s">
        <v>215</v>
      </c>
      <c r="H20" t="s">
        <v>352</v>
      </c>
      <c r="I20" s="24">
        <v>0.29411764705882354</v>
      </c>
      <c r="J20" t="s">
        <v>266</v>
      </c>
      <c r="K20" t="s">
        <v>215</v>
      </c>
      <c r="L20" t="s">
        <v>303</v>
      </c>
      <c r="M20" s="24">
        <v>0.30769230769230771</v>
      </c>
      <c r="N20" t="s">
        <v>266</v>
      </c>
      <c r="O20" t="s">
        <v>215</v>
      </c>
      <c r="P20">
        <v>14</v>
      </c>
    </row>
    <row r="21" spans="1:16" x14ac:dyDescent="0.2">
      <c r="A21" t="s">
        <v>108</v>
      </c>
      <c r="B21" t="s">
        <v>205</v>
      </c>
      <c r="C21" t="s">
        <v>208</v>
      </c>
      <c r="D21" t="s">
        <v>338</v>
      </c>
      <c r="E21" s="24">
        <v>0.44800000000000001</v>
      </c>
      <c r="F21" t="s">
        <v>272</v>
      </c>
      <c r="G21" t="s">
        <v>215</v>
      </c>
      <c r="H21" t="s">
        <v>291</v>
      </c>
      <c r="I21" s="24">
        <v>0.5714285714285714</v>
      </c>
      <c r="J21" t="s">
        <v>271</v>
      </c>
      <c r="K21" t="s">
        <v>215</v>
      </c>
      <c r="L21" t="s">
        <v>325</v>
      </c>
      <c r="M21" s="24">
        <v>0.33333333333333331</v>
      </c>
      <c r="N21" t="s">
        <v>272</v>
      </c>
      <c r="O21" t="s">
        <v>273</v>
      </c>
      <c r="P21">
        <v>12</v>
      </c>
    </row>
    <row r="22" spans="1:16" x14ac:dyDescent="0.2">
      <c r="A22" t="s">
        <v>109</v>
      </c>
      <c r="B22" t="s">
        <v>206</v>
      </c>
      <c r="C22" t="s">
        <v>211</v>
      </c>
      <c r="D22" t="s">
        <v>339</v>
      </c>
      <c r="E22" s="24">
        <v>0.29599999999999999</v>
      </c>
      <c r="F22" t="s">
        <v>275</v>
      </c>
      <c r="G22" t="s">
        <v>220</v>
      </c>
      <c r="H22" t="s">
        <v>303</v>
      </c>
      <c r="I22" s="24">
        <v>0.30769230769230771</v>
      </c>
      <c r="J22" t="s">
        <v>266</v>
      </c>
      <c r="K22" t="s">
        <v>219</v>
      </c>
      <c r="L22" t="s">
        <v>355</v>
      </c>
      <c r="M22" s="24">
        <v>0.2857142857142857</v>
      </c>
      <c r="N22" t="s">
        <v>275</v>
      </c>
      <c r="O22" t="s">
        <v>282</v>
      </c>
      <c r="P22">
        <v>15</v>
      </c>
    </row>
    <row r="23" spans="1:16" x14ac:dyDescent="0.2">
      <c r="A23" t="s">
        <v>110</v>
      </c>
      <c r="B23" t="s">
        <v>205</v>
      </c>
      <c r="C23" t="s">
        <v>207</v>
      </c>
      <c r="D23" t="s">
        <v>340</v>
      </c>
      <c r="E23" s="24">
        <v>0.17199999999999999</v>
      </c>
      <c r="F23" t="s">
        <v>270</v>
      </c>
      <c r="G23" t="s">
        <v>282</v>
      </c>
      <c r="H23" t="s">
        <v>314</v>
      </c>
      <c r="I23" s="24">
        <v>0.16666666666666666</v>
      </c>
      <c r="J23" t="s">
        <v>278</v>
      </c>
      <c r="K23" t="s">
        <v>316</v>
      </c>
      <c r="L23" t="s">
        <v>356</v>
      </c>
      <c r="M23" s="24">
        <v>0.18181818181818182</v>
      </c>
      <c r="N23" t="s">
        <v>275</v>
      </c>
      <c r="O23" t="s">
        <v>214</v>
      </c>
      <c r="P23">
        <v>14</v>
      </c>
    </row>
    <row r="24" spans="1:16" x14ac:dyDescent="0.2">
      <c r="A24" t="s">
        <v>111</v>
      </c>
      <c r="B24" t="s">
        <v>205</v>
      </c>
      <c r="C24" t="s">
        <v>208</v>
      </c>
      <c r="D24" t="s">
        <v>341</v>
      </c>
      <c r="E24" s="24">
        <v>0.5</v>
      </c>
      <c r="F24" t="s">
        <v>271</v>
      </c>
      <c r="G24" t="s">
        <v>220</v>
      </c>
      <c r="H24" t="s">
        <v>351</v>
      </c>
      <c r="I24" s="24">
        <v>0.52941176470588236</v>
      </c>
      <c r="J24" t="s">
        <v>271</v>
      </c>
      <c r="K24" t="s">
        <v>216</v>
      </c>
      <c r="L24" t="s">
        <v>357</v>
      </c>
      <c r="M24" s="24">
        <v>0.46153846153846156</v>
      </c>
      <c r="N24" t="s">
        <v>266</v>
      </c>
      <c r="O24" t="s">
        <v>214</v>
      </c>
      <c r="P24">
        <v>8</v>
      </c>
    </row>
    <row r="25" spans="1:16" x14ac:dyDescent="0.2">
      <c r="A25" t="s">
        <v>112</v>
      </c>
      <c r="B25" t="s">
        <v>206</v>
      </c>
      <c r="C25" t="s">
        <v>212</v>
      </c>
      <c r="D25" t="s">
        <v>323</v>
      </c>
      <c r="E25" s="24">
        <v>0.82099999999999995</v>
      </c>
      <c r="F25" t="s">
        <v>277</v>
      </c>
      <c r="G25" t="s">
        <v>219</v>
      </c>
      <c r="H25" t="s">
        <v>301</v>
      </c>
      <c r="I25" s="24">
        <v>0.76923076923076927</v>
      </c>
      <c r="J25" t="s">
        <v>277</v>
      </c>
      <c r="K25" t="s">
        <v>215</v>
      </c>
      <c r="L25" t="s">
        <v>358</v>
      </c>
      <c r="M25" s="24">
        <v>0.8666666666666667</v>
      </c>
      <c r="N25" t="s">
        <v>280</v>
      </c>
      <c r="O25" t="s">
        <v>360</v>
      </c>
      <c r="P25">
        <v>2</v>
      </c>
    </row>
    <row r="26" spans="1:16" x14ac:dyDescent="0.2">
      <c r="A26" t="s">
        <v>19</v>
      </c>
      <c r="B26" t="s">
        <v>206</v>
      </c>
      <c r="C26" t="s">
        <v>211</v>
      </c>
      <c r="D26" t="s">
        <v>342</v>
      </c>
      <c r="E26" s="24">
        <v>0.379</v>
      </c>
      <c r="F26" t="s">
        <v>270</v>
      </c>
      <c r="G26" t="s">
        <v>347</v>
      </c>
      <c r="H26" t="s">
        <v>297</v>
      </c>
      <c r="I26" s="24">
        <v>8.3333333333333329E-2</v>
      </c>
      <c r="J26" t="s">
        <v>270</v>
      </c>
      <c r="K26" t="s">
        <v>273</v>
      </c>
      <c r="L26" t="s">
        <v>318</v>
      </c>
      <c r="M26" s="24">
        <v>0.58823529411764708</v>
      </c>
      <c r="N26" t="s">
        <v>266</v>
      </c>
      <c r="O26" t="s">
        <v>282</v>
      </c>
      <c r="P26">
        <v>11</v>
      </c>
    </row>
    <row r="27" spans="1:16" x14ac:dyDescent="0.2">
      <c r="A27" t="s">
        <v>113</v>
      </c>
      <c r="B27" t="s">
        <v>206</v>
      </c>
      <c r="C27" t="s">
        <v>212</v>
      </c>
      <c r="D27" t="s">
        <v>310</v>
      </c>
      <c r="E27" s="24">
        <v>0.41399999999999998</v>
      </c>
      <c r="F27" t="s">
        <v>271</v>
      </c>
      <c r="G27" t="s">
        <v>215</v>
      </c>
      <c r="H27" t="s">
        <v>296</v>
      </c>
      <c r="I27" s="24">
        <v>0.4</v>
      </c>
      <c r="J27" t="s">
        <v>272</v>
      </c>
      <c r="K27" t="s">
        <v>220</v>
      </c>
      <c r="L27" t="s">
        <v>292</v>
      </c>
      <c r="M27" s="24">
        <v>0.42857142857142855</v>
      </c>
      <c r="N27" t="s">
        <v>266</v>
      </c>
      <c r="O27" t="s">
        <v>218</v>
      </c>
      <c r="P27">
        <v>10</v>
      </c>
    </row>
    <row r="28" spans="1:16" x14ac:dyDescent="0.2">
      <c r="A28" t="s">
        <v>15</v>
      </c>
      <c r="B28" t="s">
        <v>206</v>
      </c>
      <c r="C28" t="s">
        <v>210</v>
      </c>
      <c r="D28" t="s">
        <v>343</v>
      </c>
      <c r="E28" s="24">
        <v>0.37</v>
      </c>
      <c r="F28" t="s">
        <v>268</v>
      </c>
      <c r="G28" t="s">
        <v>214</v>
      </c>
      <c r="H28" t="s">
        <v>295</v>
      </c>
      <c r="I28" s="24">
        <v>0.33333333333333331</v>
      </c>
      <c r="J28" t="s">
        <v>266</v>
      </c>
      <c r="K28" t="s">
        <v>214</v>
      </c>
      <c r="L28" t="s">
        <v>296</v>
      </c>
      <c r="M28" s="24">
        <v>0.4</v>
      </c>
      <c r="N28" t="s">
        <v>266</v>
      </c>
      <c r="O28" t="s">
        <v>214</v>
      </c>
      <c r="P28">
        <v>12</v>
      </c>
    </row>
    <row r="29" spans="1:16" x14ac:dyDescent="0.2">
      <c r="A29" t="s">
        <v>114</v>
      </c>
      <c r="B29" t="s">
        <v>205</v>
      </c>
      <c r="C29" t="s">
        <v>208</v>
      </c>
      <c r="D29" t="s">
        <v>324</v>
      </c>
      <c r="E29" s="24">
        <v>0.46400000000000002</v>
      </c>
      <c r="F29" t="s">
        <v>271</v>
      </c>
      <c r="G29" t="s">
        <v>214</v>
      </c>
      <c r="H29" t="s">
        <v>285</v>
      </c>
      <c r="I29" s="24">
        <v>0.53846153846153844</v>
      </c>
      <c r="J29" t="s">
        <v>266</v>
      </c>
      <c r="K29" t="s">
        <v>216</v>
      </c>
      <c r="L29" t="s">
        <v>296</v>
      </c>
      <c r="M29" s="24">
        <v>0.4</v>
      </c>
      <c r="N29" t="s">
        <v>266</v>
      </c>
      <c r="O29" t="s">
        <v>219</v>
      </c>
      <c r="P29">
        <v>11</v>
      </c>
    </row>
    <row r="30" spans="1:16" x14ac:dyDescent="0.2">
      <c r="A30" t="s">
        <v>16</v>
      </c>
      <c r="B30" t="s">
        <v>206</v>
      </c>
      <c r="C30" t="s">
        <v>211</v>
      </c>
      <c r="D30" t="s">
        <v>344</v>
      </c>
      <c r="E30" s="24">
        <v>0.74099999999999999</v>
      </c>
      <c r="F30" t="s">
        <v>269</v>
      </c>
      <c r="G30" t="s">
        <v>279</v>
      </c>
      <c r="H30" t="s">
        <v>301</v>
      </c>
      <c r="I30" s="24">
        <v>0.76923076923076927</v>
      </c>
      <c r="J30" t="s">
        <v>277</v>
      </c>
      <c r="K30" t="s">
        <v>281</v>
      </c>
      <c r="L30" t="s">
        <v>354</v>
      </c>
      <c r="M30" s="24">
        <v>0.7142857142857143</v>
      </c>
      <c r="N30" t="s">
        <v>268</v>
      </c>
      <c r="O30" t="s">
        <v>213</v>
      </c>
      <c r="P30">
        <v>3</v>
      </c>
    </row>
    <row r="31" spans="1:16" x14ac:dyDescent="0.2">
      <c r="A31" t="s">
        <v>7</v>
      </c>
      <c r="B31" t="s">
        <v>205</v>
      </c>
      <c r="C31" t="s">
        <v>207</v>
      </c>
      <c r="D31" t="s">
        <v>341</v>
      </c>
      <c r="E31" s="24">
        <v>0.5</v>
      </c>
      <c r="F31" t="s">
        <v>275</v>
      </c>
      <c r="G31" t="s">
        <v>217</v>
      </c>
      <c r="H31" t="s">
        <v>353</v>
      </c>
      <c r="I31" s="24">
        <v>0.3888888888888889</v>
      </c>
      <c r="J31" t="s">
        <v>272</v>
      </c>
      <c r="K31" t="s">
        <v>220</v>
      </c>
      <c r="L31" t="s">
        <v>294</v>
      </c>
      <c r="M31" s="24">
        <v>0.66666666666666663</v>
      </c>
      <c r="N31" t="s">
        <v>268</v>
      </c>
      <c r="O31" t="s">
        <v>216</v>
      </c>
      <c r="P31">
        <v>7</v>
      </c>
    </row>
  </sheetData>
  <pageMargins left="0.7" right="0.7" top="0.75" bottom="0.75" header="0.3" footer="0.3"/>
  <ignoredErrors>
    <ignoredError sqref="N2"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C354C-8526-BC4D-9F98-FF59DDB2B8D0}">
  <dimension ref="A1:J31"/>
  <sheetViews>
    <sheetView workbookViewId="0"/>
  </sheetViews>
  <sheetFormatPr baseColWidth="10" defaultRowHeight="15" x14ac:dyDescent="0.2"/>
  <cols>
    <col min="1" max="1" width="20.1640625" bestFit="1" customWidth="1" collapsed="1"/>
    <col min="2" max="2" width="23" bestFit="1" customWidth="1" collapsed="1"/>
    <col min="3" max="3" width="21.6640625" bestFit="1" customWidth="1" collapsed="1"/>
  </cols>
  <sheetData>
    <row r="1" spans="1:10" x14ac:dyDescent="0.2">
      <c r="A1" s="23" t="s">
        <v>26</v>
      </c>
      <c r="B1" s="23" t="s">
        <v>189</v>
      </c>
      <c r="C1" s="23" t="s">
        <v>226</v>
      </c>
    </row>
    <row r="2" spans="1:10" x14ac:dyDescent="0.2">
      <c r="A2" t="s">
        <v>131</v>
      </c>
      <c r="B2" t="s">
        <v>132</v>
      </c>
      <c r="C2" t="s">
        <v>249</v>
      </c>
      <c r="D2" s="21"/>
      <c r="E2" s="21"/>
      <c r="F2" s="21"/>
      <c r="G2" s="21"/>
      <c r="H2" s="21"/>
      <c r="I2" s="29"/>
      <c r="J2" s="21"/>
    </row>
    <row r="3" spans="1:10" x14ac:dyDescent="0.2">
      <c r="A3" t="s">
        <v>133</v>
      </c>
      <c r="B3" t="s">
        <v>134</v>
      </c>
      <c r="C3" t="s">
        <v>251</v>
      </c>
      <c r="D3" s="21"/>
      <c r="E3" s="21"/>
      <c r="F3" s="21"/>
      <c r="G3" s="21"/>
      <c r="H3" s="21"/>
      <c r="I3" s="29"/>
      <c r="J3" s="21"/>
    </row>
    <row r="4" spans="1:10" x14ac:dyDescent="0.2">
      <c r="A4" t="s">
        <v>135</v>
      </c>
      <c r="B4" t="s">
        <v>136</v>
      </c>
      <c r="C4" t="s">
        <v>244</v>
      </c>
      <c r="D4" s="21"/>
      <c r="E4" s="21"/>
      <c r="F4" s="21"/>
      <c r="G4" s="21"/>
      <c r="H4" s="21"/>
      <c r="I4" s="29"/>
      <c r="J4" s="21"/>
    </row>
    <row r="5" spans="1:10" x14ac:dyDescent="0.2">
      <c r="A5" t="s">
        <v>137</v>
      </c>
      <c r="B5" t="s">
        <v>138</v>
      </c>
      <c r="C5" t="s">
        <v>246</v>
      </c>
      <c r="D5" s="21"/>
      <c r="E5" s="21"/>
      <c r="F5" s="21"/>
      <c r="G5" s="21"/>
      <c r="H5" s="21"/>
      <c r="I5" s="29"/>
      <c r="J5" s="22"/>
    </row>
    <row r="6" spans="1:10" x14ac:dyDescent="0.2">
      <c r="A6" t="s">
        <v>139</v>
      </c>
      <c r="B6" t="s">
        <v>140</v>
      </c>
      <c r="C6" t="s">
        <v>253</v>
      </c>
      <c r="D6" s="21"/>
      <c r="E6" s="21"/>
      <c r="F6" s="21"/>
      <c r="G6" s="21"/>
      <c r="H6" s="21"/>
      <c r="I6" s="29"/>
      <c r="J6" s="21"/>
    </row>
    <row r="7" spans="1:10" x14ac:dyDescent="0.2">
      <c r="A7" t="s">
        <v>141</v>
      </c>
      <c r="B7" t="s">
        <v>142</v>
      </c>
      <c r="C7" t="s">
        <v>227</v>
      </c>
      <c r="D7" s="22"/>
      <c r="E7" s="21"/>
      <c r="F7" s="21"/>
      <c r="G7" s="21"/>
      <c r="H7" s="21"/>
      <c r="I7" s="29"/>
      <c r="J7" s="21"/>
    </row>
    <row r="8" spans="1:10" x14ac:dyDescent="0.2">
      <c r="A8" t="s">
        <v>143</v>
      </c>
      <c r="B8" t="s">
        <v>144</v>
      </c>
      <c r="C8" t="s">
        <v>230</v>
      </c>
      <c r="D8" s="21"/>
      <c r="E8" s="21"/>
      <c r="F8" s="21"/>
      <c r="G8" s="21"/>
      <c r="H8" s="21"/>
      <c r="I8" s="29"/>
      <c r="J8" s="22"/>
    </row>
    <row r="9" spans="1:10" x14ac:dyDescent="0.2">
      <c r="A9" t="s">
        <v>145</v>
      </c>
      <c r="B9" t="s">
        <v>146</v>
      </c>
      <c r="C9" t="s">
        <v>233</v>
      </c>
      <c r="D9" s="21"/>
      <c r="E9" s="21"/>
      <c r="F9" s="21"/>
      <c r="G9" s="21"/>
      <c r="H9" s="21"/>
      <c r="I9" s="29"/>
      <c r="J9" s="22"/>
    </row>
    <row r="10" spans="1:10" x14ac:dyDescent="0.2">
      <c r="A10" t="s">
        <v>147</v>
      </c>
      <c r="B10" t="s">
        <v>148</v>
      </c>
      <c r="C10" t="s">
        <v>252</v>
      </c>
      <c r="D10" s="21"/>
      <c r="E10" s="21"/>
      <c r="F10" s="21"/>
      <c r="G10" s="21"/>
      <c r="H10" s="21"/>
      <c r="I10" s="29"/>
      <c r="J10" s="21"/>
    </row>
    <row r="11" spans="1:10" x14ac:dyDescent="0.2">
      <c r="A11" t="s">
        <v>276</v>
      </c>
      <c r="B11" t="s">
        <v>149</v>
      </c>
      <c r="C11" t="s">
        <v>248</v>
      </c>
      <c r="D11" s="21"/>
      <c r="E11" s="21"/>
      <c r="F11" s="21"/>
      <c r="G11" s="21"/>
      <c r="H11" s="21"/>
      <c r="I11" s="29"/>
      <c r="J11" s="21"/>
    </row>
    <row r="12" spans="1:10" x14ac:dyDescent="0.2">
      <c r="A12" t="s">
        <v>150</v>
      </c>
      <c r="B12" t="s">
        <v>149</v>
      </c>
      <c r="C12" t="s">
        <v>248</v>
      </c>
      <c r="D12" s="21"/>
      <c r="E12" s="21"/>
      <c r="F12" s="21"/>
      <c r="G12" s="21"/>
      <c r="H12" s="21"/>
      <c r="I12" s="29"/>
      <c r="J12" s="21"/>
    </row>
    <row r="13" spans="1:10" x14ac:dyDescent="0.2">
      <c r="A13" t="s">
        <v>151</v>
      </c>
      <c r="B13" t="s">
        <v>152</v>
      </c>
      <c r="C13" t="s">
        <v>237</v>
      </c>
      <c r="D13" s="21"/>
      <c r="E13" s="21"/>
      <c r="F13" s="21"/>
      <c r="G13" s="21"/>
      <c r="H13" s="21"/>
      <c r="I13" s="29"/>
      <c r="J13" s="21"/>
    </row>
    <row r="14" spans="1:10" x14ac:dyDescent="0.2">
      <c r="A14" t="s">
        <v>153</v>
      </c>
      <c r="B14" t="s">
        <v>154</v>
      </c>
      <c r="C14" t="s">
        <v>235</v>
      </c>
      <c r="D14" s="21"/>
      <c r="E14" s="21"/>
      <c r="F14" s="21"/>
      <c r="G14" s="21"/>
      <c r="H14" s="21"/>
      <c r="I14" s="29"/>
      <c r="J14" s="21"/>
    </row>
    <row r="15" spans="1:10" x14ac:dyDescent="0.2">
      <c r="A15" t="s">
        <v>155</v>
      </c>
      <c r="B15" t="s">
        <v>156</v>
      </c>
      <c r="C15" t="s">
        <v>250</v>
      </c>
      <c r="D15" s="22"/>
      <c r="E15" s="21"/>
      <c r="F15" s="21"/>
      <c r="G15" s="21"/>
      <c r="H15" s="21"/>
      <c r="I15" s="29"/>
      <c r="J15" s="21"/>
    </row>
    <row r="16" spans="1:10" x14ac:dyDescent="0.2">
      <c r="A16" t="s">
        <v>157</v>
      </c>
      <c r="B16" t="s">
        <v>158</v>
      </c>
      <c r="C16" t="s">
        <v>231</v>
      </c>
      <c r="D16" s="21"/>
      <c r="E16" s="21"/>
      <c r="F16" s="21"/>
      <c r="G16" s="21"/>
      <c r="H16" s="21"/>
      <c r="I16" s="29"/>
      <c r="J16" s="22"/>
    </row>
    <row r="17" spans="1:10" x14ac:dyDescent="0.2">
      <c r="A17" t="s">
        <v>159</v>
      </c>
      <c r="B17" t="s">
        <v>160</v>
      </c>
      <c r="C17" t="s">
        <v>241</v>
      </c>
      <c r="D17" s="21"/>
      <c r="E17" s="21"/>
      <c r="F17" s="21"/>
      <c r="G17" s="21"/>
      <c r="H17" s="21"/>
      <c r="I17" s="29"/>
      <c r="J17" s="21"/>
    </row>
    <row r="18" spans="1:10" x14ac:dyDescent="0.2">
      <c r="A18" t="s">
        <v>161</v>
      </c>
      <c r="B18" t="s">
        <v>162</v>
      </c>
      <c r="C18" t="s">
        <v>228</v>
      </c>
      <c r="D18" s="21"/>
      <c r="E18" s="21"/>
      <c r="F18" s="21"/>
      <c r="G18" s="21"/>
      <c r="H18" s="21"/>
      <c r="I18" s="29"/>
      <c r="J18" s="21"/>
    </row>
    <row r="19" spans="1:10" x14ac:dyDescent="0.2">
      <c r="A19" t="s">
        <v>163</v>
      </c>
      <c r="B19" t="s">
        <v>164</v>
      </c>
      <c r="C19" t="s">
        <v>238</v>
      </c>
      <c r="D19" s="21"/>
      <c r="E19" s="21"/>
      <c r="F19" s="21"/>
      <c r="G19" s="21"/>
      <c r="H19" s="21"/>
      <c r="I19" s="29"/>
      <c r="J19" s="21"/>
    </row>
    <row r="20" spans="1:10" x14ac:dyDescent="0.2">
      <c r="A20" t="s">
        <v>165</v>
      </c>
      <c r="B20" t="s">
        <v>166</v>
      </c>
      <c r="C20" t="s">
        <v>255</v>
      </c>
      <c r="D20" s="21"/>
      <c r="E20" s="21"/>
      <c r="F20" s="21"/>
      <c r="G20" s="21"/>
      <c r="H20" s="21"/>
      <c r="I20" s="29"/>
      <c r="J20" s="22"/>
    </row>
    <row r="21" spans="1:10" x14ac:dyDescent="0.2">
      <c r="A21" t="s">
        <v>167</v>
      </c>
      <c r="B21" t="s">
        <v>168</v>
      </c>
      <c r="C21" t="s">
        <v>236</v>
      </c>
      <c r="D21" s="21"/>
      <c r="E21" s="21"/>
      <c r="F21" s="21"/>
      <c r="G21" s="21"/>
      <c r="H21" s="21"/>
      <c r="I21" s="29"/>
      <c r="J21" s="22"/>
    </row>
    <row r="22" spans="1:10" x14ac:dyDescent="0.2">
      <c r="A22" t="s">
        <v>169</v>
      </c>
      <c r="B22" t="s">
        <v>170</v>
      </c>
      <c r="C22" t="s">
        <v>242</v>
      </c>
      <c r="D22" s="21"/>
      <c r="E22" s="21"/>
      <c r="F22" s="21"/>
      <c r="G22" s="21"/>
      <c r="H22" s="21"/>
      <c r="I22" s="29"/>
      <c r="J22" s="21"/>
    </row>
    <row r="23" spans="1:10" x14ac:dyDescent="0.2">
      <c r="A23" t="s">
        <v>171</v>
      </c>
      <c r="B23" t="s">
        <v>172</v>
      </c>
      <c r="C23" t="s">
        <v>239</v>
      </c>
      <c r="D23" s="21"/>
      <c r="E23" s="21"/>
      <c r="F23" s="21"/>
      <c r="G23" s="21"/>
      <c r="H23" s="21"/>
      <c r="I23" s="29"/>
      <c r="J23" s="21"/>
    </row>
    <row r="24" spans="1:10" x14ac:dyDescent="0.2">
      <c r="A24" t="s">
        <v>173</v>
      </c>
      <c r="B24" t="s">
        <v>174</v>
      </c>
      <c r="C24" t="s">
        <v>229</v>
      </c>
      <c r="D24" s="21"/>
      <c r="E24" s="21"/>
      <c r="F24" s="29"/>
      <c r="G24" s="21"/>
      <c r="H24" s="21"/>
      <c r="I24" s="21"/>
      <c r="J24" s="21"/>
    </row>
    <row r="25" spans="1:10" x14ac:dyDescent="0.2">
      <c r="A25" t="s">
        <v>175</v>
      </c>
      <c r="B25" t="s">
        <v>176</v>
      </c>
      <c r="C25" t="s">
        <v>243</v>
      </c>
      <c r="D25" s="21"/>
      <c r="E25" s="21"/>
      <c r="F25" s="21"/>
      <c r="G25" s="21"/>
      <c r="H25" s="21"/>
      <c r="I25" s="29"/>
      <c r="J25" s="22"/>
    </row>
    <row r="26" spans="1:10" x14ac:dyDescent="0.2">
      <c r="A26" t="s">
        <v>177</v>
      </c>
      <c r="B26" t="s">
        <v>178</v>
      </c>
      <c r="C26" t="s">
        <v>245</v>
      </c>
      <c r="D26" s="21"/>
      <c r="E26" s="21"/>
      <c r="F26" s="21"/>
      <c r="G26" s="21"/>
      <c r="H26" s="21"/>
      <c r="I26" s="29"/>
      <c r="J26" s="22"/>
    </row>
    <row r="27" spans="1:10" x14ac:dyDescent="0.2">
      <c r="A27" t="s">
        <v>179</v>
      </c>
      <c r="B27" t="s">
        <v>180</v>
      </c>
      <c r="C27" t="s">
        <v>254</v>
      </c>
      <c r="D27" s="21"/>
      <c r="E27" s="21"/>
      <c r="F27" s="21"/>
      <c r="G27" s="21"/>
      <c r="H27" s="21"/>
      <c r="I27" s="29"/>
      <c r="J27" s="22"/>
    </row>
    <row r="28" spans="1:10" x14ac:dyDescent="0.2">
      <c r="A28" t="s">
        <v>181</v>
      </c>
      <c r="B28" t="s">
        <v>182</v>
      </c>
      <c r="C28" t="s">
        <v>234</v>
      </c>
      <c r="D28" s="21"/>
      <c r="E28" s="21"/>
      <c r="F28" s="21"/>
      <c r="G28" s="21"/>
      <c r="H28" s="21"/>
      <c r="I28" s="29"/>
      <c r="J28" s="21"/>
    </row>
    <row r="29" spans="1:10" x14ac:dyDescent="0.2">
      <c r="A29" t="s">
        <v>183</v>
      </c>
      <c r="B29" t="s">
        <v>184</v>
      </c>
      <c r="C29" t="s">
        <v>232</v>
      </c>
      <c r="D29" s="21"/>
      <c r="E29" s="21"/>
      <c r="F29" s="21"/>
      <c r="G29" s="21"/>
      <c r="H29" s="21"/>
      <c r="I29" s="29"/>
      <c r="J29" s="21"/>
    </row>
    <row r="30" spans="1:10" x14ac:dyDescent="0.2">
      <c r="A30" t="s">
        <v>185</v>
      </c>
      <c r="B30" t="s">
        <v>186</v>
      </c>
      <c r="C30" t="s">
        <v>240</v>
      </c>
      <c r="D30" s="21"/>
      <c r="E30" s="21"/>
      <c r="F30" s="21"/>
      <c r="G30" s="21"/>
      <c r="H30" s="21"/>
      <c r="I30" s="29"/>
      <c r="J30" s="22"/>
    </row>
    <row r="31" spans="1:10" x14ac:dyDescent="0.2">
      <c r="A31" t="s">
        <v>187</v>
      </c>
      <c r="B31" t="s">
        <v>188</v>
      </c>
      <c r="C31" t="s">
        <v>247</v>
      </c>
      <c r="D31" s="21"/>
      <c r="E31" s="21"/>
      <c r="F31" s="21"/>
      <c r="G31" s="21"/>
      <c r="H31" s="21"/>
      <c r="I31" s="29"/>
      <c r="J31"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B1E3-23C0-AA4D-9DB6-C62496E3F468}">
  <dimension ref="A1:F16"/>
  <sheetViews>
    <sheetView workbookViewId="0"/>
  </sheetViews>
  <sheetFormatPr baseColWidth="10" defaultRowHeight="15" x14ac:dyDescent="0.2"/>
  <sheetData>
    <row r="1" spans="1:6" x14ac:dyDescent="0.2">
      <c r="A1" t="s">
        <v>118</v>
      </c>
      <c r="B1" t="s">
        <v>119</v>
      </c>
      <c r="C1" t="s">
        <v>258</v>
      </c>
    </row>
    <row r="2" spans="1:6" x14ac:dyDescent="0.2">
      <c r="A2" t="s">
        <v>106</v>
      </c>
      <c r="B2" t="s">
        <v>110</v>
      </c>
      <c r="C2" t="s">
        <v>326</v>
      </c>
      <c r="D2" t="str">
        <f>LEFT(C2,2)</f>
        <v>12</v>
      </c>
      <c r="E2" s="35" t="str">
        <f>MID(C2,4,2)</f>
        <v>00</v>
      </c>
      <c r="F2" s="36">
        <f>TIME(D2,E2,)</f>
        <v>0.5</v>
      </c>
    </row>
    <row r="3" spans="1:6" x14ac:dyDescent="0.2">
      <c r="A3" t="s">
        <v>102</v>
      </c>
      <c r="B3" t="s">
        <v>8</v>
      </c>
      <c r="C3" t="s">
        <v>321</v>
      </c>
      <c r="D3" t="str">
        <f t="shared" ref="D3:D16" si="0">LEFT(C3,2)</f>
        <v>19</v>
      </c>
      <c r="E3" s="35" t="str">
        <f t="shared" ref="E3:E12" si="1">MID(C3,4,2)</f>
        <v>30</v>
      </c>
      <c r="F3" s="36">
        <f t="shared" ref="F3:F4" si="2">TIME(D3,E3,)</f>
        <v>0.8125</v>
      </c>
    </row>
    <row r="4" spans="1:6" x14ac:dyDescent="0.2">
      <c r="A4" t="s">
        <v>17</v>
      </c>
      <c r="B4" t="s">
        <v>97</v>
      </c>
      <c r="C4" t="s">
        <v>321</v>
      </c>
      <c r="D4" t="str">
        <f t="shared" si="0"/>
        <v>19</v>
      </c>
      <c r="E4" s="35" t="str">
        <f t="shared" si="1"/>
        <v>30</v>
      </c>
      <c r="F4" s="36">
        <f t="shared" si="2"/>
        <v>0.8125</v>
      </c>
    </row>
    <row r="5" spans="1:6" x14ac:dyDescent="0.2">
      <c r="A5" t="s">
        <v>14</v>
      </c>
      <c r="B5" t="s">
        <v>12</v>
      </c>
      <c r="C5" t="s">
        <v>327</v>
      </c>
      <c r="D5" t="str">
        <f t="shared" si="0"/>
        <v>20</v>
      </c>
      <c r="E5" s="35" t="str">
        <f t="shared" si="1"/>
        <v>00</v>
      </c>
      <c r="F5" s="36">
        <f t="shared" ref="F5:F16" si="3">TIME(D5,E5,)</f>
        <v>0.83333333333333337</v>
      </c>
    </row>
    <row r="6" spans="1:6" x14ac:dyDescent="0.2">
      <c r="A6" t="s">
        <v>15</v>
      </c>
      <c r="B6" t="s">
        <v>16</v>
      </c>
      <c r="C6" t="s">
        <v>328</v>
      </c>
      <c r="D6" t="str">
        <f t="shared" si="0"/>
        <v>21</v>
      </c>
      <c r="E6" s="35" t="str">
        <f t="shared" si="1"/>
        <v>00</v>
      </c>
      <c r="F6" s="36">
        <f t="shared" si="3"/>
        <v>0.875</v>
      </c>
    </row>
    <row r="7" spans="1:6" x14ac:dyDescent="0.2">
      <c r="A7" t="s">
        <v>105</v>
      </c>
      <c r="B7" t="s">
        <v>107</v>
      </c>
      <c r="C7" t="s">
        <v>322</v>
      </c>
      <c r="D7" t="str">
        <f t="shared" si="0"/>
        <v>22</v>
      </c>
      <c r="E7" s="35" t="str">
        <f t="shared" si="1"/>
        <v>00</v>
      </c>
      <c r="F7" s="36">
        <f t="shared" si="3"/>
        <v>0.91666666666666663</v>
      </c>
    </row>
    <row r="8" spans="1:6" x14ac:dyDescent="0.2">
      <c r="A8" t="s">
        <v>99</v>
      </c>
      <c r="B8" t="s">
        <v>19</v>
      </c>
      <c r="C8" t="s">
        <v>322</v>
      </c>
      <c r="D8" t="str">
        <f t="shared" si="0"/>
        <v>22</v>
      </c>
      <c r="E8" s="35" t="str">
        <f t="shared" si="1"/>
        <v>00</v>
      </c>
      <c r="F8" s="36">
        <f t="shared" si="3"/>
        <v>0.91666666666666663</v>
      </c>
    </row>
    <row r="9" spans="1:6" x14ac:dyDescent="0.2">
      <c r="A9" t="s">
        <v>13</v>
      </c>
      <c r="B9" t="s">
        <v>113</v>
      </c>
      <c r="C9" t="s">
        <v>322</v>
      </c>
      <c r="D9" t="str">
        <f t="shared" si="0"/>
        <v>22</v>
      </c>
      <c r="E9" s="35" t="str">
        <f t="shared" si="1"/>
        <v>00</v>
      </c>
      <c r="F9" s="36">
        <f t="shared" si="3"/>
        <v>0.91666666666666663</v>
      </c>
    </row>
    <row r="10" spans="1:6" x14ac:dyDescent="0.2">
      <c r="A10" t="s">
        <v>104</v>
      </c>
      <c r="B10" t="s">
        <v>16</v>
      </c>
      <c r="C10" t="s">
        <v>322</v>
      </c>
      <c r="D10" t="str">
        <f t="shared" si="0"/>
        <v>22</v>
      </c>
      <c r="E10" s="35" t="str">
        <f t="shared" si="1"/>
        <v>00</v>
      </c>
      <c r="F10" s="36">
        <f t="shared" si="3"/>
        <v>0.91666666666666663</v>
      </c>
    </row>
    <row r="11" spans="1:6" x14ac:dyDescent="0.2">
      <c r="A11" t="s">
        <v>13</v>
      </c>
      <c r="B11" t="s">
        <v>19</v>
      </c>
      <c r="C11" t="s">
        <v>322</v>
      </c>
      <c r="D11" t="str">
        <f t="shared" si="0"/>
        <v>22</v>
      </c>
      <c r="E11" s="35" t="str">
        <f t="shared" si="1"/>
        <v>00</v>
      </c>
      <c r="F11" s="36">
        <f t="shared" si="3"/>
        <v>0.91666666666666663</v>
      </c>
    </row>
    <row r="12" spans="1:6" x14ac:dyDescent="0.2">
      <c r="A12" t="s">
        <v>7</v>
      </c>
      <c r="B12" t="s">
        <v>113</v>
      </c>
      <c r="C12" t="s">
        <v>322</v>
      </c>
      <c r="D12" t="str">
        <f t="shared" si="0"/>
        <v>22</v>
      </c>
      <c r="E12" s="35" t="str">
        <f t="shared" si="1"/>
        <v>00</v>
      </c>
      <c r="F12" s="36">
        <f t="shared" si="3"/>
        <v>0.91666666666666663</v>
      </c>
    </row>
    <row r="13" spans="1:6" x14ac:dyDescent="0.2">
      <c r="D13" t="str">
        <f t="shared" si="0"/>
        <v/>
      </c>
      <c r="E13" s="35" t="str">
        <f t="shared" ref="E13:E16" si="4">MID(C13,4,2)</f>
        <v/>
      </c>
      <c r="F13" s="36" t="e">
        <f t="shared" si="3"/>
        <v>#VALUE!</v>
      </c>
    </row>
    <row r="14" spans="1:6" x14ac:dyDescent="0.2">
      <c r="D14" t="str">
        <f t="shared" si="0"/>
        <v/>
      </c>
      <c r="E14" s="35" t="str">
        <f t="shared" si="4"/>
        <v/>
      </c>
      <c r="F14" s="36" t="e">
        <f t="shared" si="3"/>
        <v>#VALUE!</v>
      </c>
    </row>
    <row r="15" spans="1:6" x14ac:dyDescent="0.2">
      <c r="D15" t="str">
        <f t="shared" si="0"/>
        <v/>
      </c>
      <c r="E15" s="35" t="str">
        <f t="shared" si="4"/>
        <v/>
      </c>
      <c r="F15" s="36" t="e">
        <f t="shared" si="3"/>
        <v>#VALUE!</v>
      </c>
    </row>
    <row r="16" spans="1:6" x14ac:dyDescent="0.2">
      <c r="D16" t="str">
        <f t="shared" si="0"/>
        <v/>
      </c>
      <c r="E16" s="35" t="str">
        <f t="shared" si="4"/>
        <v/>
      </c>
      <c r="F16" s="36" t="e">
        <f t="shared" si="3"/>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Viz</vt:lpstr>
      <vt:lpstr>Pivot</vt:lpstr>
      <vt:lpstr>all models</vt:lpstr>
      <vt:lpstr>away rank</vt:lpstr>
      <vt:lpstr>home rank</vt:lpstr>
      <vt:lpstr>league</vt:lpstr>
      <vt:lpstr>standings</vt:lpstr>
      <vt:lpstr>arenas</vt:lpstr>
      <vt:lpstr>game times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Microsoft Office User</cp:lastModifiedBy>
  <dcterms:created xsi:type="dcterms:W3CDTF">2021-09-28T19:53:44Z</dcterms:created>
  <dcterms:modified xsi:type="dcterms:W3CDTF">2021-12-18T02:43:20Z</dcterms:modified>
</cp:coreProperties>
</file>