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eetMetadata+xml" PartName="/xl/metadata.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ms-excel.slicerCache+xml" PartName="/xl/slicerCaches/slicerCache1.xml"/>
  <Override ContentType="application/vnd.ms-excel.slicer+xml" PartName="/xl/slicers/slicer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mc:Choice Requires="x15">
      <x15ac:absPath xmlns:x15ac="http://schemas.microsoft.com/office/spreadsheetml/2010/11/ac" url="/Users/Jesse/Documents/MyStuff/NBA Betting/NBA-Betting-21-22/"/>
    </mc:Choice>
  </mc:AlternateContent>
  <xr:revisionPtr revIDLastSave="0" documentId="13_ncr:1_{2930921F-2578-F746-98D5-C1CB9FEF93F7}" xr6:coauthVersionLast="47" xr6:coauthVersionMax="47" xr10:uidLastSave="{00000000-0000-0000-0000-000000000000}"/>
  <bookViews>
    <workbookView xWindow="500" yWindow="500" windowWidth="24660" windowHeight="14480" xr2:uid="{00000000-000D-0000-FFFF-FFFF00000000}"/>
  </bookViews>
  <sheets>
    <sheet name="Viz" sheetId="6" r:id="rId1"/>
    <sheet name="Pivot" sheetId="5" r:id="rId2"/>
    <sheet name="all models" sheetId="1" r:id="rId3"/>
    <sheet name="away rank" sheetId="2" r:id="rId4"/>
    <sheet name="home rank" sheetId="3" r:id="rId5"/>
    <sheet name="league" sheetId="9" r:id="rId6"/>
    <sheet name="standings" sheetId="8" r:id="rId7"/>
    <sheet name="arenas" sheetId="7" r:id="rId8"/>
    <sheet name="game times" sheetId="10" r:id="rId9"/>
  </sheets>
  <definedNames>
    <definedName name="_xlnm._FilterDatabase" localSheetId="2" hidden="1">'all models'!$A$1:$G$43</definedName>
    <definedName name="Slicer_away">#N/A</definedName>
  </definedNames>
  <calcPr calcId="191029"/>
  <pivotCaches>
    <pivotCache cacheId="26"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0" l="1"/>
  <c r="F3" i="10" s="1"/>
  <c r="E3" i="10"/>
  <c r="D4" i="10"/>
  <c r="F4" i="10" s="1"/>
  <c r="E4" i="10"/>
  <c r="D5" i="10"/>
  <c r="E5" i="10"/>
  <c r="F5" i="10" s="1"/>
  <c r="D6" i="10"/>
  <c r="E6" i="10"/>
  <c r="F6" i="10"/>
  <c r="D7" i="10"/>
  <c r="F7" i="10" s="1"/>
  <c r="E7" i="10"/>
  <c r="D8" i="10"/>
  <c r="F8" i="10" s="1"/>
  <c r="E8" i="10"/>
  <c r="D9" i="10"/>
  <c r="E9" i="10"/>
  <c r="F9" i="10" s="1"/>
  <c r="D10" i="10"/>
  <c r="F10" i="10" s="1"/>
  <c r="E10" i="10"/>
  <c r="D11" i="10"/>
  <c r="F11" i="10" s="1"/>
  <c r="E11" i="10"/>
  <c r="D12" i="10"/>
  <c r="E12" i="10"/>
  <c r="F12" i="10"/>
  <c r="D13" i="10"/>
  <c r="F13" i="10" s="1"/>
  <c r="E13" i="10"/>
  <c r="D14" i="10"/>
  <c r="F14" i="10" s="1"/>
  <c r="E14" i="10"/>
  <c r="D15" i="10"/>
  <c r="F15" i="10" s="1"/>
  <c r="E15" i="10"/>
  <c r="D16" i="10"/>
  <c r="E16" i="10"/>
  <c r="F16" i="10"/>
  <c r="D2" i="10"/>
  <c r="E2" i="10"/>
  <c r="H1" i="6"/>
  <c r="J5" i="5"/>
  <c r="F2" i="10" l="1"/>
  <c r="H5" i="5"/>
  <c r="I5" i="5"/>
  <c r="J5" i="6"/>
  <c r="K5" i="5"/>
  <c r="J6" i="6" s="1"/>
  <c r="L5" i="5"/>
  <c r="J10" i="6" s="1"/>
  <c r="M5" i="5"/>
  <c r="J11" i="6" s="1"/>
  <c r="H6" i="5"/>
  <c r="I6" i="5"/>
  <c r="J6" i="5"/>
  <c r="K5" i="6" s="1"/>
  <c r="K6" i="5"/>
  <c r="K6" i="6" s="1"/>
  <c r="L6" i="5"/>
  <c r="K10" i="6" s="1"/>
  <c r="M6" i="5"/>
  <c r="K11" i="6" s="1"/>
  <c r="H7" i="5"/>
  <c r="I7" i="5"/>
  <c r="J7" i="5"/>
  <c r="L5" i="6" s="1"/>
  <c r="K7" i="5"/>
  <c r="L6" i="6" s="1"/>
  <c r="L7" i="5"/>
  <c r="L10" i="6" s="1"/>
  <c r="M7" i="5"/>
  <c r="L11" i="6" s="1"/>
  <c r="H8" i="5"/>
  <c r="I8" i="5"/>
  <c r="J8" i="5"/>
  <c r="M5" i="6" s="1"/>
  <c r="K8" i="5"/>
  <c r="M6" i="6" s="1"/>
  <c r="L8" i="5"/>
  <c r="M10" i="6" s="1"/>
  <c r="M8" i="5"/>
  <c r="M11" i="6" s="1"/>
  <c r="H9" i="5"/>
  <c r="I9" i="5"/>
  <c r="J9" i="5"/>
  <c r="N5" i="6" s="1"/>
  <c r="K9" i="5"/>
  <c r="N6" i="6" s="1"/>
  <c r="L9" i="5"/>
  <c r="N10" i="6" s="1"/>
  <c r="M9" i="5"/>
  <c r="N11" i="6" s="1"/>
  <c r="H10" i="5"/>
  <c r="I10" i="5"/>
  <c r="J10" i="5"/>
  <c r="O5" i="6" s="1"/>
  <c r="K10" i="5"/>
  <c r="O6" i="6" s="1"/>
  <c r="L10" i="5"/>
  <c r="O10" i="6" s="1"/>
  <c r="M10" i="5"/>
  <c r="O11" i="6" s="1"/>
  <c r="H11" i="5"/>
  <c r="I11" i="5"/>
  <c r="J11" i="5"/>
  <c r="P5" i="6" s="1"/>
  <c r="K11" i="5"/>
  <c r="P6" i="6" s="1"/>
  <c r="L11" i="5"/>
  <c r="P10" i="6" s="1"/>
  <c r="M11" i="5"/>
  <c r="P11" i="6" s="1"/>
  <c r="D3" i="5"/>
  <c r="L15" i="6" s="1"/>
  <c r="D2" i="5"/>
  <c r="M17" i="6" l="1"/>
  <c r="N17" i="6" a="1"/>
  <c r="N17" i="6" s="1"/>
  <c r="K17" i="6"/>
  <c r="L17" i="6" a="1"/>
  <c r="L17" i="6" s="1"/>
  <c r="K14" i="6"/>
  <c r="N23" i="6"/>
  <c r="N22" i="6"/>
  <c r="N21" i="6"/>
  <c r="N20" i="6"/>
  <c r="N19" i="6"/>
  <c r="N18" i="6"/>
  <c r="M16" i="6"/>
  <c r="L23" i="6"/>
  <c r="L19" i="6"/>
  <c r="K16" i="6"/>
  <c r="L21" i="6"/>
  <c r="L18" i="6"/>
  <c r="L20" i="6"/>
  <c r="L22" i="6"/>
  <c r="I6" i="6"/>
  <c r="E3" i="6" s="1"/>
  <c r="I11" i="6"/>
  <c r="I5" i="6"/>
  <c r="B3" i="6" s="1"/>
  <c r="B17" i="6" s="1"/>
  <c r="I10" i="6"/>
  <c r="B8" i="6" l="1"/>
  <c r="C34" i="6"/>
  <c r="C30" i="6"/>
  <c r="C35" i="6"/>
  <c r="C31" i="6"/>
  <c r="B31" i="6"/>
  <c r="B35" i="6"/>
  <c r="B34" i="6"/>
  <c r="B30" i="6"/>
  <c r="F35" i="6"/>
  <c r="F34" i="6"/>
  <c r="F31" i="6"/>
  <c r="F30" i="6"/>
  <c r="E31" i="6"/>
  <c r="E30" i="6"/>
  <c r="E35" i="6"/>
  <c r="E34" i="6"/>
  <c r="C36" i="6"/>
  <c r="B36" i="6"/>
  <c r="F36" i="6"/>
  <c r="C17" i="6"/>
  <c r="E36" i="6"/>
  <c r="F17" i="6"/>
  <c r="E17" i="6"/>
  <c r="E39" i="6"/>
  <c r="E25" i="6"/>
  <c r="E38" i="6"/>
  <c r="E28" i="6"/>
  <c r="E32" i="6"/>
  <c r="E37" i="6"/>
  <c r="E33" i="6"/>
  <c r="E27" i="6"/>
  <c r="E29" i="6"/>
  <c r="E26" i="6"/>
  <c r="F39" i="6"/>
  <c r="F25" i="6"/>
  <c r="F32" i="6"/>
  <c r="F26" i="6"/>
  <c r="F38" i="6"/>
  <c r="F28" i="6"/>
  <c r="F37" i="6"/>
  <c r="F33" i="6"/>
  <c r="F27" i="6"/>
  <c r="F29" i="6"/>
  <c r="F21" i="6"/>
  <c r="F15" i="6"/>
  <c r="F13" i="6"/>
  <c r="F9" i="6"/>
  <c r="F20" i="6"/>
  <c r="F12" i="6"/>
  <c r="F8" i="6"/>
  <c r="F19" i="6"/>
  <c r="F11" i="6"/>
  <c r="F18" i="6"/>
  <c r="F16" i="6"/>
  <c r="F14" i="6"/>
  <c r="F10" i="6"/>
  <c r="C37" i="6"/>
  <c r="C33" i="6"/>
  <c r="C27" i="6"/>
  <c r="B38" i="6"/>
  <c r="B28" i="6"/>
  <c r="C21" i="6"/>
  <c r="C19" i="6"/>
  <c r="C15" i="6"/>
  <c r="C13" i="6"/>
  <c r="C11" i="6"/>
  <c r="C9" i="6"/>
  <c r="C32" i="6"/>
  <c r="C29" i="6"/>
  <c r="C26" i="6"/>
  <c r="B37" i="6"/>
  <c r="B33" i="6"/>
  <c r="B27" i="6"/>
  <c r="B21" i="6"/>
  <c r="B19" i="6"/>
  <c r="B15" i="6"/>
  <c r="B13" i="6"/>
  <c r="B11" i="6"/>
  <c r="B9" i="6"/>
  <c r="C39" i="6"/>
  <c r="C25" i="6"/>
  <c r="B32" i="6"/>
  <c r="B29" i="6"/>
  <c r="B26" i="6"/>
  <c r="C20" i="6"/>
  <c r="C18" i="6"/>
  <c r="C16" i="6"/>
  <c r="C14" i="6"/>
  <c r="C12" i="6"/>
  <c r="C10" i="6"/>
  <c r="C8" i="6"/>
  <c r="C38" i="6"/>
  <c r="C28" i="6"/>
  <c r="B39" i="6"/>
  <c r="B25" i="6"/>
  <c r="B20" i="6"/>
  <c r="B18" i="6"/>
  <c r="B16" i="6"/>
  <c r="B14" i="6"/>
  <c r="B12" i="6"/>
  <c r="B10" i="6"/>
  <c r="E21" i="6"/>
  <c r="E19" i="6"/>
  <c r="E15" i="6"/>
  <c r="E13" i="6"/>
  <c r="E11" i="6"/>
  <c r="E9" i="6"/>
  <c r="E20" i="6"/>
  <c r="E18" i="6"/>
  <c r="E16" i="6"/>
  <c r="E14" i="6"/>
  <c r="E12" i="6"/>
  <c r="E10" i="6"/>
  <c r="E8" i="6"/>
  <c r="L28" i="6" l="1"/>
  <c r="M35" i="6"/>
  <c r="L38" i="6"/>
  <c r="L30" i="6"/>
  <c r="L32" i="6"/>
  <c r="L34" i="6"/>
  <c r="L27" i="6"/>
  <c r="L31" i="6"/>
  <c r="L37" i="6"/>
  <c r="L29" i="6"/>
  <c r="L36" i="6"/>
  <c r="M27" i="6"/>
  <c r="M36" i="6"/>
  <c r="M34" i="6"/>
  <c r="M31" i="6"/>
  <c r="M37" i="6"/>
  <c r="M29" i="6"/>
  <c r="M38" i="6"/>
  <c r="M32" i="6"/>
  <c r="M30" i="6"/>
  <c r="M28" i="6"/>
  <c r="L35" i="6"/>
  <c r="L40" i="6" l="1"/>
  <c r="M4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<sst xmlns="http://schemas.openxmlformats.org/spreadsheetml/2006/main" count="1394" uniqueCount="326">
  <si>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</si>
  <si>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</si>
  <si>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</si>
  <si>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</si>
  <si>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</si>
  <si>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</si>
  <si>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</si>
  <si>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</si>
  <si>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</si>
  <si>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</si>
  <si>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</si>
  <si>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</si>
  <si>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</si>
  <si>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</si>
  <si>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</si>
  <si>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</si>
  <si>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</si>
  <si>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</si>
  <si>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</si>
  <si>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</si>
  <si>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</si>
  <si>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</si>
  <si>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</si>
  <si>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</si>
  <si>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</si>
  <si>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</si>
  <si>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</si>
  <si>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</si>
  <si>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</si>
  <si>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</si>
  <si>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</si>
  <si>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</si>
  <si>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</si>
  <si>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</si>
  <si>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</si>
  <si>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</si>
  <si>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</si>
  <si>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</si>
  <si>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</si>
  <si>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</si>
  <si>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</si>
  <si>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</si>
  <si>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</si>
  <si>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</si>
  <si>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</si>
  <si>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</si>
  <si>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</si>
  <si>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</si>
  <si>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</si>
  <si>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</si>
  <si>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</si>
  <si>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</si>
  <si>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</si>
  <si>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</si>
  <si>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</si>
  <si>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</si>
  <si>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</si>
  <si>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</si>
  <si>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</si>
  <si>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</si>
  <si>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</si>
  <si>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</si>
  <si>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</si>
  <si>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</si>
  <si>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</si>
  <si>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</si>
  <si>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</si>
  <si>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</si>
  <si>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</si>
  <si>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</si>
  <si>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</si>
  <si>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</si>
  <si>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</si>
  <si>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</si>
  <si>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</si>
  <si>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</si>
  <si>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</si>
  <si>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</si>
  <si>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</si>
  <si>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</si>
  <si>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</si>
  <si>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</si>
  <si>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</si>
  <si>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</si>
  <si>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</si>
  <si>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</si>
  <si>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</si>
  <si>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</si>
  <si>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</si>
  <si>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</si>
  <si>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</si>
  <si>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</si>
  <si>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</si>
  <si>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</si>
  <si>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</si>
  <si>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</si>
  <si>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</si>
  <si>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</si>
  <si>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</si>
  <si>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</si>
  <si>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</si>
  <si>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</si>
  <si>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</si>
  <si>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</si>
  <si>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</si>
  <si>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</si>
  <si>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</si>
  <si>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</si>
  <si>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</si>
  <si>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</si>
  <si>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</si>
  <si>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</si>
  <si>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</si>
  <si>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</si>
  <si>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</si>
  <si>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</si>
  <si>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</si>
  <si>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</si>
  <si>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Sum of Home_Win</t>
  </si>
  <si>
    <t>Away</t>
  </si>
  <si>
    <t>Home</t>
  </si>
  <si>
    <t>Margin</t>
  </si>
  <si>
    <t>Win</t>
  </si>
  <si>
    <t>Ortg</t>
  </si>
  <si>
    <t>Defense</t>
  </si>
  <si>
    <t>Offense</t>
  </si>
  <si>
    <t>Rank</t>
  </si>
  <si>
    <t>Drtg</t>
  </si>
  <si>
    <t>@</t>
  </si>
  <si>
    <t>Kate Moss -   Random Forest</t>
  </si>
  <si>
    <t>Tyra Banks -         Least Squares</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</si>
  <si>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</si>
  <si>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</si>
  <si>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</si>
  <si>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</si>
  <si>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</si>
  <si>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</si>
  <si>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</si>
  <si>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</si>
  <si>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</si>
  <si>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</si>
  <si>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</si>
  <si>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</si>
  <si>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</si>
  <si>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</si>
  <si>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</si>
  <si>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</si>
  <si>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</si>
  <si>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</si>
  <si>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</si>
  <si>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Los Angeles Clippers</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</si>
  <si>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</si>
  <si>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</si>
  <si>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</si>
  <si>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</si>
  <si>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</si>
  <si>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</si>
  <si>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</si>
  <si>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</si>
  <si>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</si>
  <si>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</si>
  <si>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</si>
  <si>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</si>
  <si>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</si>
  <si>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</si>
  <si>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</si>
  <si>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</si>
  <si>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</si>
  <si>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</si>
  <si>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</si>
  <si>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</si>
  <si>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</si>
  <si>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</si>
  <si>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</si>
  <si>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</si>
  <si>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</si>
  <si>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</si>
  <si>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</si>
  <si>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</si>
  <si>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</si>
  <si>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</si>
  <si>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</si>
  <si>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</si>
  <si>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</si>
  <si>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</si>
  <si>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</si>
  <si>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</si>
  <si>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</si>
  <si>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</si>
  <si>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</si>
  <si>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</si>
  <si>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</si>
  <si>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</si>
  <si>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</si>
  <si>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</si>
  <si>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</si>
  <si>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</si>
  <si>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</si>
  <si>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</si>
  <si>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</si>
  <si>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</si>
  <si>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</si>
  <si>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</si>
  <si>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</si>
  <si>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</si>
  <si>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</si>
  <si>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</si>
  <si>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</si>
  <si>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</si>
  <si>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</si>
  <si>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</si>
  <si>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</si>
  <si>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</si>
  <si>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</si>
  <si>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</si>
  <si>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41-31</t>
  </si>
  <si>
    <t>36-36</t>
  </si>
  <si>
    <t>48-24</t>
  </si>
  <si>
    <t>33-39</t>
  </si>
  <si>
    <t>31-41</t>
  </si>
  <si>
    <t>22-50</t>
  </si>
  <si>
    <t>42-30</t>
  </si>
  <si>
    <t>47-25</t>
  </si>
  <si>
    <t>20-52</t>
  </si>
  <si>
    <t>39-33</t>
  </si>
  <si>
    <t>17-55</t>
  </si>
  <si>
    <t>34-38</t>
  </si>
  <si>
    <t>38-34</t>
  </si>
  <si>
    <t>40-32</t>
  </si>
  <si>
    <t>46-26</t>
  </si>
  <si>
    <t>23-49</t>
  </si>
  <si>
    <t>21-51</t>
  </si>
  <si>
    <t>49-23</t>
  </si>
  <si>
    <t>51-21</t>
  </si>
  <si>
    <t>27-45</t>
  </si>
  <si>
    <t>52-20</t>
  </si>
  <si>
    <t>7-3</t>
  </si>
  <si>
    <t>4-6</t>
  </si>
  <si>
    <t>6-4</t>
  </si>
  <si>
    <t>3-7</t>
  </si>
  <si>
    <t>5-5</t>
  </si>
  <si>
    <t>1-9</t>
  </si>
  <si>
    <t>8-2</t>
  </si>
  <si>
    <t>2-8</t>
  </si>
  <si>
    <t>W 4</t>
  </si>
  <si>
    <t>L 1</t>
  </si>
  <si>
    <t>W 5</t>
  </si>
  <si>
    <t>L 5</t>
  </si>
  <si>
    <t>W 1</t>
  </si>
  <si>
    <t>L 2</t>
  </si>
  <si>
    <t>W 6</t>
  </si>
  <si>
    <t>L 4</t>
  </si>
  <si>
    <t>W 3</t>
  </si>
  <si>
    <t>L 7</t>
  </si>
  <si>
    <t>W 2</t>
  </si>
  <si>
    <t>L 3</t>
  </si>
  <si>
    <t>16-20</t>
  </si>
  <si>
    <t>15-21</t>
  </si>
  <si>
    <t>20-16</t>
  </si>
  <si>
    <t>9-27</t>
  </si>
  <si>
    <t>21-15</t>
  </si>
  <si>
    <t>22-14</t>
  </si>
  <si>
    <t>7-29</t>
  </si>
  <si>
    <t>14-22</t>
  </si>
  <si>
    <t>8-28</t>
  </si>
  <si>
    <t>19-17</t>
  </si>
  <si>
    <t>10-26</t>
  </si>
  <si>
    <t>13-23</t>
  </si>
  <si>
    <t>12-24</t>
  </si>
  <si>
    <t>24-12</t>
  </si>
  <si>
    <t>11-25</t>
  </si>
  <si>
    <t>L 8</t>
  </si>
  <si>
    <t>25-11</t>
  </si>
  <si>
    <t>28-8</t>
  </si>
  <si>
    <t>18-18</t>
  </si>
  <si>
    <t>26-10</t>
  </si>
  <si>
    <t>29-7</t>
  </si>
  <si>
    <t>27-9</t>
  </si>
  <si>
    <t>31-5</t>
  </si>
  <si>
    <t>10-0</t>
  </si>
  <si>
    <t>9-1</t>
  </si>
  <si>
    <t>W 11</t>
  </si>
  <si>
    <t>W 8</t>
  </si>
  <si>
    <t>W 7</t>
  </si>
  <si>
    <t>Four Factors</t>
  </si>
  <si>
    <t>Lg_Avg</t>
  </si>
  <si>
    <t>PPG</t>
  </si>
  <si>
    <t>Season</t>
  </si>
  <si>
    <t>Expected Score</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</si>
  <si>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</si>
  <si>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</si>
  <si>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</si>
  <si>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</si>
  <si>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</si>
  <si>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</si>
  <si>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</si>
  <si>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</si>
  <si>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</si>
  <si>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</si>
  <si>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</si>
  <si>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</si>
  <si>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</si>
  <si>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</si>
  <si>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</si>
  <si>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</si>
  <si>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</si>
  <si>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</si>
  <si>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</si>
  <si>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</si>
  <si>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</si>
  <si>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</si>
  <si>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</si>
  <si>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</si>
  <si>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</si>
  <si>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</si>
  <si>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</si>
  <si>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</si>
  <si>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</si>
  <si>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</si>
  <si>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time</t>
  </si>
  <si>
    <t>06:30</t>
  </si>
  <si>
    <t>07:00</t>
  </si>
  <si>
    <t>09:00</t>
  </si>
  <si>
    <t>Offense Expectations</t>
  </si>
  <si>
    <t>Defense Expectations</t>
  </si>
  <si>
    <t>07:30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</si>
</sst>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69" formatCode="[$-F400]h:mm:ss\ AM/P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b/>
      <sz val="12"/>
      <color theme="0"/>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s>
  <fills count="24">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56">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65" fontId="0" fillId="8" borderId="0" xfId="0" applyNumberFormat="1"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1" fontId="5" fillId="4" borderId="2" xfId="0" applyNumberFormat="1" applyFont="1" applyFill="1" applyBorder="1" applyAlignment="1">
      <alignment horizontal="center" vertical="center"/>
    </xf>
    <xf numFmtId="0" fontId="5" fillId="7" borderId="2" xfId="0" applyFont="1" applyFill="1" applyBorder="1" applyAlignment="1">
      <alignment horizontal="left" vertical="center"/>
    </xf>
    <xf numFmtId="1" fontId="4" fillId="18" borderId="2" xfId="3" applyNumberFormat="1" applyFont="1" applyFill="1" applyBorder="1" applyAlignment="1">
      <alignment horizontal="center" vertical="center"/>
    </xf>
    <xf numFmtId="3" fontId="10" fillId="0" borderId="0" xfId="0" applyNumberFormat="1" applyFont="1"/>
    <xf numFmtId="0" fontId="4" fillId="5" borderId="0" xfId="3" applyFont="1" applyFill="1" applyAlignment="1">
      <alignment horizontal="center" vertical="center"/>
    </xf>
    <xf numFmtId="169" fontId="0" fillId="0" borderId="0" xfId="0" applyNumberFormat="1"/>
    <xf numFmtId="0" fontId="5" fillId="22" borderId="2" xfId="0" applyFont="1" applyFill="1" applyBorder="1" applyAlignment="1">
      <alignment horizontal="right"/>
    </xf>
    <xf numFmtId="0" fontId="5" fillId="23" borderId="2" xfId="0" applyFont="1" applyFill="1" applyBorder="1" applyAlignment="1">
      <alignment horizontal="center"/>
    </xf>
    <xf numFmtId="0" fontId="16" fillId="0" borderId="0" xfId="0" applyFont="1"/>
    <xf numFmtId="0" fontId="17" fillId="8" borderId="0" xfId="0" applyFont="1" applyFill="1" applyAlignment="1">
      <alignment horizontal="center" vertical="center"/>
    </xf>
    <xf numFmtId="0" fontId="4" fillId="6" borderId="2" xfId="3" applyFont="1" applyFill="1" applyBorder="1" applyAlignment="1">
      <alignment horizontal="center" vertical="center"/>
    </xf>
    <xf numFmtId="0" fontId="4" fillId="5" borderId="2" xfId="3" applyFont="1" applyFill="1" applyBorder="1" applyAlignment="1">
      <alignment horizontal="center" vertical="center"/>
    </xf>
    <xf numFmtId="0" fontId="14" fillId="8" borderId="4" xfId="0" applyFont="1" applyFill="1" applyBorder="1" applyAlignment="1">
      <alignment horizontal="center"/>
    </xf>
    <xf numFmtId="0" fontId="14" fillId="8" borderId="0" xfId="0" applyFont="1" applyFill="1" applyAlignment="1">
      <alignment horizontal="center"/>
    </xf>
    <xf numFmtId="0" fontId="9" fillId="8" borderId="0" xfId="0" applyFont="1" applyFill="1" applyAlignment="1">
      <alignment horizontal="center"/>
    </xf>
    <xf numFmtId="0" fontId="7" fillId="5" borderId="0" xfId="3" applyFont="1" applyFill="1" applyAlignment="1">
      <alignment horizontal="center" vertical="center"/>
    </xf>
    <xf numFmtId="0" fontId="6" fillId="6" borderId="0" xfId="3" applyFont="1" applyFill="1" applyAlignment="1">
      <alignment horizontal="center" vertical="center" wrapText="1"/>
    </xf>
    <xf numFmtId="0" fontId="4" fillId="5" borderId="0" xfId="3" applyFont="1" applyFill="1" applyAlignment="1">
      <alignment horizontal="center" vertical="center"/>
    </xf>
    <xf numFmtId="0" fontId="4" fillId="6" borderId="0" xfId="3" applyFont="1" applyFill="1" applyAlignment="1">
      <alignment horizontal="center" vertical="center"/>
    </xf>
    <xf numFmtId="0" fontId="13" fillId="21" borderId="5" xfId="0" applyFont="1" applyFill="1" applyBorder="1" applyAlignment="1">
      <alignment horizontal="center"/>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8" fillId="8" borderId="0" xfId="0" applyFont="1" applyFill="1" applyAlignment="1">
      <alignment horizontal="center" vertical="center"/>
    </xf>
    <xf numFmtId="167" fontId="8" fillId="8" borderId="0" xfId="0" applyNumberFormat="1" applyFont="1" applyFill="1" applyAlignment="1">
      <alignment horizontal="center" vertical="center"/>
    </xf>
    <xf numFmtId="168" fontId="15" fillId="8" borderId="0" xfId="0" applyNumberFormat="1" applyFont="1" applyFill="1" applyAlignment="1">
      <alignment horizontal="center"/>
    </xf>
    <xf numFmtId="0" fontId="5" fillId="15"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5" fillId="13" borderId="2" xfId="0" applyFont="1" applyFill="1" applyBorder="1" applyAlignment="1">
      <alignment horizontal="center" vertical="center" wrapText="1"/>
    </xf>
    <xf numFmtId="0" fontId="5" fillId="16" borderId="2" xfId="0" applyFont="1" applyFill="1" applyBorder="1" applyAlignment="1">
      <alignment horizontal="center" vertical="center" wrapText="1"/>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F0026"/>
      <color rgb="FF27313F"/>
      <color rgb="FF3D4A5F"/>
      <color rgb="FF443D6B"/>
      <color rgb="FF05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pivotCache/pivotCacheDefinition1.xml" Type="http://schemas.openxmlformats.org/officeDocument/2006/relationships/pivotCacheDefinition"/><Relationship Id="rId11" Target="slicerCaches/slicerCache1.xml" Type="http://schemas.microsoft.com/office/2007/relationships/slicerCache"/><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15" Target="metadata.xml" Type="http://schemas.openxmlformats.org/officeDocument/2006/relationships/sheetMetadata"/><Relationship Id="rId16"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xdr:from>
      <xdr:col>8</xdr:col>
      <xdr:colOff>0</xdr:colOff>
      <xdr:row>13</xdr:row>
      <xdr:rowOff>38100</xdr:rowOff>
    </xdr:from>
    <xdr:to>
      <xdr:col>8</xdr:col>
      <xdr:colOff>1828800</xdr:colOff>
      <xdr:row>24</xdr:row>
      <xdr:rowOff>190500</xdr:rowOff>
    </xdr:to>
    <mc:AlternateContent xmlns:mc="http://schemas.openxmlformats.org/markup-compatibility/2006" xmlns:a14="http://schemas.microsoft.com/office/drawing/2010/main">
      <mc:Choice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dr:sp macro="" textlink="">
          <xdr:nvSpPr>
            <xdr:cNvPr id="0" name=""/>
            <xdr:cNvSpPr>
              <a:spLocks noTextEdit="1"/>
            </xdr:cNvSpPr>
          </xdr:nvSpPr>
          <xdr:spPr>
            <a:xfrm>
              <a:off x="4927600" y="2679700"/>
              <a:ext cx="1828800" cy="320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no"?><Relationships xmlns="http://schemas.openxmlformats.org/package/2006/relationships"><Relationship Id="rId1" Target="pivotCacheRecords1.xml" Type="http://schemas.openxmlformats.org/officeDocument/2006/relationships/pivotCacheRecords"/></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77.890368055552" createdVersion="7" refreshedVersion="7" minRefreshableVersion="3" recordCount="43" xr:uid="{B6377EAF-B909-DD45-9D3D-EBD1A20B908A}">
  <cacheSource type="worksheet">
    <worksheetSource ref="A1:G100" sheet="all models"/>
  </cacheSource>
  <cacheFields count="7">
    <cacheField name="away" numFmtId="0">
      <sharedItems containsBlank="1" count="22">
        <s v="Washington Wizards"/>
        <s v="Indiana Pacers"/>
        <s v="New Orleans Pelicans"/>
        <s v="Milwaukee Bucks"/>
        <s v="Utah Jazz"/>
        <s v="Houston Rockets"/>
        <m/>
        <s v="Phoenix Suns" u="1"/>
        <s v="New York Knicks" u="1"/>
        <s v="Oklahoma City Thunder" u="1"/>
        <s v="San Antonio Spurs" u="1"/>
        <s v="Denver Nuggets" u="1"/>
        <s v="Orlando Magic" u="1"/>
        <s v="Brooklyn Nets" u="1"/>
        <s v="Miami Heat" u="1"/>
        <s v="Philadelphia 76ers" u="1"/>
        <s v="Toronto Raptors" u="1"/>
        <s v="Golden State Warriors" u="1"/>
        <s v="Sacramento Kings" u="1"/>
        <s v="Portland Trail Blazers" u="1"/>
        <s v="Memphis Grizzlies" u="1"/>
        <s v="Detroit Pistons" u="1"/>
      </sharedItems>
    </cacheField>
    <cacheField name="home" numFmtId="0">
      <sharedItems containsBlank="1" count="23">
        <s v="Atlanta Hawks"/>
        <s v="Cleveland Cavaliers"/>
        <s v="Memphis Grizzlies"/>
        <s v="San Antonio Spurs"/>
        <s v="Golden State Warriors"/>
        <s v="Portland Trail Blazers"/>
        <m/>
        <s v="Oklahoma City Thunder" u="1"/>
        <s v="Boston Celtics" u="1"/>
        <s v="Los Angeles Lakers" u="1"/>
        <s v="Denver Nuggets" u="1"/>
        <s v="Indiana Pacers" u="1"/>
        <s v="Dallas Mavericks" u="1"/>
        <s v="Chicago Bulls" u="1"/>
        <s v="Philadelphia 76ers" u="1"/>
        <s v="Toronto Raptors" u="1"/>
        <s v="Milwaukee Bucks" u="1"/>
        <s v="New Orleans Pelicans" u="1"/>
        <s v="Utah Jazz" u="1"/>
        <s v="Houston Rockets" u="1"/>
        <s v="Washington Wizards" u="1"/>
        <s v="Charlotte Hornets" u="1"/>
        <s v="Detroit Pistons" u="1"/>
      </sharedItems>
    </cacheField>
    <cacheField name="Away_Margin" numFmtId="0">
      <sharedItems containsString="0" containsBlank="1" containsNumber="1" minValue="-9.7780000000000005" maxValue="13.726000000000001"/>
    </cacheField>
    <cacheField name="Home_Margin" numFmtId="0">
      <sharedItems containsString="0" containsBlank="1" containsNumber="1" minValue="-13.726000000000001" maxValue="9.7780000000000005"/>
    </cacheField>
    <cacheField name="Away_Win" numFmtId="0">
      <sharedItems containsString="0" containsBlank="1" containsNumber="1" minValue="9.6000000000000002E-2" maxValue="0.84899999999999998"/>
    </cacheField>
    <cacheField name="Home_Win" numFmtId="0">
      <sharedItems containsString="0" containsBlank="1" containsNumber="1" minValue="0.151" maxValue="0.90400000000000003"/>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068375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n v="-7.4630000000000001"/>
    <n v="7.4630000000000001"/>
    <n v="0.28499999999999998"/>
    <n v="0.71499999999999997"/>
    <x v="0"/>
  </r>
  <r>
    <x v="1"/>
    <x v="1"/>
    <n v="13.726000000000001"/>
    <n v="-13.726000000000001"/>
    <n v="0.84899999999999998"/>
    <n v="0.151"/>
    <x v="0"/>
  </r>
  <r>
    <x v="2"/>
    <x v="2"/>
    <n v="-1.4470000000000001"/>
    <n v="1.4470000000000001"/>
    <n v="0.45400000000000001"/>
    <n v="0.54600000000000004"/>
    <x v="0"/>
  </r>
  <r>
    <x v="3"/>
    <x v="3"/>
    <n v="8.3979999999999997"/>
    <n v="-8.3979999999999997"/>
    <n v="0.73799999999999999"/>
    <n v="0.26200000000000001"/>
    <x v="0"/>
  </r>
  <r>
    <x v="4"/>
    <x v="4"/>
    <n v="1.3129999999999999"/>
    <n v="-1.3129999999999999"/>
    <n v="0.54100000000000004"/>
    <n v="0.45900000000000002"/>
    <x v="0"/>
  </r>
  <r>
    <x v="5"/>
    <x v="5"/>
    <n v="-7.7130000000000001"/>
    <n v="7.7130000000000001"/>
    <n v="0.28199999999999997"/>
    <n v="0.71799999999999997"/>
    <x v="0"/>
  </r>
  <r>
    <x v="0"/>
    <x v="0"/>
    <n v="-8.3629999999999995"/>
    <n v="8.3629999999999995"/>
    <n v="0.23699999999999999"/>
    <n v="0.76300000000000001"/>
    <x v="1"/>
  </r>
  <r>
    <x v="1"/>
    <x v="1"/>
    <n v="9.2349999999999994"/>
    <n v="-9.2349999999999994"/>
    <n v="0.75700000000000001"/>
    <n v="0.24299999999999999"/>
    <x v="1"/>
  </r>
  <r>
    <x v="2"/>
    <x v="2"/>
    <n v="-1.573"/>
    <n v="1.573"/>
    <n v="0.39100000000000001"/>
    <n v="0.60899999999999999"/>
    <x v="1"/>
  </r>
  <r>
    <x v="3"/>
    <x v="3"/>
    <n v="4.34"/>
    <n v="-4.34"/>
    <n v="0.621"/>
    <n v="0.379"/>
    <x v="1"/>
  </r>
  <r>
    <x v="4"/>
    <x v="4"/>
    <n v="0.96499999999999997"/>
    <n v="-0.96499999999999997"/>
    <n v="0.47099999999999997"/>
    <n v="0.52900000000000003"/>
    <x v="1"/>
  </r>
  <r>
    <x v="5"/>
    <x v="5"/>
    <n v="-6.9809999999999999"/>
    <n v="6.9809999999999999"/>
    <n v="0.224"/>
    <n v="0.77600000000000002"/>
    <x v="1"/>
  </r>
  <r>
    <x v="0"/>
    <x v="0"/>
    <n v="-7.524"/>
    <n v="7.524"/>
    <n v="0.23799999999999999"/>
    <n v="0.76200000000000001"/>
    <x v="2"/>
  </r>
  <r>
    <x v="1"/>
    <x v="1"/>
    <n v="6.6669999999999998"/>
    <n v="-6.6669999999999998"/>
    <n v="0.76200000000000001"/>
    <n v="0.23799999999999999"/>
    <x v="2"/>
  </r>
  <r>
    <x v="2"/>
    <x v="2"/>
    <n v="-2.9049999999999998"/>
    <n v="2.9049999999999998"/>
    <n v="0.42899999999999999"/>
    <n v="0.57099999999999995"/>
    <x v="2"/>
  </r>
  <r>
    <x v="3"/>
    <x v="3"/>
    <n v="3.8570000000000002"/>
    <n v="-3.8570000000000002"/>
    <n v="0.71399999999999997"/>
    <n v="0.28599999999999998"/>
    <x v="2"/>
  </r>
  <r>
    <x v="4"/>
    <x v="4"/>
    <n v="-5.952"/>
    <n v="5.952"/>
    <n v="0.214"/>
    <n v="0.78600000000000003"/>
    <x v="2"/>
  </r>
  <r>
    <x v="5"/>
    <x v="5"/>
    <n v="-7.952"/>
    <n v="7.952"/>
    <n v="0.35699999999999998"/>
    <n v="0.64300000000000002"/>
    <x v="2"/>
  </r>
  <r>
    <x v="0"/>
    <x v="0"/>
    <n v="-7.1059999999999999"/>
    <n v="7.1059999999999999"/>
    <n v="0.11"/>
    <n v="0.89"/>
    <x v="3"/>
  </r>
  <r>
    <x v="1"/>
    <x v="1"/>
    <n v="11.989000000000001"/>
    <n v="-11.989000000000001"/>
    <n v="0.70599999999999996"/>
    <n v="0.29399999999999998"/>
    <x v="3"/>
  </r>
  <r>
    <x v="2"/>
    <x v="2"/>
    <n v="-3.4849999999999999"/>
    <n v="3.4849999999999999"/>
    <n v="0.13600000000000001"/>
    <n v="0.86399999999999999"/>
    <x v="3"/>
  </r>
  <r>
    <x v="3"/>
    <x v="3"/>
    <n v="3.347"/>
    <n v="-3.347"/>
    <n v="0.78800000000000003"/>
    <n v="0.21199999999999999"/>
    <x v="3"/>
  </r>
  <r>
    <x v="4"/>
    <x v="4"/>
    <n v="-2.7130000000000001"/>
    <n v="2.7130000000000001"/>
    <n v="0.19"/>
    <n v="0.81"/>
    <x v="3"/>
  </r>
  <r>
    <x v="5"/>
    <x v="5"/>
    <n v="-9.7780000000000005"/>
    <n v="9.7780000000000005"/>
    <n v="9.6000000000000002E-2"/>
    <n v="0.90400000000000003"/>
    <x v="3"/>
  </r>
  <r>
    <x v="0"/>
    <x v="0"/>
    <n v="-7.4610000000000003"/>
    <n v="7.4610000000000003"/>
    <n v="0.24299999999999999"/>
    <n v="0.75700000000000001"/>
    <x v="4"/>
  </r>
  <r>
    <x v="1"/>
    <x v="1"/>
    <n v="9.2029999999999994"/>
    <n v="-9.2029999999999994"/>
    <n v="0.80700000000000005"/>
    <n v="0.193"/>
    <x v="4"/>
  </r>
  <r>
    <x v="2"/>
    <x v="2"/>
    <n v="-2.9129999999999998"/>
    <n v="2.9129999999999998"/>
    <n v="0.39900000000000002"/>
    <n v="0.60099999999999998"/>
    <x v="4"/>
  </r>
  <r>
    <x v="3"/>
    <x v="3"/>
    <n v="3.84"/>
    <n v="-3.84"/>
    <n v="0.64700000000000002"/>
    <n v="0.35299999999999998"/>
    <x v="4"/>
  </r>
  <r>
    <x v="4"/>
    <x v="4"/>
    <n v="-1.008"/>
    <n v="1.008"/>
    <n v="0.46100000000000002"/>
    <n v="0.53900000000000003"/>
    <x v="4"/>
  </r>
  <r>
    <x v="5"/>
    <x v="5"/>
    <n v="-7.774"/>
    <n v="7.774"/>
    <n v="0.24199999999999999"/>
    <n v="0.75800000000000001"/>
    <x v="4"/>
  </r>
  <r>
    <x v="0"/>
    <x v="0"/>
    <n v="-7.7069999999999999"/>
    <n v="7.7069999999999999"/>
    <n v="0.20599999999999999"/>
    <n v="0.79400000000000004"/>
    <x v="5"/>
  </r>
  <r>
    <x v="1"/>
    <x v="1"/>
    <n v="11.435"/>
    <n v="-11.435"/>
    <n v="0.72599999999999998"/>
    <n v="0.27400000000000002"/>
    <x v="5"/>
  </r>
  <r>
    <x v="2"/>
    <x v="2"/>
    <n v="-3.899"/>
    <n v="3.899"/>
    <n v="0.33800000000000002"/>
    <n v="0.66200000000000003"/>
    <x v="5"/>
  </r>
  <r>
    <x v="3"/>
    <x v="3"/>
    <n v="6.0960000000000001"/>
    <n v="-6.0960000000000001"/>
    <n v="0.60099999999999998"/>
    <n v="0.39900000000000002"/>
    <x v="5"/>
  </r>
  <r>
    <x v="4"/>
    <x v="4"/>
    <n v="-1.0760000000000001"/>
    <n v="1.0760000000000001"/>
    <n v="0.379"/>
    <n v="0.621"/>
    <x v="5"/>
  </r>
  <r>
    <x v="5"/>
    <x v="5"/>
    <n v="-7.7480000000000002"/>
    <n v="7.7480000000000002"/>
    <n v="0.218"/>
    <n v="0.78200000000000003"/>
    <x v="5"/>
  </r>
  <r>
    <x v="0"/>
    <x v="0"/>
    <n v="-7.6040000000000001"/>
    <n v="7.6040000000000001"/>
    <n v="0.22"/>
    <n v="0.78"/>
    <x v="6"/>
  </r>
  <r>
    <x v="1"/>
    <x v="1"/>
    <n v="10.375999999999999"/>
    <n v="-10.375999999999999"/>
    <n v="0.76800000000000002"/>
    <n v="0.23200000000000001"/>
    <x v="6"/>
  </r>
  <r>
    <x v="2"/>
    <x v="2"/>
    <n v="-2.7040000000000002"/>
    <n v="2.7040000000000002"/>
    <n v="0.35799999999999998"/>
    <n v="0.64200000000000002"/>
    <x v="6"/>
  </r>
  <r>
    <x v="3"/>
    <x v="3"/>
    <n v="4.9800000000000004"/>
    <n v="-4.9800000000000004"/>
    <n v="0.68500000000000005"/>
    <n v="0.315"/>
    <x v="6"/>
  </r>
  <r>
    <x v="4"/>
    <x v="4"/>
    <n v="-1.4119999999999999"/>
    <n v="1.4119999999999999"/>
    <n v="0.376"/>
    <n v="0.624"/>
    <x v="6"/>
  </r>
  <r>
    <x v="5"/>
    <x v="5"/>
    <n v="-7.9909999999999997"/>
    <n v="7.9909999999999997"/>
    <n v="0.23599999999999999"/>
    <n v="0.76400000000000001"/>
    <x v="6"/>
  </r>
  <r>
    <x v="6"/>
    <x v="6"/>
    <m/>
    <m/>
    <m/>
    <m/>
    <x v="7"/>
  </r>
</pivotCacheRecords>
</file>

<file path=xl/pivotTables/_rels/pivotTable1.xml.rels><?xml version="1.0" encoding="UTF-8" standalone="no"?><Relationships xmlns="http://schemas.openxmlformats.org/package/2006/relationships"><Relationship Id="rId1" Target="../pivotCache/pivotCacheDefinition1.xml" Type="http://schemas.openxmlformats.org/officeDocument/2006/relationships/pivotCacheDefinition"/></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201D03-DB27-2943-80C5-9E47B3544008}" name="PivotTable2" cacheId="2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F11" firstHeaderRow="0" firstDataRow="1" firstDataCol="2" rowPageCount="1" colPageCount="1"/>
  <pivotFields count="7">
    <pivotField axis="axisPage" compact="0" outline="0" multipleItemSelectionAllowed="1" showAll="0" defaultSubtotal="0">
      <items count="22">
        <item h="1" x="0"/>
        <item h="1" m="1" x="10"/>
        <item h="1" m="1" x="19"/>
        <item h="1" m="1" x="15"/>
        <item h="1" m="1" x="8"/>
        <item h="1" m="1" x="12"/>
        <item h="1" x="1"/>
        <item h="1" m="1" x="17"/>
        <item h="1" m="1" x="11"/>
        <item h="1" x="6"/>
        <item h="1" m="1" x="13"/>
        <item h="1" m="1" x="14"/>
        <item h="1" m="1" x="18"/>
        <item h="1" m="1" x="7"/>
        <item h="1" m="1" x="16"/>
        <item h="1" m="1" x="21"/>
        <item h="1" m="1" x="20"/>
        <item h="1" m="1" x="9"/>
        <item x="5"/>
        <item h="1" x="2"/>
        <item h="1" x="3"/>
        <item h="1" x="4"/>
      </items>
      <extLst>
        <ext xmlns:x14="http://schemas.microsoft.com/office/spreadsheetml/2009/9/main" uri="{2946ED86-A175-432a-8AC1-64E0C546D7DE}">
          <x14:pivotField fillDownLabels="1"/>
        </ext>
      </extLst>
    </pivotField>
    <pivotField axis="axisRow" compact="0" outline="0" showAll="0" defaultSubtotal="0">
      <items count="23">
        <item m="1" x="18"/>
        <item x="0"/>
        <item m="1" x="16"/>
        <item m="1" x="22"/>
        <item m="1" x="20"/>
        <item m="1" x="17"/>
        <item m="1" x="13"/>
        <item x="2"/>
        <item m="1" x="9"/>
        <item x="6"/>
        <item m="1" x="8"/>
        <item m="1" x="21"/>
        <item m="1" x="12"/>
        <item m="1" x="19"/>
        <item m="1" x="7"/>
        <item x="3"/>
        <item m="1" x="11"/>
        <item m="1" x="14"/>
        <item m="1" x="15"/>
        <item m="1" x="10"/>
        <item x="4"/>
        <item x="5"/>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6"/>
    <field x="1"/>
  </rowFields>
  <rowItems count="7">
    <i>
      <x/>
      <x v="21"/>
    </i>
    <i>
      <x v="1"/>
      <x v="21"/>
    </i>
    <i>
      <x v="2"/>
      <x v="21"/>
    </i>
    <i>
      <x v="3"/>
      <x v="21"/>
    </i>
    <i>
      <x v="4"/>
      <x v="21"/>
    </i>
    <i>
      <x v="5"/>
      <x v="21"/>
    </i>
    <i>
      <x v="6"/>
      <x v="21"/>
    </i>
  </rowItems>
  <colFields count="1">
    <field x="-2"/>
  </colFields>
  <colItems count="4">
    <i>
      <x/>
    </i>
    <i i="1">
      <x v="1"/>
    </i>
    <i i="2">
      <x v="2"/>
    </i>
    <i i="3">
      <x v="3"/>
    </i>
  </colItems>
  <pageFields count="1">
    <pageField fld="0" hier="-1"/>
  </pageFields>
  <dataFields count="4">
    <dataField name="Sum of Away_Margin" fld="2" baseField="0" baseItem="0"/>
    <dataField name="Sum of Home_Margin" fld="3" baseField="0" baseItem="0"/>
    <dataField name="Sum of Away_Win" fld="4" baseField="0" baseItem="0"/>
    <dataField name="Sum of Home_Win"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068375802">
      <items count="22">
        <i x="5" s="1"/>
        <i x="1"/>
        <i x="3"/>
        <i x="2"/>
        <i x="4"/>
        <i x="0"/>
        <i x="13" nd="1"/>
        <i x="11" nd="1"/>
        <i x="21" nd="1"/>
        <i x="17" nd="1"/>
        <i x="20" nd="1"/>
        <i x="14" nd="1"/>
        <i x="8" nd="1"/>
        <i x="9" nd="1"/>
        <i x="12" nd="1"/>
        <i x="15" nd="1"/>
        <i x="7" nd="1"/>
        <i x="19" nd="1"/>
        <i x="18" nd="1"/>
        <i x="10" nd="1"/>
        <i x="16" nd="1"/>
        <i x="6"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slicers/slicer1.xml" Type="http://schemas.microsoft.com/office/2007/relationships/slicer"/></Relationships>
</file>

<file path=xl/worksheets/_rels/sheet2.xml.rels><?xml version="1.0" encoding="UTF-8" standalone="no"?><Relationships xmlns="http://schemas.openxmlformats.org/package/2006/relationships"><Relationship Id="rId1" Target="../pivotTables/pivotTable1.xml" Type="http://schemas.openxmlformats.org/officeDocument/2006/relationships/pivot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P41"/>
  <sheetViews>
    <sheetView tabSelected="1" zoomScaleNormal="100" workbookViewId="0"/>
  </sheetViews>
  <sheetFormatPr baseColWidth="10" defaultRowHeight="16" customHeight="1" x14ac:dyDescent="0.2"/>
  <cols>
    <col min="1" max="1" customWidth="true" style="8" width="2.83203125" collapsed="true"/>
    <col min="2" max="2" customWidth="true" style="8" width="10.83203125" collapsed="true"/>
    <col min="3" max="3" style="8" width="10.83203125" collapsed="true"/>
    <col min="4" max="4" customWidth="true" style="8" width="8.83203125" collapsed="true"/>
    <col min="5" max="6" style="8" width="10.83203125" collapsed="true"/>
    <col min="7" max="7" customWidth="true" style="8" width="2.83203125" collapsed="true"/>
    <col min="8" max="8" customWidth="true" style="8" width="6.83203125" collapsed="true"/>
    <col min="9" max="9" customWidth="true" style="8" width="24.83203125" collapsed="true"/>
    <col min="10" max="16" customWidth="true" style="8" width="15.83203125" collapsed="true"/>
    <col min="17" max="16384" style="8" width="10.83203125" collapsed="true"/>
  </cols>
  <sheetData>
    <row r="1" spans="2:16" ht="16" customHeight="1" x14ac:dyDescent="0.2">
      <c r="B1" s="43" t="s">
        <v>119</v>
      </c>
      <c r="C1" s="43"/>
      <c r="E1" s="44" t="s">
        <v>120</v>
      </c>
      <c r="F1" s="44"/>
      <c r="H1" s="49">
        <f ca="1">TODAY()</f>
        <v>44477</v>
      </c>
      <c r="I1" s="49"/>
    </row>
    <row r="2" spans="2:16" ht="16" customHeight="1" x14ac:dyDescent="0.2">
      <c r="H2" s="49"/>
      <c r="I2" s="49"/>
    </row>
    <row r="3" spans="2:16" ht="16" customHeight="1" x14ac:dyDescent="0.2">
      <c r="B3" s="41" t="str">
        <f>I5</f>
        <v>Houston Rockets</v>
      </c>
      <c r="C3" s="41"/>
      <c r="D3" s="48" t="s">
        <v>128</v>
      </c>
      <c r="E3" s="42" t="str">
        <f>I6</f>
        <v>Portland Trail Blazers</v>
      </c>
      <c r="F3" s="42"/>
      <c r="H3" s="49"/>
      <c r="I3" s="49"/>
      <c r="J3" s="55" t="s">
        <v>9</v>
      </c>
      <c r="K3" s="46" t="s">
        <v>130</v>
      </c>
      <c r="L3" s="47" t="s">
        <v>21</v>
      </c>
      <c r="M3" s="54" t="s">
        <v>129</v>
      </c>
      <c r="N3" s="52" t="s">
        <v>23</v>
      </c>
      <c r="O3" s="53" t="s">
        <v>24</v>
      </c>
      <c r="P3" s="51" t="s">
        <v>25</v>
      </c>
    </row>
    <row r="4" spans="2:16" ht="16" customHeight="1" x14ac:dyDescent="0.2">
      <c r="B4" s="41"/>
      <c r="C4" s="41"/>
      <c r="D4" s="48"/>
      <c r="E4" s="42"/>
      <c r="F4" s="42"/>
      <c r="I4" s="20" t="s">
        <v>121</v>
      </c>
      <c r="J4" s="55"/>
      <c r="K4" s="46"/>
      <c r="L4" s="47"/>
      <c r="M4" s="54"/>
      <c r="N4" s="52"/>
      <c r="O4" s="53"/>
      <c r="P4" s="51"/>
    </row>
    <row r="5" spans="2:16" ht="16" customHeight="1" x14ac:dyDescent="0.2">
      <c r="H5" s="14" t="s">
        <v>119</v>
      </c>
      <c r="I5" s="19" t="str">
        <f>Pivot!D2</f>
        <v>Houston Rockets</v>
      </c>
      <c r="J5" s="12">
        <f>Pivot!$J5</f>
        <v>-7.7130000000000001</v>
      </c>
      <c r="K5" s="12">
        <f>Pivot!$J6</f>
        <v>-6.9809999999999999</v>
      </c>
      <c r="L5" s="12">
        <f>Pivot!$J7</f>
        <v>-7.952</v>
      </c>
      <c r="M5" s="12">
        <f>Pivot!$J8</f>
        <v>-9.7780000000000005</v>
      </c>
      <c r="N5" s="12">
        <f>Pivot!$J9</f>
        <v>-7.774</v>
      </c>
      <c r="O5" s="12">
        <f>Pivot!$J10</f>
        <v>-7.7480000000000002</v>
      </c>
      <c r="P5" s="12">
        <f>Pivot!$J11</f>
        <v>-7.9909999999999997</v>
      </c>
    </row>
    <row r="6" spans="2:16" ht="16" customHeight="1" x14ac:dyDescent="0.2">
      <c r="B6" s="43" t="s">
        <v>125</v>
      </c>
      <c r="C6" s="43"/>
      <c r="E6" s="44" t="s">
        <v>125</v>
      </c>
      <c r="F6" s="44"/>
      <c r="H6" s="15" t="s">
        <v>120</v>
      </c>
      <c r="I6" s="3" t="str">
        <f>Pivot!D3</f>
        <v>Portland Trail Blazers</v>
      </c>
      <c r="J6" s="12">
        <f>Pivot!$K5</f>
        <v>7.7130000000000001</v>
      </c>
      <c r="K6" s="12">
        <f>Pivot!$K6</f>
        <v>6.9809999999999999</v>
      </c>
      <c r="L6" s="12">
        <f>Pivot!$K7</f>
        <v>7.952</v>
      </c>
      <c r="M6" s="12">
        <f>Pivot!$K8</f>
        <v>9.7780000000000005</v>
      </c>
      <c r="N6" s="12">
        <f>Pivot!$K9</f>
        <v>7.774</v>
      </c>
      <c r="O6" s="12">
        <f>Pivot!$K10</f>
        <v>7.7480000000000002</v>
      </c>
      <c r="P6" s="12">
        <f>Pivot!$K11</f>
        <v>7.9909999999999997</v>
      </c>
    </row>
    <row r="7" spans="2:16" ht="16" customHeight="1" x14ac:dyDescent="0.2">
      <c r="B7" s="11"/>
      <c r="C7" s="35" t="s">
        <v>126</v>
      </c>
      <c r="D7" s="11"/>
      <c r="E7" s="35" t="s">
        <v>126</v>
      </c>
    </row>
    <row r="8" spans="2:16" ht="16" customHeight="1" x14ac:dyDescent="0.2">
      <c r="B8" s="6">
        <f>VLOOKUP($B$3,'away rank'!$A:$BS,2,0)</f>
        <v>0.45835838441344562</v>
      </c>
      <c r="C8" s="4">
        <f>VLOOKUP($B$3,'away rank'!$A:$BS,3,0)</f>
        <v>22</v>
      </c>
      <c r="D8" s="5" t="s">
        <v>27</v>
      </c>
      <c r="E8" s="4">
        <f>VLOOKUP($E$3,'home rank'!$A:$BS,3,0)</f>
        <v>25</v>
      </c>
      <c r="F8" s="17">
        <f>VLOOKUP($E$3,'home rank'!$A:$BS,2,0)</f>
        <v>0.45116029792835444</v>
      </c>
      <c r="J8" s="55" t="s">
        <v>9</v>
      </c>
      <c r="K8" s="46" t="s">
        <v>130</v>
      </c>
      <c r="L8" s="47" t="s">
        <v>21</v>
      </c>
      <c r="M8" s="54" t="s">
        <v>129</v>
      </c>
      <c r="N8" s="52" t="s">
        <v>23</v>
      </c>
      <c r="O8" s="53" t="s">
        <v>24</v>
      </c>
      <c r="P8" s="51" t="s">
        <v>25</v>
      </c>
    </row>
    <row r="9" spans="2:16" ht="16" customHeight="1" x14ac:dyDescent="0.2">
      <c r="B9" s="6">
        <f>VLOOKUP($B$3,'away rank'!$A:$BS,4,0)</f>
        <v>0.51910205893552674</v>
      </c>
      <c r="C9" s="4">
        <f>VLOOKUP($B$3,'away rank'!$A:$BS,5,0)</f>
        <v>29</v>
      </c>
      <c r="D9" s="5" t="s">
        <v>29</v>
      </c>
      <c r="E9" s="4">
        <f>VLOOKUP($E$3,'home rank'!$A:$BS,5,0)</f>
        <v>28</v>
      </c>
      <c r="F9" s="17">
        <f>VLOOKUP($E$3,'home rank'!$A:$BS,4,0)</f>
        <v>0.55060662615554068</v>
      </c>
      <c r="I9" s="16" t="s">
        <v>122</v>
      </c>
      <c r="J9" s="55"/>
      <c r="K9" s="46"/>
      <c r="L9" s="47"/>
      <c r="M9" s="54"/>
      <c r="N9" s="52"/>
      <c r="O9" s="53"/>
      <c r="P9" s="51"/>
    </row>
    <row r="10" spans="2:16" ht="16" customHeight="1" x14ac:dyDescent="0.2">
      <c r="B10" s="6">
        <f>VLOOKUP($B$3,'away rank'!$A:$BS,6,0)</f>
        <v>0.36080459678976323</v>
      </c>
      <c r="C10" s="4">
        <f>VLOOKUP($B$3,'away rank'!$A:$BS,7,0)</f>
        <v>21</v>
      </c>
      <c r="D10" s="5" t="s">
        <v>31</v>
      </c>
      <c r="E10" s="4">
        <f>VLOOKUP($E$3,'home rank'!$A:$BS,7,0)</f>
        <v>13</v>
      </c>
      <c r="F10" s="17">
        <f>VLOOKUP($E$3,'home rank'!$A:$BS,6,0)</f>
        <v>0.36990412162083181</v>
      </c>
      <c r="H10" s="14" t="s">
        <v>119</v>
      </c>
      <c r="I10" s="19" t="str">
        <f>Pivot!D2</f>
        <v>Houston Rockets</v>
      </c>
      <c r="J10" s="13">
        <f>Pivot!$L5</f>
        <v>0.28199999999999997</v>
      </c>
      <c r="K10" s="13">
        <f>Pivot!$L6</f>
        <v>0.224</v>
      </c>
      <c r="L10" s="13">
        <f>Pivot!$L7</f>
        <v>0.35699999999999998</v>
      </c>
      <c r="M10" s="13">
        <f>Pivot!$L8</f>
        <v>9.6000000000000002E-2</v>
      </c>
      <c r="N10" s="13">
        <f>Pivot!$L9</f>
        <v>0.24199999999999999</v>
      </c>
      <c r="O10" s="13">
        <f>Pivot!$L10</f>
        <v>0.218</v>
      </c>
      <c r="P10" s="13">
        <f>Pivot!$L11</f>
        <v>0.23599999999999999</v>
      </c>
    </row>
    <row r="11" spans="2:16" ht="16" customHeight="1" x14ac:dyDescent="0.2">
      <c r="B11" s="6">
        <f>VLOOKUP($B$3,'away rank'!$A:$BS,8,0)</f>
        <v>0.48089794106447326</v>
      </c>
      <c r="C11" s="4">
        <f>VLOOKUP($B$3,'away rank'!$A:$BS,9,0)</f>
        <v>2</v>
      </c>
      <c r="D11" s="5" t="s">
        <v>33</v>
      </c>
      <c r="E11" s="4">
        <f>VLOOKUP($E$3,'home rank'!$A:$BS,9,0)</f>
        <v>3</v>
      </c>
      <c r="F11" s="17">
        <f>VLOOKUP($E$3,'home rank'!$A:$BS,8,0)</f>
        <v>0.44939337384445938</v>
      </c>
      <c r="H11" s="15" t="s">
        <v>120</v>
      </c>
      <c r="I11" s="3" t="str">
        <f>Pivot!D3</f>
        <v>Portland Trail Blazers</v>
      </c>
      <c r="J11" s="13">
        <f>Pivot!$M5</f>
        <v>0.71799999999999997</v>
      </c>
      <c r="K11" s="13">
        <f>Pivot!$M6</f>
        <v>0.77600000000000002</v>
      </c>
      <c r="L11" s="13">
        <f>Pivot!$M7</f>
        <v>0.64300000000000002</v>
      </c>
      <c r="M11" s="13">
        <f>Pivot!$M8</f>
        <v>0.90400000000000003</v>
      </c>
      <c r="N11" s="13">
        <f>Pivot!$M9</f>
        <v>0.75800000000000001</v>
      </c>
      <c r="O11" s="13">
        <f>Pivot!$M10</f>
        <v>0.78200000000000003</v>
      </c>
      <c r="P11" s="13">
        <f>Pivot!$M11</f>
        <v>0.76400000000000001</v>
      </c>
    </row>
    <row r="12" spans="2:16" ht="16" customHeight="1" x14ac:dyDescent="0.2">
      <c r="B12" s="6">
        <f>VLOOKUP($B$3,'away rank'!$A:$BS,10,0)</f>
        <v>0.75218827088658013</v>
      </c>
      <c r="C12" s="4">
        <f>VLOOKUP($B$3,'away rank'!$A:$BS,11,0)</f>
        <v>25</v>
      </c>
      <c r="D12" s="5" t="s">
        <v>35</v>
      </c>
      <c r="E12" s="4">
        <f>VLOOKUP($E$3,'home rank'!$A:$BS,11,0)</f>
        <v>3</v>
      </c>
      <c r="F12" s="17">
        <f>VLOOKUP($E$3,'home rank'!$A:$BS,10,0)</f>
        <v>0.82608486762907418</v>
      </c>
      <c r="K12" s="38" t="s">
        <v>131</v>
      </c>
      <c r="L12" s="38"/>
      <c r="M12" s="38"/>
      <c r="N12" s="38"/>
    </row>
    <row r="13" spans="2:16" ht="16" customHeight="1" x14ac:dyDescent="0.2">
      <c r="B13" s="6">
        <f>VLOOKUP($B$3,'away rank'!$A:$BS,12,0)</f>
        <v>0.18605867965816755</v>
      </c>
      <c r="C13" s="4">
        <f>VLOOKUP($B$3,'away rank'!$A:$BS,13,0)</f>
        <v>20</v>
      </c>
      <c r="D13" s="5" t="s">
        <v>37</v>
      </c>
      <c r="E13" s="4">
        <f>VLOOKUP($E$3,'home rank'!$A:$BS,13,0)</f>
        <v>13</v>
      </c>
      <c r="F13" s="17">
        <f>VLOOKUP($E$3,'home rank'!$A:$BS,12,0)</f>
        <v>0.20125341910080796</v>
      </c>
      <c r="K13" s="39"/>
      <c r="L13" s="39"/>
      <c r="M13" s="39"/>
      <c r="N13" s="39"/>
    </row>
    <row r="14" spans="2:16" ht="16" customHeight="1" x14ac:dyDescent="0.25">
      <c r="B14" s="6">
        <f>VLOOKUP($B$3,'away rank'!$A:$BS,14,0)</f>
        <v>0.18502933052242787</v>
      </c>
      <c r="C14" s="4">
        <f>VLOOKUP($B$3,'away rank'!$A:$BS,15,0)</f>
        <v>27</v>
      </c>
      <c r="D14" s="5" t="s">
        <v>39</v>
      </c>
      <c r="E14" s="4">
        <f>VLOOKUP($E$3,'home rank'!$A:$BS,15,0)</f>
        <v>7</v>
      </c>
      <c r="F14" s="17">
        <f>VLOOKUP($E$3,'home rank'!$A:$BS,14,0)</f>
        <v>0.25263180393151696</v>
      </c>
      <c r="K14" s="40" t="str">
        <f>VLOOKUP(Pivot!D3,arenas!A:B,2,0)&amp;" - "&amp;VLOOKUP(Pivot!D3,arenas!A:C,3,0)</f>
        <v>Moda Center - Portland, Oregon</v>
      </c>
      <c r="L14" s="40"/>
      <c r="M14" s="40"/>
      <c r="N14" s="40"/>
    </row>
    <row r="15" spans="2:16" ht="16" customHeight="1" x14ac:dyDescent="0.2">
      <c r="B15" s="6">
        <f>VLOOKUP($B$3,'away rank'!$A:$BS,20,0)</f>
        <v>0.63843750156081192</v>
      </c>
      <c r="C15" s="4">
        <f>VLOOKUP($B$3,'away rank'!$A:$BS,21,0)</f>
        <v>6</v>
      </c>
      <c r="D15" s="5" t="s">
        <v>45</v>
      </c>
      <c r="E15" s="4">
        <f>VLOOKUP($E$3,'home rank'!$A:$BS,21,0)</f>
        <v>30</v>
      </c>
      <c r="F15" s="17">
        <f>VLOOKUP($E$3,'home rank'!$A:$BS,20,0)</f>
        <v>0.52061930056061634</v>
      </c>
      <c r="L15" s="50">
        <f>VLOOKUP(Pivot!D3,'game times'!B:F,5,0)</f>
        <v>0.83333333333333337</v>
      </c>
      <c r="M15" s="50"/>
    </row>
    <row r="16" spans="2:16" ht="16" customHeight="1" x14ac:dyDescent="0.2">
      <c r="B16" s="6">
        <f>VLOOKUP($B$3,'away rank'!$A:$BS,22,0)</f>
        <v>0.14611241003843375</v>
      </c>
      <c r="C16" s="4">
        <f>VLOOKUP($B$3,'away rank'!$A:$BS,23,0)</f>
        <v>26</v>
      </c>
      <c r="D16" s="5" t="s">
        <v>47</v>
      </c>
      <c r="E16" s="4">
        <f>VLOOKUP($E$3,'home rank'!$A:$BS,23,0)</f>
        <v>1</v>
      </c>
      <c r="F16" s="17">
        <f>VLOOKUP($E$3,'home rank'!$A:$BS,22,0)</f>
        <v>0.1096844552475519</v>
      </c>
      <c r="K16" s="41" t="str">
        <f>Pivot!D2</f>
        <v>Houston Rockets</v>
      </c>
      <c r="L16" s="41"/>
      <c r="M16" s="42" t="str">
        <f>Pivot!D3</f>
        <v>Portland Trail Blazers</v>
      </c>
      <c r="N16" s="42"/>
    </row>
    <row r="17" spans="2:14" ht="16" customHeight="1" x14ac:dyDescent="0.2">
      <c r="B17" s="6">
        <f>VLOOKUP($B$3,'away rank'!$A:$BS,60,0)</f>
        <v>0.18100318417594516</v>
      </c>
      <c r="C17" s="4">
        <f>VLOOKUP($B$3,'away rank'!$A:$BS,61,0)</f>
        <v>21</v>
      </c>
      <c r="D17" s="5" t="s">
        <v>53</v>
      </c>
      <c r="E17" s="4">
        <f>VLOOKUP($E$3,'home rank'!$A:$BS,61,0)</f>
        <v>6</v>
      </c>
      <c r="F17" s="17">
        <f>VLOOKUP($E$3,'home rank'!$A:$BS,60,0)</f>
        <v>0.19792491971203735</v>
      </c>
      <c r="K17" s="30" t="str">
        <f>VLOOKUP(Pivot!D2,standings!A:B,2,0)</f>
        <v>West</v>
      </c>
      <c r="L17" s="30" t="str" cm="1">
        <f t="array" ref="L17">VLOOKUP(Pivot!D2,standings!$A:$P,16,0)&amp;IF(OR(VALUE(RIGHT(VLOOKUP(Pivot!D2,standings!$A:$P,16,0),2))={11,12,13}),"th",IF(OR(VALUE(RIGHT(VLOOKUP(Pivot!D2,standings!$A:$P,16,0)))={1,2,3}),CHOOSE(RIGHT(VLOOKUP(Pivot!D2,standings!$A:$P,16,0)),"st","nd","rd"),"th"))</f>
        <v>15th</v>
      </c>
      <c r="M17" s="15" t="str">
        <f>VLOOKUP(Pivot!D3,standings!A:B,2,0)</f>
        <v>West</v>
      </c>
      <c r="N17" s="15" t="str" cm="1">
        <f t="array" ref="N17">VLOOKUP(Pivot!D3,standings!$A:$P,16,0)&amp;IF(OR(VALUE(RIGHT(VLOOKUP(Pivot!D3,standings!$A:$P,16,0),2))={11,12,13}),"th",IF(OR(VALUE(RIGHT(VLOOKUP(Pivot!D3,standings!$A:$P,16,0)))={1,2,3}),CHOOSE(RIGHT(VLOOKUP(Pivot!D3,standings!$A:$P,16,0)),"st","nd","rd"),"th"))</f>
        <v>6th</v>
      </c>
    </row>
    <row r="18" spans="2:14" ht="16" customHeight="1" x14ac:dyDescent="0.2">
      <c r="B18" s="6">
        <f>VLOOKUP($B$3,'away rank'!$A:$BS,30,0)</f>
        <v>0.54504562638570331</v>
      </c>
      <c r="C18" s="4">
        <f>VLOOKUP($B$3,'away rank'!$A:$BS,31,0)</f>
        <v>13</v>
      </c>
      <c r="D18" s="5" t="s">
        <v>55</v>
      </c>
      <c r="E18" s="4">
        <f>VLOOKUP($E$3,'home rank'!$A:$BS,31,0)</f>
        <v>16</v>
      </c>
      <c r="F18" s="17">
        <f>VLOOKUP($E$3,'home rank'!$A:$BS,30,0)</f>
        <v>0.53464714920261702</v>
      </c>
      <c r="K18" s="32" t="s">
        <v>194</v>
      </c>
      <c r="L18" s="33" t="str">
        <f>VLOOKUP(Pivot!$D$2,standings!$A:$P,4,0)</f>
        <v>17-55</v>
      </c>
      <c r="M18" s="32" t="s">
        <v>194</v>
      </c>
      <c r="N18" s="33" t="str">
        <f>VLOOKUP(Pivot!$D$3,standings!$A:$P,4,0)</f>
        <v>42-30</v>
      </c>
    </row>
    <row r="19" spans="2:14" ht="16" customHeight="1" x14ac:dyDescent="0.2">
      <c r="B19" s="6">
        <f>VLOOKUP($B$3,'away rank'!$A:$BS,32,0)</f>
        <v>0.60469688519700437</v>
      </c>
      <c r="C19" s="4">
        <f>VLOOKUP($B$3,'away rank'!$A:$BS,33,0)</f>
        <v>16</v>
      </c>
      <c r="D19" s="5" t="s">
        <v>57</v>
      </c>
      <c r="E19" s="4">
        <f>VLOOKUP($E$3,'home rank'!$A:$BS,33,0)</f>
        <v>16</v>
      </c>
      <c r="F19" s="17">
        <f>VLOOKUP($E$3,'home rank'!$A:$BS,32,0)</f>
        <v>0.60273001870757792</v>
      </c>
      <c r="K19" s="32" t="s">
        <v>196</v>
      </c>
      <c r="L19" s="33" t="str">
        <f>VLOOKUP(Pivot!$D$2,standings!$A:$P,6,0)</f>
        <v>2-8</v>
      </c>
      <c r="M19" s="32" t="s">
        <v>196</v>
      </c>
      <c r="N19" s="33" t="str">
        <f>VLOOKUP(Pivot!$D$3,standings!$A:$P,6,0)</f>
        <v>8-2</v>
      </c>
    </row>
    <row r="20" spans="2:14" ht="16" customHeight="1" x14ac:dyDescent="0.2">
      <c r="B20" s="7">
        <f>VLOOKUP($B$3,'away rank'!$A:$BS,66,0)</f>
        <v>107.73739270675172</v>
      </c>
      <c r="C20" s="4">
        <f>VLOOKUP($B$3,'away rank'!$A:$BS,67,0)</f>
        <v>23</v>
      </c>
      <c r="D20" s="5" t="s">
        <v>123</v>
      </c>
      <c r="E20" s="4">
        <f>VLOOKUP($E$3,'home rank'!$A:$BS,67,0)</f>
        <v>7</v>
      </c>
      <c r="F20" s="18">
        <f>VLOOKUP($E$3,'home rank'!$A:$BS,66,0)</f>
        <v>114.84672630678082</v>
      </c>
      <c r="K20" s="32" t="s">
        <v>197</v>
      </c>
      <c r="L20" s="33" t="str">
        <f>VLOOKUP(Pivot!$D$2,standings!$A:$P,7,0)</f>
        <v>L 1</v>
      </c>
      <c r="M20" s="32" t="s">
        <v>197</v>
      </c>
      <c r="N20" s="33" t="str">
        <f>VLOOKUP(Pivot!$D$3,standings!$A:$P,7,0)</f>
        <v>W 1</v>
      </c>
    </row>
    <row r="21" spans="2:14" ht="16" customHeight="1" x14ac:dyDescent="0.2">
      <c r="B21" s="7">
        <f>VLOOKUP($B$3,'away rank'!$A:$BS,70,0)</f>
        <v>104.09521357495315</v>
      </c>
      <c r="C21" s="4">
        <f>VLOOKUP($B$3,'away rank'!$A:$BS,71,0)</f>
        <v>6</v>
      </c>
      <c r="D21" s="5" t="s">
        <v>95</v>
      </c>
      <c r="E21" s="4">
        <f>VLOOKUP($E$3,'home rank'!$A:$BS,71,0)</f>
        <v>19</v>
      </c>
      <c r="F21" s="18">
        <f>VLOOKUP($E$3,'home rank'!$A:$BS,70,0)</f>
        <v>100.78240584192946</v>
      </c>
      <c r="K21" s="32" t="s">
        <v>198</v>
      </c>
      <c r="L21" s="33" t="str">
        <f>VLOOKUP(Pivot!$D$2,standings!$A:$P,8,0)</f>
        <v>8-28</v>
      </c>
      <c r="M21" s="32" t="s">
        <v>202</v>
      </c>
      <c r="N21" s="33" t="str">
        <f>VLOOKUP(Pivot!$D$3,standings!$A:$P,12,0)</f>
        <v>20-16</v>
      </c>
    </row>
    <row r="22" spans="2:14" ht="16" customHeight="1" x14ac:dyDescent="0.2">
      <c r="B22" s="9"/>
      <c r="K22" s="32" t="s">
        <v>200</v>
      </c>
      <c r="L22" s="33" t="str">
        <f>VLOOKUP(Pivot!$D$2,standings!$A:$P,10,0)</f>
        <v>1-9</v>
      </c>
      <c r="M22" s="32" t="s">
        <v>204</v>
      </c>
      <c r="N22" s="33" t="str">
        <f>VLOOKUP(Pivot!$D$3,standings!$A:$P,14,0)</f>
        <v>4-6</v>
      </c>
    </row>
    <row r="23" spans="2:14" ht="16" customHeight="1" x14ac:dyDescent="0.2">
      <c r="B23" s="43" t="s">
        <v>124</v>
      </c>
      <c r="C23" s="43"/>
      <c r="E23" s="44" t="s">
        <v>124</v>
      </c>
      <c r="F23" s="44"/>
      <c r="K23" s="32" t="s">
        <v>201</v>
      </c>
      <c r="L23" s="33" t="str">
        <f>VLOOKUP(Pivot!$D$2,standings!$A:$P,11,0)</f>
        <v>L 7</v>
      </c>
      <c r="M23" s="32" t="s">
        <v>205</v>
      </c>
      <c r="N23" s="33" t="str">
        <f>VLOOKUP(Pivot!$D$3,standings!$A:$P,15,0)</f>
        <v>W 4</v>
      </c>
    </row>
    <row r="24" spans="2:14" ht="16" customHeight="1" x14ac:dyDescent="0.2">
      <c r="B24" s="11"/>
      <c r="C24" s="35" t="s">
        <v>126</v>
      </c>
      <c r="D24" s="11"/>
      <c r="E24" s="35" t="s">
        <v>126</v>
      </c>
    </row>
    <row r="25" spans="2:14" ht="16" customHeight="1" x14ac:dyDescent="0.2">
      <c r="B25" s="6">
        <f>VLOOKUP($B$3,'away rank'!$A:$BS,34,0)</f>
        <v>0.50248546564565211</v>
      </c>
      <c r="C25" s="4">
        <f>VLOOKUP($B$3,'away rank'!$A:$BS,35,0)</f>
        <v>29</v>
      </c>
      <c r="D25" s="5" t="s">
        <v>27</v>
      </c>
      <c r="E25" s="4">
        <f>VLOOKUP($E$3,'home rank'!$A:$BS,35,0)</f>
        <v>25</v>
      </c>
      <c r="F25" s="17">
        <f>VLOOKUP($B$3,'home rank'!$A:$BS,34,0)</f>
        <v>0.51429990053280839</v>
      </c>
      <c r="K25" s="45" t="s">
        <v>284</v>
      </c>
      <c r="L25" s="45"/>
      <c r="M25" s="45" t="s">
        <v>284</v>
      </c>
      <c r="N25" s="45"/>
    </row>
    <row r="26" spans="2:14" ht="16" customHeight="1" x14ac:dyDescent="0.2">
      <c r="B26" s="6">
        <f>VLOOKUP($B$3,'away rank'!$A:$BS,36,0)</f>
        <v>0.68097458141221623</v>
      </c>
      <c r="C26" s="4">
        <f>VLOOKUP($B$3,'away rank'!$A:$BS,37,0)</f>
        <v>29</v>
      </c>
      <c r="D26" s="5" t="s">
        <v>29</v>
      </c>
      <c r="E26" s="4">
        <f>VLOOKUP($E$3,'home rank'!$A:$BS,37,0)</f>
        <v>29</v>
      </c>
      <c r="F26" s="17">
        <f>VLOOKUP($B$3,'home rank'!$A:$BS,36,0)</f>
        <v>0.64896077948499042</v>
      </c>
      <c r="K26" s="37" t="s">
        <v>323</v>
      </c>
      <c r="L26" s="37"/>
      <c r="M26" s="36" t="s">
        <v>324</v>
      </c>
      <c r="N26" s="36"/>
    </row>
    <row r="27" spans="2:14" ht="16" customHeight="1" x14ac:dyDescent="0.2">
      <c r="B27" s="6">
        <f>VLOOKUP($B$3,'away rank'!$A:$BS,38,0)</f>
        <v>0.39657901219991853</v>
      </c>
      <c r="C27" s="4">
        <f>VLOOKUP($B$3,'away rank'!$A:$BS,39,0)</f>
        <v>26</v>
      </c>
      <c r="D27" s="5" t="s">
        <v>31</v>
      </c>
      <c r="E27" s="4">
        <f>VLOOKUP($E$3,'home rank'!$A:$BS,39,0)</f>
        <v>15</v>
      </c>
      <c r="F27" s="17">
        <f>VLOOKUP($B$3,'home rank'!$A:$BS,38,0)</f>
        <v>0.42023350990157537</v>
      </c>
      <c r="K27" s="25" t="s">
        <v>37</v>
      </c>
      <c r="L27" s="6">
        <f>(B13-league!G2)+(F29-league!G2)+league!G2</f>
        <v>0.19925486038575643</v>
      </c>
      <c r="M27" s="17">
        <f>(F29-league!G2)+(B13-league!G2)+league!G2</f>
        <v>0.19925486038575643</v>
      </c>
      <c r="N27" s="27" t="s">
        <v>37</v>
      </c>
    </row>
    <row r="28" spans="2:14" ht="16" customHeight="1" x14ac:dyDescent="0.2">
      <c r="B28" s="6">
        <f>VLOOKUP($B$3,'away rank'!$A:$BS,40,0)</f>
        <v>0.31902541858778372</v>
      </c>
      <c r="C28" s="4">
        <f>VLOOKUP($B$3,'away rank'!$A:$BS,41,0)</f>
        <v>2</v>
      </c>
      <c r="D28" s="5" t="s">
        <v>33</v>
      </c>
      <c r="E28" s="4">
        <f>VLOOKUP($E$3,'home rank'!$A:$BS,41,0)</f>
        <v>2</v>
      </c>
      <c r="F28" s="17">
        <f>VLOOKUP($B$3,'home rank'!$A:$BS,40,0)</f>
        <v>0.35103922051500958</v>
      </c>
      <c r="K28" s="25" t="s">
        <v>39</v>
      </c>
      <c r="L28" s="6">
        <f>(B14-league!H2)+((1-Viz!F30)-league!H2)+league!H2</f>
        <v>0.19441178018115871</v>
      </c>
      <c r="M28" s="17">
        <f>(F30-league!I2)+((1-Viz!B14)-league!I2)+league!I2</f>
        <v>0.80564428776932462</v>
      </c>
      <c r="N28" s="27" t="s">
        <v>41</v>
      </c>
    </row>
    <row r="29" spans="2:14" ht="16" customHeight="1" x14ac:dyDescent="0.2">
      <c r="B29" s="6">
        <f>VLOOKUP($B$3,'away rank'!$A:$BS,44,0)</f>
        <v>0.20443586369305974</v>
      </c>
      <c r="C29" s="4">
        <f>VLOOKUP($B$3,'away rank'!$A:$BS,45,0)</f>
        <v>19</v>
      </c>
      <c r="D29" s="5" t="s">
        <v>37</v>
      </c>
      <c r="E29" s="4">
        <f>VLOOKUP($E$3,'home rank'!$A:$BS,45,0)</f>
        <v>14</v>
      </c>
      <c r="F29" s="17">
        <f>VLOOKUP($B$3,'home rank'!$A:$BS,44,0)</f>
        <v>0.20518638047995238</v>
      </c>
      <c r="K29" s="25" t="s">
        <v>47</v>
      </c>
      <c r="L29" s="6">
        <f>(B16-league!L2)+(Viz!F33-league!L2)+league!L2</f>
        <v>0.1509171182846421</v>
      </c>
      <c r="M29" s="17">
        <f>(F33-league!L2)+(Viz!B16-league!L2)+league!L2</f>
        <v>0.1509171182846421</v>
      </c>
      <c r="N29" s="27" t="s">
        <v>47</v>
      </c>
    </row>
    <row r="30" spans="2:14" ht="16" customHeight="1" x14ac:dyDescent="0.2">
      <c r="B30" s="6">
        <f>VLOOKUP($B$3,'away rank'!$A:$BS,16,0)</f>
        <v>0.78042500098308654</v>
      </c>
      <c r="C30" s="4">
        <f>VLOOKUP($B$3,'away rank'!$A:$BS,17,0)</f>
        <v>14</v>
      </c>
      <c r="D30" s="5" t="s">
        <v>41</v>
      </c>
      <c r="E30" s="4">
        <f>VLOOKUP($E$3,'home rank'!$A:$BS,17,0)</f>
        <v>15</v>
      </c>
      <c r="F30" s="17">
        <f>VLOOKUP($B$3,'home rank'!$A:$BS,16,0)</f>
        <v>0.76865034632980711</v>
      </c>
      <c r="K30" s="25" t="s">
        <v>55</v>
      </c>
      <c r="L30" s="6">
        <f>(B18-league!P2)+(Viz!F37-league!P2)+league!P2</f>
        <v>0.59838054420397235</v>
      </c>
      <c r="M30" s="17">
        <f>(F37-league!P2)+(B18-league!P2)+league!P2</f>
        <v>0.59838054420397235</v>
      </c>
      <c r="N30" s="27" t="s">
        <v>55</v>
      </c>
    </row>
    <row r="31" spans="2:14" ht="16" customHeight="1" x14ac:dyDescent="0.2">
      <c r="B31" s="6">
        <f>VLOOKUP($B$3,'away rank'!$A:$BS,18,0)</f>
        <v>0.47776714977620871</v>
      </c>
      <c r="C31" s="4">
        <f>VLOOKUP($B$3,'away rank'!$A:$BS,19,0)</f>
        <v>27</v>
      </c>
      <c r="D31" s="5" t="s">
        <v>43</v>
      </c>
      <c r="E31" s="4">
        <f>VLOOKUP($E$3,'home rank'!$A:$BS,19,0)</f>
        <v>15</v>
      </c>
      <c r="F31" s="17">
        <f>VLOOKUP($B$3,'home rank'!$A:$BS,18,0)</f>
        <v>0.46980572572245843</v>
      </c>
      <c r="K31" s="25" t="s">
        <v>123</v>
      </c>
      <c r="L31" s="7">
        <f>(B20-league!AH2)+(Viz!F39-league!AI2)+league!AH2</f>
        <v>111.00901701098795</v>
      </c>
      <c r="M31" s="18">
        <f>(F39-league!AI2)+(Viz!B20-league!AH2)+league!AI2</f>
        <v>110.98764008138841</v>
      </c>
      <c r="N31" s="27" t="s">
        <v>127</v>
      </c>
    </row>
    <row r="32" spans="2:14" ht="16" customHeight="1" x14ac:dyDescent="0.2">
      <c r="B32" s="6">
        <f>VLOOKUP($B$3,'away rank'!$A:$BS,52,0)</f>
        <v>0.6015237746353792</v>
      </c>
      <c r="C32" s="4">
        <f>VLOOKUP($B$3,'away rank'!$A:$BS,53,0)</f>
        <v>16</v>
      </c>
      <c r="D32" s="5" t="s">
        <v>45</v>
      </c>
      <c r="E32" s="4">
        <f>VLOOKUP($E$3,'home rank'!$A:$BS,53,0)</f>
        <v>29</v>
      </c>
      <c r="F32" s="17">
        <f>VLOOKUP($B$3,'home rank'!$A:$BS,52,0)</f>
        <v>0.6272881227217626</v>
      </c>
      <c r="K32" s="25" t="s">
        <v>95</v>
      </c>
      <c r="L32" s="7">
        <f>(B21-league!AJ2)+(Viz!F21-league!AJ2)+league!AJ2</f>
        <v>103.45739027436161</v>
      </c>
      <c r="M32" s="18">
        <f>(F21-league!AJ2)+(Viz!B21-league!AJ2)+league!AJ2</f>
        <v>103.45739027436161</v>
      </c>
      <c r="N32" s="27" t="s">
        <v>95</v>
      </c>
    </row>
    <row r="33" spans="2:14" ht="16" customHeight="1" x14ac:dyDescent="0.2">
      <c r="B33" s="6">
        <f>VLOOKUP($B$3,'away rank'!$A:$BS,54,0)</f>
        <v>0.12374371548820344</v>
      </c>
      <c r="C33" s="4">
        <f>VLOOKUP($B$3,'away rank'!$A:$BS,55,0)</f>
        <v>24</v>
      </c>
      <c r="D33" s="5" t="s">
        <v>47</v>
      </c>
      <c r="E33" s="4">
        <f>VLOOKUP($E$3,'home rank'!$A:$BS,55,0)</f>
        <v>7</v>
      </c>
      <c r="F33" s="17">
        <f>VLOOKUP($B$3,'home rank'!$A:$BS,54,0)</f>
        <v>0.14039238820456662</v>
      </c>
      <c r="K33" s="37" t="s">
        <v>324</v>
      </c>
      <c r="L33" s="37"/>
      <c r="M33" s="36" t="s">
        <v>323</v>
      </c>
      <c r="N33" s="36"/>
    </row>
    <row r="34" spans="2:14" ht="16" customHeight="1" x14ac:dyDescent="0.2">
      <c r="B34" s="6">
        <f>VLOOKUP($B$3,'away rank'!$A:$BS,24,0)</f>
        <v>7.050014238819087E-2</v>
      </c>
      <c r="C34" s="4">
        <f>VLOOKUP($B$3,'away rank'!$A:$BS,25,0)</f>
        <v>13</v>
      </c>
      <c r="D34" s="5" t="s">
        <v>49</v>
      </c>
      <c r="E34" s="4">
        <f>VLOOKUP($E$3,'home rank'!$A:$BS,25,0)</f>
        <v>11</v>
      </c>
      <c r="F34" s="17">
        <f>VLOOKUP($B$3,'home rank'!$A:$BS,24,0)</f>
        <v>7.4892464838880957E-2</v>
      </c>
      <c r="K34" s="25" t="s">
        <v>37</v>
      </c>
      <c r="L34" s="6">
        <f>(B29-league!G2)+(Viz!F13-league!G2)+league!G2</f>
        <v>0.2136990830415042</v>
      </c>
      <c r="M34" s="17">
        <f>(F13-league!G2)+(B29-league!G2)+league!G2</f>
        <v>0.2136990830415042</v>
      </c>
      <c r="N34" s="27" t="s">
        <v>37</v>
      </c>
    </row>
    <row r="35" spans="2:14" ht="16" customHeight="1" x14ac:dyDescent="0.2">
      <c r="B35" s="6">
        <f>VLOOKUP($B$3,'away rank'!$A:$BS,26,0)</f>
        <v>8.9415936025713724E-2</v>
      </c>
      <c r="C35" s="4">
        <f>VLOOKUP($B$3,'away rank'!$A:$BS,27,0)</f>
        <v>18</v>
      </c>
      <c r="D35" s="5" t="s">
        <v>51</v>
      </c>
      <c r="E35" s="4">
        <f>VLOOKUP($E$3,'home rank'!$A:$BS,27,0)</f>
        <v>9</v>
      </c>
      <c r="F35" s="17">
        <f>VLOOKUP($B$3,'home rank'!$A:$BS,26,0)</f>
        <v>8.9806044944760618E-2</v>
      </c>
      <c r="K35" s="25" t="s">
        <v>41</v>
      </c>
      <c r="L35" s="6">
        <f>(B30-league!I2)+((1-Viz!F14)-league!I2)+league!I2</f>
        <v>0.74981646901351495</v>
      </c>
      <c r="M35" s="17">
        <f>(F14-league!H2)-((1-Viz!B30)-league!H2)+league!H2</f>
        <v>0.25502400892606558</v>
      </c>
      <c r="N35" s="27" t="s">
        <v>39</v>
      </c>
    </row>
    <row r="36" spans="2:14" ht="16" customHeight="1" x14ac:dyDescent="0.2">
      <c r="B36" s="6">
        <f>VLOOKUP($B$3,'away rank'!$A:$BS,28,0)</f>
        <v>0.18300697438595395</v>
      </c>
      <c r="C36" s="4">
        <f>VLOOKUP($B$3,'away rank'!$A:$BS,29,0)</f>
        <v>11</v>
      </c>
      <c r="D36" s="5" t="s">
        <v>53</v>
      </c>
      <c r="E36" s="4">
        <f>VLOOKUP($E$3,'home rank'!$A:$BS,29,0)</f>
        <v>9</v>
      </c>
      <c r="F36" s="17">
        <f>VLOOKUP($B$3,'home rank'!$A:$BS,28,0)</f>
        <v>0.19059567140524875</v>
      </c>
      <c r="K36" s="25" t="s">
        <v>47</v>
      </c>
      <c r="L36" s="6">
        <f>(B33-league!L2)+(Viz!F16-league!L2)+league!L2</f>
        <v>9.7840490777397066E-2</v>
      </c>
      <c r="M36" s="17">
        <f>(F16-league!L2)+(B33-league!L2)+league!L2</f>
        <v>9.7840490777397066E-2</v>
      </c>
      <c r="N36" s="27" t="s">
        <v>47</v>
      </c>
    </row>
    <row r="37" spans="2:14" ht="16" customHeight="1" x14ac:dyDescent="0.2">
      <c r="B37" s="6">
        <f>VLOOKUP($B$3,'away rank'!$A:$BS,62,0)</f>
        <v>0.56871858904067718</v>
      </c>
      <c r="C37" s="4">
        <f>VLOOKUP($B$3,'away rank'!$A:$BS,63,0)</f>
        <v>26</v>
      </c>
      <c r="D37" s="5" t="s">
        <v>55</v>
      </c>
      <c r="E37" s="4">
        <f>VLOOKUP($E$3,'home rank'!$A:$BS,63,0)</f>
        <v>21</v>
      </c>
      <c r="F37" s="17">
        <f>VLOOKUP($B$3,'home rank'!$A:$BS,62,0)</f>
        <v>0.59126524882545906</v>
      </c>
      <c r="K37" s="25" t="s">
        <v>55</v>
      </c>
      <c r="L37" s="6">
        <f>(B37-league!P2)+(Viz!F18-league!P2)+league!P2</f>
        <v>0.56543540723610419</v>
      </c>
      <c r="M37" s="17">
        <f>(F18-league!P2)+(B37-league!P2)+league!P2</f>
        <v>0.56543540723610419</v>
      </c>
      <c r="N37" s="27" t="s">
        <v>55</v>
      </c>
    </row>
    <row r="38" spans="2:14" ht="16" customHeight="1" x14ac:dyDescent="0.2">
      <c r="B38" s="6">
        <f>VLOOKUP($B$3,'away rank'!$A:$BS,64,0)</f>
        <v>0.63614921053318252</v>
      </c>
      <c r="C38" s="4">
        <f>VLOOKUP($B$3,'away rank'!$A:$BS,65,0)</f>
        <v>26</v>
      </c>
      <c r="D38" s="5" t="s">
        <v>57</v>
      </c>
      <c r="E38" s="4">
        <f>VLOOKUP($E$3,'home rank'!$A:$BS,65,0)</f>
        <v>19</v>
      </c>
      <c r="F38" s="17">
        <f>VLOOKUP($B$3,'home rank'!$A:$BS,64,0)</f>
        <v>0.65745852976876218</v>
      </c>
      <c r="K38" s="25" t="s">
        <v>127</v>
      </c>
      <c r="L38" s="7">
        <f>(B39-league!AI2)+(Viz!F20-league!AH2)+league!AI2</f>
        <v>119.00200844307412</v>
      </c>
      <c r="M38" s="18">
        <f>(F20-league!AH2)+(Viz!B39-league!AI2)+league!AI2</f>
        <v>119.00200844307412</v>
      </c>
      <c r="N38" s="27" t="s">
        <v>123</v>
      </c>
    </row>
    <row r="39" spans="2:14" ht="16" customHeight="1" x14ac:dyDescent="0.2">
      <c r="B39" s="7">
        <f>VLOOKUP($B$3,'away rank'!$A:$BS,68,0)</f>
        <v>114.03654800057269</v>
      </c>
      <c r="C39" s="4">
        <f>VLOOKUP($B$3,'away rank'!$A:$BS,69,0)</f>
        <v>30</v>
      </c>
      <c r="D39" s="5" t="s">
        <v>127</v>
      </c>
      <c r="E39" s="4">
        <f>VLOOKUP($E$3,'home rank'!$A:$BS,69,0)</f>
        <v>25</v>
      </c>
      <c r="F39" s="18">
        <f>VLOOKUP($B$3,'home rank'!$A:$BS,68,0)</f>
        <v>113.13151323891609</v>
      </c>
    </row>
    <row r="40" spans="2:14" ht="16" customHeight="1" x14ac:dyDescent="0.2">
      <c r="B40" s="10"/>
      <c r="C40" s="10"/>
      <c r="E40" s="9"/>
      <c r="F40" s="10"/>
      <c r="K40" s="25" t="s">
        <v>288</v>
      </c>
      <c r="L40" s="26">
        <f>((L31/100)*L32)+(league!AK4-league!AK3)</f>
        <v>113.90351345027176</v>
      </c>
      <c r="M40" s="28">
        <f>((M38/100)*M32)+(league!AK3-league!AK4)</f>
        <v>124.05989082779847</v>
      </c>
      <c r="N40" s="27" t="s">
        <v>288</v>
      </c>
    </row>
    <row r="41" spans="2:14" ht="16" customHeight="1" x14ac:dyDescent="0.2">
      <c r="B41" s="10"/>
    </row>
  </sheetData>
  <mergeCells count="35">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 ref="B23:C23"/>
    <mergeCell ref="E23:F23"/>
    <mergeCell ref="K25:L25"/>
    <mergeCell ref="M25:N25"/>
    <mergeCell ref="K3:K4"/>
    <mergeCell ref="L3:L4"/>
    <mergeCell ref="D3:D4"/>
    <mergeCell ref="H1:I3"/>
    <mergeCell ref="B1:C1"/>
    <mergeCell ref="E1:F1"/>
    <mergeCell ref="L15:M15"/>
    <mergeCell ref="M33:N33"/>
    <mergeCell ref="K33:L33"/>
    <mergeCell ref="K12:N13"/>
    <mergeCell ref="K14:N14"/>
    <mergeCell ref="K16:L16"/>
    <mergeCell ref="M16:N16"/>
    <mergeCell ref="K26:L26"/>
    <mergeCell ref="M26:N26"/>
  </mergeCells>
  <conditionalFormatting sqref="C8:C21 E8:E21 C25:C39 E25:E39">
    <cfRule type="colorScale" priority="8">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M11"/>
  <sheetViews>
    <sheetView workbookViewId="0">
      <selection activeCell="A4" sqref="A4"/>
      <pivotSelection pane="bottomRight" activeRow="3" click="2" r:id="rId1">
        <pivotArea field="6" type="button" dataOnly="0" labelOnly="1" outline="0" axis="axisRow" fieldPosition="0"/>
      </pivotSelection>
    </sheetView>
  </sheetViews>
  <sheetFormatPr baseColWidth="10" defaultRowHeight="15" x14ac:dyDescent="0.2"/>
  <cols>
    <col min="1" max="1" bestFit="true" customWidth="true" width="29.33203125" collapsed="true"/>
    <col min="2" max="2" bestFit="true" customWidth="true" width="17.1640625" collapsed="true"/>
    <col min="3" max="3" bestFit="true" customWidth="true" width="17.33203125" collapsed="true"/>
    <col min="4" max="4" bestFit="true" customWidth="true" width="18.0" collapsed="true"/>
    <col min="5" max="5" bestFit="true" customWidth="true" width="14.83203125" collapsed="true"/>
    <col min="6" max="6" bestFit="true" customWidth="true" width="15.33203125" collapsed="true"/>
    <col min="7" max="7" customWidth="true" width="2.83203125" collapsed="true"/>
    <col min="8" max="13" customWidth="true" width="4.83203125" collapsed="true"/>
    <col min="14" max="14" bestFit="true" customWidth="true" width="5.6640625" collapsed="true"/>
    <col min="15" max="17" bestFit="true" customWidth="true" width="6.6640625" collapsed="true"/>
    <col min="18" max="22" bestFit="true" customWidth="true" width="6.1640625" collapsed="true"/>
    <col min="23" max="23" bestFit="true" customWidth="true" width="5.1640625" collapsed="true"/>
    <col min="24" max="36" bestFit="true" customWidth="true" width="6.1640625" collapsed="true"/>
    <col min="37" max="37" bestFit="true" customWidth="true" width="5.1640625" collapsed="true"/>
    <col min="38" max="43" bestFit="true" customWidth="true" width="6.1640625" collapsed="true"/>
    <col min="44" max="44" bestFit="true" customWidth="true" width="10.0" collapsed="true"/>
    <col min="45" max="45" bestFit="true" customWidth="true" width="8.33203125" collapsed="true"/>
    <col min="46" max="46" bestFit="true" customWidth="true" width="10.33203125" collapsed="true"/>
    <col min="47" max="47" bestFit="true" customWidth="true" width="8.33203125" collapsed="true"/>
    <col min="48" max="48" bestFit="true" customWidth="true" width="10.33203125" collapsed="true"/>
    <col min="49" max="49" bestFit="true" customWidth="true" width="8.33203125" collapsed="true"/>
    <col min="50" max="50" bestFit="true" customWidth="true" width="10.33203125" collapsed="true"/>
    <col min="51" max="51" bestFit="true" customWidth="true" width="8.33203125" collapsed="true"/>
    <col min="52" max="52" bestFit="true" customWidth="true" width="10.33203125" collapsed="true"/>
    <col min="53" max="53" bestFit="true" customWidth="true" width="7.83203125" collapsed="true"/>
    <col min="54" max="54" bestFit="true" customWidth="true" width="9.83203125" collapsed="true"/>
    <col min="55" max="55" bestFit="true" customWidth="true" width="7.83203125" collapsed="true"/>
    <col min="56" max="56" bestFit="true" customWidth="true" width="9.83203125" collapsed="true"/>
    <col min="57" max="57" bestFit="true" customWidth="true" width="7.83203125" collapsed="true"/>
    <col min="58" max="58" bestFit="true" customWidth="true" width="9.83203125" collapsed="true"/>
    <col min="59" max="59" bestFit="true" customWidth="true" width="6.83203125" collapsed="true"/>
    <col min="60" max="60" bestFit="true" customWidth="true" width="8.83203125" collapsed="true"/>
    <col min="61" max="61" bestFit="true" customWidth="true" width="7.83203125" collapsed="true"/>
    <col min="62" max="62" bestFit="true" customWidth="true" width="9.83203125" collapsed="true"/>
    <col min="63" max="63" bestFit="true" customWidth="true" width="6.83203125" collapsed="true"/>
    <col min="64" max="64" bestFit="true" customWidth="true" width="8.83203125" collapsed="true"/>
    <col min="65" max="65" bestFit="true" customWidth="true" width="6.83203125" collapsed="true"/>
    <col min="66" max="66" bestFit="true" customWidth="true" width="8.83203125" collapsed="true"/>
    <col min="67" max="67" bestFit="true" customWidth="true" width="7.83203125" collapsed="true"/>
    <col min="68" max="68" bestFit="true" customWidth="true" width="9.83203125" collapsed="true"/>
    <col min="69" max="69" bestFit="true" customWidth="true" width="7.83203125" collapsed="true"/>
    <col min="70" max="70" bestFit="true" customWidth="true" width="9.83203125" collapsed="true"/>
    <col min="71" max="71" bestFit="true" customWidth="true" width="7.83203125" collapsed="true"/>
    <col min="72" max="72" bestFit="true" customWidth="true" width="9.83203125" collapsed="true"/>
    <col min="73" max="73" bestFit="true" customWidth="true" width="7.83203125" collapsed="true"/>
    <col min="74" max="74" bestFit="true" customWidth="true" width="9.83203125" collapsed="true"/>
    <col min="75" max="75" bestFit="true" customWidth="true" width="7.83203125" collapsed="true"/>
    <col min="76" max="76" bestFit="true" customWidth="true" width="9.83203125" collapsed="true"/>
    <col min="77" max="77" bestFit="true" customWidth="true" width="8.83203125" collapsed="true"/>
    <col min="79" max="79" bestFit="true" customWidth="true" width="8.83203125" collapsed="true"/>
    <col min="81" max="81" bestFit="true" customWidth="true" width="8.83203125" collapsed="true"/>
    <col min="83" max="83" bestFit="true" customWidth="true" width="8.83203125" collapsed="true"/>
    <col min="85" max="85" bestFit="true" customWidth="true" width="10.0" collapsed="true"/>
  </cols>
  <sheetData>
    <row r="2" spans="1:13" x14ac:dyDescent="0.2">
      <c r="A2" s="2" t="s">
        <v>0</v>
      </c>
      <c r="B2" t="s">
        <v>18</v>
      </c>
      <c r="C2" t="s">
        <v>0</v>
      </c>
      <c r="D2" t="str">
        <f>B2</f>
        <v>Houston Rockets</v>
      </c>
    </row>
    <row r="3" spans="1:13" x14ac:dyDescent="0.2">
      <c r="C3" t="s">
        <v>1</v>
      </c>
      <c r="D3" t="str">
        <f>B5</f>
        <v>Portland Trail Blazers</v>
      </c>
    </row>
    <row r="4" spans="1:13" x14ac:dyDescent="0.2">
      <c r="A4" s="2" t="s">
        <v>6</v>
      </c>
      <c r="B4" s="2" t="s">
        <v>1</v>
      </c>
      <c r="C4" t="s">
        <v>115</v>
      </c>
      <c r="D4" t="s">
        <v>116</v>
      </c>
      <c r="E4" t="s">
        <v>117</v>
      </c>
      <c r="F4" t="s">
        <v>118</v>
      </c>
    </row>
    <row r="5" spans="1:13" x14ac:dyDescent="0.2">
      <c r="A5" t="s">
        <v>25</v>
      </c>
      <c r="B5" t="s">
        <v>19</v>
      </c>
      <c r="C5" s="1">
        <v>-7.9909999999999997</v>
      </c>
      <c r="D5" s="1">
        <v>7.9909999999999997</v>
      </c>
      <c r="E5" s="1">
        <v>0.23599999999999999</v>
      </c>
      <c r="F5" s="1">
        <v>0.76400000000000001</v>
      </c>
      <c r="H5" t="str">
        <f t="shared" ref="H5:M5" si="0">A9</f>
        <v>Kendall Jenner - Simple Model</v>
      </c>
      <c r="I5" t="str">
        <f t="shared" si="0"/>
        <v>Portland Trail Blazers</v>
      </c>
      <c r="J5">
        <f t="shared" si="0"/>
        <v>-7.7130000000000001</v>
      </c>
      <c r="K5">
        <f t="shared" si="0"/>
        <v>7.7130000000000001</v>
      </c>
      <c r="L5">
        <f t="shared" si="0"/>
        <v>0.28199999999999997</v>
      </c>
      <c r="M5">
        <f t="shared" si="0"/>
        <v>0.71799999999999997</v>
      </c>
    </row>
    <row r="6" spans="1:13" x14ac:dyDescent="0.2">
      <c r="A6" t="s">
        <v>23</v>
      </c>
      <c r="B6" t="s">
        <v>19</v>
      </c>
      <c r="C6" s="1">
        <v>-7.774</v>
      </c>
      <c r="D6" s="1">
        <v>7.774</v>
      </c>
      <c r="E6" s="1">
        <v>0.24199999999999999</v>
      </c>
      <c r="F6" s="1">
        <v>0.75800000000000001</v>
      </c>
      <c r="H6" t="str">
        <f t="shared" ref="H6:M6" si="1">A11</f>
        <v>Tyra Banks - Least Squares</v>
      </c>
      <c r="I6" t="str">
        <f t="shared" si="1"/>
        <v>Portland Trail Blazers</v>
      </c>
      <c r="J6">
        <f t="shared" si="1"/>
        <v>-6.9809999999999999</v>
      </c>
      <c r="K6">
        <f t="shared" si="1"/>
        <v>6.9809999999999999</v>
      </c>
      <c r="L6">
        <f t="shared" si="1"/>
        <v>0.224</v>
      </c>
      <c r="M6">
        <f t="shared" si="1"/>
        <v>0.77600000000000002</v>
      </c>
    </row>
    <row r="7" spans="1:13" x14ac:dyDescent="0.2">
      <c r="A7" t="s">
        <v>21</v>
      </c>
      <c r="B7" t="s">
        <v>19</v>
      </c>
      <c r="C7" s="1">
        <v>-7.952</v>
      </c>
      <c r="D7" s="1">
        <v>7.952</v>
      </c>
      <c r="E7" s="1">
        <v>0.35699999999999998</v>
      </c>
      <c r="F7" s="1">
        <v>0.64300000000000002</v>
      </c>
      <c r="H7" t="str">
        <f t="shared" ref="H7:M8" si="2">A7</f>
        <v>Gisele Bundchen - KNN</v>
      </c>
      <c r="I7" t="str">
        <f t="shared" si="2"/>
        <v>Portland Trail Blazers</v>
      </c>
      <c r="J7">
        <f t="shared" si="2"/>
        <v>-7.952</v>
      </c>
      <c r="K7">
        <f t="shared" si="2"/>
        <v>7.952</v>
      </c>
      <c r="L7">
        <f t="shared" si="2"/>
        <v>0.35699999999999998</v>
      </c>
      <c r="M7">
        <f t="shared" si="2"/>
        <v>0.64300000000000002</v>
      </c>
    </row>
    <row r="8" spans="1:13" x14ac:dyDescent="0.2">
      <c r="A8" t="s">
        <v>22</v>
      </c>
      <c r="B8" t="s">
        <v>19</v>
      </c>
      <c r="C8" s="1">
        <v>-9.7780000000000005</v>
      </c>
      <c r="D8" s="1">
        <v>9.7780000000000005</v>
      </c>
      <c r="E8" s="1">
        <v>9.6000000000000002E-2</v>
      </c>
      <c r="F8" s="1">
        <v>0.90400000000000003</v>
      </c>
      <c r="H8" t="str">
        <f t="shared" si="2"/>
        <v>Kate Moss - Random Forest</v>
      </c>
      <c r="I8" t="str">
        <f t="shared" si="2"/>
        <v>Portland Trail Blazers</v>
      </c>
      <c r="J8">
        <f t="shared" si="2"/>
        <v>-9.7780000000000005</v>
      </c>
      <c r="K8">
        <f t="shared" si="2"/>
        <v>9.7780000000000005</v>
      </c>
      <c r="L8">
        <f t="shared" si="2"/>
        <v>9.6000000000000002E-2</v>
      </c>
      <c r="M8">
        <f t="shared" si="2"/>
        <v>0.90400000000000003</v>
      </c>
    </row>
    <row r="9" spans="1:13" x14ac:dyDescent="0.2">
      <c r="A9" t="s">
        <v>9</v>
      </c>
      <c r="B9" t="s">
        <v>19</v>
      </c>
      <c r="C9" s="1">
        <v>-7.7130000000000001</v>
      </c>
      <c r="D9" s="1">
        <v>7.7130000000000001</v>
      </c>
      <c r="E9" s="1">
        <v>0.28199999999999997</v>
      </c>
      <c r="F9" s="1">
        <v>0.71799999999999997</v>
      </c>
      <c r="H9" t="str">
        <f t="shared" ref="H9:M9" si="3">A6</f>
        <v>Cindy Crawford - SVM</v>
      </c>
      <c r="I9" t="str">
        <f t="shared" si="3"/>
        <v>Portland Trail Blazers</v>
      </c>
      <c r="J9">
        <f t="shared" si="3"/>
        <v>-7.774</v>
      </c>
      <c r="K9">
        <f t="shared" si="3"/>
        <v>7.774</v>
      </c>
      <c r="L9">
        <f t="shared" si="3"/>
        <v>0.24199999999999999</v>
      </c>
      <c r="M9">
        <f t="shared" si="3"/>
        <v>0.75800000000000001</v>
      </c>
    </row>
    <row r="10" spans="1:13" x14ac:dyDescent="0.2">
      <c r="A10" t="s">
        <v>24</v>
      </c>
      <c r="B10" t="s">
        <v>19</v>
      </c>
      <c r="C10" s="1">
        <v>-7.7480000000000002</v>
      </c>
      <c r="D10" s="1">
        <v>7.7480000000000002</v>
      </c>
      <c r="E10" s="1">
        <v>0.218</v>
      </c>
      <c r="F10" s="1">
        <v>0.78200000000000003</v>
      </c>
      <c r="H10" t="str">
        <f t="shared" ref="H10:M10" si="4">A10</f>
        <v>Naomi Campbell - Neural Network</v>
      </c>
      <c r="I10" t="str">
        <f t="shared" si="4"/>
        <v>Portland Trail Blazers</v>
      </c>
      <c r="J10">
        <f t="shared" si="4"/>
        <v>-7.7480000000000002</v>
      </c>
      <c r="K10">
        <f t="shared" si="4"/>
        <v>7.7480000000000002</v>
      </c>
      <c r="L10">
        <f t="shared" si="4"/>
        <v>0.218</v>
      </c>
      <c r="M10">
        <f t="shared" si="4"/>
        <v>0.78200000000000003</v>
      </c>
    </row>
    <row r="11" spans="1:13" x14ac:dyDescent="0.2">
      <c r="A11" t="s">
        <v>20</v>
      </c>
      <c r="B11" t="s">
        <v>19</v>
      </c>
      <c r="C11" s="1">
        <v>-6.9809999999999999</v>
      </c>
      <c r="D11" s="1">
        <v>6.9809999999999999</v>
      </c>
      <c r="E11" s="1">
        <v>0.224</v>
      </c>
      <c r="F11" s="1">
        <v>0.77600000000000002</v>
      </c>
      <c r="H11" t="str">
        <f t="shared" ref="H11:M11" si="5">A5</f>
        <v>Adriana Lima - Combination</v>
      </c>
      <c r="I11" t="str">
        <f t="shared" si="5"/>
        <v>Portland Trail Blazers</v>
      </c>
      <c r="J11">
        <f t="shared" si="5"/>
        <v>-7.9909999999999997</v>
      </c>
      <c r="K11">
        <f t="shared" si="5"/>
        <v>7.9909999999999997</v>
      </c>
      <c r="L11">
        <f t="shared" si="5"/>
        <v>0.23599999999999999</v>
      </c>
      <c r="M11">
        <f t="shared" si="5"/>
        <v>0.76400000000000001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workbookViewId="0"/>
  </sheetViews>
  <sheetFormatPr baseColWidth="10" defaultRowHeight="15" x14ac:dyDescent="0.2"/>
  <cols>
    <col min="1" max="1" bestFit="true" customWidth="true" width="17.1640625" collapsed="true"/>
    <col min="2" max="2" bestFit="true" customWidth="true" width="18.0" collapsed="true"/>
    <col min="3" max="3" bestFit="true" customWidth="true" width="13.83203125" collapsed="true"/>
    <col min="4" max="4" bestFit="true" customWidth="true" width="14.33203125" collapsed="true"/>
    <col min="5" max="5" bestFit="true" customWidth="true" width="11.6640625" collapsed="true"/>
    <col min="6" max="6" bestFit="true" customWidth="true" width="12.1640625" collapsed="true"/>
    <col min="7" max="7" bestFit="true" customWidth="true" width="27.1640625" collapsed="true"/>
  </cols>
  <sheetData>
    <row r="1">
      <c r="A1" t="s">
        <v>0</v>
      </c>
      <c r="B1" t="s">
        <v>1</v>
      </c>
      <c r="C1" t="s">
        <v>2</v>
      </c>
      <c r="D1" t="s">
        <v>3</v>
      </c>
      <c r="E1" t="s">
        <v>4</v>
      </c>
      <c r="F1" t="s">
        <v>5</v>
      </c>
      <c r="G1" t="s">
        <v>6</v>
      </c>
    </row>
    <row r="2">
      <c r="A2" t="s">
        <v>7</v>
      </c>
      <c r="B2" t="s">
        <v>8</v>
      </c>
      <c r="C2" t="n">
        <v>-7.463</v>
      </c>
      <c r="D2" t="n">
        <v>7.463</v>
      </c>
      <c r="E2" t="n">
        <v>0.285</v>
      </c>
      <c r="F2" t="n">
        <v>0.715</v>
      </c>
      <c r="G2" t="s">
        <v>9</v>
      </c>
    </row>
    <row r="3">
      <c r="A3" t="s">
        <v>10</v>
      </c>
      <c r="B3" t="s">
        <v>11</v>
      </c>
      <c r="C3" t="n">
        <v>13.726</v>
      </c>
      <c r="D3" t="n">
        <v>-13.726</v>
      </c>
      <c r="E3" t="n">
        <v>0.849</v>
      </c>
      <c r="F3" t="n">
        <v>0.151</v>
      </c>
      <c r="G3" t="s">
        <v>9</v>
      </c>
    </row>
    <row r="4">
      <c r="A4" t="s">
        <v>12</v>
      </c>
      <c r="B4" t="s">
        <v>13</v>
      </c>
      <c r="C4" t="n">
        <v>-1.447</v>
      </c>
      <c r="D4" t="n">
        <v>1.447</v>
      </c>
      <c r="E4" t="n">
        <v>0.454</v>
      </c>
      <c r="F4" t="n">
        <v>0.546</v>
      </c>
      <c r="G4" t="s">
        <v>9</v>
      </c>
    </row>
    <row r="5">
      <c r="A5" t="s">
        <v>14</v>
      </c>
      <c r="B5" t="s">
        <v>15</v>
      </c>
      <c r="C5" t="n">
        <v>8.398</v>
      </c>
      <c r="D5" t="n">
        <v>-8.398</v>
      </c>
      <c r="E5" t="n">
        <v>0.738</v>
      </c>
      <c r="F5" t="n">
        <v>0.262</v>
      </c>
      <c r="G5" t="s">
        <v>9</v>
      </c>
    </row>
    <row r="6">
      <c r="A6" t="s">
        <v>16</v>
      </c>
      <c r="B6" t="s">
        <v>17</v>
      </c>
      <c r="C6" t="n">
        <v>1.313</v>
      </c>
      <c r="D6" t="n">
        <v>-1.313</v>
      </c>
      <c r="E6" t="n">
        <v>0.541</v>
      </c>
      <c r="F6" t="n">
        <v>0.459</v>
      </c>
      <c r="G6" t="s">
        <v>9</v>
      </c>
    </row>
    <row r="7">
      <c r="A7" t="s">
        <v>18</v>
      </c>
      <c r="B7" t="s">
        <v>19</v>
      </c>
      <c r="C7" t="n">
        <v>-7.713</v>
      </c>
      <c r="D7" t="n">
        <v>7.713</v>
      </c>
      <c r="E7" t="n">
        <v>0.282</v>
      </c>
      <c r="F7" t="n">
        <v>0.718</v>
      </c>
      <c r="G7" t="s">
        <v>9</v>
      </c>
    </row>
    <row r="8">
      <c r="A8" t="s">
        <v>7</v>
      </c>
      <c r="B8" t="s">
        <v>8</v>
      </c>
      <c r="C8" t="n">
        <v>-8.363</v>
      </c>
      <c r="D8" t="n">
        <v>8.363</v>
      </c>
      <c r="E8" t="n">
        <v>0.237</v>
      </c>
      <c r="F8" t="n">
        <v>0.763</v>
      </c>
      <c r="G8" t="s">
        <v>20</v>
      </c>
    </row>
    <row r="9">
      <c r="A9" t="s">
        <v>10</v>
      </c>
      <c r="B9" t="s">
        <v>11</v>
      </c>
      <c r="C9" t="n">
        <v>9.235</v>
      </c>
      <c r="D9" t="n">
        <v>-9.235</v>
      </c>
      <c r="E9" t="n">
        <v>0.757</v>
      </c>
      <c r="F9" t="n">
        <v>0.243</v>
      </c>
      <c r="G9" t="s">
        <v>20</v>
      </c>
    </row>
    <row r="10">
      <c r="A10" t="s">
        <v>12</v>
      </c>
      <c r="B10" t="s">
        <v>13</v>
      </c>
      <c r="C10" t="n">
        <v>-1.573</v>
      </c>
      <c r="D10" t="n">
        <v>1.573</v>
      </c>
      <c r="E10" t="n">
        <v>0.391</v>
      </c>
      <c r="F10" t="n">
        <v>0.609</v>
      </c>
      <c r="G10" t="s">
        <v>20</v>
      </c>
    </row>
    <row r="11">
      <c r="A11" t="s">
        <v>14</v>
      </c>
      <c r="B11" t="s">
        <v>15</v>
      </c>
      <c r="C11" t="n">
        <v>4.34</v>
      </c>
      <c r="D11" t="n">
        <v>-4.34</v>
      </c>
      <c r="E11" t="n">
        <v>0.621</v>
      </c>
      <c r="F11" t="n">
        <v>0.379</v>
      </c>
      <c r="G11" t="s">
        <v>20</v>
      </c>
    </row>
    <row r="12">
      <c r="A12" t="s">
        <v>16</v>
      </c>
      <c r="B12" t="s">
        <v>17</v>
      </c>
      <c r="C12" t="n">
        <v>0.965</v>
      </c>
      <c r="D12" t="n">
        <v>-0.965</v>
      </c>
      <c r="E12" t="n">
        <v>0.471</v>
      </c>
      <c r="F12" t="n">
        <v>0.529</v>
      </c>
      <c r="G12" t="s">
        <v>20</v>
      </c>
    </row>
    <row r="13">
      <c r="A13" t="s">
        <v>18</v>
      </c>
      <c r="B13" t="s">
        <v>19</v>
      </c>
      <c r="C13" t="n">
        <v>-6.981</v>
      </c>
      <c r="D13" t="n">
        <v>6.981</v>
      </c>
      <c r="E13" t="n">
        <v>0.224</v>
      </c>
      <c r="F13" t="n">
        <v>0.776</v>
      </c>
      <c r="G13" t="s">
        <v>20</v>
      </c>
    </row>
    <row r="14">
      <c r="A14" t="s">
        <v>7</v>
      </c>
      <c r="B14" t="s">
        <v>8</v>
      </c>
      <c r="C14" t="n">
        <v>-7.524</v>
      </c>
      <c r="D14" t="n">
        <v>7.524</v>
      </c>
      <c r="E14" t="n">
        <v>0.238</v>
      </c>
      <c r="F14" t="n">
        <v>0.762</v>
      </c>
      <c r="G14" t="s">
        <v>21</v>
      </c>
    </row>
    <row r="15">
      <c r="A15" t="s">
        <v>10</v>
      </c>
      <c r="B15" t="s">
        <v>11</v>
      </c>
      <c r="C15" t="n">
        <v>6.667</v>
      </c>
      <c r="D15" t="n">
        <v>-6.667</v>
      </c>
      <c r="E15" t="n">
        <v>0.762</v>
      </c>
      <c r="F15" t="n">
        <v>0.238</v>
      </c>
      <c r="G15" t="s">
        <v>21</v>
      </c>
    </row>
    <row r="16">
      <c r="A16" t="s">
        <v>12</v>
      </c>
      <c r="B16" t="s">
        <v>13</v>
      </c>
      <c r="C16" t="n">
        <v>-2.905</v>
      </c>
      <c r="D16" t="n">
        <v>2.905</v>
      </c>
      <c r="E16" t="n">
        <v>0.429</v>
      </c>
      <c r="F16" t="n">
        <v>0.571</v>
      </c>
      <c r="G16" t="s">
        <v>21</v>
      </c>
    </row>
    <row r="17">
      <c r="A17" t="s">
        <v>14</v>
      </c>
      <c r="B17" t="s">
        <v>15</v>
      </c>
      <c r="C17" t="n">
        <v>3.857</v>
      </c>
      <c r="D17" t="n">
        <v>-3.857</v>
      </c>
      <c r="E17" t="n">
        <v>0.714</v>
      </c>
      <c r="F17" t="n">
        <v>0.286</v>
      </c>
      <c r="G17" t="s">
        <v>21</v>
      </c>
    </row>
    <row r="18">
      <c r="A18" t="s">
        <v>16</v>
      </c>
      <c r="B18" t="s">
        <v>17</v>
      </c>
      <c r="C18" t="n">
        <v>-5.952</v>
      </c>
      <c r="D18" t="n">
        <v>5.952</v>
      </c>
      <c r="E18" t="n">
        <v>0.214</v>
      </c>
      <c r="F18" t="n">
        <v>0.786</v>
      </c>
      <c r="G18" t="s">
        <v>21</v>
      </c>
    </row>
    <row r="19">
      <c r="A19" t="s">
        <v>18</v>
      </c>
      <c r="B19" t="s">
        <v>19</v>
      </c>
      <c r="C19" t="n">
        <v>-7.952</v>
      </c>
      <c r="D19" t="n">
        <v>7.952</v>
      </c>
      <c r="E19" t="n">
        <v>0.357</v>
      </c>
      <c r="F19" t="n">
        <v>0.643</v>
      </c>
      <c r="G19" t="s">
        <v>21</v>
      </c>
    </row>
    <row r="20">
      <c r="A20" t="s">
        <v>7</v>
      </c>
      <c r="B20" t="s">
        <v>8</v>
      </c>
      <c r="C20" t="n">
        <v>-6.777</v>
      </c>
      <c r="D20" t="n">
        <v>6.777</v>
      </c>
      <c r="E20" t="n">
        <v>0.142</v>
      </c>
      <c r="F20" t="n">
        <v>0.858</v>
      </c>
      <c r="G20" t="s">
        <v>22</v>
      </c>
    </row>
    <row r="21">
      <c r="A21" t="s">
        <v>10</v>
      </c>
      <c r="B21" t="s">
        <v>11</v>
      </c>
      <c r="C21" t="n">
        <v>13.061</v>
      </c>
      <c r="D21" t="n">
        <v>-13.061</v>
      </c>
      <c r="E21" t="n">
        <v>0.686</v>
      </c>
      <c r="F21" t="n">
        <v>0.314</v>
      </c>
      <c r="G21" t="s">
        <v>22</v>
      </c>
    </row>
    <row r="22">
      <c r="A22" t="s">
        <v>12</v>
      </c>
      <c r="B22" t="s">
        <v>13</v>
      </c>
      <c r="C22" t="n">
        <v>-3.245</v>
      </c>
      <c r="D22" t="n">
        <v>3.245</v>
      </c>
      <c r="E22" t="n">
        <v>0.102</v>
      </c>
      <c r="F22" t="n">
        <v>0.898</v>
      </c>
      <c r="G22" t="s">
        <v>22</v>
      </c>
    </row>
    <row r="23">
      <c r="A23" t="s">
        <v>14</v>
      </c>
      <c r="B23" t="s">
        <v>15</v>
      </c>
      <c r="C23" t="n">
        <v>2.86</v>
      </c>
      <c r="D23" t="n">
        <v>-2.86</v>
      </c>
      <c r="E23" t="n">
        <v>0.796</v>
      </c>
      <c r="F23" t="n">
        <v>0.204</v>
      </c>
      <c r="G23" t="s">
        <v>22</v>
      </c>
    </row>
    <row r="24">
      <c r="A24" t="s">
        <v>16</v>
      </c>
      <c r="B24" t="s">
        <v>17</v>
      </c>
      <c r="C24" t="n">
        <v>-3.914</v>
      </c>
      <c r="D24" t="n">
        <v>3.914</v>
      </c>
      <c r="E24" t="n">
        <v>0.156</v>
      </c>
      <c r="F24" t="n">
        <v>0.844</v>
      </c>
      <c r="G24" t="s">
        <v>22</v>
      </c>
    </row>
    <row r="25">
      <c r="A25" t="s">
        <v>18</v>
      </c>
      <c r="B25" t="s">
        <v>19</v>
      </c>
      <c r="C25" t="n">
        <v>-9.168</v>
      </c>
      <c r="D25" t="n">
        <v>9.168</v>
      </c>
      <c r="E25" t="n">
        <v>0.084</v>
      </c>
      <c r="F25" t="n">
        <v>0.916</v>
      </c>
      <c r="G25" t="s">
        <v>22</v>
      </c>
    </row>
    <row r="26">
      <c r="A26" t="s">
        <v>7</v>
      </c>
      <c r="B26" t="s">
        <v>8</v>
      </c>
      <c r="C26" t="n">
        <v>-7.461</v>
      </c>
      <c r="D26" t="n">
        <v>7.461</v>
      </c>
      <c r="E26" t="n">
        <v>0.243</v>
      </c>
      <c r="F26" t="n">
        <v>0.757</v>
      </c>
      <c r="G26" t="s">
        <v>23</v>
      </c>
    </row>
    <row r="27">
      <c r="A27" t="s">
        <v>10</v>
      </c>
      <c r="B27" t="s">
        <v>11</v>
      </c>
      <c r="C27" t="n">
        <v>9.203</v>
      </c>
      <c r="D27" t="n">
        <v>-9.203</v>
      </c>
      <c r="E27" t="n">
        <v>0.805</v>
      </c>
      <c r="F27" t="n">
        <v>0.195</v>
      </c>
      <c r="G27" t="s">
        <v>23</v>
      </c>
    </row>
    <row r="28">
      <c r="A28" t="s">
        <v>12</v>
      </c>
      <c r="B28" t="s">
        <v>13</v>
      </c>
      <c r="C28" t="n">
        <v>-2.913</v>
      </c>
      <c r="D28" t="n">
        <v>2.913</v>
      </c>
      <c r="E28" t="n">
        <v>0.399</v>
      </c>
      <c r="F28" t="n">
        <v>0.601</v>
      </c>
      <c r="G28" t="s">
        <v>23</v>
      </c>
    </row>
    <row r="29">
      <c r="A29" t="s">
        <v>14</v>
      </c>
      <c r="B29" t="s">
        <v>15</v>
      </c>
      <c r="C29" t="n">
        <v>3.84</v>
      </c>
      <c r="D29" t="n">
        <v>-3.84</v>
      </c>
      <c r="E29" t="n">
        <v>0.645</v>
      </c>
      <c r="F29" t="n">
        <v>0.355</v>
      </c>
      <c r="G29" t="s">
        <v>23</v>
      </c>
    </row>
    <row r="30">
      <c r="A30" t="s">
        <v>16</v>
      </c>
      <c r="B30" t="s">
        <v>17</v>
      </c>
      <c r="C30" t="n">
        <v>-1.008</v>
      </c>
      <c r="D30" t="n">
        <v>1.008</v>
      </c>
      <c r="E30" t="n">
        <v>0.46</v>
      </c>
      <c r="F30" t="n">
        <v>0.54</v>
      </c>
      <c r="G30" t="s">
        <v>23</v>
      </c>
    </row>
    <row r="31">
      <c r="A31" t="s">
        <v>18</v>
      </c>
      <c r="B31" t="s">
        <v>19</v>
      </c>
      <c r="C31" t="n">
        <v>-7.774</v>
      </c>
      <c r="D31" t="n">
        <v>7.774</v>
      </c>
      <c r="E31" t="n">
        <v>0.242</v>
      </c>
      <c r="F31" t="n">
        <v>0.758</v>
      </c>
      <c r="G31" t="s">
        <v>23</v>
      </c>
    </row>
    <row r="32">
      <c r="A32" t="s">
        <v>7</v>
      </c>
      <c r="B32" t="s">
        <v>8</v>
      </c>
      <c r="C32" t="n">
        <v>-7.907</v>
      </c>
      <c r="D32" t="n">
        <v>7.907</v>
      </c>
      <c r="E32" t="n">
        <v>0.205</v>
      </c>
      <c r="F32" t="n">
        <v>0.795</v>
      </c>
      <c r="G32" t="s">
        <v>24</v>
      </c>
    </row>
    <row r="33">
      <c r="A33" t="s">
        <v>10</v>
      </c>
      <c r="B33" t="s">
        <v>11</v>
      </c>
      <c r="C33" t="n">
        <v>12.19</v>
      </c>
      <c r="D33" t="n">
        <v>-12.19</v>
      </c>
      <c r="E33" t="n">
        <v>0.727</v>
      </c>
      <c r="F33" t="n">
        <v>0.273</v>
      </c>
      <c r="G33" t="s">
        <v>24</v>
      </c>
    </row>
    <row r="34">
      <c r="A34" t="s">
        <v>12</v>
      </c>
      <c r="B34" t="s">
        <v>13</v>
      </c>
      <c r="C34" t="n">
        <v>-2.817</v>
      </c>
      <c r="D34" t="n">
        <v>2.817</v>
      </c>
      <c r="E34" t="n">
        <v>0.345</v>
      </c>
      <c r="F34" t="n">
        <v>0.655</v>
      </c>
      <c r="G34" t="s">
        <v>24</v>
      </c>
    </row>
    <row r="35">
      <c r="A35" t="s">
        <v>14</v>
      </c>
      <c r="B35" t="s">
        <v>15</v>
      </c>
      <c r="C35" t="n">
        <v>5.625</v>
      </c>
      <c r="D35" t="n">
        <v>-5.625</v>
      </c>
      <c r="E35" t="n">
        <v>0.606</v>
      </c>
      <c r="F35" t="n">
        <v>0.394</v>
      </c>
      <c r="G35" t="s">
        <v>24</v>
      </c>
    </row>
    <row r="36">
      <c r="A36" t="s">
        <v>16</v>
      </c>
      <c r="B36" t="s">
        <v>17</v>
      </c>
      <c r="C36" t="n">
        <v>-1.125</v>
      </c>
      <c r="D36" t="n">
        <v>1.125</v>
      </c>
      <c r="E36" t="n">
        <v>0.394</v>
      </c>
      <c r="F36" t="n">
        <v>0.606</v>
      </c>
      <c r="G36" t="s">
        <v>24</v>
      </c>
    </row>
    <row r="37">
      <c r="A37" t="s">
        <v>18</v>
      </c>
      <c r="B37" t="s">
        <v>19</v>
      </c>
      <c r="C37" t="n">
        <v>-7.524</v>
      </c>
      <c r="D37" t="n">
        <v>7.524</v>
      </c>
      <c r="E37" t="n">
        <v>0.229</v>
      </c>
      <c r="F37" t="n">
        <v>0.771</v>
      </c>
      <c r="G37" t="s">
        <v>24</v>
      </c>
    </row>
    <row r="38">
      <c r="A38" t="s">
        <v>7</v>
      </c>
      <c r="B38" t="s">
        <v>8</v>
      </c>
      <c r="C38" t="n">
        <v>-7.582</v>
      </c>
      <c r="D38" t="n">
        <v>7.582</v>
      </c>
      <c r="E38" t="n">
        <v>0.225</v>
      </c>
      <c r="F38" t="n">
        <v>0.775</v>
      </c>
      <c r="G38" t="s">
        <v>25</v>
      </c>
    </row>
    <row r="39">
      <c r="A39" t="s">
        <v>10</v>
      </c>
      <c r="B39" t="s">
        <v>11</v>
      </c>
      <c r="C39" t="n">
        <v>10.68</v>
      </c>
      <c r="D39" t="n">
        <v>-10.68</v>
      </c>
      <c r="E39" t="n">
        <v>0.764</v>
      </c>
      <c r="F39" t="n">
        <v>0.236</v>
      </c>
      <c r="G39" t="s">
        <v>25</v>
      </c>
    </row>
    <row r="40">
      <c r="A40" t="s">
        <v>12</v>
      </c>
      <c r="B40" t="s">
        <v>13</v>
      </c>
      <c r="C40" t="n">
        <v>-2.483</v>
      </c>
      <c r="D40" t="n">
        <v>2.483</v>
      </c>
      <c r="E40" t="n">
        <v>0.353</v>
      </c>
      <c r="F40" t="n">
        <v>0.647</v>
      </c>
      <c r="G40" t="s">
        <v>25</v>
      </c>
    </row>
    <row r="41">
      <c r="A41" t="s">
        <v>14</v>
      </c>
      <c r="B41" t="s">
        <v>15</v>
      </c>
      <c r="C41" t="n">
        <v>4.82</v>
      </c>
      <c r="D41" t="n">
        <v>-4.82</v>
      </c>
      <c r="E41" t="n">
        <v>0.687</v>
      </c>
      <c r="F41" t="n">
        <v>0.313</v>
      </c>
      <c r="G41" t="s">
        <v>25</v>
      </c>
    </row>
    <row r="42">
      <c r="A42" t="s">
        <v>16</v>
      </c>
      <c r="B42" t="s">
        <v>17</v>
      </c>
      <c r="C42" t="n">
        <v>-1.62</v>
      </c>
      <c r="D42" t="n">
        <v>1.62</v>
      </c>
      <c r="E42" t="n">
        <v>0.373</v>
      </c>
      <c r="F42" t="n">
        <v>0.627</v>
      </c>
      <c r="G42" t="s">
        <v>25</v>
      </c>
    </row>
    <row r="43">
      <c r="A43" t="s">
        <v>18</v>
      </c>
      <c r="B43" t="s">
        <v>19</v>
      </c>
      <c r="C43" t="n">
        <v>-7.852</v>
      </c>
      <c r="D43" t="n">
        <v>7.852</v>
      </c>
      <c r="E43" t="n">
        <v>0.236</v>
      </c>
      <c r="F43" t="n">
        <v>0.764</v>
      </c>
      <c r="G43"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heetViews>
  <sheetFormatPr baseColWidth="10" defaultRowHeight="15" x14ac:dyDescent="0.2"/>
  <cols>
    <col min="1" max="1" bestFit="true" customWidth="true" width="20.1640625" collapsed="true"/>
  </cols>
  <sheetData>
    <row r="1">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c r="A2" t="s">
        <v>8</v>
      </c>
      <c r="B2" t="n">
        <v>0.46496373508928995</v>
      </c>
      <c r="C2" t="n">
        <v>19.0</v>
      </c>
      <c r="D2" t="n">
        <v>0.6255627726150829</v>
      </c>
      <c r="E2" t="n">
        <v>11.0</v>
      </c>
      <c r="F2" t="n">
        <v>0.3679898702474711</v>
      </c>
      <c r="G2" t="n">
        <v>12.0</v>
      </c>
      <c r="H2" t="n">
        <v>0.37443722738491714</v>
      </c>
      <c r="I2" t="n">
        <v>20.0</v>
      </c>
      <c r="J2" t="n">
        <v>0.8117855140386787</v>
      </c>
      <c r="K2" t="n">
        <v>7.0</v>
      </c>
      <c r="L2" t="n">
        <v>0.21480057615010864</v>
      </c>
      <c r="M2" t="n">
        <v>4.0</v>
      </c>
      <c r="N2" t="n">
        <v>0.23247299044682598</v>
      </c>
      <c r="O2" t="n">
        <v>4.0</v>
      </c>
      <c r="P2" t="n">
        <v>0.7832580355311197</v>
      </c>
      <c r="Q2" t="n">
        <v>10.0</v>
      </c>
      <c r="R2" t="n">
        <v>0.5082129150204</v>
      </c>
      <c r="S2" t="n">
        <v>9.0</v>
      </c>
      <c r="T2" t="n">
        <v>0.581081762392641</v>
      </c>
      <c r="U2" t="n">
        <v>19.0</v>
      </c>
      <c r="V2" t="n">
        <v>0.1290271326261515</v>
      </c>
      <c r="W2" t="n">
        <v>9.0</v>
      </c>
      <c r="X2" t="n">
        <v>0.07395267793007541</v>
      </c>
      <c r="Y2" t="n">
        <v>15.0</v>
      </c>
      <c r="Z2" t="n">
        <v>0.08866885969595185</v>
      </c>
      <c r="AA2" t="n">
        <v>17.0</v>
      </c>
      <c r="AB2" t="n">
        <v>0.1921216021420859</v>
      </c>
      <c r="AC2" t="n">
        <v>23.0</v>
      </c>
      <c r="AD2" t="n">
        <v>0.534288133706494</v>
      </c>
      <c r="AE2" t="n">
        <v>18.0</v>
      </c>
      <c r="AF2" t="n">
        <v>0.6060627558111129</v>
      </c>
      <c r="AG2" t="n">
        <v>13.0</v>
      </c>
      <c r="AH2" t="n">
        <v>0.48295883238082743</v>
      </c>
      <c r="AI2" t="n">
        <v>22.0</v>
      </c>
      <c r="AJ2" t="n">
        <v>0.6153211295303328</v>
      </c>
      <c r="AK2" t="n">
        <v>17.0</v>
      </c>
      <c r="AL2" t="n">
        <v>0.36948282437803875</v>
      </c>
      <c r="AM2" t="n">
        <v>17.0</v>
      </c>
      <c r="AN2" t="n">
        <v>0.38467887046966714</v>
      </c>
      <c r="AO2" t="n">
        <v>14.0</v>
      </c>
      <c r="AP2" t="n">
        <v>0.7580454414235577</v>
      </c>
      <c r="AQ2" t="n">
        <v>9.0</v>
      </c>
      <c r="AR2" t="n">
        <v>0.1569924214356725</v>
      </c>
      <c r="AS2" t="n">
        <v>3.0</v>
      </c>
      <c r="AT2" t="n">
        <v>0.22279395798811294</v>
      </c>
      <c r="AU2" t="n">
        <v>12.0</v>
      </c>
      <c r="AV2" t="n">
        <v>0.7513792955299922</v>
      </c>
      <c r="AW2" t="n">
        <v>3.0</v>
      </c>
      <c r="AX2" t="n">
        <v>0.5029465133228482</v>
      </c>
      <c r="AY2" t="n">
        <v>25.0</v>
      </c>
      <c r="AZ2" t="n">
        <v>0.6066568446184499</v>
      </c>
      <c r="BA2" t="n">
        <v>17.0</v>
      </c>
      <c r="BB2" t="n">
        <v>0.12726176510132076</v>
      </c>
      <c r="BC2" t="n">
        <v>21.0</v>
      </c>
      <c r="BD2" t="n">
        <v>0.07869623190000172</v>
      </c>
      <c r="BE2" t="n">
        <v>11.0</v>
      </c>
      <c r="BF2" t="n">
        <v>0.10016122949578349</v>
      </c>
      <c r="BG2" t="n">
        <v>8.0</v>
      </c>
      <c r="BH2" t="n">
        <v>0.1858333618748069</v>
      </c>
      <c r="BI2" t="n">
        <v>17.0</v>
      </c>
      <c r="BJ2" t="n">
        <v>0.553966085113985</v>
      </c>
      <c r="BK2" t="n">
        <v>20.0</v>
      </c>
      <c r="BL2" t="n">
        <v>0.6048650003518458</v>
      </c>
      <c r="BM2" t="n">
        <v>18.0</v>
      </c>
      <c r="BN2" t="n">
        <v>111.89601698003236</v>
      </c>
      <c r="BO2" t="n">
        <v>11.0</v>
      </c>
      <c r="BP2" t="n">
        <v>113.40080804226594</v>
      </c>
      <c r="BQ2" t="n">
        <v>29.0</v>
      </c>
      <c r="BR2" t="n">
        <v>99.93729315821285</v>
      </c>
      <c r="BS2" t="n">
        <v>23.0</v>
      </c>
    </row>
    <row r="3">
      <c r="A3" t="s">
        <v>97</v>
      </c>
      <c r="B3" t="n">
        <v>0.45726374818488</v>
      </c>
      <c r="C3" t="n">
        <v>23.0</v>
      </c>
      <c r="D3" t="n">
        <v>0.5892869025013189</v>
      </c>
      <c r="E3" t="n">
        <v>19.0</v>
      </c>
      <c r="F3" t="n">
        <v>0.3705079822815106</v>
      </c>
      <c r="G3" t="n">
        <v>11.0</v>
      </c>
      <c r="H3" t="n">
        <v>0.41071309749868107</v>
      </c>
      <c r="I3" t="n">
        <v>12.0</v>
      </c>
      <c r="J3" t="n">
        <v>0.7646421307734774</v>
      </c>
      <c r="K3" t="n">
        <v>22.0</v>
      </c>
      <c r="L3" t="n">
        <v>0.17780435515780518</v>
      </c>
      <c r="M3" t="n">
        <v>28.0</v>
      </c>
      <c r="N3" t="n">
        <v>0.22288678496421344</v>
      </c>
      <c r="O3" t="n">
        <v>8.0</v>
      </c>
      <c r="P3" t="n">
        <v>0.7720871146121066</v>
      </c>
      <c r="Q3" t="n">
        <v>23.0</v>
      </c>
      <c r="R3" t="n">
        <v>0.5020993930904349</v>
      </c>
      <c r="S3" t="n">
        <v>14.0</v>
      </c>
      <c r="T3" t="n">
        <v>0.5487937282709986</v>
      </c>
      <c r="U3" t="n">
        <v>28.0</v>
      </c>
      <c r="V3" t="n">
        <v>0.13101933566874693</v>
      </c>
      <c r="W3" t="n">
        <v>11.0</v>
      </c>
      <c r="X3" t="n">
        <v>0.06652265494885934</v>
      </c>
      <c r="Y3" t="n">
        <v>4.0</v>
      </c>
      <c r="Z3" t="n">
        <v>0.10598412292684123</v>
      </c>
      <c r="AA3" t="n">
        <v>27.0</v>
      </c>
      <c r="AB3" t="n">
        <v>0.19210016892863863</v>
      </c>
      <c r="AC3" t="n">
        <v>22.0</v>
      </c>
      <c r="AD3" t="n">
        <v>0.5334738562386019</v>
      </c>
      <c r="AE3" t="n">
        <v>20.0</v>
      </c>
      <c r="AF3" t="n">
        <v>0.5917461056474629</v>
      </c>
      <c r="AG3" t="n">
        <v>25.0</v>
      </c>
      <c r="AH3" t="n">
        <v>0.4590347237687893</v>
      </c>
      <c r="AI3" t="n">
        <v>11.0</v>
      </c>
      <c r="AJ3" t="n">
        <v>0.6083661788429314</v>
      </c>
      <c r="AK3" t="n">
        <v>15.0</v>
      </c>
      <c r="AL3" t="n">
        <v>0.3476868367470833</v>
      </c>
      <c r="AM3" t="n">
        <v>9.0</v>
      </c>
      <c r="AN3" t="n">
        <v>0.3916338211570685</v>
      </c>
      <c r="AO3" t="n">
        <v>16.0</v>
      </c>
      <c r="AP3" t="n">
        <v>0.7964804550033936</v>
      </c>
      <c r="AQ3" t="n">
        <v>21.0</v>
      </c>
      <c r="AR3" t="n">
        <v>0.21094371383608063</v>
      </c>
      <c r="AS3" t="n">
        <v>22.0</v>
      </c>
      <c r="AT3" t="n">
        <v>0.2267391243557333</v>
      </c>
      <c r="AU3" t="n">
        <v>23.0</v>
      </c>
      <c r="AV3" t="n">
        <v>0.7586244253120686</v>
      </c>
      <c r="AW3" t="n">
        <v>7.0</v>
      </c>
      <c r="AX3" t="n">
        <v>0.5027690234518818</v>
      </c>
      <c r="AY3" t="n">
        <v>24.0</v>
      </c>
      <c r="AZ3" t="n">
        <v>0.6543851745766336</v>
      </c>
      <c r="BA3" t="n">
        <v>26.0</v>
      </c>
      <c r="BB3" t="n">
        <v>0.13334223246325166</v>
      </c>
      <c r="BC3" t="n">
        <v>17.0</v>
      </c>
      <c r="BD3" t="n">
        <v>0.07533547863768127</v>
      </c>
      <c r="BE3" t="n">
        <v>14.0</v>
      </c>
      <c r="BF3" t="n">
        <v>0.0800384954833293</v>
      </c>
      <c r="BG3" t="n">
        <v>24.0</v>
      </c>
      <c r="BH3" t="n">
        <v>0.17639403782483004</v>
      </c>
      <c r="BI3" t="n">
        <v>23.0</v>
      </c>
      <c r="BJ3" t="n">
        <v>0.5285219687886792</v>
      </c>
      <c r="BK3" t="n">
        <v>13.0</v>
      </c>
      <c r="BL3" t="n">
        <v>0.5992240178621366</v>
      </c>
      <c r="BM3" t="n">
        <v>14.0</v>
      </c>
      <c r="BN3" t="n">
        <v>109.6852481114542</v>
      </c>
      <c r="BO3" t="n">
        <v>16.0</v>
      </c>
      <c r="BP3" t="n">
        <v>109.62084505986687</v>
      </c>
      <c r="BQ3" t="n">
        <v>11.0</v>
      </c>
      <c r="BR3" t="n">
        <v>100.47075271798207</v>
      </c>
      <c r="BS3" t="n">
        <v>20.0</v>
      </c>
    </row>
    <row r="4">
      <c r="A4" t="s">
        <v>98</v>
      </c>
      <c r="B4" t="n">
        <v>0.49372505216566837</v>
      </c>
      <c r="C4" t="n">
        <v>1.0</v>
      </c>
      <c r="D4" t="n">
        <v>0.5764987164963588</v>
      </c>
      <c r="E4" t="n">
        <v>23.0</v>
      </c>
      <c r="F4" t="n">
        <v>0.386536367067524</v>
      </c>
      <c r="G4" t="n">
        <v>4.0</v>
      </c>
      <c r="H4" t="n">
        <v>0.4235012835036413</v>
      </c>
      <c r="I4" t="n">
        <v>8.0</v>
      </c>
      <c r="J4" t="n">
        <v>0.80283220526912</v>
      </c>
      <c r="K4" t="n">
        <v>8.0</v>
      </c>
      <c r="L4" t="n">
        <v>0.21064533442003794</v>
      </c>
      <c r="M4" t="n">
        <v>6.0</v>
      </c>
      <c r="N4" t="n">
        <v>0.21334218134377153</v>
      </c>
      <c r="O4" t="n">
        <v>16.0</v>
      </c>
      <c r="P4" t="n">
        <v>0.77970058864104</v>
      </c>
      <c r="Q4" t="n">
        <v>15.0</v>
      </c>
      <c r="R4" t="n">
        <v>0.5110300719943189</v>
      </c>
      <c r="S4" t="n">
        <v>7.0</v>
      </c>
      <c r="T4" t="n">
        <v>0.6042296370089505</v>
      </c>
      <c r="U4" t="n">
        <v>16.0</v>
      </c>
      <c r="V4" t="n">
        <v>0.12580025610389187</v>
      </c>
      <c r="W4" t="n">
        <v>6.0</v>
      </c>
      <c r="X4" t="n">
        <v>0.06388929867599114</v>
      </c>
      <c r="Y4" t="n">
        <v>3.0</v>
      </c>
      <c r="Z4" t="n">
        <v>0.08355893445980193</v>
      </c>
      <c r="AA4" t="n">
        <v>7.0</v>
      </c>
      <c r="AB4" t="n">
        <v>0.1839894249784785</v>
      </c>
      <c r="AC4" t="n">
        <v>13.0</v>
      </c>
      <c r="AD4" t="n">
        <v>0.5771343857896298</v>
      </c>
      <c r="AE4" t="n">
        <v>1.0</v>
      </c>
      <c r="AF4" t="n">
        <v>0.6441134655251586</v>
      </c>
      <c r="AG4" t="n">
        <v>1.0</v>
      </c>
      <c r="AH4" t="n">
        <v>0.4367397161295241</v>
      </c>
      <c r="AI4" t="n">
        <v>1.0</v>
      </c>
      <c r="AJ4" t="n">
        <v>0.6176730703412421</v>
      </c>
      <c r="AK4" t="n">
        <v>18.0</v>
      </c>
      <c r="AL4" t="n">
        <v>0.3475992900354129</v>
      </c>
      <c r="AM4" t="n">
        <v>8.0</v>
      </c>
      <c r="AN4" t="n">
        <v>0.3823269296587579</v>
      </c>
      <c r="AO4" t="n">
        <v>13.0</v>
      </c>
      <c r="AP4" t="n">
        <v>0.7564309188460111</v>
      </c>
      <c r="AQ4" t="n">
        <v>6.0</v>
      </c>
      <c r="AR4" t="n">
        <v>0.17704853753443162</v>
      </c>
      <c r="AS4" t="n">
        <v>10.0</v>
      </c>
      <c r="AT4" t="n">
        <v>0.21643964958888978</v>
      </c>
      <c r="AU4" t="n">
        <v>2.0</v>
      </c>
      <c r="AV4" t="n">
        <v>0.7916182076940013</v>
      </c>
      <c r="AW4" t="n">
        <v>18.0</v>
      </c>
      <c r="AX4" t="n">
        <v>0.49618276236976905</v>
      </c>
      <c r="AY4" t="n">
        <v>3.0</v>
      </c>
      <c r="AZ4" t="n">
        <v>0.5693783874107458</v>
      </c>
      <c r="BA4" t="n">
        <v>8.0</v>
      </c>
      <c r="BB4" t="n">
        <v>0.1244265939533436</v>
      </c>
      <c r="BC4" t="n">
        <v>23.0</v>
      </c>
      <c r="BD4" t="n">
        <v>0.08154308306338472</v>
      </c>
      <c r="BE4" t="n">
        <v>9.0</v>
      </c>
      <c r="BF4" t="n">
        <v>0.09469386939749005</v>
      </c>
      <c r="BG4" t="n">
        <v>11.0</v>
      </c>
      <c r="BH4" t="n">
        <v>0.19451423659573902</v>
      </c>
      <c r="BI4" t="n">
        <v>10.0</v>
      </c>
      <c r="BJ4" t="n">
        <v>0.5019670474813793</v>
      </c>
      <c r="BK4" t="n">
        <v>3.0</v>
      </c>
      <c r="BL4" t="n">
        <v>0.5617627479399737</v>
      </c>
      <c r="BM4" t="n">
        <v>2.0</v>
      </c>
      <c r="BN4" t="n">
        <v>117.74466003339029</v>
      </c>
      <c r="BO4" t="n">
        <v>1.0</v>
      </c>
      <c r="BP4" t="n">
        <v>112.90335075221056</v>
      </c>
      <c r="BQ4" t="n">
        <v>27.0</v>
      </c>
      <c r="BR4" t="n">
        <v>100.97599003669394</v>
      </c>
      <c r="BS4" t="n">
        <v>15.0</v>
      </c>
    </row>
    <row r="5">
      <c r="A5" t="s">
        <v>99</v>
      </c>
      <c r="B5" t="n">
        <v>0.45427690696413825</v>
      </c>
      <c r="C5" t="n">
        <v>26.0</v>
      </c>
      <c r="D5" t="n">
        <v>0.5806934264337711</v>
      </c>
      <c r="E5" t="n">
        <v>21.0</v>
      </c>
      <c r="F5" t="n">
        <v>0.36258132054400477</v>
      </c>
      <c r="G5" t="n">
        <v>16.0</v>
      </c>
      <c r="H5" t="n">
        <v>0.41930657356622897</v>
      </c>
      <c r="I5" t="n">
        <v>10.0</v>
      </c>
      <c r="J5" t="n">
        <v>0.76364588236965</v>
      </c>
      <c r="K5" t="n">
        <v>23.0</v>
      </c>
      <c r="L5" t="n">
        <v>0.19827188786992567</v>
      </c>
      <c r="M5" t="n">
        <v>10.0</v>
      </c>
      <c r="N5" t="n">
        <v>0.23164656876550802</v>
      </c>
      <c r="O5" t="n">
        <v>5.0</v>
      </c>
      <c r="P5" t="n">
        <v>0.7565899443015488</v>
      </c>
      <c r="Q5" t="n">
        <v>28.0</v>
      </c>
      <c r="R5" t="n">
        <v>0.4881348581464272</v>
      </c>
      <c r="S5" t="n">
        <v>23.0</v>
      </c>
      <c r="T5" t="n">
        <v>0.6793441610728995</v>
      </c>
      <c r="U5" t="n">
        <v>1.0</v>
      </c>
      <c r="V5" t="n">
        <v>0.1436984129432399</v>
      </c>
      <c r="W5" t="n">
        <v>24.0</v>
      </c>
      <c r="X5" t="n">
        <v>0.07943957532093499</v>
      </c>
      <c r="Y5" t="n">
        <v>22.0</v>
      </c>
      <c r="Z5" t="n">
        <v>0.09639912028245404</v>
      </c>
      <c r="AA5" t="n">
        <v>23.0</v>
      </c>
      <c r="AB5" t="n">
        <v>0.17453678976617765</v>
      </c>
      <c r="AC5" t="n">
        <v>3.0</v>
      </c>
      <c r="AD5" t="n">
        <v>0.5304849518202155</v>
      </c>
      <c r="AE5" t="n">
        <v>22.0</v>
      </c>
      <c r="AF5" t="n">
        <v>0.5957470327742951</v>
      </c>
      <c r="AG5" t="n">
        <v>22.0</v>
      </c>
      <c r="AH5" t="n">
        <v>0.4884450752396514</v>
      </c>
      <c r="AI5" t="n">
        <v>24.0</v>
      </c>
      <c r="AJ5" t="n">
        <v>0.5761944948279301</v>
      </c>
      <c r="AK5" t="n">
        <v>9.0</v>
      </c>
      <c r="AL5" t="n">
        <v>0.37125667755640396</v>
      </c>
      <c r="AM5" t="n">
        <v>18.0</v>
      </c>
      <c r="AN5" t="n">
        <v>0.42380550517206994</v>
      </c>
      <c r="AO5" t="n">
        <v>22.0</v>
      </c>
      <c r="AP5" t="n">
        <v>0.7776593233765863</v>
      </c>
      <c r="AQ5" t="n">
        <v>15.0</v>
      </c>
      <c r="AR5" t="n">
        <v>0.14387825113733674</v>
      </c>
      <c r="AS5" t="n">
        <v>2.0</v>
      </c>
      <c r="AT5" t="n">
        <v>0.22463469753663753</v>
      </c>
      <c r="AU5" t="n">
        <v>15.0</v>
      </c>
      <c r="AV5" t="n">
        <v>0.7574025803891239</v>
      </c>
      <c r="AW5" t="n">
        <v>5.0</v>
      </c>
      <c r="AX5" t="n">
        <v>0.5012821869639309</v>
      </c>
      <c r="AY5" t="n">
        <v>17.0</v>
      </c>
      <c r="AZ5" t="n">
        <v>0.569603076128953</v>
      </c>
      <c r="BA5" t="n">
        <v>9.0</v>
      </c>
      <c r="BB5" t="n">
        <v>0.13528987053520572</v>
      </c>
      <c r="BC5" t="n">
        <v>13.0</v>
      </c>
      <c r="BD5" t="n">
        <v>0.06757052267628358</v>
      </c>
      <c r="BE5" t="n">
        <v>21.0</v>
      </c>
      <c r="BF5" t="n">
        <v>0.08012104292756507</v>
      </c>
      <c r="BG5" t="n">
        <v>23.0</v>
      </c>
      <c r="BH5" t="n">
        <v>0.2020160294220917</v>
      </c>
      <c r="BI5" t="n">
        <v>6.0</v>
      </c>
      <c r="BJ5" t="n">
        <v>0.5688166660457786</v>
      </c>
      <c r="BK5" t="n">
        <v>27.0</v>
      </c>
      <c r="BL5" t="n">
        <v>0.6150053576364104</v>
      </c>
      <c r="BM5" t="n">
        <v>23.0</v>
      </c>
      <c r="BN5" t="n">
        <v>108.23773267975847</v>
      </c>
      <c r="BO5" t="n">
        <v>22.0</v>
      </c>
      <c r="BP5" t="n">
        <v>112.61870905981598</v>
      </c>
      <c r="BQ5" t="n">
        <v>25.0</v>
      </c>
      <c r="BR5" t="n">
        <v>100.83537459473253</v>
      </c>
      <c r="BS5" t="n">
        <v>17.0</v>
      </c>
    </row>
    <row r="6">
      <c r="A6" t="s">
        <v>100</v>
      </c>
      <c r="B6" t="n">
        <v>0.4822975192388035</v>
      </c>
      <c r="C6" t="n">
        <v>6.0</v>
      </c>
      <c r="D6" t="n">
        <v>0.6313641823688325</v>
      </c>
      <c r="E6" t="n">
        <v>10.0</v>
      </c>
      <c r="F6" t="n">
        <v>0.36043179228632727</v>
      </c>
      <c r="G6" t="n">
        <v>22.0</v>
      </c>
      <c r="H6" t="n">
        <v>0.3686358176311675</v>
      </c>
      <c r="I6" t="n">
        <v>21.0</v>
      </c>
      <c r="J6" t="n">
        <v>0.7845831405764774</v>
      </c>
      <c r="K6" t="n">
        <v>13.0</v>
      </c>
      <c r="L6" t="n">
        <v>0.15728604624189377</v>
      </c>
      <c r="M6" t="n">
        <v>30.0</v>
      </c>
      <c r="N6" t="n">
        <v>0.21987055750476933</v>
      </c>
      <c r="O6" t="n">
        <v>11.0</v>
      </c>
      <c r="P6" t="n">
        <v>0.8177167926475187</v>
      </c>
      <c r="Q6" t="n">
        <v>1.0</v>
      </c>
      <c r="R6" t="n">
        <v>0.525670114420405</v>
      </c>
      <c r="S6" t="n">
        <v>2.0</v>
      </c>
      <c r="T6" t="n">
        <v>0.666345361810655</v>
      </c>
      <c r="U6" t="n">
        <v>3.0</v>
      </c>
      <c r="V6" t="n">
        <v>0.1491203822535374</v>
      </c>
      <c r="W6" t="n">
        <v>28.0</v>
      </c>
      <c r="X6" t="n">
        <v>0.06914467941209676</v>
      </c>
      <c r="Y6" t="n">
        <v>9.0</v>
      </c>
      <c r="Z6" t="n">
        <v>0.07973517613833606</v>
      </c>
      <c r="AA6" t="n">
        <v>5.0</v>
      </c>
      <c r="AB6" t="n">
        <v>0.18977918086431034</v>
      </c>
      <c r="AC6" t="n">
        <v>17.0</v>
      </c>
      <c r="AD6" t="n">
        <v>0.5496581619172973</v>
      </c>
      <c r="AE6" t="n">
        <v>11.0</v>
      </c>
      <c r="AF6" t="n">
        <v>0.601447370305268</v>
      </c>
      <c r="AG6" t="n">
        <v>18.0</v>
      </c>
      <c r="AH6" t="n">
        <v>0.45348629035839055</v>
      </c>
      <c r="AI6" t="n">
        <v>8.0</v>
      </c>
      <c r="AJ6" t="n">
        <v>0.6036377958091305</v>
      </c>
      <c r="AK6" t="n">
        <v>14.0</v>
      </c>
      <c r="AL6" t="n">
        <v>0.35957619459057516</v>
      </c>
      <c r="AM6" t="n">
        <v>12.0</v>
      </c>
      <c r="AN6" t="n">
        <v>0.39636220419086954</v>
      </c>
      <c r="AO6" t="n">
        <v>17.0</v>
      </c>
      <c r="AP6" t="n">
        <v>0.7637613930739691</v>
      </c>
      <c r="AQ6" t="n">
        <v>11.0</v>
      </c>
      <c r="AR6" t="n">
        <v>0.23274691939154174</v>
      </c>
      <c r="AS6" t="n">
        <v>28.0</v>
      </c>
      <c r="AT6" t="n">
        <v>0.21651649228008854</v>
      </c>
      <c r="AU6" t="n">
        <v>3.0</v>
      </c>
      <c r="AV6" t="n">
        <v>0.7780561973777812</v>
      </c>
      <c r="AW6" t="n">
        <v>10.0</v>
      </c>
      <c r="AX6" t="n">
        <v>0.4974919513444062</v>
      </c>
      <c r="AY6" t="n">
        <v>9.0</v>
      </c>
      <c r="AZ6" t="n">
        <v>0.5312816626583821</v>
      </c>
      <c r="BA6" t="n">
        <v>1.0</v>
      </c>
      <c r="BB6" t="n">
        <v>0.11090602878729276</v>
      </c>
      <c r="BC6" t="n">
        <v>30.0</v>
      </c>
      <c r="BD6" t="n">
        <v>0.09134594710602471</v>
      </c>
      <c r="BE6" t="n">
        <v>2.0</v>
      </c>
      <c r="BF6" t="n">
        <v>0.10252874999331921</v>
      </c>
      <c r="BG6" t="n">
        <v>7.0</v>
      </c>
      <c r="BH6" t="n">
        <v>0.17008729141218298</v>
      </c>
      <c r="BI6" t="n">
        <v>28.0</v>
      </c>
      <c r="BJ6" t="n">
        <v>0.5248454812353256</v>
      </c>
      <c r="BK6" t="n">
        <v>10.0</v>
      </c>
      <c r="BL6" t="n">
        <v>0.6004552357136382</v>
      </c>
      <c r="BM6" t="n">
        <v>15.0</v>
      </c>
      <c r="BN6" t="n">
        <v>109.10729821724352</v>
      </c>
      <c r="BO6" t="n">
        <v>20.0</v>
      </c>
      <c r="BP6" t="n">
        <v>109.6913232191713</v>
      </c>
      <c r="BQ6" t="n">
        <v>13.0</v>
      </c>
      <c r="BR6" t="n">
        <v>101.47264035809576</v>
      </c>
      <c r="BS6" t="n">
        <v>13.0</v>
      </c>
    </row>
    <row r="7">
      <c r="A7" t="s">
        <v>11</v>
      </c>
      <c r="B7" t="n">
        <v>0.44823743776244157</v>
      </c>
      <c r="C7" t="n">
        <v>28.0</v>
      </c>
      <c r="D7" t="n">
        <v>0.6413799274110253</v>
      </c>
      <c r="E7" t="n">
        <v>7.0</v>
      </c>
      <c r="F7" t="n">
        <v>0.3069854518635816</v>
      </c>
      <c r="G7" t="n">
        <v>30.0</v>
      </c>
      <c r="H7" t="n">
        <v>0.3586200725889746</v>
      </c>
      <c r="I7" t="n">
        <v>24.0</v>
      </c>
      <c r="J7" t="n">
        <v>0.7514195067396865</v>
      </c>
      <c r="K7" t="n">
        <v>26.0</v>
      </c>
      <c r="L7" t="n">
        <v>0.19587741805707823</v>
      </c>
      <c r="M7" t="n">
        <v>11.0</v>
      </c>
      <c r="N7" t="n">
        <v>0.22828973105058323</v>
      </c>
      <c r="O7" t="n">
        <v>7.0</v>
      </c>
      <c r="P7" t="n">
        <v>0.7790787176729812</v>
      </c>
      <c r="Q7" t="n">
        <v>17.0</v>
      </c>
      <c r="R7" t="n">
        <v>0.4989641449728299</v>
      </c>
      <c r="S7" t="n">
        <v>15.0</v>
      </c>
      <c r="T7" t="n">
        <v>0.6167636361743095</v>
      </c>
      <c r="U7" t="n">
        <v>11.0</v>
      </c>
      <c r="V7" t="n">
        <v>0.150764276768767</v>
      </c>
      <c r="W7" t="n">
        <v>29.0</v>
      </c>
      <c r="X7" t="n">
        <v>0.06848131741192776</v>
      </c>
      <c r="Y7" t="n">
        <v>8.0</v>
      </c>
      <c r="Z7" t="n">
        <v>0.07890206879036876</v>
      </c>
      <c r="AA7" t="n">
        <v>3.0</v>
      </c>
      <c r="AB7" t="n">
        <v>0.1830910322178196</v>
      </c>
      <c r="AC7" t="n">
        <v>12.0</v>
      </c>
      <c r="AD7" t="n">
        <v>0.5035466575448093</v>
      </c>
      <c r="AE7" t="n">
        <v>29.0</v>
      </c>
      <c r="AF7" t="n">
        <v>0.5682534876138554</v>
      </c>
      <c r="AG7" t="n">
        <v>28.0</v>
      </c>
      <c r="AH7" t="n">
        <v>0.502913515052529</v>
      </c>
      <c r="AI7" t="n">
        <v>30.0</v>
      </c>
      <c r="AJ7" t="n">
        <v>0.5767634530986296</v>
      </c>
      <c r="AK7" t="n">
        <v>10.0</v>
      </c>
      <c r="AL7" t="n">
        <v>0.41260523150569195</v>
      </c>
      <c r="AM7" t="n">
        <v>30.0</v>
      </c>
      <c r="AN7" t="n">
        <v>0.42323654690137036</v>
      </c>
      <c r="AO7" t="n">
        <v>21.0</v>
      </c>
      <c r="AP7" t="n">
        <v>0.8362247993138378</v>
      </c>
      <c r="AQ7" t="n">
        <v>29.0</v>
      </c>
      <c r="AR7" t="n">
        <v>0.19771627658732105</v>
      </c>
      <c r="AS7" t="n">
        <v>15.0</v>
      </c>
      <c r="AT7" t="n">
        <v>0.21624987180898458</v>
      </c>
      <c r="AU7" t="n">
        <v>1.0</v>
      </c>
      <c r="AV7" t="n">
        <v>0.7653142018767475</v>
      </c>
      <c r="AW7" t="n">
        <v>8.0</v>
      </c>
      <c r="AX7" t="n">
        <v>0.4966381147643038</v>
      </c>
      <c r="AY7" t="n">
        <v>5.0</v>
      </c>
      <c r="AZ7" t="n">
        <v>0.6156271688287651</v>
      </c>
      <c r="BA7" t="n">
        <v>19.0</v>
      </c>
      <c r="BB7" t="n">
        <v>0.12286180575748354</v>
      </c>
      <c r="BC7" t="n">
        <v>25.0</v>
      </c>
      <c r="BD7" t="n">
        <v>0.08263124583562849</v>
      </c>
      <c r="BE7" t="n">
        <v>7.0</v>
      </c>
      <c r="BF7" t="n">
        <v>0.11120174725135383</v>
      </c>
      <c r="BG7" t="n">
        <v>2.0</v>
      </c>
      <c r="BH7" t="n">
        <v>0.2045309204795998</v>
      </c>
      <c r="BI7" t="n">
        <v>3.0</v>
      </c>
      <c r="BJ7" t="n">
        <v>0.589496385112516</v>
      </c>
      <c r="BK7" t="n">
        <v>30.0</v>
      </c>
      <c r="BL7" t="n">
        <v>0.6544443013267562</v>
      </c>
      <c r="BM7" t="n">
        <v>30.0</v>
      </c>
      <c r="BN7" t="n">
        <v>102.18605487734283</v>
      </c>
      <c r="BO7" t="n">
        <v>29.0</v>
      </c>
      <c r="BP7" t="n">
        <v>111.44354798887939</v>
      </c>
      <c r="BQ7" t="n">
        <v>19.0</v>
      </c>
      <c r="BR7" t="n">
        <v>98.63229845908279</v>
      </c>
      <c r="BS7" t="n">
        <v>28.0</v>
      </c>
    </row>
    <row r="8">
      <c r="A8" t="s">
        <v>101</v>
      </c>
      <c r="B8" t="n">
        <v>0.4729067260550938</v>
      </c>
      <c r="C8" t="n">
        <v>10.0</v>
      </c>
      <c r="D8" t="n">
        <v>0.5641648872140875</v>
      </c>
      <c r="E8" t="n">
        <v>26.0</v>
      </c>
      <c r="F8" t="n">
        <v>0.3679570283536831</v>
      </c>
      <c r="G8" t="n">
        <v>13.0</v>
      </c>
      <c r="H8" t="n">
        <v>0.4358351127859124</v>
      </c>
      <c r="I8" t="n">
        <v>5.0</v>
      </c>
      <c r="J8" t="n">
        <v>0.7824563185037047</v>
      </c>
      <c r="K8" t="n">
        <v>14.0</v>
      </c>
      <c r="L8" t="n">
        <v>0.18537522265981438</v>
      </c>
      <c r="M8" t="n">
        <v>21.0</v>
      </c>
      <c r="N8" t="n">
        <v>0.2043376827535577</v>
      </c>
      <c r="O8" t="n">
        <v>22.0</v>
      </c>
      <c r="P8" t="n">
        <v>0.7768147218507959</v>
      </c>
      <c r="Q8" t="n">
        <v>21.0</v>
      </c>
      <c r="R8" t="n">
        <v>0.5036122340745264</v>
      </c>
      <c r="S8" t="n">
        <v>12.0</v>
      </c>
      <c r="T8" t="n">
        <v>0.5620197487411565</v>
      </c>
      <c r="U8" t="n">
        <v>25.0</v>
      </c>
      <c r="V8" t="n">
        <v>0.11511627584532161</v>
      </c>
      <c r="W8" t="n">
        <v>3.0</v>
      </c>
      <c r="X8" t="n">
        <v>0.06311437913602154</v>
      </c>
      <c r="Y8" t="n">
        <v>1.0</v>
      </c>
      <c r="Z8" t="n">
        <v>0.08770160128549999</v>
      </c>
      <c r="AA8" t="n">
        <v>15.0</v>
      </c>
      <c r="AB8" t="n">
        <v>0.18547066843786805</v>
      </c>
      <c r="AC8" t="n">
        <v>14.0</v>
      </c>
      <c r="AD8" t="n">
        <v>0.5534641833284979</v>
      </c>
      <c r="AE8" t="n">
        <v>8.0</v>
      </c>
      <c r="AF8" t="n">
        <v>0.6143378421398992</v>
      </c>
      <c r="AG8" t="n">
        <v>8.0</v>
      </c>
      <c r="AH8" t="n">
        <v>0.44691434669991387</v>
      </c>
      <c r="AI8" t="n">
        <v>5.0</v>
      </c>
      <c r="AJ8" t="n">
        <v>0.6283417504677188</v>
      </c>
      <c r="AK8" t="n">
        <v>22.0</v>
      </c>
      <c r="AL8" t="n">
        <v>0.3669391715092945</v>
      </c>
      <c r="AM8" t="n">
        <v>15.0</v>
      </c>
      <c r="AN8" t="n">
        <v>0.3716582495322812</v>
      </c>
      <c r="AO8" t="n">
        <v>9.0</v>
      </c>
      <c r="AP8" t="n">
        <v>0.7693208526277729</v>
      </c>
      <c r="AQ8" t="n">
        <v>14.0</v>
      </c>
      <c r="AR8" t="n">
        <v>0.19507546959686836</v>
      </c>
      <c r="AS8" t="n">
        <v>14.0</v>
      </c>
      <c r="AT8" t="n">
        <v>0.22245689193313656</v>
      </c>
      <c r="AU8" t="n">
        <v>8.0</v>
      </c>
      <c r="AV8" t="n">
        <v>0.8103822830962144</v>
      </c>
      <c r="AW8" t="n">
        <v>22.0</v>
      </c>
      <c r="AX8" t="n">
        <v>0.4965074371149296</v>
      </c>
      <c r="AY8" t="n">
        <v>4.0</v>
      </c>
      <c r="AZ8" t="n">
        <v>0.6188318183028982</v>
      </c>
      <c r="BA8" t="n">
        <v>21.0</v>
      </c>
      <c r="BB8" t="n">
        <v>0.14210160371776798</v>
      </c>
      <c r="BC8" t="n">
        <v>9.0</v>
      </c>
      <c r="BD8" t="n">
        <v>0.08208050189577751</v>
      </c>
      <c r="BE8" t="n">
        <v>8.0</v>
      </c>
      <c r="BF8" t="n">
        <v>0.07363035151884025</v>
      </c>
      <c r="BG8" t="n">
        <v>28.0</v>
      </c>
      <c r="BH8" t="n">
        <v>0.1897568776682126</v>
      </c>
      <c r="BI8" t="n">
        <v>14.0</v>
      </c>
      <c r="BJ8" t="n">
        <v>0.515273680704421</v>
      </c>
      <c r="BK8" t="n">
        <v>5.0</v>
      </c>
      <c r="BL8" t="n">
        <v>0.5790130914543442</v>
      </c>
      <c r="BM8" t="n">
        <v>6.0</v>
      </c>
      <c r="BN8" t="n">
        <v>115.32376058169501</v>
      </c>
      <c r="BO8" t="n">
        <v>4.0</v>
      </c>
      <c r="BP8" t="n">
        <v>110.928014900554</v>
      </c>
      <c r="BQ8" t="n">
        <v>18.0</v>
      </c>
      <c r="BR8" t="n">
        <v>99.0837391938274</v>
      </c>
      <c r="BS8" t="n">
        <v>25.0</v>
      </c>
    </row>
    <row r="9">
      <c r="A9" t="s">
        <v>102</v>
      </c>
      <c r="B9" t="n">
        <v>0.4856783096145636</v>
      </c>
      <c r="C9" t="n">
        <v>4.0</v>
      </c>
      <c r="D9" t="n">
        <v>0.6090577186727612</v>
      </c>
      <c r="E9" t="n">
        <v>17.0</v>
      </c>
      <c r="F9" t="n">
        <v>0.37396818213637867</v>
      </c>
      <c r="G9" t="n">
        <v>8.0</v>
      </c>
      <c r="H9" t="n">
        <v>0.3909422813272388</v>
      </c>
      <c r="I9" t="n">
        <v>14.0</v>
      </c>
      <c r="J9" t="n">
        <v>0.8293280481088985</v>
      </c>
      <c r="K9" t="n">
        <v>3.0</v>
      </c>
      <c r="L9" t="n">
        <v>0.17033790390935089</v>
      </c>
      <c r="M9" t="n">
        <v>29.0</v>
      </c>
      <c r="N9" t="n">
        <v>0.23434848761095478</v>
      </c>
      <c r="O9" t="n">
        <v>2.0</v>
      </c>
      <c r="P9" t="n">
        <v>0.7794071594394851</v>
      </c>
      <c r="Q9" t="n">
        <v>16.0</v>
      </c>
      <c r="R9" t="n">
        <v>0.5128875341815663</v>
      </c>
      <c r="S9" t="n">
        <v>6.0</v>
      </c>
      <c r="T9" t="n">
        <v>0.6157010478883803</v>
      </c>
      <c r="U9" t="n">
        <v>14.0</v>
      </c>
      <c r="V9" t="n">
        <v>0.1368505471376175</v>
      </c>
      <c r="W9" t="n">
        <v>19.0</v>
      </c>
      <c r="X9" t="n">
        <v>0.08093026616407867</v>
      </c>
      <c r="Y9" t="n">
        <v>25.0</v>
      </c>
      <c r="Z9" t="n">
        <v>0.08523174469027929</v>
      </c>
      <c r="AA9" t="n">
        <v>10.0</v>
      </c>
      <c r="AB9" t="n">
        <v>0.18281371491773005</v>
      </c>
      <c r="AC9" t="n">
        <v>10.0</v>
      </c>
      <c r="AD9" t="n">
        <v>0.5590704383619844</v>
      </c>
      <c r="AE9" t="n">
        <v>5.0</v>
      </c>
      <c r="AF9" t="n">
        <v>0.615969043760836</v>
      </c>
      <c r="AG9" t="n">
        <v>7.0</v>
      </c>
      <c r="AH9" t="n">
        <v>0.4411422745905348</v>
      </c>
      <c r="AI9" t="n">
        <v>4.0</v>
      </c>
      <c r="AJ9" t="n">
        <v>0.561010165752778</v>
      </c>
      <c r="AK9" t="n">
        <v>5.0</v>
      </c>
      <c r="AL9" t="n">
        <v>0.3469401142410457</v>
      </c>
      <c r="AM9" t="n">
        <v>7.0</v>
      </c>
      <c r="AN9" t="n">
        <v>0.43898983424722204</v>
      </c>
      <c r="AO9" t="n">
        <v>26.0</v>
      </c>
      <c r="AP9" t="n">
        <v>0.7360696685746473</v>
      </c>
      <c r="AQ9" t="n">
        <v>3.0</v>
      </c>
      <c r="AR9" t="n">
        <v>0.21415597343980478</v>
      </c>
      <c r="AS9" t="n">
        <v>24.0</v>
      </c>
      <c r="AT9" t="n">
        <v>0.22232374363929408</v>
      </c>
      <c r="AU9" t="n">
        <v>7.0</v>
      </c>
      <c r="AV9" t="n">
        <v>0.742393078147805</v>
      </c>
      <c r="AW9" t="n">
        <v>2.0</v>
      </c>
      <c r="AX9" t="n">
        <v>0.5022174618813946</v>
      </c>
      <c r="AY9" t="n">
        <v>22.0</v>
      </c>
      <c r="AZ9" t="n">
        <v>0.6286219643536229</v>
      </c>
      <c r="BA9" t="n">
        <v>23.0</v>
      </c>
      <c r="BB9" t="n">
        <v>0.13311462663668958</v>
      </c>
      <c r="BC9" t="n">
        <v>18.0</v>
      </c>
      <c r="BD9" t="n">
        <v>0.06261285849239068</v>
      </c>
      <c r="BE9" t="n">
        <v>26.0</v>
      </c>
      <c r="BF9" t="n">
        <v>0.08497078212847958</v>
      </c>
      <c r="BG9" t="n">
        <v>18.0</v>
      </c>
      <c r="BH9" t="n">
        <v>0.18733255375911909</v>
      </c>
      <c r="BI9" t="n">
        <v>15.0</v>
      </c>
      <c r="BJ9" t="n">
        <v>0.517586922778294</v>
      </c>
      <c r="BK9" t="n">
        <v>6.0</v>
      </c>
      <c r="BL9" t="n">
        <v>0.5868136454036416</v>
      </c>
      <c r="BM9" t="n">
        <v>7.0</v>
      </c>
      <c r="BN9" t="n">
        <v>113.8356826648454</v>
      </c>
      <c r="BO9" t="n">
        <v>7.0</v>
      </c>
      <c r="BP9" t="n">
        <v>110.19351094155935</v>
      </c>
      <c r="BQ9" t="n">
        <v>16.0</v>
      </c>
      <c r="BR9" t="n">
        <v>98.32284698717389</v>
      </c>
      <c r="BS9" t="n">
        <v>30.0</v>
      </c>
    </row>
    <row r="10">
      <c r="A10" t="s">
        <v>103</v>
      </c>
      <c r="B10" t="n">
        <v>0.46038310849267344</v>
      </c>
      <c r="C10" t="n">
        <v>21.0</v>
      </c>
      <c r="D10" t="n">
        <v>0.6188944216660638</v>
      </c>
      <c r="E10" t="n">
        <v>15.0</v>
      </c>
      <c r="F10" t="n">
        <v>0.3585304560411355</v>
      </c>
      <c r="G10" t="n">
        <v>23.0</v>
      </c>
      <c r="H10" t="n">
        <v>0.3811055783339362</v>
      </c>
      <c r="I10" t="n">
        <v>16.0</v>
      </c>
      <c r="J10" t="n">
        <v>0.7654927499823739</v>
      </c>
      <c r="K10" t="n">
        <v>20.0</v>
      </c>
      <c r="L10" t="n">
        <v>0.1927072897373689</v>
      </c>
      <c r="M10" t="n">
        <v>13.0</v>
      </c>
      <c r="N10" t="n">
        <v>0.22282664700967578</v>
      </c>
      <c r="O10" t="n">
        <v>9.0</v>
      </c>
      <c r="P10" t="n">
        <v>0.7739650445643276</v>
      </c>
      <c r="Q10" t="n">
        <v>22.0</v>
      </c>
      <c r="R10" t="n">
        <v>0.4977920527837864</v>
      </c>
      <c r="S10" t="n">
        <v>17.0</v>
      </c>
      <c r="T10" t="n">
        <v>0.6365974900929353</v>
      </c>
      <c r="U10" t="n">
        <v>7.0</v>
      </c>
      <c r="V10" t="n">
        <v>0.14750508681704794</v>
      </c>
      <c r="W10" t="n">
        <v>27.0</v>
      </c>
      <c r="X10" t="n">
        <v>0.06956001387927983</v>
      </c>
      <c r="Y10" t="n">
        <v>12.0</v>
      </c>
      <c r="Z10" t="n">
        <v>0.09348606974646015</v>
      </c>
      <c r="AA10" t="n">
        <v>22.0</v>
      </c>
      <c r="AB10" t="n">
        <v>0.2068280794719515</v>
      </c>
      <c r="AC10" t="n">
        <v>29.0</v>
      </c>
      <c r="AD10" t="n">
        <v>0.5286627641660162</v>
      </c>
      <c r="AE10" t="n">
        <v>25.0</v>
      </c>
      <c r="AF10" t="n">
        <v>0.5921513492911733</v>
      </c>
      <c r="AG10" t="n">
        <v>24.0</v>
      </c>
      <c r="AH10" t="n">
        <v>0.4926673182231484</v>
      </c>
      <c r="AI10" t="n">
        <v>25.0</v>
      </c>
      <c r="AJ10" t="n">
        <v>0.6552133222489872</v>
      </c>
      <c r="AK10" t="n">
        <v>27.0</v>
      </c>
      <c r="AL10" t="n">
        <v>0.38195843516400796</v>
      </c>
      <c r="AM10" t="n">
        <v>24.0</v>
      </c>
      <c r="AN10" t="n">
        <v>0.3447866777510128</v>
      </c>
      <c r="AO10" t="n">
        <v>4.0</v>
      </c>
      <c r="AP10" t="n">
        <v>0.7813314939216667</v>
      </c>
      <c r="AQ10" t="n">
        <v>18.0</v>
      </c>
      <c r="AR10" t="n">
        <v>0.1994184226140337</v>
      </c>
      <c r="AS10" t="n">
        <v>16.0</v>
      </c>
      <c r="AT10" t="n">
        <v>0.2255363404791356</v>
      </c>
      <c r="AU10" t="n">
        <v>17.0</v>
      </c>
      <c r="AV10" t="n">
        <v>0.7799372879139257</v>
      </c>
      <c r="AW10" t="n">
        <v>13.0</v>
      </c>
      <c r="AX10" t="n">
        <v>0.49684573252099784</v>
      </c>
      <c r="AY10" t="n">
        <v>7.0</v>
      </c>
      <c r="AZ10" t="n">
        <v>0.5519353863796592</v>
      </c>
      <c r="BA10" t="n">
        <v>5.0</v>
      </c>
      <c r="BB10" t="n">
        <v>0.11756188935315108</v>
      </c>
      <c r="BC10" t="n">
        <v>28.0</v>
      </c>
      <c r="BD10" t="n">
        <v>0.08591896868600231</v>
      </c>
      <c r="BE10" t="n">
        <v>4.0</v>
      </c>
      <c r="BF10" t="n">
        <v>0.10924433298462453</v>
      </c>
      <c r="BG10" t="n">
        <v>4.0</v>
      </c>
      <c r="BH10" t="n">
        <v>0.17421895890100353</v>
      </c>
      <c r="BI10" t="n">
        <v>25.0</v>
      </c>
      <c r="BJ10" t="n">
        <v>0.5584241039315675</v>
      </c>
      <c r="BK10" t="n">
        <v>23.0</v>
      </c>
      <c r="BL10" t="n">
        <v>0.6225560429766331</v>
      </c>
      <c r="BM10" t="n">
        <v>24.0</v>
      </c>
      <c r="BN10" t="n">
        <v>106.67679051711399</v>
      </c>
      <c r="BO10" t="n">
        <v>25.0</v>
      </c>
      <c r="BP10" t="n">
        <v>112.33895674686339</v>
      </c>
      <c r="BQ10" t="n">
        <v>24.0</v>
      </c>
      <c r="BR10" t="n">
        <v>100.25447283554686</v>
      </c>
      <c r="BS10" t="n">
        <v>22.0</v>
      </c>
    </row>
    <row r="11">
      <c r="A11" t="s">
        <v>17</v>
      </c>
      <c r="B11" t="n">
        <v>0.45506958528395436</v>
      </c>
      <c r="C11" t="n">
        <v>25.0</v>
      </c>
      <c r="D11" t="n">
        <v>0.5564441874744338</v>
      </c>
      <c r="E11" t="n">
        <v>27.0</v>
      </c>
      <c r="F11" t="n">
        <v>0.36227608810353223</v>
      </c>
      <c r="G11" t="n">
        <v>18.0</v>
      </c>
      <c r="H11" t="n">
        <v>0.44355581252556614</v>
      </c>
      <c r="I11" t="n">
        <v>4.0</v>
      </c>
      <c r="J11" t="n">
        <v>0.7697880855551574</v>
      </c>
      <c r="K11" t="n">
        <v>17.0</v>
      </c>
      <c r="L11" t="n">
        <v>0.1843119826319911</v>
      </c>
      <c r="M11" t="n">
        <v>22.0</v>
      </c>
      <c r="N11" t="n">
        <v>0.15441206976684604</v>
      </c>
      <c r="O11" t="n">
        <v>30.0</v>
      </c>
      <c r="P11" t="n">
        <v>0.7672300850739789</v>
      </c>
      <c r="Q11" t="n">
        <v>24.0</v>
      </c>
      <c r="R11" t="n">
        <v>0.4706307270899447</v>
      </c>
      <c r="S11" t="n">
        <v>29.0</v>
      </c>
      <c r="T11" t="n">
        <v>0.6499493418677438</v>
      </c>
      <c r="U11" t="n">
        <v>5.0</v>
      </c>
      <c r="V11" t="n">
        <v>0.14517513353785083</v>
      </c>
      <c r="W11" t="n">
        <v>25.0</v>
      </c>
      <c r="X11" t="n">
        <v>0.07964056131638306</v>
      </c>
      <c r="Y11" t="n">
        <v>23.0</v>
      </c>
      <c r="Z11" t="n">
        <v>0.0918999174385888</v>
      </c>
      <c r="AA11" t="n">
        <v>21.0</v>
      </c>
      <c r="AB11" t="n">
        <v>0.20040536041358842</v>
      </c>
      <c r="AC11" t="n">
        <v>26.0</v>
      </c>
      <c r="AD11" t="n">
        <v>0.5362156617788157</v>
      </c>
      <c r="AE11" t="n">
        <v>17.0</v>
      </c>
      <c r="AF11" t="n">
        <v>0.5966219003658358</v>
      </c>
      <c r="AG11" t="n">
        <v>21.0</v>
      </c>
      <c r="AH11" t="n">
        <v>0.4590734344364772</v>
      </c>
      <c r="AI11" t="n">
        <v>12.0</v>
      </c>
      <c r="AJ11" t="n">
        <v>0.6568818369666961</v>
      </c>
      <c r="AK11" t="n">
        <v>28.0</v>
      </c>
      <c r="AL11" t="n">
        <v>0.3562503278054872</v>
      </c>
      <c r="AM11" t="n">
        <v>11.0</v>
      </c>
      <c r="AN11" t="n">
        <v>0.34311816303330384</v>
      </c>
      <c r="AO11" t="n">
        <v>3.0</v>
      </c>
      <c r="AP11" t="n">
        <v>0.7927693769552299</v>
      </c>
      <c r="AQ11" t="n">
        <v>20.0</v>
      </c>
      <c r="AR11" t="n">
        <v>0.23353527669985472</v>
      </c>
      <c r="AS11" t="n">
        <v>29.0</v>
      </c>
      <c r="AT11" t="n">
        <v>0.2244846496754542</v>
      </c>
      <c r="AU11" t="n">
        <v>14.0</v>
      </c>
      <c r="AV11" t="n">
        <v>0.9007468654404701</v>
      </c>
      <c r="AW11" t="n">
        <v>30.0</v>
      </c>
      <c r="AX11" t="n">
        <v>0.4974369654171283</v>
      </c>
      <c r="AY11" t="n">
        <v>8.0</v>
      </c>
      <c r="AZ11" t="n">
        <v>0.5494271391717145</v>
      </c>
      <c r="BA11" t="n">
        <v>4.0</v>
      </c>
      <c r="BB11" t="n">
        <v>0.1341748951036519</v>
      </c>
      <c r="BC11" t="n">
        <v>15.0</v>
      </c>
      <c r="BD11" t="n">
        <v>0.0758703250810616</v>
      </c>
      <c r="BE11" t="n">
        <v>12.0</v>
      </c>
      <c r="BF11" t="n">
        <v>0.08766681235844442</v>
      </c>
      <c r="BG11" t="n">
        <v>17.0</v>
      </c>
      <c r="BH11" t="n">
        <v>0.16325159022535873</v>
      </c>
      <c r="BI11" t="n">
        <v>29.0</v>
      </c>
      <c r="BJ11" t="n">
        <v>0.5206002704836697</v>
      </c>
      <c r="BK11" t="n">
        <v>8.0</v>
      </c>
      <c r="BL11" t="n">
        <v>0.5979448898409017</v>
      </c>
      <c r="BM11" t="n">
        <v>12.0</v>
      </c>
      <c r="BN11" t="n">
        <v>106.1343561808225</v>
      </c>
      <c r="BO11" t="n">
        <v>27.0</v>
      </c>
      <c r="BP11" t="n">
        <v>107.86548178330085</v>
      </c>
      <c r="BQ11" t="n">
        <v>5.0</v>
      </c>
      <c r="BR11" t="n">
        <v>105.44372435750721</v>
      </c>
      <c r="BS11" t="n">
        <v>2.0</v>
      </c>
    </row>
    <row r="12">
      <c r="A12" t="s">
        <v>18</v>
      </c>
      <c r="B12" t="n">
        <v>0.4583583844134456</v>
      </c>
      <c r="C12" t="n">
        <v>22.0</v>
      </c>
      <c r="D12" t="n">
        <v>0.5191020589355267</v>
      </c>
      <c r="E12" t="n">
        <v>29.0</v>
      </c>
      <c r="F12" t="n">
        <v>0.36080459678976323</v>
      </c>
      <c r="G12" t="n">
        <v>21.0</v>
      </c>
      <c r="H12" t="n">
        <v>0.48089794106447326</v>
      </c>
      <c r="I12" t="n">
        <v>2.0</v>
      </c>
      <c r="J12" t="n">
        <v>0.7521882708865801</v>
      </c>
      <c r="K12" t="n">
        <v>25.0</v>
      </c>
      <c r="L12" t="n">
        <v>0.18605867965816755</v>
      </c>
      <c r="M12" t="n">
        <v>20.0</v>
      </c>
      <c r="N12" t="n">
        <v>0.18502933052242787</v>
      </c>
      <c r="O12" t="n">
        <v>27.0</v>
      </c>
      <c r="P12" t="n">
        <v>0.7804250009830865</v>
      </c>
      <c r="Q12" t="n">
        <v>14.0</v>
      </c>
      <c r="R12" t="n">
        <v>0.4777671497762087</v>
      </c>
      <c r="S12" t="n">
        <v>27.0</v>
      </c>
      <c r="T12" t="n">
        <v>0.6384375015608119</v>
      </c>
      <c r="U12" t="n">
        <v>6.0</v>
      </c>
      <c r="V12" t="n">
        <v>0.14611241003843375</v>
      </c>
      <c r="W12" t="n">
        <v>26.0</v>
      </c>
      <c r="X12" t="n">
        <v>0.07050014238819087</v>
      </c>
      <c r="Y12" t="n">
        <v>13.0</v>
      </c>
      <c r="Z12" t="n">
        <v>0.08941593602571372</v>
      </c>
      <c r="AA12" t="n">
        <v>18.0</v>
      </c>
      <c r="AB12" t="n">
        <v>0.18300697438595395</v>
      </c>
      <c r="AC12" t="n">
        <v>11.0</v>
      </c>
      <c r="AD12" t="n">
        <v>0.5450456263857033</v>
      </c>
      <c r="AE12" t="n">
        <v>13.0</v>
      </c>
      <c r="AF12" t="n">
        <v>0.6046968851970044</v>
      </c>
      <c r="AG12" t="n">
        <v>16.0</v>
      </c>
      <c r="AH12" t="n">
        <v>0.5024854656456521</v>
      </c>
      <c r="AI12" t="n">
        <v>29.0</v>
      </c>
      <c r="AJ12" t="n">
        <v>0.6809745814122162</v>
      </c>
      <c r="AK12" t="n">
        <v>29.0</v>
      </c>
      <c r="AL12" t="n">
        <v>0.39657901219991853</v>
      </c>
      <c r="AM12" t="n">
        <v>26.0</v>
      </c>
      <c r="AN12" t="n">
        <v>0.3190254185877837</v>
      </c>
      <c r="AO12" t="n">
        <v>2.0</v>
      </c>
      <c r="AP12" t="n">
        <v>0.8177516441252972</v>
      </c>
      <c r="AQ12" t="n">
        <v>25.0</v>
      </c>
      <c r="AR12" t="n">
        <v>0.20443586369305974</v>
      </c>
      <c r="AS12" t="n">
        <v>19.0</v>
      </c>
      <c r="AT12" t="n">
        <v>0.22182008357378155</v>
      </c>
      <c r="AU12" t="n">
        <v>6.0</v>
      </c>
      <c r="AV12" t="n">
        <v>0.8369447230105739</v>
      </c>
      <c r="AW12" t="n">
        <v>27.0</v>
      </c>
      <c r="AX12" t="n">
        <v>0.5012042017407441</v>
      </c>
      <c r="AY12" t="n">
        <v>15.0</v>
      </c>
      <c r="AZ12" t="n">
        <v>0.6015237746353792</v>
      </c>
      <c r="BA12" t="n">
        <v>16.0</v>
      </c>
      <c r="BB12" t="n">
        <v>0.12374371548820344</v>
      </c>
      <c r="BC12" t="n">
        <v>24.0</v>
      </c>
      <c r="BD12" t="n">
        <v>0.09049792234653146</v>
      </c>
      <c r="BE12" t="n">
        <v>3.0</v>
      </c>
      <c r="BF12" t="n">
        <v>0.11718793733823833</v>
      </c>
      <c r="BG12" t="n">
        <v>1.0</v>
      </c>
      <c r="BH12" t="n">
        <v>0.18100318417594516</v>
      </c>
      <c r="BI12" t="n">
        <v>21.0</v>
      </c>
      <c r="BJ12" t="n">
        <v>0.5687185890406772</v>
      </c>
      <c r="BK12" t="n">
        <v>26.0</v>
      </c>
      <c r="BL12" t="n">
        <v>0.6361492105331825</v>
      </c>
      <c r="BM12" t="n">
        <v>26.0</v>
      </c>
      <c r="BN12" t="n">
        <v>107.73739270675172</v>
      </c>
      <c r="BO12" t="n">
        <v>23.0</v>
      </c>
      <c r="BP12" t="n">
        <v>114.0365480005727</v>
      </c>
      <c r="BQ12" t="n">
        <v>30.0</v>
      </c>
      <c r="BR12" t="n">
        <v>104.09521357495315</v>
      </c>
      <c r="BS12" t="n">
        <v>6.0</v>
      </c>
    </row>
    <row r="13">
      <c r="A13" t="s">
        <v>10</v>
      </c>
      <c r="B13" t="n">
        <v>0.48679824256191995</v>
      </c>
      <c r="C13" t="n">
        <v>3.0</v>
      </c>
      <c r="D13" t="n">
        <v>0.6325513797277056</v>
      </c>
      <c r="E13" t="n">
        <v>9.0</v>
      </c>
      <c r="F13" t="n">
        <v>0.39164430653201626</v>
      </c>
      <c r="G13" t="n">
        <v>3.0</v>
      </c>
      <c r="H13" t="n">
        <v>0.3674486202722944</v>
      </c>
      <c r="I13" t="n">
        <v>22.0</v>
      </c>
      <c r="J13" t="n">
        <v>0.8131312363770643</v>
      </c>
      <c r="K13" t="n">
        <v>5.0</v>
      </c>
      <c r="L13" t="n">
        <v>0.18409138810998485</v>
      </c>
      <c r="M13" t="n">
        <v>24.0</v>
      </c>
      <c r="N13" t="n">
        <v>0.2072984511993029</v>
      </c>
      <c r="O13" t="n">
        <v>20.0</v>
      </c>
      <c r="P13" t="n">
        <v>0.7426311372355044</v>
      </c>
      <c r="Q13" t="n">
        <v>30.0</v>
      </c>
      <c r="R13" t="n">
        <v>0.48751864637093406</v>
      </c>
      <c r="S13" t="n">
        <v>25.0</v>
      </c>
      <c r="T13" t="n">
        <v>0.6565177932893699</v>
      </c>
      <c r="U13" t="n">
        <v>4.0</v>
      </c>
      <c r="V13" t="n">
        <v>0.13134905422937238</v>
      </c>
      <c r="W13" t="n">
        <v>12.0</v>
      </c>
      <c r="X13" t="n">
        <v>0.07511348179645518</v>
      </c>
      <c r="Y13" t="n">
        <v>17.0</v>
      </c>
      <c r="Z13" t="n">
        <v>0.104470626235481</v>
      </c>
      <c r="AA13" t="n">
        <v>26.0</v>
      </c>
      <c r="AB13" t="n">
        <v>0.1771383431189522</v>
      </c>
      <c r="AC13" t="n">
        <v>4.0</v>
      </c>
      <c r="AD13" t="n">
        <v>0.558300163074164</v>
      </c>
      <c r="AE13" t="n">
        <v>6.0</v>
      </c>
      <c r="AF13" t="n">
        <v>0.6191008395772162</v>
      </c>
      <c r="AG13" t="n">
        <v>6.0</v>
      </c>
      <c r="AH13" t="n">
        <v>0.43982676303303336</v>
      </c>
      <c r="AI13" t="n">
        <v>2.0</v>
      </c>
      <c r="AJ13" t="n">
        <v>0.6359678163600813</v>
      </c>
      <c r="AK13" t="n">
        <v>23.0</v>
      </c>
      <c r="AL13" t="n">
        <v>0.3337025360652393</v>
      </c>
      <c r="AM13" t="n">
        <v>5.0</v>
      </c>
      <c r="AN13" t="n">
        <v>0.3640321836399188</v>
      </c>
      <c r="AO13" t="n">
        <v>8.0</v>
      </c>
      <c r="AP13" t="n">
        <v>0.7547991612384871</v>
      </c>
      <c r="AQ13" t="n">
        <v>5.0</v>
      </c>
      <c r="AR13" t="n">
        <v>0.208106407385318</v>
      </c>
      <c r="AS13" t="n">
        <v>20.0</v>
      </c>
      <c r="AT13" t="n">
        <v>0.23087544708274876</v>
      </c>
      <c r="AU13" t="n">
        <v>28.0</v>
      </c>
      <c r="AV13" t="n">
        <v>0.8010526030647394</v>
      </c>
      <c r="AW13" t="n">
        <v>21.0</v>
      </c>
      <c r="AX13" t="n">
        <v>0.500313474077138</v>
      </c>
      <c r="AY13" t="n">
        <v>11.0</v>
      </c>
      <c r="AZ13" t="n">
        <v>0.5357750974753199</v>
      </c>
      <c r="BA13" t="n">
        <v>2.0</v>
      </c>
      <c r="BB13" t="n">
        <v>0.1376013392399777</v>
      </c>
      <c r="BC13" t="n">
        <v>12.0</v>
      </c>
      <c r="BD13" t="n">
        <v>0.06732557014151526</v>
      </c>
      <c r="BE13" t="n">
        <v>22.0</v>
      </c>
      <c r="BF13" t="n">
        <v>0.0758004701501707</v>
      </c>
      <c r="BG13" t="n">
        <v>27.0</v>
      </c>
      <c r="BH13" t="n">
        <v>0.17856866897866852</v>
      </c>
      <c r="BI13" t="n">
        <v>22.0</v>
      </c>
      <c r="BJ13" t="n">
        <v>0.5012390965742525</v>
      </c>
      <c r="BK13" t="n">
        <v>2.0</v>
      </c>
      <c r="BL13" t="n">
        <v>0.5707232312387738</v>
      </c>
      <c r="BM13" t="n">
        <v>3.0</v>
      </c>
      <c r="BN13" t="n">
        <v>113.69593143914159</v>
      </c>
      <c r="BO13" t="n">
        <v>8.0</v>
      </c>
      <c r="BP13" t="n">
        <v>109.18728243781864</v>
      </c>
      <c r="BQ13" t="n">
        <v>8.0</v>
      </c>
      <c r="BR13" t="n">
        <v>104.20394730524913</v>
      </c>
      <c r="BS13" t="n">
        <v>5.0</v>
      </c>
    </row>
    <row r="14">
      <c r="A14" t="s">
        <v>104</v>
      </c>
      <c r="B14" t="n">
        <v>0.4715223061875923</v>
      </c>
      <c r="C14" t="n">
        <v>11.0</v>
      </c>
      <c r="D14" t="n">
        <v>0.5941146182044984</v>
      </c>
      <c r="E14" t="n">
        <v>18.0</v>
      </c>
      <c r="F14" t="n">
        <v>0.3839530595397113</v>
      </c>
      <c r="G14" t="n">
        <v>5.0</v>
      </c>
      <c r="H14" t="n">
        <v>0.40588538179550154</v>
      </c>
      <c r="I14" t="n">
        <v>13.0</v>
      </c>
      <c r="J14" t="n">
        <v>0.8390304938545969</v>
      </c>
      <c r="K14" t="n">
        <v>2.0</v>
      </c>
      <c r="L14" t="n">
        <v>0.17829644827866606</v>
      </c>
      <c r="M14" t="n">
        <v>27.0</v>
      </c>
      <c r="N14" t="n">
        <v>0.22204448922861594</v>
      </c>
      <c r="O14" t="n">
        <v>10.0</v>
      </c>
      <c r="P14" t="n">
        <v>0.792132677788517</v>
      </c>
      <c r="Q14" t="n">
        <v>7.0</v>
      </c>
      <c r="R14" t="n">
        <v>0.5154059607891216</v>
      </c>
      <c r="S14" t="n">
        <v>4.0</v>
      </c>
      <c r="T14" t="n">
        <v>0.5665607788748228</v>
      </c>
      <c r="U14" t="n">
        <v>23.0</v>
      </c>
      <c r="V14" t="n">
        <v>0.1319757987245911</v>
      </c>
      <c r="W14" t="n">
        <v>14.0</v>
      </c>
      <c r="X14" t="n">
        <v>0.0760383183803504</v>
      </c>
      <c r="Y14" t="n">
        <v>19.0</v>
      </c>
      <c r="Z14" t="n">
        <v>0.07174088089852716</v>
      </c>
      <c r="AA14" t="n">
        <v>1.0</v>
      </c>
      <c r="AB14" t="n">
        <v>0.18241779195007846</v>
      </c>
      <c r="AC14" t="n">
        <v>8.0</v>
      </c>
      <c r="AD14" t="n">
        <v>0.5498778097651408</v>
      </c>
      <c r="AE14" t="n">
        <v>10.0</v>
      </c>
      <c r="AF14" t="n">
        <v>0.6100004303659142</v>
      </c>
      <c r="AG14" t="n">
        <v>10.0</v>
      </c>
      <c r="AH14" t="n">
        <v>0.4559740492632512</v>
      </c>
      <c r="AI14" t="n">
        <v>9.0</v>
      </c>
      <c r="AJ14" t="n">
        <v>0.6398584977404264</v>
      </c>
      <c r="AK14" t="n">
        <v>24.0</v>
      </c>
      <c r="AL14" t="n">
        <v>0.3207295277527913</v>
      </c>
      <c r="AM14" t="n">
        <v>2.0</v>
      </c>
      <c r="AN14" t="n">
        <v>0.3601415022595736</v>
      </c>
      <c r="AO14" t="n">
        <v>7.0</v>
      </c>
      <c r="AP14" t="n">
        <v>0.7122950582517572</v>
      </c>
      <c r="AQ14" t="n">
        <v>1.0</v>
      </c>
      <c r="AR14" t="n">
        <v>0.18583439440170946</v>
      </c>
      <c r="AS14" t="n">
        <v>12.0</v>
      </c>
      <c r="AT14" t="n">
        <v>0.2227169400786884</v>
      </c>
      <c r="AU14" t="n">
        <v>10.0</v>
      </c>
      <c r="AV14" t="n">
        <v>0.7718435818940524</v>
      </c>
      <c r="AW14" t="n">
        <v>9.0</v>
      </c>
      <c r="AX14" t="n">
        <v>0.5008141634739983</v>
      </c>
      <c r="AY14" t="n">
        <v>14.0</v>
      </c>
      <c r="AZ14" t="n">
        <v>0.5914078953760239</v>
      </c>
      <c r="BA14" t="n">
        <v>14.0</v>
      </c>
      <c r="BB14" t="n">
        <v>0.12990627728521106</v>
      </c>
      <c r="BC14" t="n">
        <v>19.0</v>
      </c>
      <c r="BD14" t="n">
        <v>0.07291374455766365</v>
      </c>
      <c r="BE14" t="n">
        <v>17.0</v>
      </c>
      <c r="BF14" t="n">
        <v>0.1041813521707006</v>
      </c>
      <c r="BG14" t="n">
        <v>6.0</v>
      </c>
      <c r="BH14" t="n">
        <v>0.1761829323841123</v>
      </c>
      <c r="BI14" t="n">
        <v>24.0</v>
      </c>
      <c r="BJ14" t="n">
        <v>0.5123760628356048</v>
      </c>
      <c r="BK14" t="n">
        <v>4.0</v>
      </c>
      <c r="BL14" t="n">
        <v>0.5723742530706923</v>
      </c>
      <c r="BM14" t="n">
        <v>4.0</v>
      </c>
      <c r="BN14" t="n">
        <v>113.0664933320703</v>
      </c>
      <c r="BO14" t="n">
        <v>9.0</v>
      </c>
      <c r="BP14" t="n">
        <v>109.1312370730962</v>
      </c>
      <c r="BQ14" t="n">
        <v>7.0</v>
      </c>
      <c r="BR14" t="n">
        <v>98.64303469468929</v>
      </c>
      <c r="BS14" t="n">
        <v>27.0</v>
      </c>
    </row>
    <row r="15">
      <c r="A15" t="s">
        <v>105</v>
      </c>
      <c r="B15" t="n">
        <v>0.4635496862327578</v>
      </c>
      <c r="C15" t="n">
        <v>20.0</v>
      </c>
      <c r="D15" t="n">
        <v>0.6245977537366599</v>
      </c>
      <c r="E15" t="n">
        <v>12.0</v>
      </c>
      <c r="F15" t="n">
        <v>0.3622793763492004</v>
      </c>
      <c r="G15" t="n">
        <v>17.0</v>
      </c>
      <c r="H15" t="n">
        <v>0.3754022462633401</v>
      </c>
      <c r="I15" t="n">
        <v>19.0</v>
      </c>
      <c r="J15" t="n">
        <v>0.732253483832116</v>
      </c>
      <c r="K15" t="n">
        <v>29.0</v>
      </c>
      <c r="L15" t="n">
        <v>0.1884749473044414</v>
      </c>
      <c r="M15" t="n">
        <v>19.0</v>
      </c>
      <c r="N15" t="n">
        <v>0.21943597749332788</v>
      </c>
      <c r="O15" t="n">
        <v>12.0</v>
      </c>
      <c r="P15" t="n">
        <v>0.7829705083244554</v>
      </c>
      <c r="Q15" t="n">
        <v>11.0</v>
      </c>
      <c r="R15" t="n">
        <v>0.5040406136855524</v>
      </c>
      <c r="S15" t="n">
        <v>11.0</v>
      </c>
      <c r="T15" t="n">
        <v>0.6170882389450774</v>
      </c>
      <c r="U15" t="n">
        <v>10.0</v>
      </c>
      <c r="V15" t="n">
        <v>0.1430286217656879</v>
      </c>
      <c r="W15" t="n">
        <v>23.0</v>
      </c>
      <c r="X15" t="n">
        <v>0.07622881473147528</v>
      </c>
      <c r="Y15" t="n">
        <v>20.0</v>
      </c>
      <c r="Z15" t="n">
        <v>0.09078992350329108</v>
      </c>
      <c r="AA15" t="n">
        <v>19.0</v>
      </c>
      <c r="AB15" t="n">
        <v>0.19333944206387854</v>
      </c>
      <c r="AC15" t="n">
        <v>24.0</v>
      </c>
      <c r="AD15" t="n">
        <v>0.5320891196504377</v>
      </c>
      <c r="AE15" t="n">
        <v>21.0</v>
      </c>
      <c r="AF15" t="n">
        <v>0.5925821438416919</v>
      </c>
      <c r="AG15" t="n">
        <v>23.0</v>
      </c>
      <c r="AH15" t="n">
        <v>0.467193789118864</v>
      </c>
      <c r="AI15" t="n">
        <v>17.0</v>
      </c>
      <c r="AJ15" t="n">
        <v>0.6150994718033422</v>
      </c>
      <c r="AK15" t="n">
        <v>16.0</v>
      </c>
      <c r="AL15" t="n">
        <v>0.34424077929026226</v>
      </c>
      <c r="AM15" t="n">
        <v>6.0</v>
      </c>
      <c r="AN15" t="n">
        <v>0.38490052819665777</v>
      </c>
      <c r="AO15" t="n">
        <v>15.0</v>
      </c>
      <c r="AP15" t="n">
        <v>0.8303709120426069</v>
      </c>
      <c r="AQ15" t="n">
        <v>27.0</v>
      </c>
      <c r="AR15" t="n">
        <v>0.2111759711896463</v>
      </c>
      <c r="AS15" t="n">
        <v>23.0</v>
      </c>
      <c r="AT15" t="n">
        <v>0.2270578956610599</v>
      </c>
      <c r="AU15" t="n">
        <v>24.0</v>
      </c>
      <c r="AV15" t="n">
        <v>0.779367957090312</v>
      </c>
      <c r="AW15" t="n">
        <v>12.0</v>
      </c>
      <c r="AX15" t="n">
        <v>0.5048326776027267</v>
      </c>
      <c r="AY15" t="n">
        <v>26.0</v>
      </c>
      <c r="AZ15" t="n">
        <v>0.5904450437353227</v>
      </c>
      <c r="BA15" t="n">
        <v>13.0</v>
      </c>
      <c r="BB15" t="n">
        <v>0.1421733444750799</v>
      </c>
      <c r="BC15" t="n">
        <v>8.0</v>
      </c>
      <c r="BD15" t="n">
        <v>0.07550740682218333</v>
      </c>
      <c r="BE15" t="n">
        <v>13.0</v>
      </c>
      <c r="BF15" t="n">
        <v>0.08118802935508529</v>
      </c>
      <c r="BG15" t="n">
        <v>21.0</v>
      </c>
      <c r="BH15" t="n">
        <v>0.2038349259554924</v>
      </c>
      <c r="BI15" t="n">
        <v>4.0</v>
      </c>
      <c r="BJ15" t="n">
        <v>0.5338359506256126</v>
      </c>
      <c r="BK15" t="n">
        <v>15.0</v>
      </c>
      <c r="BL15" t="n">
        <v>0.604871092432985</v>
      </c>
      <c r="BM15" t="n">
        <v>19.0</v>
      </c>
      <c r="BN15" t="n">
        <v>106.13816733286873</v>
      </c>
      <c r="BO15" t="n">
        <v>26.0</v>
      </c>
      <c r="BP15" t="n">
        <v>105.6239652170259</v>
      </c>
      <c r="BQ15" t="n">
        <v>2.0</v>
      </c>
      <c r="BR15" t="n">
        <v>100.5510594803726</v>
      </c>
      <c r="BS15" t="n">
        <v>18.0</v>
      </c>
    </row>
    <row r="16">
      <c r="A16" t="s">
        <v>13</v>
      </c>
      <c r="B16" t="n">
        <v>0.4811538505484353</v>
      </c>
      <c r="C16" t="n">
        <v>7.0</v>
      </c>
      <c r="D16" t="n">
        <v>0.6364524071714557</v>
      </c>
      <c r="E16" t="n">
        <v>8.0</v>
      </c>
      <c r="F16" t="n">
        <v>0.3642392802134734</v>
      </c>
      <c r="G16" t="n">
        <v>15.0</v>
      </c>
      <c r="H16" t="n">
        <v>0.36354759282854426</v>
      </c>
      <c r="I16" t="n">
        <v>23.0</v>
      </c>
      <c r="J16" t="n">
        <v>0.7666763669050127</v>
      </c>
      <c r="K16" t="n">
        <v>19.0</v>
      </c>
      <c r="L16" t="n">
        <v>0.19050554488410879</v>
      </c>
      <c r="M16" t="n">
        <v>15.0</v>
      </c>
      <c r="N16" t="n">
        <v>0.22921381571038646</v>
      </c>
      <c r="O16" t="n">
        <v>6.0</v>
      </c>
      <c r="P16" t="n">
        <v>0.7774132011363316</v>
      </c>
      <c r="Q16" t="n">
        <v>20.0</v>
      </c>
      <c r="R16" t="n">
        <v>0.5108213224117696</v>
      </c>
      <c r="S16" t="n">
        <v>8.0</v>
      </c>
      <c r="T16" t="n">
        <v>0.6085171911004412</v>
      </c>
      <c r="U16" t="n">
        <v>15.0</v>
      </c>
      <c r="V16" t="n">
        <v>0.13228934930833408</v>
      </c>
      <c r="W16" t="n">
        <v>16.0</v>
      </c>
      <c r="X16" t="n">
        <v>0.08464194138008951</v>
      </c>
      <c r="Y16" t="n">
        <v>27.0</v>
      </c>
      <c r="Z16" t="n">
        <v>0.08777170798711616</v>
      </c>
      <c r="AA16" t="n">
        <v>16.0</v>
      </c>
      <c r="AB16" t="n">
        <v>0.18820509660720627</v>
      </c>
      <c r="AC16" t="n">
        <v>16.0</v>
      </c>
      <c r="AD16" t="n">
        <v>0.5474252208866799</v>
      </c>
      <c r="AE16" t="n">
        <v>12.0</v>
      </c>
      <c r="AF16" t="n">
        <v>0.6091678103535346</v>
      </c>
      <c r="AG16" t="n">
        <v>12.0</v>
      </c>
      <c r="AH16" t="n">
        <v>0.4509870614131717</v>
      </c>
      <c r="AI16" t="n">
        <v>7.0</v>
      </c>
      <c r="AJ16" t="n">
        <v>0.5775657325537256</v>
      </c>
      <c r="AK16" t="n">
        <v>11.0</v>
      </c>
      <c r="AL16" t="n">
        <v>0.3725452927194908</v>
      </c>
      <c r="AM16" t="n">
        <v>19.0</v>
      </c>
      <c r="AN16" t="n">
        <v>0.4224342674462745</v>
      </c>
      <c r="AO16" t="n">
        <v>20.0</v>
      </c>
      <c r="AP16" t="n">
        <v>0.7983551636953621</v>
      </c>
      <c r="AQ16" t="n">
        <v>22.0</v>
      </c>
      <c r="AR16" t="n">
        <v>0.20995081972267762</v>
      </c>
      <c r="AS16" t="n">
        <v>21.0</v>
      </c>
      <c r="AT16" t="n">
        <v>0.22599529805980048</v>
      </c>
      <c r="AU16" t="n">
        <v>21.0</v>
      </c>
      <c r="AV16" t="n">
        <v>0.7540115579998866</v>
      </c>
      <c r="AW16" t="n">
        <v>4.0</v>
      </c>
      <c r="AX16" t="n">
        <v>0.5013782062561416</v>
      </c>
      <c r="AY16" t="n">
        <v>18.0</v>
      </c>
      <c r="AZ16" t="n">
        <v>0.5863943441274803</v>
      </c>
      <c r="BA16" t="n">
        <v>11.0</v>
      </c>
      <c r="BB16" t="n">
        <v>0.13940584559894864</v>
      </c>
      <c r="BC16" t="n">
        <v>11.0</v>
      </c>
      <c r="BD16" t="n">
        <v>0.061675395627462194</v>
      </c>
      <c r="BE16" t="n">
        <v>27.0</v>
      </c>
      <c r="BF16" t="n">
        <v>0.08436950621971537</v>
      </c>
      <c r="BG16" t="n">
        <v>20.0</v>
      </c>
      <c r="BH16" t="n">
        <v>0.1817363575975649</v>
      </c>
      <c r="BI16" t="n">
        <v>20.0</v>
      </c>
      <c r="BJ16" t="n">
        <v>0.5288231211672375</v>
      </c>
      <c r="BK16" t="n">
        <v>14.0</v>
      </c>
      <c r="BL16" t="n">
        <v>0.5986187709272952</v>
      </c>
      <c r="BM16" t="n">
        <v>13.0</v>
      </c>
      <c r="BN16" t="n">
        <v>112.25191534364815</v>
      </c>
      <c r="BO16" t="n">
        <v>10.0</v>
      </c>
      <c r="BP16" t="n">
        <v>109.51908365822939</v>
      </c>
      <c r="BQ16" t="n">
        <v>10.0</v>
      </c>
      <c r="BR16" t="n">
        <v>103.28331069148557</v>
      </c>
      <c r="BS16" t="n">
        <v>7.0</v>
      </c>
    </row>
    <row r="17">
      <c r="A17" t="s">
        <v>106</v>
      </c>
      <c r="B17" t="n">
        <v>0.47353497732339045</v>
      </c>
      <c r="C17" t="n">
        <v>9.0</v>
      </c>
      <c r="D17" t="n">
        <v>0.5711932682310167</v>
      </c>
      <c r="E17" t="n">
        <v>24.0</v>
      </c>
      <c r="F17" t="n">
        <v>0.36227520891551296</v>
      </c>
      <c r="G17" t="n">
        <v>19.0</v>
      </c>
      <c r="H17" t="n">
        <v>0.42880673176898326</v>
      </c>
      <c r="I17" t="n">
        <v>7.0</v>
      </c>
      <c r="J17" t="n">
        <v>0.7794759782673072</v>
      </c>
      <c r="K17" t="n">
        <v>16.0</v>
      </c>
      <c r="L17" t="n">
        <v>0.1842489445905346</v>
      </c>
      <c r="M17" t="n">
        <v>23.0</v>
      </c>
      <c r="N17" t="n">
        <v>0.1673472771740135</v>
      </c>
      <c r="O17" t="n">
        <v>29.0</v>
      </c>
      <c r="P17" t="n">
        <v>0.8022452398382046</v>
      </c>
      <c r="Q17" t="n">
        <v>2.0</v>
      </c>
      <c r="R17" t="n">
        <v>0.49347099607811573</v>
      </c>
      <c r="S17" t="n">
        <v>20.0</v>
      </c>
      <c r="T17" t="n">
        <v>0.6693563033419857</v>
      </c>
      <c r="U17" t="n">
        <v>2.0</v>
      </c>
      <c r="V17" t="n">
        <v>0.12947446176841992</v>
      </c>
      <c r="W17" t="n">
        <v>10.0</v>
      </c>
      <c r="X17" t="n">
        <v>0.08625303279197115</v>
      </c>
      <c r="Y17" t="n">
        <v>29.0</v>
      </c>
      <c r="Z17" t="n">
        <v>0.08625136958079213</v>
      </c>
      <c r="AA17" t="n">
        <v>13.0</v>
      </c>
      <c r="AB17" t="n">
        <v>0.1919269009651054</v>
      </c>
      <c r="AC17" t="n">
        <v>21.0</v>
      </c>
      <c r="AD17" t="n">
        <v>0.5507076956037912</v>
      </c>
      <c r="AE17" t="n">
        <v>9.0</v>
      </c>
      <c r="AF17" t="n">
        <v>0.6104908218827904</v>
      </c>
      <c r="AG17" t="n">
        <v>9.0</v>
      </c>
      <c r="AH17" t="n">
        <v>0.462850622639591</v>
      </c>
      <c r="AI17" t="n">
        <v>14.0</v>
      </c>
      <c r="AJ17" t="n">
        <v>0.5733215570570565</v>
      </c>
      <c r="AK17" t="n">
        <v>7.0</v>
      </c>
      <c r="AL17" t="n">
        <v>0.3781508811916871</v>
      </c>
      <c r="AM17" t="n">
        <v>22.0</v>
      </c>
      <c r="AN17" t="n">
        <v>0.42667844294294355</v>
      </c>
      <c r="AO17" t="n">
        <v>24.0</v>
      </c>
      <c r="AP17" t="n">
        <v>0.7576372016550527</v>
      </c>
      <c r="AQ17" t="n">
        <v>7.0</v>
      </c>
      <c r="AR17" t="n">
        <v>0.18534263439332038</v>
      </c>
      <c r="AS17" t="n">
        <v>11.0</v>
      </c>
      <c r="AT17" t="n">
        <v>0.2227528391515059</v>
      </c>
      <c r="AU17" t="n">
        <v>11.0</v>
      </c>
      <c r="AV17" t="n">
        <v>0.8709838771042085</v>
      </c>
      <c r="AW17" t="n">
        <v>29.0</v>
      </c>
      <c r="AX17" t="n">
        <v>0.5012437177632773</v>
      </c>
      <c r="AY17" t="n">
        <v>16.0</v>
      </c>
      <c r="AZ17" t="n">
        <v>0.6086049136686903</v>
      </c>
      <c r="BA17" t="n">
        <v>18.0</v>
      </c>
      <c r="BB17" t="n">
        <v>0.15063108673710376</v>
      </c>
      <c r="BC17" t="n">
        <v>3.0</v>
      </c>
      <c r="BD17" t="n">
        <v>0.05958917568643366</v>
      </c>
      <c r="BE17" t="n">
        <v>29.0</v>
      </c>
      <c r="BF17" t="n">
        <v>0.07962847578561587</v>
      </c>
      <c r="BG17" t="n">
        <v>25.0</v>
      </c>
      <c r="BH17" t="n">
        <v>0.1939171831224223</v>
      </c>
      <c r="BI17" t="n">
        <v>12.0</v>
      </c>
      <c r="BJ17" t="n">
        <v>0.5440194698626549</v>
      </c>
      <c r="BK17" t="n">
        <v>17.0</v>
      </c>
      <c r="BL17" t="n">
        <v>0.6039783212323233</v>
      </c>
      <c r="BM17" t="n">
        <v>17.0</v>
      </c>
      <c r="BN17" t="n">
        <v>110.37150904213478</v>
      </c>
      <c r="BO17" t="n">
        <v>13.0</v>
      </c>
      <c r="BP17" t="n">
        <v>107.63694160546218</v>
      </c>
      <c r="BQ17" t="n">
        <v>4.0</v>
      </c>
      <c r="BR17" t="n">
        <v>99.26347964583975</v>
      </c>
      <c r="BS17" t="n">
        <v>24.0</v>
      </c>
    </row>
    <row r="18">
      <c r="A18" t="s">
        <v>14</v>
      </c>
      <c r="B18" t="n">
        <v>0.4851022091660619</v>
      </c>
      <c r="C18" t="n">
        <v>5.0</v>
      </c>
      <c r="D18" t="n">
        <v>0.6095888286366782</v>
      </c>
      <c r="E18" t="n">
        <v>16.0</v>
      </c>
      <c r="F18" t="n">
        <v>0.3710432921769187</v>
      </c>
      <c r="G18" t="n">
        <v>10.0</v>
      </c>
      <c r="H18" t="n">
        <v>0.3904111713633218</v>
      </c>
      <c r="I18" t="n">
        <v>15.0</v>
      </c>
      <c r="J18" t="n">
        <v>0.7966263437131823</v>
      </c>
      <c r="K18" t="n">
        <v>10.0</v>
      </c>
      <c r="L18" t="n">
        <v>0.18939576764035404</v>
      </c>
      <c r="M18" t="n">
        <v>16.0</v>
      </c>
      <c r="N18" t="n">
        <v>0.21617461315186717</v>
      </c>
      <c r="O18" t="n">
        <v>15.0</v>
      </c>
      <c r="P18" t="n">
        <v>0.7879486151574736</v>
      </c>
      <c r="Q18" t="n">
        <v>8.0</v>
      </c>
      <c r="R18" t="n">
        <v>0.5149761121861154</v>
      </c>
      <c r="S18" t="n">
        <v>5.0</v>
      </c>
      <c r="T18" t="n">
        <v>0.5594450415457386</v>
      </c>
      <c r="U18" t="n">
        <v>26.0</v>
      </c>
      <c r="V18" t="n">
        <v>0.12861437242923948</v>
      </c>
      <c r="W18" t="n">
        <v>8.0</v>
      </c>
      <c r="X18" t="n">
        <v>0.08013060078054512</v>
      </c>
      <c r="Y18" t="n">
        <v>24.0</v>
      </c>
      <c r="Z18" t="n">
        <v>0.08064044263442012</v>
      </c>
      <c r="AA18" t="n">
        <v>6.0</v>
      </c>
      <c r="AB18" t="n">
        <v>0.166989368399002</v>
      </c>
      <c r="AC18" t="n">
        <v>1.0</v>
      </c>
      <c r="AD18" t="n">
        <v>0.5581864422785884</v>
      </c>
      <c r="AE18" t="n">
        <v>7.0</v>
      </c>
      <c r="AF18" t="n">
        <v>0.6199897052009854</v>
      </c>
      <c r="AG18" t="n">
        <v>5.0</v>
      </c>
      <c r="AH18" t="n">
        <v>0.4401502214147073</v>
      </c>
      <c r="AI18" t="n">
        <v>3.0</v>
      </c>
      <c r="AJ18" t="n">
        <v>0.5942043299868444</v>
      </c>
      <c r="AK18" t="n">
        <v>12.0</v>
      </c>
      <c r="AL18" t="n">
        <v>0.3869972025546332</v>
      </c>
      <c r="AM18" t="n">
        <v>25.0</v>
      </c>
      <c r="AN18" t="n">
        <v>0.40579567001315564</v>
      </c>
      <c r="AO18" t="n">
        <v>19.0</v>
      </c>
      <c r="AP18" t="n">
        <v>0.7644659871099133</v>
      </c>
      <c r="AQ18" t="n">
        <v>12.0</v>
      </c>
      <c r="AR18" t="n">
        <v>0.1735834305795184</v>
      </c>
      <c r="AS18" t="n">
        <v>8.0</v>
      </c>
      <c r="AT18" t="n">
        <v>0.22574976123609988</v>
      </c>
      <c r="AU18" t="n">
        <v>19.0</v>
      </c>
      <c r="AV18" t="n">
        <v>0.7820279104360778</v>
      </c>
      <c r="AW18" t="n">
        <v>14.0</v>
      </c>
      <c r="AX18" t="n">
        <v>0.5027500622457904</v>
      </c>
      <c r="AY18" t="n">
        <v>23.0</v>
      </c>
      <c r="AZ18" t="n">
        <v>0.6284606981101988</v>
      </c>
      <c r="BA18" t="n">
        <v>22.0</v>
      </c>
      <c r="BB18" t="n">
        <v>0.1347634213012482</v>
      </c>
      <c r="BC18" t="n">
        <v>14.0</v>
      </c>
      <c r="BD18" t="n">
        <v>0.06118277380494536</v>
      </c>
      <c r="BE18" t="n">
        <v>28.0</v>
      </c>
      <c r="BF18" t="n">
        <v>0.09140112713041841</v>
      </c>
      <c r="BG18" t="n">
        <v>12.0</v>
      </c>
      <c r="BH18" t="n">
        <v>0.19413234128853632</v>
      </c>
      <c r="BI18" t="n">
        <v>11.0</v>
      </c>
      <c r="BJ18" t="n">
        <v>0.5181601238121831</v>
      </c>
      <c r="BK18" t="n">
        <v>7.0</v>
      </c>
      <c r="BL18" t="n">
        <v>0.5759379973539798</v>
      </c>
      <c r="BM18" t="n">
        <v>5.0</v>
      </c>
      <c r="BN18" t="n">
        <v>114.02344838373715</v>
      </c>
      <c r="BO18" t="n">
        <v>6.0</v>
      </c>
      <c r="BP18" t="n">
        <v>110.21950302048714</v>
      </c>
      <c r="BQ18" t="n">
        <v>17.0</v>
      </c>
      <c r="BR18" t="n">
        <v>104.7202837251093</v>
      </c>
      <c r="BS18" t="n">
        <v>4.0</v>
      </c>
    </row>
    <row r="19">
      <c r="A19" t="s">
        <v>107</v>
      </c>
      <c r="B19" t="n">
        <v>0.46855377947149673</v>
      </c>
      <c r="C19" t="n">
        <v>15.0</v>
      </c>
      <c r="D19" t="n">
        <v>0.5767769091405313</v>
      </c>
      <c r="E19" t="n">
        <v>22.0</v>
      </c>
      <c r="F19" t="n">
        <v>0.35481486205483537</v>
      </c>
      <c r="G19" t="n">
        <v>24.0</v>
      </c>
      <c r="H19" t="n">
        <v>0.42322309085946874</v>
      </c>
      <c r="I19" t="n">
        <v>9.0</v>
      </c>
      <c r="J19" t="n">
        <v>0.7566276769804494</v>
      </c>
      <c r="K19" t="n">
        <v>24.0</v>
      </c>
      <c r="L19" t="n">
        <v>0.19418601451346054</v>
      </c>
      <c r="M19" t="n">
        <v>12.0</v>
      </c>
      <c r="N19" t="n">
        <v>0.2187317335132375</v>
      </c>
      <c r="O19" t="n">
        <v>13.0</v>
      </c>
      <c r="P19" t="n">
        <v>0.781990005578145</v>
      </c>
      <c r="Q19" t="n">
        <v>13.0</v>
      </c>
      <c r="R19" t="n">
        <v>0.49043238170879533</v>
      </c>
      <c r="S19" t="n">
        <v>22.0</v>
      </c>
      <c r="T19" t="n">
        <v>0.6167610596817187</v>
      </c>
      <c r="U19" t="n">
        <v>12.0</v>
      </c>
      <c r="V19" t="n">
        <v>0.13449875687379234</v>
      </c>
      <c r="W19" t="n">
        <v>17.0</v>
      </c>
      <c r="X19" t="n">
        <v>0.08279596509889392</v>
      </c>
      <c r="Y19" t="n">
        <v>26.0</v>
      </c>
      <c r="Z19" t="n">
        <v>0.10242645902223729</v>
      </c>
      <c r="AA19" t="n">
        <v>24.0</v>
      </c>
      <c r="AB19" t="n">
        <v>0.20102889130109305</v>
      </c>
      <c r="AC19" t="n">
        <v>27.0</v>
      </c>
      <c r="AD19" t="n">
        <v>0.5437921290139643</v>
      </c>
      <c r="AE19" t="n">
        <v>14.0</v>
      </c>
      <c r="AF19" t="n">
        <v>0.605974167333437</v>
      </c>
      <c r="AG19" t="n">
        <v>14.0</v>
      </c>
      <c r="AH19" t="n">
        <v>0.49291147370625854</v>
      </c>
      <c r="AI19" t="n">
        <v>26.0</v>
      </c>
      <c r="AJ19" t="n">
        <v>0.6493695766017703</v>
      </c>
      <c r="AK19" t="n">
        <v>26.0</v>
      </c>
      <c r="AL19" t="n">
        <v>0.4001595891506468</v>
      </c>
      <c r="AM19" t="n">
        <v>28.0</v>
      </c>
      <c r="AN19" t="n">
        <v>0.3506304233982297</v>
      </c>
      <c r="AO19" t="n">
        <v>5.0</v>
      </c>
      <c r="AP19" t="n">
        <v>0.8061666867800976</v>
      </c>
      <c r="AQ19" t="n">
        <v>24.0</v>
      </c>
      <c r="AR19" t="n">
        <v>0.22630003672429266</v>
      </c>
      <c r="AS19" t="n">
        <v>27.0</v>
      </c>
      <c r="AT19" t="n">
        <v>0.21742916804286314</v>
      </c>
      <c r="AU19" t="n">
        <v>4.0</v>
      </c>
      <c r="AV19" t="n">
        <v>0.7850372706375738</v>
      </c>
      <c r="AW19" t="n">
        <v>16.0</v>
      </c>
      <c r="AX19" t="n">
        <v>0.49598032881914844</v>
      </c>
      <c r="AY19" t="n">
        <v>1.0</v>
      </c>
      <c r="AZ19" t="n">
        <v>0.6157670746090762</v>
      </c>
      <c r="BA19" t="n">
        <v>20.0</v>
      </c>
      <c r="BB19" t="n">
        <v>0.14995132898114097</v>
      </c>
      <c r="BC19" t="n">
        <v>4.0</v>
      </c>
      <c r="BD19" t="n">
        <v>0.06429395680081014</v>
      </c>
      <c r="BE19" t="n">
        <v>24.0</v>
      </c>
      <c r="BF19" t="n">
        <v>0.08443064551539456</v>
      </c>
      <c r="BG19" t="n">
        <v>19.0</v>
      </c>
      <c r="BH19" t="n">
        <v>0.18391295594737128</v>
      </c>
      <c r="BI19" t="n">
        <v>19.0</v>
      </c>
      <c r="BJ19" t="n">
        <v>0.5645180134130608</v>
      </c>
      <c r="BK19" t="n">
        <v>25.0</v>
      </c>
      <c r="BL19" t="n">
        <v>0.6382059050535588</v>
      </c>
      <c r="BM19" t="n">
        <v>27.0</v>
      </c>
      <c r="BN19" t="n">
        <v>109.86873158602566</v>
      </c>
      <c r="BO19" t="n">
        <v>15.0</v>
      </c>
      <c r="BP19" t="n">
        <v>111.83744805548706</v>
      </c>
      <c r="BQ19" t="n">
        <v>21.0</v>
      </c>
      <c r="BR19" t="n">
        <v>105.1148402133809</v>
      </c>
      <c r="BS19" t="n">
        <v>3.0</v>
      </c>
    </row>
    <row r="20">
      <c r="A20" t="s">
        <v>12</v>
      </c>
      <c r="B20" t="n">
        <v>0.46880742866199204</v>
      </c>
      <c r="C20" t="n">
        <v>14.0</v>
      </c>
      <c r="D20" t="n">
        <v>0.6506336547621507</v>
      </c>
      <c r="E20" t="n">
        <v>5.0</v>
      </c>
      <c r="F20" t="n">
        <v>0.34259429353937154</v>
      </c>
      <c r="G20" t="n">
        <v>26.0</v>
      </c>
      <c r="H20" t="n">
        <v>0.34936634523784926</v>
      </c>
      <c r="I20" t="n">
        <v>26.0</v>
      </c>
      <c r="J20" t="n">
        <v>0.7235966444061628</v>
      </c>
      <c r="K20" t="n">
        <v>30.0</v>
      </c>
      <c r="L20" t="n">
        <v>0.21610219696231997</v>
      </c>
      <c r="M20" t="n">
        <v>3.0</v>
      </c>
      <c r="N20" t="n">
        <v>0.26402295315337604</v>
      </c>
      <c r="O20" t="n">
        <v>1.0</v>
      </c>
      <c r="P20" t="n">
        <v>0.7952242454932522</v>
      </c>
      <c r="Q20" t="n">
        <v>4.0</v>
      </c>
      <c r="R20" t="n">
        <v>0.5306586958780902</v>
      </c>
      <c r="S20" t="n">
        <v>1.0</v>
      </c>
      <c r="T20" t="n">
        <v>0.6185886798197723</v>
      </c>
      <c r="U20" t="n">
        <v>9.0</v>
      </c>
      <c r="V20" t="n">
        <v>0.14147984586062642</v>
      </c>
      <c r="W20" t="n">
        <v>22.0</v>
      </c>
      <c r="X20" t="n">
        <v>0.07520041812123844</v>
      </c>
      <c r="Y20" t="n">
        <v>18.0</v>
      </c>
      <c r="Z20" t="n">
        <v>0.08447388629298574</v>
      </c>
      <c r="AA20" t="n">
        <v>8.0</v>
      </c>
      <c r="AB20" t="n">
        <v>0.17916836529517405</v>
      </c>
      <c r="AC20" t="n">
        <v>6.0</v>
      </c>
      <c r="AD20" t="n">
        <v>0.5293043756769007</v>
      </c>
      <c r="AE20" t="n">
        <v>24.0</v>
      </c>
      <c r="AF20" t="n">
        <v>0.598039069552574</v>
      </c>
      <c r="AG20" t="n">
        <v>19.0</v>
      </c>
      <c r="AH20" t="n">
        <v>0.46403960992400356</v>
      </c>
      <c r="AI20" t="n">
        <v>15.0</v>
      </c>
      <c r="AJ20" t="n">
        <v>0.5441882018240792</v>
      </c>
      <c r="AK20" t="n">
        <v>3.0</v>
      </c>
      <c r="AL20" t="n">
        <v>0.39745885913026946</v>
      </c>
      <c r="AM20" t="n">
        <v>27.0</v>
      </c>
      <c r="AN20" t="n">
        <v>0.45581179817592077</v>
      </c>
      <c r="AO20" t="n">
        <v>28.0</v>
      </c>
      <c r="AP20" t="n">
        <v>0.8411488486125234</v>
      </c>
      <c r="AQ20" t="n">
        <v>30.0</v>
      </c>
      <c r="AR20" t="n">
        <v>0.17405628648181473</v>
      </c>
      <c r="AS20" t="n">
        <v>9.0</v>
      </c>
      <c r="AT20" t="n">
        <v>0.2259575736888547</v>
      </c>
      <c r="AU20" t="n">
        <v>20.0</v>
      </c>
      <c r="AV20" t="n">
        <v>0.6850351041966748</v>
      </c>
      <c r="AW20" t="n">
        <v>1.0</v>
      </c>
      <c r="AX20" t="n">
        <v>0.5018322797595948</v>
      </c>
      <c r="AY20" t="n">
        <v>21.0</v>
      </c>
      <c r="AZ20" t="n">
        <v>0.5964156976490155</v>
      </c>
      <c r="BA20" t="n">
        <v>15.0</v>
      </c>
      <c r="BB20" t="n">
        <v>0.12056629266081068</v>
      </c>
      <c r="BC20" t="n">
        <v>26.0</v>
      </c>
      <c r="BD20" t="n">
        <v>0.07043914032780059</v>
      </c>
      <c r="BE20" t="n">
        <v>19.0</v>
      </c>
      <c r="BF20" t="n">
        <v>0.11054937905334461</v>
      </c>
      <c r="BG20" t="n">
        <v>3.0</v>
      </c>
      <c r="BH20" t="n">
        <v>0.22289038612829137</v>
      </c>
      <c r="BI20" t="n">
        <v>1.0</v>
      </c>
      <c r="BJ20" t="n">
        <v>0.5541205450341588</v>
      </c>
      <c r="BK20" t="n">
        <v>21.0</v>
      </c>
      <c r="BL20" t="n">
        <v>0.6134449676547632</v>
      </c>
      <c r="BM20" t="n">
        <v>22.0</v>
      </c>
      <c r="BN20" t="n">
        <v>110.74286083172598</v>
      </c>
      <c r="BO20" t="n">
        <v>12.0</v>
      </c>
      <c r="BP20" t="n">
        <v>112.15715848334061</v>
      </c>
      <c r="BQ20" t="n">
        <v>22.0</v>
      </c>
      <c r="BR20" t="n">
        <v>102.18635560924854</v>
      </c>
      <c r="BS20" t="n">
        <v>10.0</v>
      </c>
    </row>
    <row r="21">
      <c r="A21" t="s">
        <v>108</v>
      </c>
      <c r="B21" t="n">
        <v>0.45593877252323217</v>
      </c>
      <c r="C21" t="n">
        <v>24.0</v>
      </c>
      <c r="D21" t="n">
        <v>0.6449317908286258</v>
      </c>
      <c r="E21" t="n">
        <v>6.0</v>
      </c>
      <c r="F21" t="n">
        <v>0.40443078708721947</v>
      </c>
      <c r="G21" t="n">
        <v>2.0</v>
      </c>
      <c r="H21" t="n">
        <v>0.35506820917137416</v>
      </c>
      <c r="I21" t="n">
        <v>25.0</v>
      </c>
      <c r="J21" t="n">
        <v>0.7816036692449777</v>
      </c>
      <c r="K21" t="n">
        <v>15.0</v>
      </c>
      <c r="L21" t="n">
        <v>0.18146359331224035</v>
      </c>
      <c r="M21" t="n">
        <v>26.0</v>
      </c>
      <c r="N21" t="n">
        <v>0.19465180368938487</v>
      </c>
      <c r="O21" t="n">
        <v>25.0</v>
      </c>
      <c r="P21" t="n">
        <v>0.784373566381511</v>
      </c>
      <c r="Q21" t="n">
        <v>9.0</v>
      </c>
      <c r="R21" t="n">
        <v>0.4988861694235179</v>
      </c>
      <c r="S21" t="n">
        <v>16.0</v>
      </c>
      <c r="T21" t="n">
        <v>0.5544987479094826</v>
      </c>
      <c r="U21" t="n">
        <v>27.0</v>
      </c>
      <c r="V21" t="n">
        <v>0.13220427532125012</v>
      </c>
      <c r="W21" t="n">
        <v>15.0</v>
      </c>
      <c r="X21" t="n">
        <v>0.06926495921354842</v>
      </c>
      <c r="Y21" t="n">
        <v>11.0</v>
      </c>
      <c r="Z21" t="n">
        <v>0.10798834932842093</v>
      </c>
      <c r="AA21" t="n">
        <v>30.0</v>
      </c>
      <c r="AB21" t="n">
        <v>0.20749317956479368</v>
      </c>
      <c r="AC21" t="n">
        <v>30.0</v>
      </c>
      <c r="AD21" t="n">
        <v>0.5278326363920611</v>
      </c>
      <c r="AE21" t="n">
        <v>26.0</v>
      </c>
      <c r="AF21" t="n">
        <v>0.5880001969517036</v>
      </c>
      <c r="AG21" t="n">
        <v>27.0</v>
      </c>
      <c r="AH21" t="n">
        <v>0.44742432677050026</v>
      </c>
      <c r="AI21" t="n">
        <v>6.0</v>
      </c>
      <c r="AJ21" t="n">
        <v>0.5409584860217853</v>
      </c>
      <c r="AK21" t="n">
        <v>2.0</v>
      </c>
      <c r="AL21" t="n">
        <v>0.3078572874717233</v>
      </c>
      <c r="AM21" t="n">
        <v>1.0</v>
      </c>
      <c r="AN21" t="n">
        <v>0.45904151397821474</v>
      </c>
      <c r="AO21" t="n">
        <v>29.0</v>
      </c>
      <c r="AP21" t="n">
        <v>0.7798458725498713</v>
      </c>
      <c r="AQ21" t="n">
        <v>16.0</v>
      </c>
      <c r="AR21" t="n">
        <v>0.21454566545693746</v>
      </c>
      <c r="AS21" t="n">
        <v>25.0</v>
      </c>
      <c r="AT21" t="n">
        <v>0.2286151522994025</v>
      </c>
      <c r="AU21" t="n">
        <v>25.0</v>
      </c>
      <c r="AV21" t="n">
        <v>0.8124322793545856</v>
      </c>
      <c r="AW21" t="n">
        <v>24.0</v>
      </c>
      <c r="AX21" t="n">
        <v>0.5074979047435758</v>
      </c>
      <c r="AY21" t="n">
        <v>30.0</v>
      </c>
      <c r="AZ21" t="n">
        <v>0.6889583316457817</v>
      </c>
      <c r="BA21" t="n">
        <v>30.0</v>
      </c>
      <c r="BB21" t="n">
        <v>0.12547489200703643</v>
      </c>
      <c r="BC21" t="n">
        <v>22.0</v>
      </c>
      <c r="BD21" t="n">
        <v>0.07334680111886138</v>
      </c>
      <c r="BE21" t="n">
        <v>16.0</v>
      </c>
      <c r="BF21" t="n">
        <v>0.08078210905817061</v>
      </c>
      <c r="BG21" t="n">
        <v>22.0</v>
      </c>
      <c r="BH21" t="n">
        <v>0.15031797352023535</v>
      </c>
      <c r="BI21" t="n">
        <v>30.0</v>
      </c>
      <c r="BJ21" t="n">
        <v>0.5207436375535694</v>
      </c>
      <c r="BK21" t="n">
        <v>9.0</v>
      </c>
      <c r="BL21" t="n">
        <v>0.5922106788786985</v>
      </c>
      <c r="BM21" t="n">
        <v>10.0</v>
      </c>
      <c r="BN21" t="n">
        <v>107.4230594694917</v>
      </c>
      <c r="BO21" t="n">
        <v>24.0</v>
      </c>
      <c r="BP21" t="n">
        <v>105.24829612123085</v>
      </c>
      <c r="BQ21" t="n">
        <v>1.0</v>
      </c>
      <c r="BR21" t="n">
        <v>98.4758153738041</v>
      </c>
      <c r="BS21" t="n">
        <v>29.0</v>
      </c>
    </row>
    <row r="22">
      <c r="A22" t="s">
        <v>109</v>
      </c>
      <c r="B22" t="n">
        <v>0.43564507728054624</v>
      </c>
      <c r="C22" t="n">
        <v>29.0</v>
      </c>
      <c r="D22" t="n">
        <v>0.5889071056803852</v>
      </c>
      <c r="E22" t="n">
        <v>20.0</v>
      </c>
      <c r="F22" t="n">
        <v>0.3415500016894743</v>
      </c>
      <c r="G22" t="n">
        <v>27.0</v>
      </c>
      <c r="H22" t="n">
        <v>0.4110928943196149</v>
      </c>
      <c r="I22" t="n">
        <v>11.0</v>
      </c>
      <c r="J22" t="n">
        <v>0.7346096872987027</v>
      </c>
      <c r="K22" t="n">
        <v>28.0</v>
      </c>
      <c r="L22" t="n">
        <v>0.18205001779569346</v>
      </c>
      <c r="M22" t="n">
        <v>25.0</v>
      </c>
      <c r="N22" t="n">
        <v>0.21329454001816026</v>
      </c>
      <c r="O22" t="n">
        <v>17.0</v>
      </c>
      <c r="P22" t="n">
        <v>0.7926428120408058</v>
      </c>
      <c r="Q22" t="n">
        <v>6.0</v>
      </c>
      <c r="R22" t="n">
        <v>0.4936870553816869</v>
      </c>
      <c r="S22" t="n">
        <v>19.0</v>
      </c>
      <c r="T22" t="n">
        <v>0.5783436217390623</v>
      </c>
      <c r="U22" t="n">
        <v>21.0</v>
      </c>
      <c r="V22" t="n">
        <v>0.15762292422112692</v>
      </c>
      <c r="W22" t="n">
        <v>30.0</v>
      </c>
      <c r="X22" t="n">
        <v>0.07504660580644167</v>
      </c>
      <c r="Y22" t="n">
        <v>16.0</v>
      </c>
      <c r="Z22" t="n">
        <v>0.07922578002974083</v>
      </c>
      <c r="AA22" t="n">
        <v>4.0</v>
      </c>
      <c r="AB22" t="n">
        <v>0.18638932748667847</v>
      </c>
      <c r="AC22" t="n">
        <v>15.0</v>
      </c>
      <c r="AD22" t="n">
        <v>0.5059732671349582</v>
      </c>
      <c r="AE22" t="n">
        <v>28.0</v>
      </c>
      <c r="AF22" t="n">
        <v>0.5654634047231248</v>
      </c>
      <c r="AG22" t="n">
        <v>29.0</v>
      </c>
      <c r="AH22" t="n">
        <v>0.5012186850566175</v>
      </c>
      <c r="AI22" t="n">
        <v>28.0</v>
      </c>
      <c r="AJ22" t="n">
        <v>0.5980456654114348</v>
      </c>
      <c r="AK22" t="n">
        <v>13.0</v>
      </c>
      <c r="AL22" t="n">
        <v>0.3760718343373866</v>
      </c>
      <c r="AM22" t="n">
        <v>20.0</v>
      </c>
      <c r="AN22" t="n">
        <v>0.40195433458856517</v>
      </c>
      <c r="AO22" t="n">
        <v>18.0</v>
      </c>
      <c r="AP22" t="n">
        <v>0.8258237969546203</v>
      </c>
      <c r="AQ22" t="n">
        <v>26.0</v>
      </c>
      <c r="AR22" t="n">
        <v>0.19161296666557048</v>
      </c>
      <c r="AS22" t="n">
        <v>13.0</v>
      </c>
      <c r="AT22" t="n">
        <v>0.2226794941537681</v>
      </c>
      <c r="AU22" t="n">
        <v>9.0</v>
      </c>
      <c r="AV22" t="n">
        <v>0.8106976272078888</v>
      </c>
      <c r="AW22" t="n">
        <v>23.0</v>
      </c>
      <c r="AX22" t="n">
        <v>0.4966598842870792</v>
      </c>
      <c r="AY22" t="n">
        <v>6.0</v>
      </c>
      <c r="AZ22" t="n">
        <v>0.6289808121534609</v>
      </c>
      <c r="BA22" t="n">
        <v>24.0</v>
      </c>
      <c r="BB22" t="n">
        <v>0.1184390522484735</v>
      </c>
      <c r="BC22" t="n">
        <v>27.0</v>
      </c>
      <c r="BD22" t="n">
        <v>0.09171214948131022</v>
      </c>
      <c r="BE22" t="n">
        <v>1.0</v>
      </c>
      <c r="BF22" t="n">
        <v>0.10870821029709256</v>
      </c>
      <c r="BG22" t="n">
        <v>5.0</v>
      </c>
      <c r="BH22" t="n">
        <v>0.18450033583849945</v>
      </c>
      <c r="BI22" t="n">
        <v>18.0</v>
      </c>
      <c r="BJ22" t="n">
        <v>0.5778197469192453</v>
      </c>
      <c r="BK22" t="n">
        <v>28.0</v>
      </c>
      <c r="BL22" t="n">
        <v>0.640765280674251</v>
      </c>
      <c r="BM22" t="n">
        <v>29.0</v>
      </c>
      <c r="BN22" t="n">
        <v>99.80402886487217</v>
      </c>
      <c r="BO22" t="n">
        <v>30.0</v>
      </c>
      <c r="BP22" t="n">
        <v>109.69086965004699</v>
      </c>
      <c r="BQ22" t="n">
        <v>12.0</v>
      </c>
      <c r="BR22" t="n">
        <v>103.11612458157393</v>
      </c>
      <c r="BS22" t="n">
        <v>8.0</v>
      </c>
    </row>
    <row r="23">
      <c r="A23" t="s">
        <v>110</v>
      </c>
      <c r="B23" t="n">
        <v>0.4307000104058293</v>
      </c>
      <c r="C23" t="n">
        <v>30.0</v>
      </c>
      <c r="D23" t="n">
        <v>0.6554890176341295</v>
      </c>
      <c r="E23" t="n">
        <v>3.0</v>
      </c>
      <c r="F23" t="n">
        <v>0.32514143743354557</v>
      </c>
      <c r="G23" t="n">
        <v>29.0</v>
      </c>
      <c r="H23" t="n">
        <v>0.3445109823658705</v>
      </c>
      <c r="I23" t="n">
        <v>28.0</v>
      </c>
      <c r="J23" t="n">
        <v>0.7694672218852264</v>
      </c>
      <c r="K23" t="n">
        <v>18.0</v>
      </c>
      <c r="L23" t="n">
        <v>0.20862249051811554</v>
      </c>
      <c r="M23" t="n">
        <v>7.0</v>
      </c>
      <c r="N23" t="n">
        <v>0.20072852123737225</v>
      </c>
      <c r="O23" t="n">
        <v>23.0</v>
      </c>
      <c r="P23" t="n">
        <v>0.7821400684039257</v>
      </c>
      <c r="Q23" t="n">
        <v>12.0</v>
      </c>
      <c r="R23" t="n">
        <v>0.4930157699113622</v>
      </c>
      <c r="S23" t="n">
        <v>21.0</v>
      </c>
      <c r="T23" t="n">
        <v>0.5630362189611678</v>
      </c>
      <c r="U23" t="n">
        <v>24.0</v>
      </c>
      <c r="V23" t="n">
        <v>0.12296413038623683</v>
      </c>
      <c r="W23" t="n">
        <v>5.0</v>
      </c>
      <c r="X23" t="n">
        <v>0.0692622087552308</v>
      </c>
      <c r="Y23" t="n">
        <v>10.0</v>
      </c>
      <c r="Z23" t="n">
        <v>0.09167525463833459</v>
      </c>
      <c r="AA23" t="n">
        <v>20.0</v>
      </c>
      <c r="AB23" t="n">
        <v>0.17104471628381335</v>
      </c>
      <c r="AC23" t="n">
        <v>2.0</v>
      </c>
      <c r="AD23" t="n">
        <v>0.4870422156028187</v>
      </c>
      <c r="AE23" t="n">
        <v>30.0</v>
      </c>
      <c r="AF23" t="n">
        <v>0.5574337396804401</v>
      </c>
      <c r="AG23" t="n">
        <v>30.0</v>
      </c>
      <c r="AH23" t="n">
        <v>0.4946719126465396</v>
      </c>
      <c r="AI23" t="n">
        <v>27.0</v>
      </c>
      <c r="AJ23" t="n">
        <v>0.5381775144718391</v>
      </c>
      <c r="AK23" t="n">
        <v>1.0</v>
      </c>
      <c r="AL23" t="n">
        <v>0.40333059612913075</v>
      </c>
      <c r="AM23" t="n">
        <v>29.0</v>
      </c>
      <c r="AN23" t="n">
        <v>0.46182248552816074</v>
      </c>
      <c r="AO23" t="n">
        <v>30.0</v>
      </c>
      <c r="AP23" t="n">
        <v>0.8029479432742993</v>
      </c>
      <c r="AQ23" t="n">
        <v>23.0</v>
      </c>
      <c r="AR23" t="n">
        <v>0.16104800971591193</v>
      </c>
      <c r="AS23" t="n">
        <v>4.0</v>
      </c>
      <c r="AT23" t="n">
        <v>0.23262218283056713</v>
      </c>
      <c r="AU23" t="n">
        <v>30.0</v>
      </c>
      <c r="AV23" t="n">
        <v>0.7991323909015171</v>
      </c>
      <c r="AW23" t="n">
        <v>20.0</v>
      </c>
      <c r="AX23" t="n">
        <v>0.5016545816487499</v>
      </c>
      <c r="AY23" t="n">
        <v>19.0</v>
      </c>
      <c r="AZ23" t="n">
        <v>0.667797245671796</v>
      </c>
      <c r="BA23" t="n">
        <v>28.0</v>
      </c>
      <c r="BB23" t="n">
        <v>0.1333586865934318</v>
      </c>
      <c r="BC23" t="n">
        <v>16.0</v>
      </c>
      <c r="BD23" t="n">
        <v>0.07946078613102057</v>
      </c>
      <c r="BE23" t="n">
        <v>10.0</v>
      </c>
      <c r="BF23" t="n">
        <v>0.09014962489797997</v>
      </c>
      <c r="BG23" t="n">
        <v>14.0</v>
      </c>
      <c r="BH23" t="n">
        <v>0.21164913611423944</v>
      </c>
      <c r="BI23" t="n">
        <v>2.0</v>
      </c>
      <c r="BJ23" t="n">
        <v>0.5868585792430938</v>
      </c>
      <c r="BK23" t="n">
        <v>29.0</v>
      </c>
      <c r="BL23" t="n">
        <v>0.6387109585083605</v>
      </c>
      <c r="BM23" t="n">
        <v>28.0</v>
      </c>
      <c r="BN23" t="n">
        <v>102.72883621842716</v>
      </c>
      <c r="BO23" t="n">
        <v>28.0</v>
      </c>
      <c r="BP23" t="n">
        <v>109.95620860332423</v>
      </c>
      <c r="BQ23" t="n">
        <v>15.0</v>
      </c>
      <c r="BR23" t="n">
        <v>100.36412084549846</v>
      </c>
      <c r="BS23" t="n">
        <v>21.0</v>
      </c>
    </row>
    <row r="24">
      <c r="A24" t="s">
        <v>111</v>
      </c>
      <c r="B24" t="n">
        <v>0.46817246095904436</v>
      </c>
      <c r="C24" t="n">
        <v>16.0</v>
      </c>
      <c r="D24" t="n">
        <v>0.6540009549484693</v>
      </c>
      <c r="E24" t="n">
        <v>4.0</v>
      </c>
      <c r="F24" t="n">
        <v>0.36094388694662116</v>
      </c>
      <c r="G24" t="n">
        <v>20.0</v>
      </c>
      <c r="H24" t="n">
        <v>0.3459990450515306</v>
      </c>
      <c r="I24" t="n">
        <v>27.0</v>
      </c>
      <c r="J24" t="n">
        <v>0.7650321558695428</v>
      </c>
      <c r="K24" t="n">
        <v>21.0</v>
      </c>
      <c r="L24" t="n">
        <v>0.23404849189201649</v>
      </c>
      <c r="M24" t="n">
        <v>1.0</v>
      </c>
      <c r="N24" t="n">
        <v>0.21842965251046673</v>
      </c>
      <c r="O24" t="n">
        <v>14.0</v>
      </c>
      <c r="P24" t="n">
        <v>0.7927356684456662</v>
      </c>
      <c r="Q24" t="n">
        <v>5.0</v>
      </c>
      <c r="R24" t="n">
        <v>0.5072608859553264</v>
      </c>
      <c r="S24" t="n">
        <v>10.0</v>
      </c>
      <c r="T24" t="n">
        <v>0.5448441732926738</v>
      </c>
      <c r="U24" t="n">
        <v>29.0</v>
      </c>
      <c r="V24" t="n">
        <v>0.14011272097840607</v>
      </c>
      <c r="W24" t="n">
        <v>21.0</v>
      </c>
      <c r="X24" t="n">
        <v>0.08658285566767845</v>
      </c>
      <c r="Y24" t="n">
        <v>30.0</v>
      </c>
      <c r="Z24" t="n">
        <v>0.10737446944637007</v>
      </c>
      <c r="AA24" t="n">
        <v>29.0</v>
      </c>
      <c r="AB24" t="n">
        <v>0.18993359745009145</v>
      </c>
      <c r="AC24" t="n">
        <v>18.0</v>
      </c>
      <c r="AD24" t="n">
        <v>0.5302282324966469</v>
      </c>
      <c r="AE24" t="n">
        <v>23.0</v>
      </c>
      <c r="AF24" t="n">
        <v>0.6059118558202979</v>
      </c>
      <c r="AG24" t="n">
        <v>15.0</v>
      </c>
      <c r="AH24" t="n">
        <v>0.4642398808998128</v>
      </c>
      <c r="AI24" t="n">
        <v>16.0</v>
      </c>
      <c r="AJ24" t="n">
        <v>0.5621229171857706</v>
      </c>
      <c r="AK24" t="n">
        <v>6.0</v>
      </c>
      <c r="AL24" t="n">
        <v>0.3678251280509575</v>
      </c>
      <c r="AM24" t="n">
        <v>16.0</v>
      </c>
      <c r="AN24" t="n">
        <v>0.4378770828142293</v>
      </c>
      <c r="AO24" t="n">
        <v>25.0</v>
      </c>
      <c r="AP24" t="n">
        <v>0.7656506762220995</v>
      </c>
      <c r="AQ24" t="n">
        <v>13.0</v>
      </c>
      <c r="AR24" t="n">
        <v>0.13681663464216431</v>
      </c>
      <c r="AS24" t="n">
        <v>1.0</v>
      </c>
      <c r="AT24" t="n">
        <v>0.2255704155360247</v>
      </c>
      <c r="AU24" t="n">
        <v>18.0</v>
      </c>
      <c r="AV24" t="n">
        <v>0.7791098683009013</v>
      </c>
      <c r="AW24" t="n">
        <v>11.0</v>
      </c>
      <c r="AX24" t="n">
        <v>0.505256007687139</v>
      </c>
      <c r="AY24" t="n">
        <v>28.0</v>
      </c>
      <c r="AZ24" t="n">
        <v>0.659318874693079</v>
      </c>
      <c r="BA24" t="n">
        <v>27.0</v>
      </c>
      <c r="BB24" t="n">
        <v>0.14729217480484058</v>
      </c>
      <c r="BC24" t="n">
        <v>6.0</v>
      </c>
      <c r="BD24" t="n">
        <v>0.0641829969296301</v>
      </c>
      <c r="BE24" t="n">
        <v>25.0</v>
      </c>
      <c r="BF24" t="n">
        <v>0.06662096978483512</v>
      </c>
      <c r="BG24" t="n">
        <v>30.0</v>
      </c>
      <c r="BH24" t="n">
        <v>0.20072399045136968</v>
      </c>
      <c r="BI24" t="n">
        <v>8.0</v>
      </c>
      <c r="BJ24" t="n">
        <v>0.5462656740799677</v>
      </c>
      <c r="BK24" t="n">
        <v>18.0</v>
      </c>
      <c r="BL24" t="n">
        <v>0.5911339393025471</v>
      </c>
      <c r="BM24" t="n">
        <v>9.0</v>
      </c>
      <c r="BN24" t="n">
        <v>108.95868160339278</v>
      </c>
      <c r="BO24" t="n">
        <v>21.0</v>
      </c>
      <c r="BP24" t="n">
        <v>105.85724695120336</v>
      </c>
      <c r="BQ24" t="n">
        <v>3.0</v>
      </c>
      <c r="BR24" t="n">
        <v>101.0733539724789</v>
      </c>
      <c r="BS24" t="n">
        <v>14.0</v>
      </c>
    </row>
    <row r="25">
      <c r="A25" t="s">
        <v>112</v>
      </c>
      <c r="B25" t="n">
        <v>0.49216235459509844</v>
      </c>
      <c r="C25" t="n">
        <v>2.0</v>
      </c>
      <c r="D25" t="n">
        <v>0.6199868120984492</v>
      </c>
      <c r="E25" t="n">
        <v>14.0</v>
      </c>
      <c r="F25" t="n">
        <v>0.3676743432182859</v>
      </c>
      <c r="G25" t="n">
        <v>14.0</v>
      </c>
      <c r="H25" t="n">
        <v>0.3800131879015508</v>
      </c>
      <c r="I25" t="n">
        <v>17.0</v>
      </c>
      <c r="J25" t="n">
        <v>0.8623260060496671</v>
      </c>
      <c r="K25" t="n">
        <v>1.0</v>
      </c>
      <c r="L25" t="n">
        <v>0.2004392261065071</v>
      </c>
      <c r="M25" t="n">
        <v>8.0</v>
      </c>
      <c r="N25" t="n">
        <v>0.19480386293779378</v>
      </c>
      <c r="O25" t="n">
        <v>24.0</v>
      </c>
      <c r="P25" t="n">
        <v>0.7620091553168389</v>
      </c>
      <c r="Q25" t="n">
        <v>26.0</v>
      </c>
      <c r="R25" t="n">
        <v>0.48794059750343044</v>
      </c>
      <c r="S25" t="n">
        <v>24.0</v>
      </c>
      <c r="T25" t="n">
        <v>0.6165680110330892</v>
      </c>
      <c r="U25" t="n">
        <v>13.0</v>
      </c>
      <c r="V25" t="n">
        <v>0.12157193197288346</v>
      </c>
      <c r="W25" t="n">
        <v>4.0</v>
      </c>
      <c r="X25" t="n">
        <v>0.07154848097802015</v>
      </c>
      <c r="Y25" t="n">
        <v>14.0</v>
      </c>
      <c r="Z25" t="n">
        <v>0.08669482153463696</v>
      </c>
      <c r="AA25" t="n">
        <v>14.0</v>
      </c>
      <c r="AB25" t="n">
        <v>0.18279311961326816</v>
      </c>
      <c r="AC25" t="n">
        <v>9.0</v>
      </c>
      <c r="AD25" t="n">
        <v>0.562421890235866</v>
      </c>
      <c r="AE25" t="n">
        <v>2.0</v>
      </c>
      <c r="AF25" t="n">
        <v>0.6295557801861927</v>
      </c>
      <c r="AG25" t="n">
        <v>2.0</v>
      </c>
      <c r="AH25" t="n">
        <v>0.4570031202678893</v>
      </c>
      <c r="AI25" t="n">
        <v>10.0</v>
      </c>
      <c r="AJ25" t="n">
        <v>0.6261051669561088</v>
      </c>
      <c r="AK25" t="n">
        <v>21.0</v>
      </c>
      <c r="AL25" t="n">
        <v>0.3652414070415578</v>
      </c>
      <c r="AM25" t="n">
        <v>14.0</v>
      </c>
      <c r="AN25" t="n">
        <v>0.3738948330438912</v>
      </c>
      <c r="AO25" t="n">
        <v>10.0</v>
      </c>
      <c r="AP25" t="n">
        <v>0.7430431248788527</v>
      </c>
      <c r="AQ25" t="n">
        <v>4.0</v>
      </c>
      <c r="AR25" t="n">
        <v>0.2022235557730585</v>
      </c>
      <c r="AS25" t="n">
        <v>18.0</v>
      </c>
      <c r="AT25" t="n">
        <v>0.2294128674478226</v>
      </c>
      <c r="AU25" t="n">
        <v>27.0</v>
      </c>
      <c r="AV25" t="n">
        <v>0.8306078110999441</v>
      </c>
      <c r="AW25" t="n">
        <v>26.0</v>
      </c>
      <c r="AX25" t="n">
        <v>0.5006738361232937</v>
      </c>
      <c r="AY25" t="n">
        <v>13.0</v>
      </c>
      <c r="AZ25" t="n">
        <v>0.5572592673892772</v>
      </c>
      <c r="BA25" t="n">
        <v>6.0</v>
      </c>
      <c r="BB25" t="n">
        <v>0.1477575499816854</v>
      </c>
      <c r="BC25" t="n">
        <v>5.0</v>
      </c>
      <c r="BD25" t="n">
        <v>0.07262005108196107</v>
      </c>
      <c r="BE25" t="n">
        <v>18.0</v>
      </c>
      <c r="BF25" t="n">
        <v>0.07142423802348</v>
      </c>
      <c r="BG25" t="n">
        <v>29.0</v>
      </c>
      <c r="BH25" t="n">
        <v>0.19001623881328142</v>
      </c>
      <c r="BI25" t="n">
        <v>13.0</v>
      </c>
      <c r="BJ25" t="n">
        <v>0.5250623711083947</v>
      </c>
      <c r="BK25" t="n">
        <v>11.0</v>
      </c>
      <c r="BL25" t="n">
        <v>0.5907484875591907</v>
      </c>
      <c r="BM25" t="n">
        <v>8.0</v>
      </c>
      <c r="BN25" t="n">
        <v>115.9566336203625</v>
      </c>
      <c r="BO25" t="n">
        <v>3.0</v>
      </c>
      <c r="BP25" t="n">
        <v>112.72493870109321</v>
      </c>
      <c r="BQ25" t="n">
        <v>26.0</v>
      </c>
      <c r="BR25" t="n">
        <v>98.97399395109205</v>
      </c>
      <c r="BS25" t="n">
        <v>26.0</v>
      </c>
    </row>
    <row r="26">
      <c r="A26" t="s">
        <v>19</v>
      </c>
      <c r="B26" t="n">
        <v>0.4714672369032062</v>
      </c>
      <c r="C26" t="n">
        <v>12.0</v>
      </c>
      <c r="D26" t="n">
        <v>0.5673385408937456</v>
      </c>
      <c r="E26" t="n">
        <v>25.0</v>
      </c>
      <c r="F26" t="n">
        <v>0.4078622393352802</v>
      </c>
      <c r="G26" t="n">
        <v>1.0</v>
      </c>
      <c r="H26" t="n">
        <v>0.4326614591062544</v>
      </c>
      <c r="I26" t="n">
        <v>6.0</v>
      </c>
      <c r="J26" t="n">
        <v>0.8217716876079227</v>
      </c>
      <c r="K26" t="n">
        <v>4.0</v>
      </c>
      <c r="L26" t="n">
        <v>0.1989391512414389</v>
      </c>
      <c r="M26" t="n">
        <v>9.0</v>
      </c>
      <c r="N26" t="n">
        <v>0.20697789380607104</v>
      </c>
      <c r="O26" t="n">
        <v>21.0</v>
      </c>
      <c r="P26" t="n">
        <v>0.7775423386624482</v>
      </c>
      <c r="Q26" t="n">
        <v>19.0</v>
      </c>
      <c r="R26" t="n">
        <v>0.4951198568234562</v>
      </c>
      <c r="S26" t="n">
        <v>18.0</v>
      </c>
      <c r="T26" t="n">
        <v>0.5287862351417518</v>
      </c>
      <c r="U26" t="n">
        <v>30.0</v>
      </c>
      <c r="V26" t="n">
        <v>0.10798287063082891</v>
      </c>
      <c r="W26" t="n">
        <v>1.0</v>
      </c>
      <c r="X26" t="n">
        <v>0.063580752351939</v>
      </c>
      <c r="Y26" t="n">
        <v>2.0</v>
      </c>
      <c r="Z26" t="n">
        <v>0.10361510799860538</v>
      </c>
      <c r="AA26" t="n">
        <v>25.0</v>
      </c>
      <c r="AB26" t="n">
        <v>0.1904814505311761</v>
      </c>
      <c r="AC26" t="n">
        <v>19.0</v>
      </c>
      <c r="AD26" t="n">
        <v>0.5591386869775956</v>
      </c>
      <c r="AE26" t="n">
        <v>4.0</v>
      </c>
      <c r="AF26" t="n">
        <v>0.6249525857817517</v>
      </c>
      <c r="AG26" t="n">
        <v>3.0</v>
      </c>
      <c r="AH26" t="n">
        <v>0.4683311038680561</v>
      </c>
      <c r="AI26" t="n">
        <v>19.0</v>
      </c>
      <c r="AJ26" t="n">
        <v>0.6459945927131746</v>
      </c>
      <c r="AK26" t="n">
        <v>25.0</v>
      </c>
      <c r="AL26" t="n">
        <v>0.33189080887975714</v>
      </c>
      <c r="AM26" t="n">
        <v>4.0</v>
      </c>
      <c r="AN26" t="n">
        <v>0.3540054072868254</v>
      </c>
      <c r="AO26" t="n">
        <v>6.0</v>
      </c>
      <c r="AP26" t="n">
        <v>0.762653948168248</v>
      </c>
      <c r="AQ26" t="n">
        <v>10.0</v>
      </c>
      <c r="AR26" t="n">
        <v>0.2003242835962162</v>
      </c>
      <c r="AS26" t="n">
        <v>17.0</v>
      </c>
      <c r="AT26" t="n">
        <v>0.2263740666116761</v>
      </c>
      <c r="AU26" t="n">
        <v>22.0</v>
      </c>
      <c r="AV26" t="n">
        <v>0.7910495222128847</v>
      </c>
      <c r="AW26" t="n">
        <v>17.0</v>
      </c>
      <c r="AX26" t="n">
        <v>0.5004290282567144</v>
      </c>
      <c r="AY26" t="n">
        <v>12.0</v>
      </c>
      <c r="AZ26" t="n">
        <v>0.6769918239951781</v>
      </c>
      <c r="BA26" t="n">
        <v>29.0</v>
      </c>
      <c r="BB26" t="n">
        <v>0.14367190007275032</v>
      </c>
      <c r="BC26" t="n">
        <v>7.0</v>
      </c>
      <c r="BD26" t="n">
        <v>0.06647522946046819</v>
      </c>
      <c r="BE26" t="n">
        <v>23.0</v>
      </c>
      <c r="BF26" t="n">
        <v>0.08855804559386107</v>
      </c>
      <c r="BG26" t="n">
        <v>16.0</v>
      </c>
      <c r="BH26" t="n">
        <v>0.18648776144454945</v>
      </c>
      <c r="BI26" t="n">
        <v>16.0</v>
      </c>
      <c r="BJ26" t="n">
        <v>0.5269222777624258</v>
      </c>
      <c r="BK26" t="n">
        <v>12.0</v>
      </c>
      <c r="BL26" t="n">
        <v>0.5925880893807955</v>
      </c>
      <c r="BM26" t="n">
        <v>11.0</v>
      </c>
      <c r="BN26" t="n">
        <v>117.27895841506859</v>
      </c>
      <c r="BO26" t="n">
        <v>2.0</v>
      </c>
      <c r="BP26" t="n">
        <v>113.27306990847974</v>
      </c>
      <c r="BQ26" t="n">
        <v>28.0</v>
      </c>
      <c r="BR26" t="n">
        <v>100.86231700799347</v>
      </c>
      <c r="BS26" t="n">
        <v>16.0</v>
      </c>
    </row>
    <row r="27">
      <c r="A27" t="s">
        <v>113</v>
      </c>
      <c r="B27" t="n">
        <v>0.4710417416664771</v>
      </c>
      <c r="C27" t="n">
        <v>13.0</v>
      </c>
      <c r="D27" t="n">
        <v>0.6213867533292398</v>
      </c>
      <c r="E27" t="n">
        <v>13.0</v>
      </c>
      <c r="F27" t="n">
        <v>0.3474521328314903</v>
      </c>
      <c r="G27" t="n">
        <v>25.0</v>
      </c>
      <c r="H27" t="n">
        <v>0.3786132466707602</v>
      </c>
      <c r="I27" t="n">
        <v>18.0</v>
      </c>
      <c r="J27" t="n">
        <v>0.7364796249994946</v>
      </c>
      <c r="K27" t="n">
        <v>27.0</v>
      </c>
      <c r="L27" t="n">
        <v>0.18936578635017445</v>
      </c>
      <c r="M27" t="n">
        <v>17.0</v>
      </c>
      <c r="N27" t="n">
        <v>0.21096936643309155</v>
      </c>
      <c r="O27" t="n">
        <v>19.0</v>
      </c>
      <c r="P27" t="n">
        <v>0.7450483728931248</v>
      </c>
      <c r="Q27" t="n">
        <v>29.0</v>
      </c>
      <c r="R27" t="n">
        <v>0.4796835883752893</v>
      </c>
      <c r="S27" t="n">
        <v>26.0</v>
      </c>
      <c r="T27" t="n">
        <v>0.6034455312264742</v>
      </c>
      <c r="U27" t="n">
        <v>17.0</v>
      </c>
      <c r="V27" t="n">
        <v>0.12663147636989827</v>
      </c>
      <c r="W27" t="n">
        <v>7.0</v>
      </c>
      <c r="X27" t="n">
        <v>0.0782064216743615</v>
      </c>
      <c r="Y27" t="n">
        <v>21.0</v>
      </c>
      <c r="Z27" t="n">
        <v>0.0847550761652971</v>
      </c>
      <c r="AA27" t="n">
        <v>9.0</v>
      </c>
      <c r="AB27" t="n">
        <v>0.19060114664611083</v>
      </c>
      <c r="AC27" t="n">
        <v>20.0</v>
      </c>
      <c r="AD27" t="n">
        <v>0.536723948388249</v>
      </c>
      <c r="AE27" t="n">
        <v>16.0</v>
      </c>
      <c r="AF27" t="n">
        <v>0.5976125788049274</v>
      </c>
      <c r="AG27" t="n">
        <v>20.0</v>
      </c>
      <c r="AH27" t="n">
        <v>0.4683904709857755</v>
      </c>
      <c r="AI27" t="n">
        <v>20.0</v>
      </c>
      <c r="AJ27" t="n">
        <v>0.6210528074953469</v>
      </c>
      <c r="AK27" t="n">
        <v>19.0</v>
      </c>
      <c r="AL27" t="n">
        <v>0.35996972124293075</v>
      </c>
      <c r="AM27" t="n">
        <v>13.0</v>
      </c>
      <c r="AN27" t="n">
        <v>0.3789471925046532</v>
      </c>
      <c r="AO27" t="n">
        <v>12.0</v>
      </c>
      <c r="AP27" t="n">
        <v>0.8347194987671024</v>
      </c>
      <c r="AQ27" t="n">
        <v>28.0</v>
      </c>
      <c r="AR27" t="n">
        <v>0.21591067699907154</v>
      </c>
      <c r="AS27" t="n">
        <v>26.0</v>
      </c>
      <c r="AT27" t="n">
        <v>0.23165022636963123</v>
      </c>
      <c r="AU27" t="n">
        <v>29.0</v>
      </c>
      <c r="AV27" t="n">
        <v>0.7834112750804284</v>
      </c>
      <c r="AW27" t="n">
        <v>15.0</v>
      </c>
      <c r="AX27" t="n">
        <v>0.5057633761731706</v>
      </c>
      <c r="AY27" t="n">
        <v>29.0</v>
      </c>
      <c r="AZ27" t="n">
        <v>0.5672967925991994</v>
      </c>
      <c r="BA27" t="n">
        <v>7.0</v>
      </c>
      <c r="BB27" t="n">
        <v>0.1403691453654927</v>
      </c>
      <c r="BC27" t="n">
        <v>10.0</v>
      </c>
      <c r="BD27" t="n">
        <v>0.07382055246953363</v>
      </c>
      <c r="BE27" t="n">
        <v>15.0</v>
      </c>
      <c r="BF27" t="n">
        <v>0.0995576283512039</v>
      </c>
      <c r="BG27" t="n">
        <v>9.0</v>
      </c>
      <c r="BH27" t="n">
        <v>0.17374082459922588</v>
      </c>
      <c r="BI27" t="n">
        <v>26.0</v>
      </c>
      <c r="BJ27" t="n">
        <v>0.5375418503861809</v>
      </c>
      <c r="BK27" t="n">
        <v>16.0</v>
      </c>
      <c r="BL27" t="n">
        <v>0.6094122629725739</v>
      </c>
      <c r="BM27" t="n">
        <v>21.0</v>
      </c>
      <c r="BN27" t="n">
        <v>110.36756569898056</v>
      </c>
      <c r="BO27" t="n">
        <v>14.0</v>
      </c>
      <c r="BP27" t="n">
        <v>111.59811150764058</v>
      </c>
      <c r="BQ27" t="n">
        <v>20.0</v>
      </c>
      <c r="BR27" t="n">
        <v>102.35769897508277</v>
      </c>
      <c r="BS27" t="n">
        <v>9.0</v>
      </c>
    </row>
    <row r="28">
      <c r="A28" t="s">
        <v>15</v>
      </c>
      <c r="B28" t="n">
        <v>0.4662439594240407</v>
      </c>
      <c r="C28" t="n">
        <v>18.0</v>
      </c>
      <c r="D28" t="n">
        <v>0.688785187804217</v>
      </c>
      <c r="E28" t="n">
        <v>2.0</v>
      </c>
      <c r="F28" t="n">
        <v>0.3352271862525471</v>
      </c>
      <c r="G28" t="n">
        <v>28.0</v>
      </c>
      <c r="H28" t="n">
        <v>0.3112148121957829</v>
      </c>
      <c r="I28" t="n">
        <v>29.0</v>
      </c>
      <c r="J28" t="n">
        <v>0.8127446684656632</v>
      </c>
      <c r="K28" t="n">
        <v>6.0</v>
      </c>
      <c r="L28" t="n">
        <v>0.21243666415216167</v>
      </c>
      <c r="M28" t="n">
        <v>5.0</v>
      </c>
      <c r="N28" t="n">
        <v>0.19238054767371032</v>
      </c>
      <c r="O28" t="n">
        <v>26.0</v>
      </c>
      <c r="P28" t="n">
        <v>0.7615498082684065</v>
      </c>
      <c r="Q28" t="n">
        <v>27.0</v>
      </c>
      <c r="R28" t="n">
        <v>0.47760897469772456</v>
      </c>
      <c r="S28" t="n">
        <v>28.0</v>
      </c>
      <c r="T28" t="n">
        <v>0.5731273692675591</v>
      </c>
      <c r="U28" t="n">
        <v>22.0</v>
      </c>
      <c r="V28" t="n">
        <v>0.11046233701333877</v>
      </c>
      <c r="W28" t="n">
        <v>2.0</v>
      </c>
      <c r="X28" t="n">
        <v>0.06775290937601135</v>
      </c>
      <c r="Y28" t="n">
        <v>6.0</v>
      </c>
      <c r="Z28" t="n">
        <v>0.08593705859198597</v>
      </c>
      <c r="AA28" t="n">
        <v>12.0</v>
      </c>
      <c r="AB28" t="n">
        <v>0.17901936259975046</v>
      </c>
      <c r="AC28" t="n">
        <v>5.0</v>
      </c>
      <c r="AD28" t="n">
        <v>0.5193832058873652</v>
      </c>
      <c r="AE28" t="n">
        <v>27.0</v>
      </c>
      <c r="AF28" t="n">
        <v>0.5912349040930118</v>
      </c>
      <c r="AG28" t="n">
        <v>26.0</v>
      </c>
      <c r="AH28" t="n">
        <v>0.4761858377698663</v>
      </c>
      <c r="AI28" t="n">
        <v>21.0</v>
      </c>
      <c r="AJ28" t="n">
        <v>0.5759519469466533</v>
      </c>
      <c r="AK28" t="n">
        <v>8.0</v>
      </c>
      <c r="AL28" t="n">
        <v>0.3815620725438285</v>
      </c>
      <c r="AM28" t="n">
        <v>23.0</v>
      </c>
      <c r="AN28" t="n">
        <v>0.4240480530533466</v>
      </c>
      <c r="AO28" t="n">
        <v>23.0</v>
      </c>
      <c r="AP28" t="n">
        <v>0.7228974687630948</v>
      </c>
      <c r="AQ28" t="n">
        <v>2.0</v>
      </c>
      <c r="AR28" t="n">
        <v>0.16555015683249455</v>
      </c>
      <c r="AS28" t="n">
        <v>6.0</v>
      </c>
      <c r="AT28" t="n">
        <v>0.2290722960134175</v>
      </c>
      <c r="AU28" t="n">
        <v>26.0</v>
      </c>
      <c r="AV28" t="n">
        <v>0.8303200172469327</v>
      </c>
      <c r="AW28" t="n">
        <v>25.0</v>
      </c>
      <c r="AX28" t="n">
        <v>0.5018180198406952</v>
      </c>
      <c r="AY28" t="n">
        <v>20.0</v>
      </c>
      <c r="AZ28" t="n">
        <v>0.5877991548222916</v>
      </c>
      <c r="BA28" t="n">
        <v>12.0</v>
      </c>
      <c r="BB28" t="n">
        <v>0.15477288652370622</v>
      </c>
      <c r="BC28" t="n">
        <v>2.0</v>
      </c>
      <c r="BD28" t="n">
        <v>0.06885887169377274</v>
      </c>
      <c r="BE28" t="n">
        <v>20.0</v>
      </c>
      <c r="BF28" t="n">
        <v>0.07600754815211015</v>
      </c>
      <c r="BG28" t="n">
        <v>26.0</v>
      </c>
      <c r="BH28" t="n">
        <v>0.2024831089300678</v>
      </c>
      <c r="BI28" t="n">
        <v>5.0</v>
      </c>
      <c r="BJ28" t="n">
        <v>0.556387571246155</v>
      </c>
      <c r="BK28" t="n">
        <v>22.0</v>
      </c>
      <c r="BL28" t="n">
        <v>0.6078623480188211</v>
      </c>
      <c r="BM28" t="n">
        <v>20.0</v>
      </c>
      <c r="BN28" t="n">
        <v>109.36680347811155</v>
      </c>
      <c r="BO28" t="n">
        <v>17.0</v>
      </c>
      <c r="BP28" t="n">
        <v>109.42402362990202</v>
      </c>
      <c r="BQ28" t="n">
        <v>9.0</v>
      </c>
      <c r="BR28" t="n">
        <v>101.48177521471783</v>
      </c>
      <c r="BS28" t="n">
        <v>12.0</v>
      </c>
    </row>
    <row r="29">
      <c r="A29" t="s">
        <v>114</v>
      </c>
      <c r="B29" t="n">
        <v>0.45382568041134436</v>
      </c>
      <c r="C29" t="n">
        <v>27.0</v>
      </c>
      <c r="D29" t="n">
        <v>0.5534196859286242</v>
      </c>
      <c r="E29" t="n">
        <v>28.0</v>
      </c>
      <c r="F29" t="n">
        <v>0.38052459686002515</v>
      </c>
      <c r="G29" t="n">
        <v>7.0</v>
      </c>
      <c r="H29" t="n">
        <v>0.4465803140713757</v>
      </c>
      <c r="I29" t="n">
        <v>3.0</v>
      </c>
      <c r="J29" t="n">
        <v>0.7903428666325393</v>
      </c>
      <c r="K29" t="n">
        <v>12.0</v>
      </c>
      <c r="L29" t="n">
        <v>0.19265789849782647</v>
      </c>
      <c r="M29" t="n">
        <v>14.0</v>
      </c>
      <c r="N29" t="n">
        <v>0.1736436794809321</v>
      </c>
      <c r="O29" t="n">
        <v>28.0</v>
      </c>
      <c r="P29" t="n">
        <v>0.7665624776272908</v>
      </c>
      <c r="Q29" t="n">
        <v>25.0</v>
      </c>
      <c r="R29" t="n">
        <v>0.46431816632544604</v>
      </c>
      <c r="S29" t="n">
        <v>30.0</v>
      </c>
      <c r="T29" t="n">
        <v>0.6215067310045712</v>
      </c>
      <c r="U29" t="n">
        <v>8.0</v>
      </c>
      <c r="V29" t="n">
        <v>0.13169243504581918</v>
      </c>
      <c r="W29" t="n">
        <v>13.0</v>
      </c>
      <c r="X29" t="n">
        <v>0.08512630207549496</v>
      </c>
      <c r="Y29" t="n">
        <v>28.0</v>
      </c>
      <c r="Z29" t="n">
        <v>0.10618814964515423</v>
      </c>
      <c r="AA29" t="n">
        <v>28.0</v>
      </c>
      <c r="AB29" t="n">
        <v>0.2055403154735132</v>
      </c>
      <c r="AC29" t="n">
        <v>28.0</v>
      </c>
      <c r="AD29" t="n">
        <v>0.5382986833525727</v>
      </c>
      <c r="AE29" t="n">
        <v>15.0</v>
      </c>
      <c r="AF29" t="n">
        <v>0.602289338182552</v>
      </c>
      <c r="AG29" t="n">
        <v>17.0</v>
      </c>
      <c r="AH29" t="n">
        <v>0.4857703881459027</v>
      </c>
      <c r="AI29" t="n">
        <v>23.0</v>
      </c>
      <c r="AJ29" t="n">
        <v>0.6214010978104126</v>
      </c>
      <c r="AK29" t="n">
        <v>20.0</v>
      </c>
      <c r="AL29" t="n">
        <v>0.37784727151265185</v>
      </c>
      <c r="AM29" t="n">
        <v>21.0</v>
      </c>
      <c r="AN29" t="n">
        <v>0.37859890218958725</v>
      </c>
      <c r="AO29" t="n">
        <v>11.0</v>
      </c>
      <c r="AP29" t="n">
        <v>0.784003891247425</v>
      </c>
      <c r="AQ29" t="n">
        <v>19.0</v>
      </c>
      <c r="AR29" t="n">
        <v>0.23578881026410498</v>
      </c>
      <c r="AS29" t="n">
        <v>30.0</v>
      </c>
      <c r="AT29" t="n">
        <v>0.22392320593104914</v>
      </c>
      <c r="AU29" t="n">
        <v>13.0</v>
      </c>
      <c r="AV29" t="n">
        <v>0.8535735608194956</v>
      </c>
      <c r="AW29" t="n">
        <v>28.0</v>
      </c>
      <c r="AX29" t="n">
        <v>0.5050025800637709</v>
      </c>
      <c r="AY29" t="n">
        <v>27.0</v>
      </c>
      <c r="AZ29" t="n">
        <v>0.6390858816668274</v>
      </c>
      <c r="BA29" t="n">
        <v>25.0</v>
      </c>
      <c r="BB29" t="n">
        <v>0.1651562914605186</v>
      </c>
      <c r="BC29" t="n">
        <v>1.0</v>
      </c>
      <c r="BD29" t="n">
        <v>0.05218539255536266</v>
      </c>
      <c r="BE29" t="n">
        <v>30.0</v>
      </c>
      <c r="BF29" t="n">
        <v>0.09008238910591367</v>
      </c>
      <c r="BG29" t="n">
        <v>15.0</v>
      </c>
      <c r="BH29" t="n">
        <v>0.17088738752301658</v>
      </c>
      <c r="BI29" t="n">
        <v>27.0</v>
      </c>
      <c r="BJ29" t="n">
        <v>0.5586550918901521</v>
      </c>
      <c r="BK29" t="n">
        <v>24.0</v>
      </c>
      <c r="BL29" t="n">
        <v>0.6335714205553117</v>
      </c>
      <c r="BM29" t="n">
        <v>25.0</v>
      </c>
      <c r="BN29" t="n">
        <v>109.2389308906342</v>
      </c>
      <c r="BO29" t="n">
        <v>18.0</v>
      </c>
      <c r="BP29" t="n">
        <v>112.28668944662384</v>
      </c>
      <c r="BQ29" t="n">
        <v>23.0</v>
      </c>
      <c r="BR29" t="n">
        <v>102.01836263694476</v>
      </c>
      <c r="BS29" t="n">
        <v>11.0</v>
      </c>
    </row>
    <row r="30">
      <c r="A30" t="s">
        <v>16</v>
      </c>
      <c r="B30" t="n">
        <v>0.4681186045852945</v>
      </c>
      <c r="C30" t="n">
        <v>17.0</v>
      </c>
      <c r="D30" t="n">
        <v>0.5167229350046049</v>
      </c>
      <c r="E30" t="n">
        <v>30.0</v>
      </c>
      <c r="F30" t="n">
        <v>0.382782909200888</v>
      </c>
      <c r="G30" t="n">
        <v>6.0</v>
      </c>
      <c r="H30" t="n">
        <v>0.48327706499539513</v>
      </c>
      <c r="I30" t="n">
        <v>1.0</v>
      </c>
      <c r="J30" t="n">
        <v>0.7980371448292805</v>
      </c>
      <c r="K30" t="n">
        <v>9.0</v>
      </c>
      <c r="L30" t="n">
        <v>0.18930226832180838</v>
      </c>
      <c r="M30" t="n">
        <v>18.0</v>
      </c>
      <c r="N30" t="n">
        <v>0.23414775782625433</v>
      </c>
      <c r="O30" t="n">
        <v>3.0</v>
      </c>
      <c r="P30" t="n">
        <v>0.7955461508080904</v>
      </c>
      <c r="Q30" t="n">
        <v>3.0</v>
      </c>
      <c r="R30" t="n">
        <v>0.5217014100157782</v>
      </c>
      <c r="S30" t="n">
        <v>3.0</v>
      </c>
      <c r="T30" t="n">
        <v>0.5801125685010792</v>
      </c>
      <c r="U30" t="n">
        <v>20.0</v>
      </c>
      <c r="V30" t="n">
        <v>0.13593974341460535</v>
      </c>
      <c r="W30" t="n">
        <v>18.0</v>
      </c>
      <c r="X30" t="n">
        <v>0.06722098013309996</v>
      </c>
      <c r="Y30" t="n">
        <v>5.0</v>
      </c>
      <c r="Z30" t="n">
        <v>0.08557868346776487</v>
      </c>
      <c r="AA30" t="n">
        <v>11.0</v>
      </c>
      <c r="AB30" t="n">
        <v>0.18161662546034876</v>
      </c>
      <c r="AC30" t="n">
        <v>7.0</v>
      </c>
      <c r="AD30" t="n">
        <v>0.5603776795472116</v>
      </c>
      <c r="AE30" t="n">
        <v>3.0</v>
      </c>
      <c r="AF30" t="n">
        <v>0.6219616204686573</v>
      </c>
      <c r="AG30" t="n">
        <v>4.0</v>
      </c>
      <c r="AH30" t="n">
        <v>0.46024789420274564</v>
      </c>
      <c r="AI30" t="n">
        <v>13.0</v>
      </c>
      <c r="AJ30" t="n">
        <v>0.7403727820316222</v>
      </c>
      <c r="AK30" t="n">
        <v>30.0</v>
      </c>
      <c r="AL30" t="n">
        <v>0.33176469265348985</v>
      </c>
      <c r="AM30" t="n">
        <v>3.0</v>
      </c>
      <c r="AN30" t="n">
        <v>0.25962721796837784</v>
      </c>
      <c r="AO30" t="n">
        <v>1.0</v>
      </c>
      <c r="AP30" t="n">
        <v>0.7811052743466782</v>
      </c>
      <c r="AQ30" t="n">
        <v>17.0</v>
      </c>
      <c r="AR30" t="n">
        <v>0.16771508840019647</v>
      </c>
      <c r="AS30" t="n">
        <v>7.0</v>
      </c>
      <c r="AT30" t="n">
        <v>0.21901309263827784</v>
      </c>
      <c r="AU30" t="n">
        <v>5.0</v>
      </c>
      <c r="AV30" t="n">
        <v>0.7581442463161642</v>
      </c>
      <c r="AW30" t="n">
        <v>6.0</v>
      </c>
      <c r="AX30" t="n">
        <v>0.49925274479317494</v>
      </c>
      <c r="AY30" t="n">
        <v>10.0</v>
      </c>
      <c r="AZ30" t="n">
        <v>0.5836266755911806</v>
      </c>
      <c r="BA30" t="n">
        <v>10.0</v>
      </c>
      <c r="BB30" t="n">
        <v>0.11412286624488419</v>
      </c>
      <c r="BC30" t="n">
        <v>29.0</v>
      </c>
      <c r="BD30" t="n">
        <v>0.08517193211649643</v>
      </c>
      <c r="BE30" t="n">
        <v>5.0</v>
      </c>
      <c r="BF30" t="n">
        <v>0.09128141542297588</v>
      </c>
      <c r="BG30" t="n">
        <v>13.0</v>
      </c>
      <c r="BH30" t="n">
        <v>0.20082283646802346</v>
      </c>
      <c r="BI30" t="n">
        <v>7.0</v>
      </c>
      <c r="BJ30" t="n">
        <v>0.5003935376916054</v>
      </c>
      <c r="BK30" t="n">
        <v>1.0</v>
      </c>
      <c r="BL30" t="n">
        <v>0.5576379461195611</v>
      </c>
      <c r="BM30" t="n">
        <v>1.0</v>
      </c>
      <c r="BN30" t="n">
        <v>114.30252988473</v>
      </c>
      <c r="BO30" t="n">
        <v>5.0</v>
      </c>
      <c r="BP30" t="n">
        <v>108.01799008536385</v>
      </c>
      <c r="BQ30" t="n">
        <v>6.0</v>
      </c>
      <c r="BR30" t="n">
        <v>100.51222837953581</v>
      </c>
      <c r="BS30" t="n">
        <v>19.0</v>
      </c>
    </row>
    <row r="31">
      <c r="A31" t="s">
        <v>7</v>
      </c>
      <c r="B31" t="n">
        <v>0.47692580610319346</v>
      </c>
      <c r="C31" t="n">
        <v>8.0</v>
      </c>
      <c r="D31" t="n">
        <v>0.6950187808226845</v>
      </c>
      <c r="E31" t="n">
        <v>1.0</v>
      </c>
      <c r="F31" t="n">
        <v>0.37180214711260534</v>
      </c>
      <c r="G31" t="n">
        <v>9.0</v>
      </c>
      <c r="H31" t="n">
        <v>0.3049812191773154</v>
      </c>
      <c r="I31" t="n">
        <v>30.0</v>
      </c>
      <c r="J31" t="n">
        <v>0.7922565327901734</v>
      </c>
      <c r="K31" t="n">
        <v>11.0</v>
      </c>
      <c r="L31" t="n">
        <v>0.22991327815647267</v>
      </c>
      <c r="M31" t="n">
        <v>2.0</v>
      </c>
      <c r="N31" t="n">
        <v>0.21304851866396324</v>
      </c>
      <c r="O31" t="n">
        <v>18.0</v>
      </c>
      <c r="P31" t="n">
        <v>0.7782074567603334</v>
      </c>
      <c r="Q31" t="n">
        <v>18.0</v>
      </c>
      <c r="R31" t="n">
        <v>0.5024801288452322</v>
      </c>
      <c r="S31" t="n">
        <v>13.0</v>
      </c>
      <c r="T31" t="n">
        <v>0.6023314361781986</v>
      </c>
      <c r="U31" t="n">
        <v>18.0</v>
      </c>
      <c r="V31" t="n">
        <v>0.1378803334447529</v>
      </c>
      <c r="W31" t="n">
        <v>20.0</v>
      </c>
      <c r="X31" t="n">
        <v>0.0680373082912296</v>
      </c>
      <c r="Y31" t="n">
        <v>7.0</v>
      </c>
      <c r="Z31" t="n">
        <v>0.07502738210581969</v>
      </c>
      <c r="AA31" t="n">
        <v>2.0</v>
      </c>
      <c r="AB31" t="n">
        <v>0.19684672365466893</v>
      </c>
      <c r="AC31" t="n">
        <v>25.0</v>
      </c>
      <c r="AD31" t="n">
        <v>0.5340570014927647</v>
      </c>
      <c r="AE31" t="n">
        <v>19.0</v>
      </c>
      <c r="AF31" t="n">
        <v>0.6097191557448051</v>
      </c>
      <c r="AG31" t="n">
        <v>11.0</v>
      </c>
      <c r="AH31" t="n">
        <v>0.4681149680928152</v>
      </c>
      <c r="AI31" t="n">
        <v>18.0</v>
      </c>
      <c r="AJ31" t="n">
        <v>0.5551312259104698</v>
      </c>
      <c r="AK31" t="n">
        <v>4.0</v>
      </c>
      <c r="AL31" t="n">
        <v>0.35529758781552906</v>
      </c>
      <c r="AM31" t="n">
        <v>10.0</v>
      </c>
      <c r="AN31" t="n">
        <v>0.4448687740895302</v>
      </c>
      <c r="AO31" t="n">
        <v>27.0</v>
      </c>
      <c r="AP31" t="n">
        <v>0.757843306899863</v>
      </c>
      <c r="AQ31" t="n">
        <v>8.0</v>
      </c>
      <c r="AR31" t="n">
        <v>0.16550864216513747</v>
      </c>
      <c r="AS31" t="n">
        <v>5.0</v>
      </c>
      <c r="AT31" t="n">
        <v>0.22538495950685639</v>
      </c>
      <c r="AU31" t="n">
        <v>16.0</v>
      </c>
      <c r="AV31" t="n">
        <v>0.7939303468204382</v>
      </c>
      <c r="AW31" t="n">
        <v>19.0</v>
      </c>
      <c r="AX31" t="n">
        <v>0.49600111751156173</v>
      </c>
      <c r="AY31" t="n">
        <v>2.0</v>
      </c>
      <c r="AZ31" t="n">
        <v>0.5493295143794946</v>
      </c>
      <c r="BA31" t="n">
        <v>3.0</v>
      </c>
      <c r="BB31" t="n">
        <v>0.1285029458073322</v>
      </c>
      <c r="BC31" t="n">
        <v>20.0</v>
      </c>
      <c r="BD31" t="n">
        <v>0.08344758629720658</v>
      </c>
      <c r="BE31" t="n">
        <v>6.0</v>
      </c>
      <c r="BF31" t="n">
        <v>0.09939356942441765</v>
      </c>
      <c r="BG31" t="n">
        <v>10.0</v>
      </c>
      <c r="BH31" t="n">
        <v>0.1996809399160962</v>
      </c>
      <c r="BI31" t="n">
        <v>9.0</v>
      </c>
      <c r="BJ31" t="n">
        <v>0.5484165569572899</v>
      </c>
      <c r="BK31" t="n">
        <v>19.0</v>
      </c>
      <c r="BL31" t="n">
        <v>0.601723313761348</v>
      </c>
      <c r="BM31" t="n">
        <v>16.0</v>
      </c>
      <c r="BN31" t="n">
        <v>109.2286844012077</v>
      </c>
      <c r="BO31" t="n">
        <v>19.0</v>
      </c>
      <c r="BP31" t="n">
        <v>109.93841930518764</v>
      </c>
      <c r="BQ31" t="n">
        <v>14.0</v>
      </c>
      <c r="BR31" t="n">
        <v>106.17615948903433</v>
      </c>
      <c r="BS31" t="n">
        <v>1.0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heetViews>
  <sheetFormatPr baseColWidth="10" defaultRowHeight="15" x14ac:dyDescent="0.2"/>
  <cols>
    <col min="1" max="1" bestFit="true" customWidth="true" width="20.1640625" collapsed="true"/>
  </cols>
  <sheetData>
    <row r="1">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c r="A2" t="s">
        <v>8</v>
      </c>
      <c r="B2" t="n">
        <v>0.48464149718572613</v>
      </c>
      <c r="C2" t="n">
        <v>7.0</v>
      </c>
      <c r="D2" t="n">
        <v>0.6317644544908347</v>
      </c>
      <c r="E2" t="n">
        <v>12.0</v>
      </c>
      <c r="F2" t="n">
        <v>0.3763939301195453</v>
      </c>
      <c r="G2" t="n">
        <v>10.0</v>
      </c>
      <c r="H2" t="n">
        <v>0.3682355455091653</v>
      </c>
      <c r="I2" t="n">
        <v>19.0</v>
      </c>
      <c r="J2" t="n">
        <v>0.8179575998072384</v>
      </c>
      <c r="K2" t="n">
        <v>4.0</v>
      </c>
      <c r="L2" t="n">
        <v>0.22743725177720187</v>
      </c>
      <c r="M2" t="n">
        <v>1.0</v>
      </c>
      <c r="N2" t="n">
        <v>0.2533881828287849</v>
      </c>
      <c r="O2" t="n">
        <v>6.0</v>
      </c>
      <c r="P2" t="n">
        <v>0.7848190101033166</v>
      </c>
      <c r="Q2" t="n">
        <v>12.0</v>
      </c>
      <c r="R2" t="n">
        <v>0.5254484643594881</v>
      </c>
      <c r="S2" t="n">
        <v>4.0</v>
      </c>
      <c r="T2" t="n">
        <v>0.5906937948387053</v>
      </c>
      <c r="U2" t="n">
        <v>18.0</v>
      </c>
      <c r="V2" t="n">
        <v>0.12605379464774372</v>
      </c>
      <c r="W2" t="n">
        <v>8.0</v>
      </c>
      <c r="X2" t="n">
        <v>0.06879941874068385</v>
      </c>
      <c r="Y2" t="n">
        <v>9.0</v>
      </c>
      <c r="Z2" t="n">
        <v>0.08653272358214481</v>
      </c>
      <c r="AA2" t="n">
        <v>13.0</v>
      </c>
      <c r="AB2" t="n">
        <v>0.18833792349372394</v>
      </c>
      <c r="AC2" t="n">
        <v>17.0</v>
      </c>
      <c r="AD2" t="n">
        <v>0.55497393805011</v>
      </c>
      <c r="AE2" t="n">
        <v>8.0</v>
      </c>
      <c r="AF2" t="n">
        <v>0.6296164877115148</v>
      </c>
      <c r="AG2" t="n">
        <v>5.0</v>
      </c>
      <c r="AH2" t="n">
        <v>0.4434379443420772</v>
      </c>
      <c r="AI2" t="n">
        <v>7.0</v>
      </c>
      <c r="AJ2" t="n">
        <v>0.5947615149345548</v>
      </c>
      <c r="AK2" t="n">
        <v>13.0</v>
      </c>
      <c r="AL2" t="n">
        <v>0.32875306905293283</v>
      </c>
      <c r="AM2" t="n">
        <v>6.0</v>
      </c>
      <c r="AN2" t="n">
        <v>0.40523848506544524</v>
      </c>
      <c r="AO2" t="n">
        <v>18.0</v>
      </c>
      <c r="AP2" t="n">
        <v>0.7578752100211624</v>
      </c>
      <c r="AQ2" t="n">
        <v>8.0</v>
      </c>
      <c r="AR2" t="n">
        <v>0.14973028069846483</v>
      </c>
      <c r="AS2" t="n">
        <v>1.0</v>
      </c>
      <c r="AT2" t="n">
        <v>0.2178755245850307</v>
      </c>
      <c r="AU2" t="n">
        <v>7.0</v>
      </c>
      <c r="AV2" t="n">
        <v>0.733402689135414</v>
      </c>
      <c r="AW2" t="n">
        <v>6.0</v>
      </c>
      <c r="AX2" t="n">
        <v>0.49610801115591757</v>
      </c>
      <c r="AY2" t="n">
        <v>7.0</v>
      </c>
      <c r="AZ2" t="n">
        <v>0.5983969540558343</v>
      </c>
      <c r="BA2" t="n">
        <v>15.0</v>
      </c>
      <c r="BB2" t="n">
        <v>0.12302795428207268</v>
      </c>
      <c r="BC2" t="n">
        <v>25.0</v>
      </c>
      <c r="BD2" t="n">
        <v>0.08343154843558753</v>
      </c>
      <c r="BE2" t="n">
        <v>6.0</v>
      </c>
      <c r="BF2" t="n">
        <v>0.08892882457445471</v>
      </c>
      <c r="BG2" t="n">
        <v>15.0</v>
      </c>
      <c r="BH2" t="n">
        <v>0.1919118586843952</v>
      </c>
      <c r="BI2" t="n">
        <v>12.0</v>
      </c>
      <c r="BJ2" t="n">
        <v>0.5094059522946613</v>
      </c>
      <c r="BK2" t="n">
        <v>8.0</v>
      </c>
      <c r="BL2" t="n">
        <v>0.5600440669554345</v>
      </c>
      <c r="BM2" t="n">
        <v>3.0</v>
      </c>
      <c r="BN2" t="n">
        <v>115.88019483854731</v>
      </c>
      <c r="BO2" t="n">
        <v>3.0</v>
      </c>
      <c r="BP2" t="n">
        <v>108.82258902481794</v>
      </c>
      <c r="BQ2" t="n">
        <v>8.0</v>
      </c>
      <c r="BR2" t="n">
        <v>99.79049230445976</v>
      </c>
      <c r="BS2" t="n">
        <v>25.0</v>
      </c>
    </row>
    <row r="3">
      <c r="A3" t="s">
        <v>97</v>
      </c>
      <c r="B3" t="n">
        <v>0.4722083527978581</v>
      </c>
      <c r="C3" t="n">
        <v>12.0</v>
      </c>
      <c r="D3" t="n">
        <v>0.576939388290677</v>
      </c>
      <c r="E3" t="n">
        <v>21.0</v>
      </c>
      <c r="F3" t="n">
        <v>0.3789806173196208</v>
      </c>
      <c r="G3" t="n">
        <v>9.0</v>
      </c>
      <c r="H3" t="n">
        <v>0.4230606117093229</v>
      </c>
      <c r="I3" t="n">
        <v>10.0</v>
      </c>
      <c r="J3" t="n">
        <v>0.8070628378179421</v>
      </c>
      <c r="K3" t="n">
        <v>9.0</v>
      </c>
      <c r="L3" t="n">
        <v>0.19048761715749762</v>
      </c>
      <c r="M3" t="n">
        <v>16.0</v>
      </c>
      <c r="N3" t="n">
        <v>0.26483122526672104</v>
      </c>
      <c r="O3" t="n">
        <v>1.0</v>
      </c>
      <c r="P3" t="n">
        <v>0.7989878529699438</v>
      </c>
      <c r="Q3" t="n">
        <v>6.0</v>
      </c>
      <c r="R3" t="n">
        <v>0.5156242434725231</v>
      </c>
      <c r="S3" t="n">
        <v>7.0</v>
      </c>
      <c r="T3" t="n">
        <v>0.5898395855104672</v>
      </c>
      <c r="U3" t="n">
        <v>20.0</v>
      </c>
      <c r="V3" t="n">
        <v>0.14347086893588074</v>
      </c>
      <c r="W3" t="n">
        <v>24.0</v>
      </c>
      <c r="X3" t="n">
        <v>0.08111977175148664</v>
      </c>
      <c r="Y3" t="n">
        <v>25.0</v>
      </c>
      <c r="Z3" t="n">
        <v>0.09986611860016373</v>
      </c>
      <c r="AA3" t="n">
        <v>24.0</v>
      </c>
      <c r="AB3" t="n">
        <v>0.2058619273647978</v>
      </c>
      <c r="AC3" t="n">
        <v>30.0</v>
      </c>
      <c r="AD3" t="n">
        <v>0.5518763320700631</v>
      </c>
      <c r="AE3" t="n">
        <v>10.0</v>
      </c>
      <c r="AF3" t="n">
        <v>0.6145643991643197</v>
      </c>
      <c r="AG3" t="n">
        <v>12.0</v>
      </c>
      <c r="AH3" t="n">
        <v>0.47041767631793063</v>
      </c>
      <c r="AI3" t="n">
        <v>16.0</v>
      </c>
      <c r="AJ3" t="n">
        <v>0.6161332651733448</v>
      </c>
      <c r="AK3" t="n">
        <v>20.0</v>
      </c>
      <c r="AL3" t="n">
        <v>0.38322337232114395</v>
      </c>
      <c r="AM3" t="n">
        <v>18.0</v>
      </c>
      <c r="AN3" t="n">
        <v>0.3838667348266553</v>
      </c>
      <c r="AO3" t="n">
        <v>11.0</v>
      </c>
      <c r="AP3" t="n">
        <v>0.7798068372444326</v>
      </c>
      <c r="AQ3" t="n">
        <v>15.0</v>
      </c>
      <c r="AR3" t="n">
        <v>0.23911076755605915</v>
      </c>
      <c r="AS3" t="n">
        <v>30.0</v>
      </c>
      <c r="AT3" t="n">
        <v>0.21560324851032833</v>
      </c>
      <c r="AU3" t="n">
        <v>2.0</v>
      </c>
      <c r="AV3" t="n">
        <v>0.7175524948010209</v>
      </c>
      <c r="AW3" t="n">
        <v>2.0</v>
      </c>
      <c r="AX3" t="n">
        <v>0.4991669015752278</v>
      </c>
      <c r="AY3" t="n">
        <v>18.0</v>
      </c>
      <c r="AZ3" t="n">
        <v>0.6377392904211939</v>
      </c>
      <c r="BA3" t="n">
        <v>26.0</v>
      </c>
      <c r="BB3" t="n">
        <v>0.13485277705991083</v>
      </c>
      <c r="BC3" t="n">
        <v>17.0</v>
      </c>
      <c r="BD3" t="n">
        <v>0.064330320608412</v>
      </c>
      <c r="BE3" t="n">
        <v>25.0</v>
      </c>
      <c r="BF3" t="n">
        <v>0.0725407862596955</v>
      </c>
      <c r="BG3" t="n">
        <v>29.0</v>
      </c>
      <c r="BH3" t="n">
        <v>0.17496089817786104</v>
      </c>
      <c r="BI3" t="n">
        <v>25.0</v>
      </c>
      <c r="BJ3" t="n">
        <v>0.5452329343443482</v>
      </c>
      <c r="BK3" t="n">
        <v>18.0</v>
      </c>
      <c r="BL3" t="n">
        <v>0.6221191744448622</v>
      </c>
      <c r="BM3" t="n">
        <v>21.0</v>
      </c>
      <c r="BN3" t="n">
        <v>112.58187393131615</v>
      </c>
      <c r="BO3" t="n">
        <v>12.0</v>
      </c>
      <c r="BP3" t="n">
        <v>111.87366723152125</v>
      </c>
      <c r="BQ3" t="n">
        <v>23.0</v>
      </c>
      <c r="BR3" t="n">
        <v>100.85345968082565</v>
      </c>
      <c r="BS3" t="n">
        <v>17.0</v>
      </c>
    </row>
    <row r="4">
      <c r="A4" t="s">
        <v>98</v>
      </c>
      <c r="B4" t="n">
        <v>0.4933529336921571</v>
      </c>
      <c r="C4" t="n">
        <v>2.0</v>
      </c>
      <c r="D4" t="n">
        <v>0.6059259424912001</v>
      </c>
      <c r="E4" t="n">
        <v>17.0</v>
      </c>
      <c r="F4" t="n">
        <v>0.38575402486678895</v>
      </c>
      <c r="G4" t="n">
        <v>6.0</v>
      </c>
      <c r="H4" t="n">
        <v>0.3940740575087999</v>
      </c>
      <c r="I4" t="n">
        <v>14.0</v>
      </c>
      <c r="J4" t="n">
        <v>0.8017649915315779</v>
      </c>
      <c r="K4" t="n">
        <v>11.0</v>
      </c>
      <c r="L4" t="n">
        <v>0.20771377566109597</v>
      </c>
      <c r="M4" t="n">
        <v>9.0</v>
      </c>
      <c r="N4" t="n">
        <v>0.21406704044726907</v>
      </c>
      <c r="O4" t="n">
        <v>27.0</v>
      </c>
      <c r="P4" t="n">
        <v>0.7722814363077412</v>
      </c>
      <c r="Q4" t="n">
        <v>17.0</v>
      </c>
      <c r="R4" t="n">
        <v>0.5049940088629735</v>
      </c>
      <c r="S4" t="n">
        <v>14.0</v>
      </c>
      <c r="T4" t="n">
        <v>0.6323936881356603</v>
      </c>
      <c r="U4" t="n">
        <v>7.0</v>
      </c>
      <c r="V4" t="n">
        <v>0.1324589471908228</v>
      </c>
      <c r="W4" t="n">
        <v>15.0</v>
      </c>
      <c r="X4" t="n">
        <v>0.06872060623449312</v>
      </c>
      <c r="Y4" t="n">
        <v>8.0</v>
      </c>
      <c r="Z4" t="n">
        <v>0.1088287394986125</v>
      </c>
      <c r="AA4" t="n">
        <v>29.0</v>
      </c>
      <c r="AB4" t="n">
        <v>0.18557635252806676</v>
      </c>
      <c r="AC4" t="n">
        <v>13.0</v>
      </c>
      <c r="AD4" t="n">
        <v>0.5701191362839891</v>
      </c>
      <c r="AE4" t="n">
        <v>5.0</v>
      </c>
      <c r="AF4" t="n">
        <v>0.6376573867943298</v>
      </c>
      <c r="AG4" t="n">
        <v>1.0</v>
      </c>
      <c r="AH4" t="n">
        <v>0.42566841394301835</v>
      </c>
      <c r="AI4" t="n">
        <v>1.0</v>
      </c>
      <c r="AJ4" t="n">
        <v>0.6073093403732014</v>
      </c>
      <c r="AK4" t="n">
        <v>16.0</v>
      </c>
      <c r="AL4" t="n">
        <v>0.3363569511687926</v>
      </c>
      <c r="AM4" t="n">
        <v>8.0</v>
      </c>
      <c r="AN4" t="n">
        <v>0.3926906596267985</v>
      </c>
      <c r="AO4" t="n">
        <v>15.0</v>
      </c>
      <c r="AP4" t="n">
        <v>0.7426319495223066</v>
      </c>
      <c r="AQ4" t="n">
        <v>5.0</v>
      </c>
      <c r="AR4" t="n">
        <v>0.1682879560627108</v>
      </c>
      <c r="AS4" t="n">
        <v>7.0</v>
      </c>
      <c r="AT4" t="n">
        <v>0.2306894889613153</v>
      </c>
      <c r="AU4" t="n">
        <v>30.0</v>
      </c>
      <c r="AV4" t="n">
        <v>0.8043979870176128</v>
      </c>
      <c r="AW4" t="n">
        <v>25.0</v>
      </c>
      <c r="AX4" t="n">
        <v>0.5034810238591696</v>
      </c>
      <c r="AY4" t="n">
        <v>28.0</v>
      </c>
      <c r="AZ4" t="n">
        <v>0.5505704234633096</v>
      </c>
      <c r="BA4" t="n">
        <v>2.0</v>
      </c>
      <c r="BB4" t="n">
        <v>0.1264796359940929</v>
      </c>
      <c r="BC4" t="n">
        <v>23.0</v>
      </c>
      <c r="BD4" t="n">
        <v>0.08432586665009968</v>
      </c>
      <c r="BE4" t="n">
        <v>5.0</v>
      </c>
      <c r="BF4" t="n">
        <v>0.07725581464972779</v>
      </c>
      <c r="BG4" t="n">
        <v>26.0</v>
      </c>
      <c r="BH4" t="n">
        <v>0.18644810318734042</v>
      </c>
      <c r="BI4" t="n">
        <v>15.0</v>
      </c>
      <c r="BJ4" t="n">
        <v>0.4911268607271449</v>
      </c>
      <c r="BK4" t="n">
        <v>2.0</v>
      </c>
      <c r="BL4" t="n">
        <v>0.5475107651565808</v>
      </c>
      <c r="BM4" t="n">
        <v>2.0</v>
      </c>
      <c r="BN4" t="n">
        <v>115.4071728066134</v>
      </c>
      <c r="BO4" t="n">
        <v>5.0</v>
      </c>
      <c r="BP4" t="n">
        <v>109.16347240280986</v>
      </c>
      <c r="BQ4" t="n">
        <v>11.0</v>
      </c>
      <c r="BR4" t="n">
        <v>102.77643412143108</v>
      </c>
      <c r="BS4" t="n">
        <v>8.0</v>
      </c>
    </row>
    <row r="5">
      <c r="A5" t="s">
        <v>99</v>
      </c>
      <c r="B5" t="n">
        <v>0.45373370652869327</v>
      </c>
      <c r="C5" t="n">
        <v>23.0</v>
      </c>
      <c r="D5" t="n">
        <v>0.5742795544407135</v>
      </c>
      <c r="E5" t="n">
        <v>23.0</v>
      </c>
      <c r="F5" t="n">
        <v>0.3596942057369043</v>
      </c>
      <c r="G5" t="n">
        <v>17.0</v>
      </c>
      <c r="H5" t="n">
        <v>0.42572044555928645</v>
      </c>
      <c r="I5" t="n">
        <v>8.0</v>
      </c>
      <c r="J5" t="n">
        <v>0.7469408122716873</v>
      </c>
      <c r="K5" t="n">
        <v>24.0</v>
      </c>
      <c r="L5" t="n">
        <v>0.1576353547353496</v>
      </c>
      <c r="M5" t="n">
        <v>29.0</v>
      </c>
      <c r="N5" t="n">
        <v>0.24409984434242704</v>
      </c>
      <c r="O5" t="n">
        <v>12.0</v>
      </c>
      <c r="P5" t="n">
        <v>0.7595180385439715</v>
      </c>
      <c r="Q5" t="n">
        <v>28.0</v>
      </c>
      <c r="R5" t="n">
        <v>0.4938322916809083</v>
      </c>
      <c r="S5" t="n">
        <v>19.0</v>
      </c>
      <c r="T5" t="n">
        <v>0.663415724659328</v>
      </c>
      <c r="U5" t="n">
        <v>3.0</v>
      </c>
      <c r="V5" t="n">
        <v>0.1450867934389544</v>
      </c>
      <c r="W5" t="n">
        <v>25.0</v>
      </c>
      <c r="X5" t="n">
        <v>0.07427083828597202</v>
      </c>
      <c r="Y5" t="n">
        <v>16.0</v>
      </c>
      <c r="Z5" t="n">
        <v>0.09628986419088426</v>
      </c>
      <c r="AA5" t="n">
        <v>21.0</v>
      </c>
      <c r="AB5" t="n">
        <v>0.18297171106943386</v>
      </c>
      <c r="AC5" t="n">
        <v>11.0</v>
      </c>
      <c r="AD5" t="n">
        <v>0.5314954013661153</v>
      </c>
      <c r="AE5" t="n">
        <v>19.0</v>
      </c>
      <c r="AF5" t="n">
        <v>0.5831968786863709</v>
      </c>
      <c r="AG5" t="n">
        <v>25.0</v>
      </c>
      <c r="AH5" t="n">
        <v>0.4733355847458682</v>
      </c>
      <c r="AI5" t="n">
        <v>19.0</v>
      </c>
      <c r="AJ5" t="n">
        <v>0.5904260811293421</v>
      </c>
      <c r="AK5" t="n">
        <v>11.0</v>
      </c>
      <c r="AL5" t="n">
        <v>0.3512087969758435</v>
      </c>
      <c r="AM5" t="n">
        <v>11.0</v>
      </c>
      <c r="AN5" t="n">
        <v>0.4095739188706578</v>
      </c>
      <c r="AO5" t="n">
        <v>20.0</v>
      </c>
      <c r="AP5" t="n">
        <v>0.7659594665602659</v>
      </c>
      <c r="AQ5" t="n">
        <v>10.0</v>
      </c>
      <c r="AR5" t="n">
        <v>0.20737294841631018</v>
      </c>
      <c r="AS5" t="n">
        <v>21.0</v>
      </c>
      <c r="AT5" t="n">
        <v>0.22516964916768265</v>
      </c>
      <c r="AU5" t="n">
        <v>23.0</v>
      </c>
      <c r="AV5" t="n">
        <v>0.7470358468075712</v>
      </c>
      <c r="AW5" t="n">
        <v>11.0</v>
      </c>
      <c r="AX5" t="n">
        <v>0.4994907862199043</v>
      </c>
      <c r="AY5" t="n">
        <v>19.0</v>
      </c>
      <c r="AZ5" t="n">
        <v>0.576862040310361</v>
      </c>
      <c r="BA5" t="n">
        <v>6.0</v>
      </c>
      <c r="BB5" t="n">
        <v>0.13037991358980336</v>
      </c>
      <c r="BC5" t="n">
        <v>21.0</v>
      </c>
      <c r="BD5" t="n">
        <v>0.08236371003837822</v>
      </c>
      <c r="BE5" t="n">
        <v>7.0</v>
      </c>
      <c r="BF5" t="n">
        <v>0.09043759806244836</v>
      </c>
      <c r="BG5" t="n">
        <v>14.0</v>
      </c>
      <c r="BH5" t="n">
        <v>0.18316124467092643</v>
      </c>
      <c r="BI5" t="n">
        <v>19.0</v>
      </c>
      <c r="BJ5" t="n">
        <v>0.5450625251606622</v>
      </c>
      <c r="BK5" t="n">
        <v>17.0</v>
      </c>
      <c r="BL5" t="n">
        <v>0.6122619265170778</v>
      </c>
      <c r="BM5" t="n">
        <v>18.0</v>
      </c>
      <c r="BN5" t="n">
        <v>107.31639253325692</v>
      </c>
      <c r="BO5" t="n">
        <v>22.0</v>
      </c>
      <c r="BP5" t="n">
        <v>109.81474204940423</v>
      </c>
      <c r="BQ5" t="n">
        <v>15.0</v>
      </c>
      <c r="BR5" t="n">
        <v>100.29672133378214</v>
      </c>
      <c r="BS5" t="n">
        <v>21.0</v>
      </c>
    </row>
    <row r="6">
      <c r="A6" t="s">
        <v>100</v>
      </c>
      <c r="B6" t="n">
        <v>0.4694291353378037</v>
      </c>
      <c r="C6" t="n">
        <v>16.0</v>
      </c>
      <c r="D6" t="n">
        <v>0.6131180272778441</v>
      </c>
      <c r="E6" t="n">
        <v>15.0</v>
      </c>
      <c r="F6" t="n">
        <v>0.36554446998318285</v>
      </c>
      <c r="G6" t="n">
        <v>14.0</v>
      </c>
      <c r="H6" t="n">
        <v>0.3868819727221559</v>
      </c>
      <c r="I6" t="n">
        <v>16.0</v>
      </c>
      <c r="J6" t="n">
        <v>0.7954496499672578</v>
      </c>
      <c r="K6" t="n">
        <v>13.0</v>
      </c>
      <c r="L6" t="n">
        <v>0.14444224520685875</v>
      </c>
      <c r="M6" t="n">
        <v>30.0</v>
      </c>
      <c r="N6" t="n">
        <v>0.23111348911766133</v>
      </c>
      <c r="O6" t="n">
        <v>18.0</v>
      </c>
      <c r="P6" t="n">
        <v>0.7977063670822174</v>
      </c>
      <c r="Q6" t="n">
        <v>8.0</v>
      </c>
      <c r="R6" t="n">
        <v>0.5097334554111008</v>
      </c>
      <c r="S6" t="n">
        <v>11.0</v>
      </c>
      <c r="T6" t="n">
        <v>0.6112893245746941</v>
      </c>
      <c r="U6" t="n">
        <v>11.0</v>
      </c>
      <c r="V6" t="n">
        <v>0.13874688378926148</v>
      </c>
      <c r="W6" t="n">
        <v>21.0</v>
      </c>
      <c r="X6" t="n">
        <v>0.06381517765922633</v>
      </c>
      <c r="Y6" t="n">
        <v>3.0</v>
      </c>
      <c r="Z6" t="n">
        <v>0.07300317923948274</v>
      </c>
      <c r="AA6" t="n">
        <v>3.0</v>
      </c>
      <c r="AB6" t="n">
        <v>0.17603383142267906</v>
      </c>
      <c r="AC6" t="n">
        <v>7.0</v>
      </c>
      <c r="AD6" t="n">
        <v>0.5412047107482757</v>
      </c>
      <c r="AE6" t="n">
        <v>15.0</v>
      </c>
      <c r="AF6" t="n">
        <v>0.5895038012611803</v>
      </c>
      <c r="AG6" t="n">
        <v>19.0</v>
      </c>
      <c r="AH6" t="n">
        <v>0.4686963988477504</v>
      </c>
      <c r="AI6" t="n">
        <v>15.0</v>
      </c>
      <c r="AJ6" t="n">
        <v>0.6362998657012451</v>
      </c>
      <c r="AK6" t="n">
        <v>25.0</v>
      </c>
      <c r="AL6" t="n">
        <v>0.35033110277739155</v>
      </c>
      <c r="AM6" t="n">
        <v>10.0</v>
      </c>
      <c r="AN6" t="n">
        <v>0.363700134298755</v>
      </c>
      <c r="AO6" t="n">
        <v>6.0</v>
      </c>
      <c r="AP6" t="n">
        <v>0.7598158395381852</v>
      </c>
      <c r="AQ6" t="n">
        <v>9.0</v>
      </c>
      <c r="AR6" t="n">
        <v>0.2225729131313106</v>
      </c>
      <c r="AS6" t="n">
        <v>27.0</v>
      </c>
      <c r="AT6" t="n">
        <v>0.22596294793091867</v>
      </c>
      <c r="AU6" t="n">
        <v>26.0</v>
      </c>
      <c r="AV6" t="n">
        <v>0.7743975372465913</v>
      </c>
      <c r="AW6" t="n">
        <v>18.0</v>
      </c>
      <c r="AX6" t="n">
        <v>0.4982466513227717</v>
      </c>
      <c r="AY6" t="n">
        <v>16.0</v>
      </c>
      <c r="AZ6" t="n">
        <v>0.5868547243024563</v>
      </c>
      <c r="BA6" t="n">
        <v>9.0</v>
      </c>
      <c r="BB6" t="n">
        <v>0.10917968841001598</v>
      </c>
      <c r="BC6" t="n">
        <v>28.0</v>
      </c>
      <c r="BD6" t="n">
        <v>0.09199220203947371</v>
      </c>
      <c r="BE6" t="n">
        <v>2.0</v>
      </c>
      <c r="BF6" t="n">
        <v>0.11158830166877001</v>
      </c>
      <c r="BG6" t="n">
        <v>3.0</v>
      </c>
      <c r="BH6" t="n">
        <v>0.17312404531294487</v>
      </c>
      <c r="BI6" t="n">
        <v>26.0</v>
      </c>
      <c r="BJ6" t="n">
        <v>0.5316939451037443</v>
      </c>
      <c r="BK6" t="n">
        <v>10.0</v>
      </c>
      <c r="BL6" t="n">
        <v>0.6039287749574438</v>
      </c>
      <c r="BM6" t="n">
        <v>14.0</v>
      </c>
      <c r="BN6" t="n">
        <v>108.36118102996105</v>
      </c>
      <c r="BO6" t="n">
        <v>19.0</v>
      </c>
      <c r="BP6" t="n">
        <v>110.1129671804394</v>
      </c>
      <c r="BQ6" t="n">
        <v>16.0</v>
      </c>
      <c r="BR6" t="n">
        <v>100.9756093158005</v>
      </c>
      <c r="BS6" t="n">
        <v>16.0</v>
      </c>
    </row>
    <row r="7">
      <c r="A7" t="s">
        <v>11</v>
      </c>
      <c r="B7" t="n">
        <v>0.4563360934850518</v>
      </c>
      <c r="C7" t="n">
        <v>21.0</v>
      </c>
      <c r="D7" t="n">
        <v>0.6389247762708288</v>
      </c>
      <c r="E7" t="n">
        <v>8.0</v>
      </c>
      <c r="F7" t="n">
        <v>0.3622201237311032</v>
      </c>
      <c r="G7" t="n">
        <v>16.0</v>
      </c>
      <c r="H7" t="n">
        <v>0.3610752237291712</v>
      </c>
      <c r="I7" t="n">
        <v>23.0</v>
      </c>
      <c r="J7" t="n">
        <v>0.7613830867843215</v>
      </c>
      <c r="K7" t="n">
        <v>23.0</v>
      </c>
      <c r="L7" t="n">
        <v>0.20374142752801772</v>
      </c>
      <c r="M7" t="n">
        <v>11.0</v>
      </c>
      <c r="N7" t="n">
        <v>0.2520017477181374</v>
      </c>
      <c r="O7" t="n">
        <v>8.0</v>
      </c>
      <c r="P7" t="n">
        <v>0.7615777639363789</v>
      </c>
      <c r="Q7" t="n">
        <v>27.0</v>
      </c>
      <c r="R7" t="n">
        <v>0.49026571691862</v>
      </c>
      <c r="S7" t="n">
        <v>21.0</v>
      </c>
      <c r="T7" t="n">
        <v>0.6326814813291055</v>
      </c>
      <c r="U7" t="n">
        <v>6.0</v>
      </c>
      <c r="V7" t="n">
        <v>0.153736484173333</v>
      </c>
      <c r="W7" t="n">
        <v>29.0</v>
      </c>
      <c r="X7" t="n">
        <v>0.07809401619997192</v>
      </c>
      <c r="Y7" t="n">
        <v>21.0</v>
      </c>
      <c r="Z7" t="n">
        <v>0.07820891407741357</v>
      </c>
      <c r="AA7" t="n">
        <v>7.0</v>
      </c>
      <c r="AB7" t="n">
        <v>0.17379071258775775</v>
      </c>
      <c r="AC7" t="n">
        <v>6.0</v>
      </c>
      <c r="AD7" t="n">
        <v>0.521995028562368</v>
      </c>
      <c r="AE7" t="n">
        <v>22.0</v>
      </c>
      <c r="AF7" t="n">
        <v>0.5891522500616405</v>
      </c>
      <c r="AG7" t="n">
        <v>20.0</v>
      </c>
      <c r="AH7" t="n">
        <v>0.5026432930014042</v>
      </c>
      <c r="AI7" t="n">
        <v>27.0</v>
      </c>
      <c r="AJ7" t="n">
        <v>0.5877718498096116</v>
      </c>
      <c r="AK7" t="n">
        <v>10.0</v>
      </c>
      <c r="AL7" t="n">
        <v>0.39433103809298403</v>
      </c>
      <c r="AM7" t="n">
        <v>26.0</v>
      </c>
      <c r="AN7" t="n">
        <v>0.41222815019038833</v>
      </c>
      <c r="AO7" t="n">
        <v>21.0</v>
      </c>
      <c r="AP7" t="n">
        <v>0.795036682176816</v>
      </c>
      <c r="AQ7" t="n">
        <v>22.0</v>
      </c>
      <c r="AR7" t="n">
        <v>0.16649472456953152</v>
      </c>
      <c r="AS7" t="n">
        <v>6.0</v>
      </c>
      <c r="AT7" t="n">
        <v>0.22477171927237788</v>
      </c>
      <c r="AU7" t="n">
        <v>19.0</v>
      </c>
      <c r="AV7" t="n">
        <v>0.7354710558419139</v>
      </c>
      <c r="AW7" t="n">
        <v>8.0</v>
      </c>
      <c r="AX7" t="n">
        <v>0.5044393334930196</v>
      </c>
      <c r="AY7" t="n">
        <v>29.0</v>
      </c>
      <c r="AZ7" t="n">
        <v>0.5708767507598019</v>
      </c>
      <c r="BA7" t="n">
        <v>5.0</v>
      </c>
      <c r="BB7" t="n">
        <v>0.11404075470138779</v>
      </c>
      <c r="BC7" t="n">
        <v>27.0</v>
      </c>
      <c r="BD7" t="n">
        <v>0.0791060163649657</v>
      </c>
      <c r="BE7" t="n">
        <v>11.0</v>
      </c>
      <c r="BF7" t="n">
        <v>0.12028820786324658</v>
      </c>
      <c r="BG7" t="n">
        <v>1.0</v>
      </c>
      <c r="BH7" t="n">
        <v>0.21099197082897603</v>
      </c>
      <c r="BI7" t="n">
        <v>3.0</v>
      </c>
      <c r="BJ7" t="n">
        <v>0.5836248732946041</v>
      </c>
      <c r="BK7" t="n">
        <v>27.0</v>
      </c>
      <c r="BL7" t="n">
        <v>0.6369701631544131</v>
      </c>
      <c r="BM7" t="n">
        <v>26.0</v>
      </c>
      <c r="BN7" t="n">
        <v>104.63878713978649</v>
      </c>
      <c r="BO7" t="n">
        <v>26.0</v>
      </c>
      <c r="BP7" t="n">
        <v>114.64045417333298</v>
      </c>
      <c r="BQ7" t="n">
        <v>27.0</v>
      </c>
      <c r="BR7" t="n">
        <v>100.26983418163027</v>
      </c>
      <c r="BS7" t="n">
        <v>22.0</v>
      </c>
    </row>
    <row r="8">
      <c r="A8" t="s">
        <v>101</v>
      </c>
      <c r="B8" t="n">
        <v>0.46686653850279713</v>
      </c>
      <c r="C8" t="n">
        <v>17.0</v>
      </c>
      <c r="D8" t="n">
        <v>0.5614197995984418</v>
      </c>
      <c r="E8" t="n">
        <v>26.0</v>
      </c>
      <c r="F8" t="n">
        <v>0.35369945334456804</v>
      </c>
      <c r="G8" t="n">
        <v>19.0</v>
      </c>
      <c r="H8" t="n">
        <v>0.4385802004015582</v>
      </c>
      <c r="I8" t="n">
        <v>5.0</v>
      </c>
      <c r="J8" t="n">
        <v>0.7682263267574989</v>
      </c>
      <c r="K8" t="n">
        <v>19.0</v>
      </c>
      <c r="L8" t="n">
        <v>0.18788663806388292</v>
      </c>
      <c r="M8" t="n">
        <v>18.0</v>
      </c>
      <c r="N8" t="n">
        <v>0.2256662038127487</v>
      </c>
      <c r="O8" t="n">
        <v>21.0</v>
      </c>
      <c r="P8" t="n">
        <v>0.7787605331765632</v>
      </c>
      <c r="Q8" t="n">
        <v>14.0</v>
      </c>
      <c r="R8" t="n">
        <v>0.4943864284167231</v>
      </c>
      <c r="S8" t="n">
        <v>18.0</v>
      </c>
      <c r="T8" t="n">
        <v>0.5527129974055233</v>
      </c>
      <c r="U8" t="n">
        <v>28.0</v>
      </c>
      <c r="V8" t="n">
        <v>0.12503661452423745</v>
      </c>
      <c r="W8" t="n">
        <v>6.0</v>
      </c>
      <c r="X8" t="n">
        <v>0.06263009022142992</v>
      </c>
      <c r="Y8" t="n">
        <v>2.0</v>
      </c>
      <c r="Z8" t="n">
        <v>0.07262200765794759</v>
      </c>
      <c r="AA8" t="n">
        <v>2.0</v>
      </c>
      <c r="AB8" t="n">
        <v>0.1962898773930456</v>
      </c>
      <c r="AC8" t="n">
        <v>22.0</v>
      </c>
      <c r="AD8" t="n">
        <v>0.545259750413031</v>
      </c>
      <c r="AE8" t="n">
        <v>13.0</v>
      </c>
      <c r="AF8" t="n">
        <v>0.606408770495259</v>
      </c>
      <c r="AG8" t="n">
        <v>14.0</v>
      </c>
      <c r="AH8" t="n">
        <v>0.4705197056749206</v>
      </c>
      <c r="AI8" t="n">
        <v>17.0</v>
      </c>
      <c r="AJ8" t="n">
        <v>0.6614390711520521</v>
      </c>
      <c r="AK8" t="n">
        <v>27.0</v>
      </c>
      <c r="AL8" t="n">
        <v>0.3733706675735816</v>
      </c>
      <c r="AM8" t="n">
        <v>16.0</v>
      </c>
      <c r="AN8" t="n">
        <v>0.33856092884794786</v>
      </c>
      <c r="AO8" t="n">
        <v>4.0</v>
      </c>
      <c r="AP8" t="n">
        <v>0.772530165016438</v>
      </c>
      <c r="AQ8" t="n">
        <v>13.0</v>
      </c>
      <c r="AR8" t="n">
        <v>0.20778577648662241</v>
      </c>
      <c r="AS8" t="n">
        <v>22.0</v>
      </c>
      <c r="AT8" t="n">
        <v>0.2234226308634965</v>
      </c>
      <c r="AU8" t="n">
        <v>16.0</v>
      </c>
      <c r="AV8" t="n">
        <v>0.7853378324550072</v>
      </c>
      <c r="AW8" t="n">
        <v>20.0</v>
      </c>
      <c r="AX8" t="n">
        <v>0.4967508551663732</v>
      </c>
      <c r="AY8" t="n">
        <v>9.0</v>
      </c>
      <c r="AZ8" t="n">
        <v>0.5977785622731613</v>
      </c>
      <c r="BA8" t="n">
        <v>14.0</v>
      </c>
      <c r="BB8" t="n">
        <v>0.13506406274354402</v>
      </c>
      <c r="BC8" t="n">
        <v>16.0</v>
      </c>
      <c r="BD8" t="n">
        <v>0.08659152089334557</v>
      </c>
      <c r="BE8" t="n">
        <v>4.0</v>
      </c>
      <c r="BF8" t="n">
        <v>0.08668424102879584</v>
      </c>
      <c r="BG8" t="n">
        <v>18.0</v>
      </c>
      <c r="BH8" t="n">
        <v>0.196296739113331</v>
      </c>
      <c r="BI8" t="n">
        <v>8.0</v>
      </c>
      <c r="BJ8" t="n">
        <v>0.5337355621446004</v>
      </c>
      <c r="BK8" t="n">
        <v>11.0</v>
      </c>
      <c r="BL8" t="n">
        <v>0.6013676158033012</v>
      </c>
      <c r="BM8" t="n">
        <v>13.0</v>
      </c>
      <c r="BN8" t="n">
        <v>112.13122931681691</v>
      </c>
      <c r="BO8" t="n">
        <v>13.0</v>
      </c>
      <c r="BP8" t="n">
        <v>110.82471720124946</v>
      </c>
      <c r="BQ8" t="n">
        <v>20.0</v>
      </c>
      <c r="BR8" t="n">
        <v>99.69136803684657</v>
      </c>
      <c r="BS8" t="n">
        <v>26.0</v>
      </c>
    </row>
    <row r="9">
      <c r="A9" t="s">
        <v>102</v>
      </c>
      <c r="B9" t="n">
        <v>0.4830736845946431</v>
      </c>
      <c r="C9" t="n">
        <v>9.0</v>
      </c>
      <c r="D9" t="n">
        <v>0.6190803510755193</v>
      </c>
      <c r="E9" t="n">
        <v>14.0</v>
      </c>
      <c r="F9" t="n">
        <v>0.372696749402469</v>
      </c>
      <c r="G9" t="n">
        <v>12.0</v>
      </c>
      <c r="H9" t="n">
        <v>0.38091964892448066</v>
      </c>
      <c r="I9" t="n">
        <v>17.0</v>
      </c>
      <c r="J9" t="n">
        <v>0.8048577349433249</v>
      </c>
      <c r="K9" t="n">
        <v>10.0</v>
      </c>
      <c r="L9" t="n">
        <v>0.18761984005491192</v>
      </c>
      <c r="M9" t="n">
        <v>19.0</v>
      </c>
      <c r="N9" t="n">
        <v>0.25566262341244894</v>
      </c>
      <c r="O9" t="n">
        <v>5.0</v>
      </c>
      <c r="P9" t="n">
        <v>0.8118449646716435</v>
      </c>
      <c r="Q9" t="n">
        <v>3.0</v>
      </c>
      <c r="R9" t="n">
        <v>0.5252647866629274</v>
      </c>
      <c r="S9" t="n">
        <v>5.0</v>
      </c>
      <c r="T9" t="n">
        <v>0.629150076795222</v>
      </c>
      <c r="U9" t="n">
        <v>8.0</v>
      </c>
      <c r="V9" t="n">
        <v>0.1291718736009056</v>
      </c>
      <c r="W9" t="n">
        <v>11.0</v>
      </c>
      <c r="X9" t="n">
        <v>0.07921103055285769</v>
      </c>
      <c r="Y9" t="n">
        <v>22.0</v>
      </c>
      <c r="Z9" t="n">
        <v>0.09477762107198026</v>
      </c>
      <c r="AA9" t="n">
        <v>19.0</v>
      </c>
      <c r="AB9" t="n">
        <v>0.196846185644968</v>
      </c>
      <c r="AC9" t="n">
        <v>23.0</v>
      </c>
      <c r="AD9" t="n">
        <v>0.5538730599703143</v>
      </c>
      <c r="AE9" t="n">
        <v>9.0</v>
      </c>
      <c r="AF9" t="n">
        <v>0.6158455409737208</v>
      </c>
      <c r="AG9" t="n">
        <v>11.0</v>
      </c>
      <c r="AH9" t="n">
        <v>0.45915859107618656</v>
      </c>
      <c r="AI9" t="n">
        <v>13.0</v>
      </c>
      <c r="AJ9" t="n">
        <v>0.5869507581880682</v>
      </c>
      <c r="AK9" t="n">
        <v>9.0</v>
      </c>
      <c r="AL9" t="n">
        <v>0.3526974698254701</v>
      </c>
      <c r="AM9" t="n">
        <v>12.0</v>
      </c>
      <c r="AN9" t="n">
        <v>0.41304924181193176</v>
      </c>
      <c r="AO9" t="n">
        <v>22.0</v>
      </c>
      <c r="AP9" t="n">
        <v>0.7672539980547244</v>
      </c>
      <c r="AQ9" t="n">
        <v>12.0</v>
      </c>
      <c r="AR9" t="n">
        <v>0.22663273121923222</v>
      </c>
      <c r="AS9" t="n">
        <v>29.0</v>
      </c>
      <c r="AT9" t="n">
        <v>0.213618308713328</v>
      </c>
      <c r="AU9" t="n">
        <v>1.0</v>
      </c>
      <c r="AV9" t="n">
        <v>0.7232016242480348</v>
      </c>
      <c r="AW9" t="n">
        <v>5.0</v>
      </c>
      <c r="AX9" t="n">
        <v>0.494866685340865</v>
      </c>
      <c r="AY9" t="n">
        <v>3.0</v>
      </c>
      <c r="AZ9" t="n">
        <v>0.6086601074482821</v>
      </c>
      <c r="BA9" t="n">
        <v>18.0</v>
      </c>
      <c r="BB9" t="n">
        <v>0.14841281179849175</v>
      </c>
      <c r="BC9" t="n">
        <v>4.0</v>
      </c>
      <c r="BD9" t="n">
        <v>0.07493540119813119</v>
      </c>
      <c r="BE9" t="n">
        <v>16.0</v>
      </c>
      <c r="BF9" t="n">
        <v>0.08589548650586865</v>
      </c>
      <c r="BG9" t="n">
        <v>20.0</v>
      </c>
      <c r="BH9" t="n">
        <v>0.1813647957342584</v>
      </c>
      <c r="BI9" t="n">
        <v>22.0</v>
      </c>
      <c r="BJ9" t="n">
        <v>0.5340597547455939</v>
      </c>
      <c r="BK9" t="n">
        <v>12.0</v>
      </c>
      <c r="BL9" t="n">
        <v>0.6072090389659532</v>
      </c>
      <c r="BM9" t="n">
        <v>16.0</v>
      </c>
      <c r="BN9" t="n">
        <v>114.66441283133693</v>
      </c>
      <c r="BO9" t="n">
        <v>8.0</v>
      </c>
      <c r="BP9" t="n">
        <v>109.74461770512274</v>
      </c>
      <c r="BQ9" t="n">
        <v>13.0</v>
      </c>
      <c r="BR9" t="n">
        <v>99.98782942995336</v>
      </c>
      <c r="BS9" t="n">
        <v>23.0</v>
      </c>
    </row>
    <row r="10">
      <c r="A10" t="s">
        <v>103</v>
      </c>
      <c r="B10" t="n">
        <v>0.4538352333396633</v>
      </c>
      <c r="C10" t="n">
        <v>22.0</v>
      </c>
      <c r="D10" t="n">
        <v>0.6391639027441208</v>
      </c>
      <c r="E10" t="n">
        <v>7.0</v>
      </c>
      <c r="F10" t="n">
        <v>0.34384074579717677</v>
      </c>
      <c r="G10" t="n">
        <v>25.0</v>
      </c>
      <c r="H10" t="n">
        <v>0.36083609725587923</v>
      </c>
      <c r="I10" t="n">
        <v>24.0</v>
      </c>
      <c r="J10" t="n">
        <v>0.7414853355253892</v>
      </c>
      <c r="K10" t="n">
        <v>25.0</v>
      </c>
      <c r="L10" t="n">
        <v>0.21683190673085248</v>
      </c>
      <c r="M10" t="n">
        <v>4.0</v>
      </c>
      <c r="N10" t="n">
        <v>0.21763800764319938</v>
      </c>
      <c r="O10" t="n">
        <v>24.0</v>
      </c>
      <c r="P10" t="n">
        <v>0.7665022999165543</v>
      </c>
      <c r="Q10" t="n">
        <v>23.0</v>
      </c>
      <c r="R10" t="n">
        <v>0.48453066221102997</v>
      </c>
      <c r="S10" t="n">
        <v>26.0</v>
      </c>
      <c r="T10" t="n">
        <v>0.6028326840826643</v>
      </c>
      <c r="U10" t="n">
        <v>15.0</v>
      </c>
      <c r="V10" t="n">
        <v>0.14811301847964545</v>
      </c>
      <c r="W10" t="n">
        <v>27.0</v>
      </c>
      <c r="X10" t="n">
        <v>0.07203129208335915</v>
      </c>
      <c r="Y10" t="n">
        <v>14.0</v>
      </c>
      <c r="Z10" t="n">
        <v>0.09718975969814209</v>
      </c>
      <c r="AA10" t="n">
        <v>22.0</v>
      </c>
      <c r="AB10" t="n">
        <v>0.20267593278192522</v>
      </c>
      <c r="AC10" t="n">
        <v>28.0</v>
      </c>
      <c r="AD10" t="n">
        <v>0.5158803623425329</v>
      </c>
      <c r="AE10" t="n">
        <v>26.0</v>
      </c>
      <c r="AF10" t="n">
        <v>0.5857323619993668</v>
      </c>
      <c r="AG10" t="n">
        <v>24.0</v>
      </c>
      <c r="AH10" t="n">
        <v>0.4858989262831852</v>
      </c>
      <c r="AI10" t="n">
        <v>24.0</v>
      </c>
      <c r="AJ10" t="n">
        <v>0.6089958235969137</v>
      </c>
      <c r="AK10" t="n">
        <v>17.0</v>
      </c>
      <c r="AL10" t="n">
        <v>0.36068815764013185</v>
      </c>
      <c r="AM10" t="n">
        <v>14.0</v>
      </c>
      <c r="AN10" t="n">
        <v>0.3910041764030862</v>
      </c>
      <c r="AO10" t="n">
        <v>14.0</v>
      </c>
      <c r="AP10" t="n">
        <v>0.7824289678009785</v>
      </c>
      <c r="AQ10" t="n">
        <v>16.0</v>
      </c>
      <c r="AR10" t="n">
        <v>0.15807844801675397</v>
      </c>
      <c r="AS10" t="n">
        <v>3.0</v>
      </c>
      <c r="AT10" t="n">
        <v>0.2221014113666973</v>
      </c>
      <c r="AU10" t="n">
        <v>13.0</v>
      </c>
      <c r="AV10" t="n">
        <v>0.7936419856050783</v>
      </c>
      <c r="AW10" t="n">
        <v>23.0</v>
      </c>
      <c r="AX10" t="n">
        <v>0.5009144538269947</v>
      </c>
      <c r="AY10" t="n">
        <v>23.0</v>
      </c>
      <c r="AZ10" t="n">
        <v>0.600631827128692</v>
      </c>
      <c r="BA10" t="n">
        <v>16.0</v>
      </c>
      <c r="BB10" t="n">
        <v>0.12432690884166164</v>
      </c>
      <c r="BC10" t="n">
        <v>24.0</v>
      </c>
      <c r="BD10" t="n">
        <v>0.07928401358213488</v>
      </c>
      <c r="BE10" t="n">
        <v>10.0</v>
      </c>
      <c r="BF10" t="n">
        <v>0.09957137245208021</v>
      </c>
      <c r="BG10" t="n">
        <v>7.0</v>
      </c>
      <c r="BH10" t="n">
        <v>0.19502910640401916</v>
      </c>
      <c r="BI10" t="n">
        <v>9.0</v>
      </c>
      <c r="BJ10" t="n">
        <v>0.5568203265855178</v>
      </c>
      <c r="BK10" t="n">
        <v>23.0</v>
      </c>
      <c r="BL10" t="n">
        <v>0.6093714289117711</v>
      </c>
      <c r="BM10" t="n">
        <v>17.0</v>
      </c>
      <c r="BN10" t="n">
        <v>103.88632435335653</v>
      </c>
      <c r="BO10" t="n">
        <v>27.0</v>
      </c>
      <c r="BP10" t="n">
        <v>109.0451706520902</v>
      </c>
      <c r="BQ10" t="n">
        <v>9.0</v>
      </c>
      <c r="BR10" t="n">
        <v>99.90447345733718</v>
      </c>
      <c r="BS10" t="n">
        <v>24.0</v>
      </c>
    </row>
    <row r="11">
      <c r="A11" t="s">
        <v>17</v>
      </c>
      <c r="B11" t="n">
        <v>0.4863830955381271</v>
      </c>
      <c r="C11" t="n">
        <v>6.0</v>
      </c>
      <c r="D11" t="n">
        <v>0.5550958248038202</v>
      </c>
      <c r="E11" t="n">
        <v>27.0</v>
      </c>
      <c r="F11" t="n">
        <v>0.3838492076700459</v>
      </c>
      <c r="G11" t="n">
        <v>7.0</v>
      </c>
      <c r="H11" t="n">
        <v>0.44490417519617975</v>
      </c>
      <c r="I11" t="n">
        <v>4.0</v>
      </c>
      <c r="J11" t="n">
        <v>0.7980912714633221</v>
      </c>
      <c r="K11" t="n">
        <v>12.0</v>
      </c>
      <c r="L11" t="n">
        <v>0.19219481752656714</v>
      </c>
      <c r="M11" t="n">
        <v>15.0</v>
      </c>
      <c r="N11" t="n">
        <v>0.19915860168313243</v>
      </c>
      <c r="O11" t="n">
        <v>30.0</v>
      </c>
      <c r="P11" t="n">
        <v>0.7710602651129559</v>
      </c>
      <c r="Q11" t="n">
        <v>18.0</v>
      </c>
      <c r="R11" t="n">
        <v>0.4883396036076959</v>
      </c>
      <c r="S11" t="n">
        <v>23.0</v>
      </c>
      <c r="T11" t="n">
        <v>0.6840068771967629</v>
      </c>
      <c r="U11" t="n">
        <v>1.0</v>
      </c>
      <c r="V11" t="n">
        <v>0.1463299760428706</v>
      </c>
      <c r="W11" t="n">
        <v>26.0</v>
      </c>
      <c r="X11" t="n">
        <v>0.07798734033837844</v>
      </c>
      <c r="Y11" t="n">
        <v>20.0</v>
      </c>
      <c r="Z11" t="n">
        <v>0.0750050531480688</v>
      </c>
      <c r="AA11" t="n">
        <v>5.0</v>
      </c>
      <c r="AB11" t="n">
        <v>0.1959623258481129</v>
      </c>
      <c r="AC11" t="n">
        <v>20.0</v>
      </c>
      <c r="AD11" t="n">
        <v>0.5724012289620153</v>
      </c>
      <c r="AE11" t="n">
        <v>2.0</v>
      </c>
      <c r="AF11" t="n">
        <v>0.6347765455503778</v>
      </c>
      <c r="AG11" t="n">
        <v>3.0</v>
      </c>
      <c r="AH11" t="n">
        <v>0.44681844878717697</v>
      </c>
      <c r="AI11" t="n">
        <v>8.0</v>
      </c>
      <c r="AJ11" t="n">
        <v>0.667816826056391</v>
      </c>
      <c r="AK11" t="n">
        <v>28.0</v>
      </c>
      <c r="AL11" t="n">
        <v>0.32816429840575007</v>
      </c>
      <c r="AM11" t="n">
        <v>5.0</v>
      </c>
      <c r="AN11" t="n">
        <v>0.33218317394360897</v>
      </c>
      <c r="AO11" t="n">
        <v>3.0</v>
      </c>
      <c r="AP11" t="n">
        <v>0.7664213121521072</v>
      </c>
      <c r="AQ11" t="n">
        <v>11.0</v>
      </c>
      <c r="AR11" t="n">
        <v>0.21310771466423453</v>
      </c>
      <c r="AS11" t="n">
        <v>24.0</v>
      </c>
      <c r="AT11" t="n">
        <v>0.2202353715945016</v>
      </c>
      <c r="AU11" t="n">
        <v>9.0</v>
      </c>
      <c r="AV11" t="n">
        <v>0.8315419792016793</v>
      </c>
      <c r="AW11" t="n">
        <v>29.0</v>
      </c>
      <c r="AX11" t="n">
        <v>0.4976619430619991</v>
      </c>
      <c r="AY11" t="n">
        <v>13.0</v>
      </c>
      <c r="AZ11" t="n">
        <v>0.507209888880902</v>
      </c>
      <c r="BA11" t="n">
        <v>1.0</v>
      </c>
      <c r="BB11" t="n">
        <v>0.13309293505001174</v>
      </c>
      <c r="BC11" t="n">
        <v>18.0</v>
      </c>
      <c r="BD11" t="n">
        <v>0.07140413040662191</v>
      </c>
      <c r="BE11" t="n">
        <v>19.0</v>
      </c>
      <c r="BF11" t="n">
        <v>0.09064482976702569</v>
      </c>
      <c r="BG11" t="n">
        <v>13.0</v>
      </c>
      <c r="BH11" t="n">
        <v>0.17675375606465105</v>
      </c>
      <c r="BI11" t="n">
        <v>24.0</v>
      </c>
      <c r="BJ11" t="n">
        <v>0.5003716964934043</v>
      </c>
      <c r="BK11" t="n">
        <v>5.0</v>
      </c>
      <c r="BL11" t="n">
        <v>0.5711083142622683</v>
      </c>
      <c r="BM11" t="n">
        <v>7.0</v>
      </c>
      <c r="BN11" t="n">
        <v>112.90138007963486</v>
      </c>
      <c r="BO11" t="n">
        <v>10.0</v>
      </c>
      <c r="BP11" t="n">
        <v>108.01164750524423</v>
      </c>
      <c r="BQ11" t="n">
        <v>7.0</v>
      </c>
      <c r="BR11" t="n">
        <v>103.53707969795458</v>
      </c>
      <c r="BS11" t="n">
        <v>4.0</v>
      </c>
    </row>
    <row r="12">
      <c r="A12" t="s">
        <v>18</v>
      </c>
      <c r="B12" t="n">
        <v>0.43875291786482745</v>
      </c>
      <c r="C12" t="n">
        <v>29.0</v>
      </c>
      <c r="D12" t="n">
        <v>0.550356764235951</v>
      </c>
      <c r="E12" t="n">
        <v>29.0</v>
      </c>
      <c r="F12" t="n">
        <v>0.32730072422809736</v>
      </c>
      <c r="G12" t="n">
        <v>30.0</v>
      </c>
      <c r="H12" t="n">
        <v>0.44964323576404897</v>
      </c>
      <c r="I12" t="n">
        <v>2.0</v>
      </c>
      <c r="J12" t="n">
        <v>0.737663116211156</v>
      </c>
      <c r="K12" t="n">
        <v>28.0</v>
      </c>
      <c r="L12" t="n">
        <v>0.19033513133714222</v>
      </c>
      <c r="M12" t="n">
        <v>17.0</v>
      </c>
      <c r="N12" t="n">
        <v>0.21669667399840156</v>
      </c>
      <c r="O12" t="n">
        <v>25.0</v>
      </c>
      <c r="P12" t="n">
        <v>0.7686503463298071</v>
      </c>
      <c r="Q12" t="n">
        <v>22.0</v>
      </c>
      <c r="R12" t="n">
        <v>0.46980572572245843</v>
      </c>
      <c r="S12" t="n">
        <v>28.0</v>
      </c>
      <c r="T12" t="n">
        <v>0.5822305416710736</v>
      </c>
      <c r="U12" t="n">
        <v>22.0</v>
      </c>
      <c r="V12" t="n">
        <v>0.13779755255216372</v>
      </c>
      <c r="W12" t="n">
        <v>19.0</v>
      </c>
      <c r="X12" t="n">
        <v>0.07489246483888096</v>
      </c>
      <c r="Y12" t="n">
        <v>18.0</v>
      </c>
      <c r="Z12" t="n">
        <v>0.08980604494476062</v>
      </c>
      <c r="AA12" t="n">
        <v>15.0</v>
      </c>
      <c r="AB12" t="n">
        <v>0.19059567140524875</v>
      </c>
      <c r="AC12" t="n">
        <v>18.0</v>
      </c>
      <c r="AD12" t="n">
        <v>0.512559924197036</v>
      </c>
      <c r="AE12" t="n">
        <v>28.0</v>
      </c>
      <c r="AF12" t="n">
        <v>0.5748837028626145</v>
      </c>
      <c r="AG12" t="n">
        <v>27.0</v>
      </c>
      <c r="AH12" t="n">
        <v>0.5142999005328084</v>
      </c>
      <c r="AI12" t="n">
        <v>29.0</v>
      </c>
      <c r="AJ12" t="n">
        <v>0.6489607794849904</v>
      </c>
      <c r="AK12" t="n">
        <v>26.0</v>
      </c>
      <c r="AL12" t="n">
        <v>0.4202335099015754</v>
      </c>
      <c r="AM12" t="n">
        <v>30.0</v>
      </c>
      <c r="AN12" t="n">
        <v>0.3510392205150096</v>
      </c>
      <c r="AO12" t="n">
        <v>5.0</v>
      </c>
      <c r="AP12" t="n">
        <v>0.8345385417125094</v>
      </c>
      <c r="AQ12" t="n">
        <v>28.0</v>
      </c>
      <c r="AR12" t="n">
        <v>0.20518638047995238</v>
      </c>
      <c r="AS12" t="n">
        <v>19.0</v>
      </c>
      <c r="AT12" t="n">
        <v>0.22139987116619073</v>
      </c>
      <c r="AU12" t="n">
        <v>10.0</v>
      </c>
      <c r="AV12" t="n">
        <v>0.8101138098407815</v>
      </c>
      <c r="AW12" t="n">
        <v>26.0</v>
      </c>
      <c r="AX12" t="n">
        <v>0.49638547094661334</v>
      </c>
      <c r="AY12" t="n">
        <v>8.0</v>
      </c>
      <c r="AZ12" t="n">
        <v>0.6272881227217626</v>
      </c>
      <c r="BA12" t="n">
        <v>23.0</v>
      </c>
      <c r="BB12" t="n">
        <v>0.14039238820456662</v>
      </c>
      <c r="BC12" t="n">
        <v>12.0</v>
      </c>
      <c r="BD12" t="n">
        <v>0.0766658690077064</v>
      </c>
      <c r="BE12" t="n">
        <v>14.0</v>
      </c>
      <c r="BF12" t="n">
        <v>0.0948012511925225</v>
      </c>
      <c r="BG12" t="n">
        <v>10.0</v>
      </c>
      <c r="BH12" t="n">
        <v>0.1891593588659688</v>
      </c>
      <c r="BI12" t="n">
        <v>14.0</v>
      </c>
      <c r="BJ12" t="n">
        <v>0.591265248825459</v>
      </c>
      <c r="BK12" t="n">
        <v>29.0</v>
      </c>
      <c r="BL12" t="n">
        <v>0.6574585297687622</v>
      </c>
      <c r="BM12" t="n">
        <v>29.0</v>
      </c>
      <c r="BN12" t="n">
        <v>103.60343076216887</v>
      </c>
      <c r="BO12" t="n">
        <v>28.0</v>
      </c>
      <c r="BP12" t="n">
        <v>113.13151323891609</v>
      </c>
      <c r="BQ12" t="n">
        <v>26.0</v>
      </c>
      <c r="BR12" t="n">
        <v>103.37124536732973</v>
      </c>
      <c r="BS12" t="n">
        <v>6.0</v>
      </c>
    </row>
    <row r="13">
      <c r="A13" t="s">
        <v>10</v>
      </c>
      <c r="B13" t="n">
        <v>0.46439528657929363</v>
      </c>
      <c r="C13" t="n">
        <v>19.0</v>
      </c>
      <c r="D13" t="n">
        <v>0.634364025717662</v>
      </c>
      <c r="E13" t="n">
        <v>11.0</v>
      </c>
      <c r="F13" t="n">
        <v>0.3405788226935885</v>
      </c>
      <c r="G13" t="n">
        <v>27.0</v>
      </c>
      <c r="H13" t="n">
        <v>0.36563597428233796</v>
      </c>
      <c r="I13" t="n">
        <v>20.0</v>
      </c>
      <c r="J13" t="n">
        <v>0.7812381177556187</v>
      </c>
      <c r="K13" t="n">
        <v>16.0</v>
      </c>
      <c r="L13" t="n">
        <v>0.18502433154711587</v>
      </c>
      <c r="M13" t="n">
        <v>21.0</v>
      </c>
      <c r="N13" t="n">
        <v>0.20017157192217278</v>
      </c>
      <c r="O13" t="n">
        <v>29.0</v>
      </c>
      <c r="P13" t="n">
        <v>0.7511966065869328</v>
      </c>
      <c r="Q13" t="n">
        <v>29.0</v>
      </c>
      <c r="R13" t="n">
        <v>0.46279720127294777</v>
      </c>
      <c r="S13" t="n">
        <v>30.0</v>
      </c>
      <c r="T13" t="n">
        <v>0.6147468436840525</v>
      </c>
      <c r="U13" t="n">
        <v>10.0</v>
      </c>
      <c r="V13" t="n">
        <v>0.1259255097606463</v>
      </c>
      <c r="W13" t="n">
        <v>7.0</v>
      </c>
      <c r="X13" t="n">
        <v>0.08203169573794285</v>
      </c>
      <c r="Y13" t="n">
        <v>27.0</v>
      </c>
      <c r="Z13" t="n">
        <v>0.10610862982414435</v>
      </c>
      <c r="AA13" t="n">
        <v>27.0</v>
      </c>
      <c r="AB13" t="n">
        <v>0.20059285275841549</v>
      </c>
      <c r="AC13" t="n">
        <v>24.0</v>
      </c>
      <c r="AD13" t="n">
        <v>0.5268089677670659</v>
      </c>
      <c r="AE13" t="n">
        <v>21.0</v>
      </c>
      <c r="AF13" t="n">
        <v>0.5884330271267547</v>
      </c>
      <c r="AG13" t="n">
        <v>21.0</v>
      </c>
      <c r="AH13" t="n">
        <v>0.48096934643587186</v>
      </c>
      <c r="AI13" t="n">
        <v>22.0</v>
      </c>
      <c r="AJ13" t="n">
        <v>0.6356819408461004</v>
      </c>
      <c r="AK13" t="n">
        <v>24.0</v>
      </c>
      <c r="AL13" t="n">
        <v>0.3838128604069485</v>
      </c>
      <c r="AM13" t="n">
        <v>19.0</v>
      </c>
      <c r="AN13" t="n">
        <v>0.3643180591538996</v>
      </c>
      <c r="AO13" t="n">
        <v>7.0</v>
      </c>
      <c r="AP13" t="n">
        <v>0.7793015572663962</v>
      </c>
      <c r="AQ13" t="n">
        <v>14.0</v>
      </c>
      <c r="AR13" t="n">
        <v>0.22547508268399116</v>
      </c>
      <c r="AS13" t="n">
        <v>28.0</v>
      </c>
      <c r="AT13" t="n">
        <v>0.22968100702528285</v>
      </c>
      <c r="AU13" t="n">
        <v>28.0</v>
      </c>
      <c r="AV13" t="n">
        <v>0.8332903738367974</v>
      </c>
      <c r="AW13" t="n">
        <v>30.0</v>
      </c>
      <c r="AX13" t="n">
        <v>0.5034416675039408</v>
      </c>
      <c r="AY13" t="n">
        <v>27.0</v>
      </c>
      <c r="AZ13" t="n">
        <v>0.6131628741889987</v>
      </c>
      <c r="BA13" t="n">
        <v>20.0</v>
      </c>
      <c r="BB13" t="n">
        <v>0.14710132446515373</v>
      </c>
      <c r="BC13" t="n">
        <v>5.0</v>
      </c>
      <c r="BD13" t="n">
        <v>0.06307356119079469</v>
      </c>
      <c r="BE13" t="n">
        <v>26.0</v>
      </c>
      <c r="BF13" t="n">
        <v>0.07404971557028807</v>
      </c>
      <c r="BG13" t="n">
        <v>27.0</v>
      </c>
      <c r="BH13" t="n">
        <v>0.1544589595489628</v>
      </c>
      <c r="BI13" t="n">
        <v>30.0</v>
      </c>
      <c r="BJ13" t="n">
        <v>0.5513875794355326</v>
      </c>
      <c r="BK13" t="n">
        <v>20.0</v>
      </c>
      <c r="BL13" t="n">
        <v>0.6240808574165292</v>
      </c>
      <c r="BM13" t="n">
        <v>23.0</v>
      </c>
      <c r="BN13" t="n">
        <v>106.8603398581176</v>
      </c>
      <c r="BO13" t="n">
        <v>23.0</v>
      </c>
      <c r="BP13" t="n">
        <v>111.27445705338737</v>
      </c>
      <c r="BQ13" t="n">
        <v>21.0</v>
      </c>
      <c r="BR13" t="n">
        <v>103.9959672747717</v>
      </c>
      <c r="BS13" t="n">
        <v>3.0</v>
      </c>
    </row>
    <row r="14">
      <c r="A14" t="s">
        <v>104</v>
      </c>
      <c r="B14" t="n">
        <v>0.48958186933558334</v>
      </c>
      <c r="C14" t="n">
        <v>4.0</v>
      </c>
      <c r="D14" t="n">
        <v>0.6016545671889978</v>
      </c>
      <c r="E14" t="n">
        <v>19.0</v>
      </c>
      <c r="F14" t="n">
        <v>0.4276425905195176</v>
      </c>
      <c r="G14" t="n">
        <v>1.0</v>
      </c>
      <c r="H14" t="n">
        <v>0.3983454328110022</v>
      </c>
      <c r="I14" t="n">
        <v>12.0</v>
      </c>
      <c r="J14" t="n">
        <v>0.8308561126284195</v>
      </c>
      <c r="K14" t="n">
        <v>2.0</v>
      </c>
      <c r="L14" t="n">
        <v>0.18610834801842757</v>
      </c>
      <c r="M14" t="n">
        <v>20.0</v>
      </c>
      <c r="N14" t="n">
        <v>0.23639867798728315</v>
      </c>
      <c r="O14" t="n">
        <v>16.0</v>
      </c>
      <c r="P14" t="n">
        <v>0.7904917491489037</v>
      </c>
      <c r="Q14" t="n">
        <v>10.0</v>
      </c>
      <c r="R14" t="n">
        <v>0.519834876818659</v>
      </c>
      <c r="S14" t="n">
        <v>6.0</v>
      </c>
      <c r="T14" t="n">
        <v>0.5937339621965452</v>
      </c>
      <c r="U14" t="n">
        <v>17.0</v>
      </c>
      <c r="V14" t="n">
        <v>0.13219890424320574</v>
      </c>
      <c r="W14" t="n">
        <v>14.0</v>
      </c>
      <c r="X14" t="n">
        <v>0.06560213899979919</v>
      </c>
      <c r="Y14" t="n">
        <v>4.0</v>
      </c>
      <c r="Z14" t="n">
        <v>0.07516148002499201</v>
      </c>
      <c r="AA14" t="n">
        <v>6.0</v>
      </c>
      <c r="AB14" t="n">
        <v>0.20173533115589667</v>
      </c>
      <c r="AC14" t="n">
        <v>26.0</v>
      </c>
      <c r="AD14" t="n">
        <v>0.5747211592098415</v>
      </c>
      <c r="AE14" t="n">
        <v>1.0</v>
      </c>
      <c r="AF14" t="n">
        <v>0.6360020094045574</v>
      </c>
      <c r="AG14" t="n">
        <v>2.0</v>
      </c>
      <c r="AH14" t="n">
        <v>0.44096532981256564</v>
      </c>
      <c r="AI14" t="n">
        <v>5.0</v>
      </c>
      <c r="AJ14" t="n">
        <v>0.6283785913498204</v>
      </c>
      <c r="AK14" t="n">
        <v>23.0</v>
      </c>
      <c r="AL14" t="n">
        <v>0.3049094415987904</v>
      </c>
      <c r="AM14" t="n">
        <v>1.0</v>
      </c>
      <c r="AN14" t="n">
        <v>0.3716214086501796</v>
      </c>
      <c r="AO14" t="n">
        <v>8.0</v>
      </c>
      <c r="AP14" t="n">
        <v>0.7239010360928083</v>
      </c>
      <c r="AQ14" t="n">
        <v>4.0</v>
      </c>
      <c r="AR14" t="n">
        <v>0.20234869123685087</v>
      </c>
      <c r="AS14" t="n">
        <v>17.0</v>
      </c>
      <c r="AT14" t="n">
        <v>0.22757251533438227</v>
      </c>
      <c r="AU14" t="n">
        <v>27.0</v>
      </c>
      <c r="AV14" t="n">
        <v>0.766076036859065</v>
      </c>
      <c r="AW14" t="n">
        <v>15.0</v>
      </c>
      <c r="AX14" t="n">
        <v>0.4985814440331033</v>
      </c>
      <c r="AY14" t="n">
        <v>17.0</v>
      </c>
      <c r="AZ14" t="n">
        <v>0.5920402581014296</v>
      </c>
      <c r="BA14" t="n">
        <v>12.0</v>
      </c>
      <c r="BB14" t="n">
        <v>0.13078934651712626</v>
      </c>
      <c r="BC14" t="n">
        <v>19.0</v>
      </c>
      <c r="BD14" t="n">
        <v>0.07655674921668891</v>
      </c>
      <c r="BE14" t="n">
        <v>15.0</v>
      </c>
      <c r="BF14" t="n">
        <v>0.09847313992926404</v>
      </c>
      <c r="BG14" t="n">
        <v>8.0</v>
      </c>
      <c r="BH14" t="n">
        <v>0.18251676621260737</v>
      </c>
      <c r="BI14" t="n">
        <v>21.0</v>
      </c>
      <c r="BJ14" t="n">
        <v>0.4969352869853551</v>
      </c>
      <c r="BK14" t="n">
        <v>3.0</v>
      </c>
      <c r="BL14" t="n">
        <v>0.5632911642246137</v>
      </c>
      <c r="BM14" t="n">
        <v>4.0</v>
      </c>
      <c r="BN14" t="n">
        <v>116.62407831256914</v>
      </c>
      <c r="BO14" t="n">
        <v>1.0</v>
      </c>
      <c r="BP14" t="n">
        <v>109.29680543982289</v>
      </c>
      <c r="BQ14" t="n">
        <v>12.0</v>
      </c>
      <c r="BR14" t="n">
        <v>99.28652437606591</v>
      </c>
      <c r="BS14" t="n">
        <v>28.0</v>
      </c>
    </row>
    <row r="15">
      <c r="A15" t="s">
        <v>105</v>
      </c>
      <c r="B15" t="n">
        <v>0.471530496769481</v>
      </c>
      <c r="C15" t="n">
        <v>13.0</v>
      </c>
      <c r="D15" t="n">
        <v>0.6352348900402991</v>
      </c>
      <c r="E15" t="n">
        <v>10.0</v>
      </c>
      <c r="F15" t="n">
        <v>0.34108834973811325</v>
      </c>
      <c r="G15" t="n">
        <v>26.0</v>
      </c>
      <c r="H15" t="n">
        <v>0.36476510995970085</v>
      </c>
      <c r="I15" t="n">
        <v>21.0</v>
      </c>
      <c r="J15" t="n">
        <v>0.7410747884923632</v>
      </c>
      <c r="K15" t="n">
        <v>26.0</v>
      </c>
      <c r="L15" t="n">
        <v>0.21501997629207206</v>
      </c>
      <c r="M15" t="n">
        <v>5.0</v>
      </c>
      <c r="N15" t="n">
        <v>0.24011750574029658</v>
      </c>
      <c r="O15" t="n">
        <v>14.0</v>
      </c>
      <c r="P15" t="n">
        <v>0.8153001406017566</v>
      </c>
      <c r="Q15" t="n">
        <v>1.0</v>
      </c>
      <c r="R15" t="n">
        <v>0.5140028383980343</v>
      </c>
      <c r="S15" t="n">
        <v>9.0</v>
      </c>
      <c r="T15" t="n">
        <v>0.6050558506259681</v>
      </c>
      <c r="U15" t="n">
        <v>14.0</v>
      </c>
      <c r="V15" t="n">
        <v>0.15247365635380053</v>
      </c>
      <c r="W15" t="n">
        <v>28.0</v>
      </c>
      <c r="X15" t="n">
        <v>0.08079431177115318</v>
      </c>
      <c r="Y15" t="n">
        <v>24.0</v>
      </c>
      <c r="Z15" t="n">
        <v>0.10004151178123444</v>
      </c>
      <c r="AA15" t="n">
        <v>25.0</v>
      </c>
      <c r="AB15" t="n">
        <v>0.18684395029933606</v>
      </c>
      <c r="AC15" t="n">
        <v>14.0</v>
      </c>
      <c r="AD15" t="n">
        <v>0.533432709180545</v>
      </c>
      <c r="AE15" t="n">
        <v>17.0</v>
      </c>
      <c r="AF15" t="n">
        <v>0.6020532440519512</v>
      </c>
      <c r="AG15" t="n">
        <v>17.0</v>
      </c>
      <c r="AH15" t="n">
        <v>0.4561873402165887</v>
      </c>
      <c r="AI15" t="n">
        <v>11.0</v>
      </c>
      <c r="AJ15" t="n">
        <v>0.5814551112097289</v>
      </c>
      <c r="AK15" t="n">
        <v>7.0</v>
      </c>
      <c r="AL15" t="n">
        <v>0.3895622344639848</v>
      </c>
      <c r="AM15" t="n">
        <v>23.0</v>
      </c>
      <c r="AN15" t="n">
        <v>0.41854488879027113</v>
      </c>
      <c r="AO15" t="n">
        <v>24.0</v>
      </c>
      <c r="AP15" t="n">
        <v>0.8219429666575181</v>
      </c>
      <c r="AQ15" t="n">
        <v>25.0</v>
      </c>
      <c r="AR15" t="n">
        <v>0.16496601431852462</v>
      </c>
      <c r="AS15" t="n">
        <v>5.0</v>
      </c>
      <c r="AT15" t="n">
        <v>0.22020284465271153</v>
      </c>
      <c r="AU15" t="n">
        <v>8.0</v>
      </c>
      <c r="AV15" t="n">
        <v>0.7579514725228979</v>
      </c>
      <c r="AW15" t="n">
        <v>13.0</v>
      </c>
      <c r="AX15" t="n">
        <v>0.5025150454217527</v>
      </c>
      <c r="AY15" t="n">
        <v>25.0</v>
      </c>
      <c r="AZ15" t="n">
        <v>0.6446956225885039</v>
      </c>
      <c r="BA15" t="n">
        <v>27.0</v>
      </c>
      <c r="BB15" t="n">
        <v>0.13537514321884778</v>
      </c>
      <c r="BC15" t="n">
        <v>15.0</v>
      </c>
      <c r="BD15" t="n">
        <v>0.0789389349857949</v>
      </c>
      <c r="BE15" t="n">
        <v>12.0</v>
      </c>
      <c r="BF15" t="n">
        <v>0.07874948211617543</v>
      </c>
      <c r="BG15" t="n">
        <v>25.0</v>
      </c>
      <c r="BH15" t="n">
        <v>0.21368214085582915</v>
      </c>
      <c r="BI15" t="n">
        <v>2.0</v>
      </c>
      <c r="BJ15" t="n">
        <v>0.5385896825977575</v>
      </c>
      <c r="BK15" t="n">
        <v>15.0</v>
      </c>
      <c r="BL15" t="n">
        <v>0.5945587163457335</v>
      </c>
      <c r="BM15" t="n">
        <v>11.0</v>
      </c>
      <c r="BN15" t="n">
        <v>106.82255700512864</v>
      </c>
      <c r="BO15" t="n">
        <v>24.0</v>
      </c>
      <c r="BP15" t="n">
        <v>105.04229636528719</v>
      </c>
      <c r="BQ15" t="n">
        <v>2.0</v>
      </c>
      <c r="BR15" t="n">
        <v>101.09676668796519</v>
      </c>
      <c r="BS15" t="n">
        <v>15.0</v>
      </c>
    </row>
    <row r="16">
      <c r="A16" t="s">
        <v>13</v>
      </c>
      <c r="B16" t="n">
        <v>0.45280531944258284</v>
      </c>
      <c r="C16" t="n">
        <v>24.0</v>
      </c>
      <c r="D16" t="n">
        <v>0.6548679641140569</v>
      </c>
      <c r="E16" t="n">
        <v>4.0</v>
      </c>
      <c r="F16" t="n">
        <v>0.34690603056482056</v>
      </c>
      <c r="G16" t="n">
        <v>24.0</v>
      </c>
      <c r="H16" t="n">
        <v>0.3451320358859431</v>
      </c>
      <c r="I16" t="n">
        <v>27.0</v>
      </c>
      <c r="J16" t="n">
        <v>0.7838625948469299</v>
      </c>
      <c r="K16" t="n">
        <v>15.0</v>
      </c>
      <c r="L16" t="n">
        <v>0.17473610668924447</v>
      </c>
      <c r="M16" t="n">
        <v>25.0</v>
      </c>
      <c r="N16" t="n">
        <v>0.2624283978982516</v>
      </c>
      <c r="O16" t="n">
        <v>3.0</v>
      </c>
      <c r="P16" t="n">
        <v>0.7869383623623988</v>
      </c>
      <c r="Q16" t="n">
        <v>11.0</v>
      </c>
      <c r="R16" t="n">
        <v>0.510112395282911</v>
      </c>
      <c r="S16" t="n">
        <v>10.0</v>
      </c>
      <c r="T16" t="n">
        <v>0.6450795041806022</v>
      </c>
      <c r="U16" t="n">
        <v>5.0</v>
      </c>
      <c r="V16" t="n">
        <v>0.1226216276435701</v>
      </c>
      <c r="W16" t="n">
        <v>4.0</v>
      </c>
      <c r="X16" t="n">
        <v>0.08449721225485583</v>
      </c>
      <c r="Y16" t="n">
        <v>29.0</v>
      </c>
      <c r="Z16" t="n">
        <v>0.10326107602131562</v>
      </c>
      <c r="AA16" t="n">
        <v>26.0</v>
      </c>
      <c r="AB16" t="n">
        <v>0.1737475931390911</v>
      </c>
      <c r="AC16" t="n">
        <v>5.0</v>
      </c>
      <c r="AD16" t="n">
        <v>0.5129100577358798</v>
      </c>
      <c r="AE16" t="n">
        <v>27.0</v>
      </c>
      <c r="AF16" t="n">
        <v>0.5719038579989042</v>
      </c>
      <c r="AG16" t="n">
        <v>28.0</v>
      </c>
      <c r="AH16" t="n">
        <v>0.47134310370843696</v>
      </c>
      <c r="AI16" t="n">
        <v>18.0</v>
      </c>
      <c r="AJ16" t="n">
        <v>0.5449745109864051</v>
      </c>
      <c r="AK16" t="n">
        <v>2.0</v>
      </c>
      <c r="AL16" t="n">
        <v>0.38495639027298384</v>
      </c>
      <c r="AM16" t="n">
        <v>20.0</v>
      </c>
      <c r="AN16" t="n">
        <v>0.45502548901359485</v>
      </c>
      <c r="AO16" t="n">
        <v>29.0</v>
      </c>
      <c r="AP16" t="n">
        <v>0.7837841578989428</v>
      </c>
      <c r="AQ16" t="n">
        <v>17.0</v>
      </c>
      <c r="AR16" t="n">
        <v>0.20970380379141776</v>
      </c>
      <c r="AS16" t="n">
        <v>23.0</v>
      </c>
      <c r="AT16" t="n">
        <v>0.22509839401136994</v>
      </c>
      <c r="AU16" t="n">
        <v>21.0</v>
      </c>
      <c r="AV16" t="n">
        <v>0.7190900810406171</v>
      </c>
      <c r="AW16" t="n">
        <v>4.0</v>
      </c>
      <c r="AX16" t="n">
        <v>0.4957239356546616</v>
      </c>
      <c r="AY16" t="n">
        <v>5.0</v>
      </c>
      <c r="AZ16" t="n">
        <v>0.5873933809266957</v>
      </c>
      <c r="BA16" t="n">
        <v>10.0</v>
      </c>
      <c r="BB16" t="n">
        <v>0.1491168063789507</v>
      </c>
      <c r="BC16" t="n">
        <v>3.0</v>
      </c>
      <c r="BD16" t="n">
        <v>0.05742279215408807</v>
      </c>
      <c r="BE16" t="n">
        <v>28.0</v>
      </c>
      <c r="BF16" t="n">
        <v>0.0795069372888531</v>
      </c>
      <c r="BG16" t="n">
        <v>24.0</v>
      </c>
      <c r="BH16" t="n">
        <v>0.1932921963333233</v>
      </c>
      <c r="BI16" t="n">
        <v>11.0</v>
      </c>
      <c r="BJ16" t="n">
        <v>0.5584297062062228</v>
      </c>
      <c r="BK16" t="n">
        <v>24.0</v>
      </c>
      <c r="BL16" t="n">
        <v>0.6268699592236836</v>
      </c>
      <c r="BM16" t="n">
        <v>24.0</v>
      </c>
      <c r="BN16" t="n">
        <v>107.84371921719716</v>
      </c>
      <c r="BO16" t="n">
        <v>20.0</v>
      </c>
      <c r="BP16" t="n">
        <v>107.72614557802511</v>
      </c>
      <c r="BQ16" t="n">
        <v>6.0</v>
      </c>
      <c r="BR16" t="n">
        <v>102.14928145983954</v>
      </c>
      <c r="BS16" t="n">
        <v>11.0</v>
      </c>
    </row>
    <row r="17">
      <c r="A17" t="s">
        <v>106</v>
      </c>
      <c r="B17" t="n">
        <v>0.4695891151743748</v>
      </c>
      <c r="C17" t="n">
        <v>15.0</v>
      </c>
      <c r="D17" t="n">
        <v>0.5719388050773211</v>
      </c>
      <c r="E17" t="n">
        <v>24.0</v>
      </c>
      <c r="F17" t="n">
        <v>0.36514408055242886</v>
      </c>
      <c r="G17" t="n">
        <v>15.0</v>
      </c>
      <c r="H17" t="n">
        <v>0.4280611949226789</v>
      </c>
      <c r="I17" t="n">
        <v>7.0</v>
      </c>
      <c r="J17" t="n">
        <v>0.8096543777975721</v>
      </c>
      <c r="K17" t="n">
        <v>7.0</v>
      </c>
      <c r="L17" t="n">
        <v>0.21117364216771434</v>
      </c>
      <c r="M17" t="n">
        <v>7.0</v>
      </c>
      <c r="N17" t="n">
        <v>0.22646115766931335</v>
      </c>
      <c r="O17" t="n">
        <v>20.0</v>
      </c>
      <c r="P17" t="n">
        <v>0.7646970506282861</v>
      </c>
      <c r="Q17" t="n">
        <v>25.0</v>
      </c>
      <c r="R17" t="n">
        <v>0.4900979846642311</v>
      </c>
      <c r="S17" t="n">
        <v>22.0</v>
      </c>
      <c r="T17" t="n">
        <v>0.676269237910236</v>
      </c>
      <c r="U17" t="n">
        <v>2.0</v>
      </c>
      <c r="V17" t="n">
        <v>0.14313567694866458</v>
      </c>
      <c r="W17" t="n">
        <v>23.0</v>
      </c>
      <c r="X17" t="n">
        <v>0.07941471271986966</v>
      </c>
      <c r="Y17" t="n">
        <v>23.0</v>
      </c>
      <c r="Z17" t="n">
        <v>0.08582336426717113</v>
      </c>
      <c r="AA17" t="n">
        <v>12.0</v>
      </c>
      <c r="AB17" t="n">
        <v>0.18760724446099408</v>
      </c>
      <c r="AC17" t="n">
        <v>16.0</v>
      </c>
      <c r="AD17" t="n">
        <v>0.5480319531679795</v>
      </c>
      <c r="AE17" t="n">
        <v>12.0</v>
      </c>
      <c r="AF17" t="n">
        <v>0.6180255238967619</v>
      </c>
      <c r="AG17" t="n">
        <v>10.0</v>
      </c>
      <c r="AH17" t="n">
        <v>0.4633384113685584</v>
      </c>
      <c r="AI17" t="n">
        <v>14.0</v>
      </c>
      <c r="AJ17" t="n">
        <v>0.5919034900093262</v>
      </c>
      <c r="AK17" t="n">
        <v>12.0</v>
      </c>
      <c r="AL17" t="n">
        <v>0.3593593041272186</v>
      </c>
      <c r="AM17" t="n">
        <v>13.0</v>
      </c>
      <c r="AN17" t="n">
        <v>0.4080965099906738</v>
      </c>
      <c r="AO17" t="n">
        <v>19.0</v>
      </c>
      <c r="AP17" t="n">
        <v>0.7853613510208226</v>
      </c>
      <c r="AQ17" t="n">
        <v>18.0</v>
      </c>
      <c r="AR17" t="n">
        <v>0.17024437834007233</v>
      </c>
      <c r="AS17" t="n">
        <v>8.0</v>
      </c>
      <c r="AT17" t="n">
        <v>0.2175468475402385</v>
      </c>
      <c r="AU17" t="n">
        <v>5.0</v>
      </c>
      <c r="AV17" t="n">
        <v>0.798252854753818</v>
      </c>
      <c r="AW17" t="n">
        <v>24.0</v>
      </c>
      <c r="AX17" t="n">
        <v>0.49600904361253106</v>
      </c>
      <c r="AY17" t="n">
        <v>6.0</v>
      </c>
      <c r="AZ17" t="n">
        <v>0.5786739699671408</v>
      </c>
      <c r="BA17" t="n">
        <v>7.0</v>
      </c>
      <c r="BB17" t="n">
        <v>0.13910406480425236</v>
      </c>
      <c r="BC17" t="n">
        <v>14.0</v>
      </c>
      <c r="BD17" t="n">
        <v>0.07265842586528434</v>
      </c>
      <c r="BE17" t="n">
        <v>18.0</v>
      </c>
      <c r="BF17" t="n">
        <v>0.09533679695321393</v>
      </c>
      <c r="BG17" t="n">
        <v>9.0</v>
      </c>
      <c r="BH17" t="n">
        <v>0.19461384044587401</v>
      </c>
      <c r="BI17" t="n">
        <v>10.0</v>
      </c>
      <c r="BJ17" t="n">
        <v>0.5377156783498898</v>
      </c>
      <c r="BK17" t="n">
        <v>14.0</v>
      </c>
      <c r="BL17" t="n">
        <v>0.5939976521081678</v>
      </c>
      <c r="BM17" t="n">
        <v>10.0</v>
      </c>
      <c r="BN17" t="n">
        <v>111.06358989979218</v>
      </c>
      <c r="BO17" t="n">
        <v>14.0</v>
      </c>
      <c r="BP17" t="n">
        <v>110.42742083363028</v>
      </c>
      <c r="BQ17" t="n">
        <v>17.0</v>
      </c>
      <c r="BR17" t="n">
        <v>98.03969356400198</v>
      </c>
      <c r="BS17" t="n">
        <v>29.0</v>
      </c>
    </row>
    <row r="18">
      <c r="A18" t="s">
        <v>14</v>
      </c>
      <c r="B18" t="n">
        <v>0.4890821587596342</v>
      </c>
      <c r="C18" t="n">
        <v>5.0</v>
      </c>
      <c r="D18" t="n">
        <v>0.5936156147873161</v>
      </c>
      <c r="E18" t="n">
        <v>20.0</v>
      </c>
      <c r="F18" t="n">
        <v>0.39679190013976934</v>
      </c>
      <c r="G18" t="n">
        <v>2.0</v>
      </c>
      <c r="H18" t="n">
        <v>0.4063843852126839</v>
      </c>
      <c r="I18" t="n">
        <v>11.0</v>
      </c>
      <c r="J18" t="n">
        <v>0.7370814791476623</v>
      </c>
      <c r="K18" t="n">
        <v>29.0</v>
      </c>
      <c r="L18" t="n">
        <v>0.17205895498236937</v>
      </c>
      <c r="M18" t="n">
        <v>26.0</v>
      </c>
      <c r="N18" t="n">
        <v>0.2519775322682583</v>
      </c>
      <c r="O18" t="n">
        <v>9.0</v>
      </c>
      <c r="P18" t="n">
        <v>0.8050468478384993</v>
      </c>
      <c r="Q18" t="n">
        <v>4.0</v>
      </c>
      <c r="R18" t="n">
        <v>0.532755387777089</v>
      </c>
      <c r="S18" t="n">
        <v>2.0</v>
      </c>
      <c r="T18" t="n">
        <v>0.5632758575502884</v>
      </c>
      <c r="U18" t="n">
        <v>26.0</v>
      </c>
      <c r="V18" t="n">
        <v>0.13144476694534932</v>
      </c>
      <c r="W18" t="n">
        <v>13.0</v>
      </c>
      <c r="X18" t="n">
        <v>0.07175874296452148</v>
      </c>
      <c r="Y18" t="n">
        <v>13.0</v>
      </c>
      <c r="Z18" t="n">
        <v>0.0906264899158147</v>
      </c>
      <c r="AA18" t="n">
        <v>16.0</v>
      </c>
      <c r="AB18" t="n">
        <v>0.16059285822088978</v>
      </c>
      <c r="AC18" t="n">
        <v>1.0</v>
      </c>
      <c r="AD18" t="n">
        <v>0.5704318275507377</v>
      </c>
      <c r="AE18" t="n">
        <v>4.0</v>
      </c>
      <c r="AF18" t="n">
        <v>0.6243484882592356</v>
      </c>
      <c r="AG18" t="n">
        <v>7.0</v>
      </c>
      <c r="AH18" t="n">
        <v>0.4366520381094718</v>
      </c>
      <c r="AI18" t="n">
        <v>4.0</v>
      </c>
      <c r="AJ18" t="n">
        <v>0.5953304031852973</v>
      </c>
      <c r="AK18" t="n">
        <v>14.0</v>
      </c>
      <c r="AL18" t="n">
        <v>0.3425060390658521</v>
      </c>
      <c r="AM18" t="n">
        <v>9.0</v>
      </c>
      <c r="AN18" t="n">
        <v>0.40466959681470277</v>
      </c>
      <c r="AO18" t="n">
        <v>17.0</v>
      </c>
      <c r="AP18" t="n">
        <v>0.8454044917968221</v>
      </c>
      <c r="AQ18" t="n">
        <v>29.0</v>
      </c>
      <c r="AR18" t="n">
        <v>0.1797403271171846</v>
      </c>
      <c r="AS18" t="n">
        <v>10.0</v>
      </c>
      <c r="AT18" t="n">
        <v>0.22513885307027512</v>
      </c>
      <c r="AU18" t="n">
        <v>22.0</v>
      </c>
      <c r="AV18" t="n">
        <v>0.7393942976713257</v>
      </c>
      <c r="AW18" t="n">
        <v>10.0</v>
      </c>
      <c r="AX18" t="n">
        <v>0.49981786855050814</v>
      </c>
      <c r="AY18" t="n">
        <v>20.0</v>
      </c>
      <c r="AZ18" t="n">
        <v>0.6196958300005107</v>
      </c>
      <c r="BA18" t="n">
        <v>22.0</v>
      </c>
      <c r="BB18" t="n">
        <v>0.12151454061973296</v>
      </c>
      <c r="BC18" t="n">
        <v>26.0</v>
      </c>
      <c r="BD18" t="n">
        <v>0.0690455432224245</v>
      </c>
      <c r="BE18" t="n">
        <v>21.0</v>
      </c>
      <c r="BF18" t="n">
        <v>0.09302023856453759</v>
      </c>
      <c r="BG18" t="n">
        <v>12.0</v>
      </c>
      <c r="BH18" t="n">
        <v>0.20091586075512013</v>
      </c>
      <c r="BI18" t="n">
        <v>4.0</v>
      </c>
      <c r="BJ18" t="n">
        <v>0.5066286205017025</v>
      </c>
      <c r="BK18" t="n">
        <v>6.0</v>
      </c>
      <c r="BL18" t="n">
        <v>0.5687479289609043</v>
      </c>
      <c r="BM18" t="n">
        <v>6.0</v>
      </c>
      <c r="BN18" t="n">
        <v>115.08498733801463</v>
      </c>
      <c r="BO18" t="n">
        <v>6.0</v>
      </c>
      <c r="BP18" t="n">
        <v>109.78095677503511</v>
      </c>
      <c r="BQ18" t="n">
        <v>14.0</v>
      </c>
      <c r="BR18" t="n">
        <v>104.40842424060793</v>
      </c>
      <c r="BS18" t="n">
        <v>2.0</v>
      </c>
    </row>
    <row r="19">
      <c r="A19" t="s">
        <v>107</v>
      </c>
      <c r="B19" t="n">
        <v>0.4431600245382617</v>
      </c>
      <c r="C19" t="n">
        <v>27.0</v>
      </c>
      <c r="D19" t="n">
        <v>0.5716725011025567</v>
      </c>
      <c r="E19" t="n">
        <v>25.0</v>
      </c>
      <c r="F19" t="n">
        <v>0.34831617488703365</v>
      </c>
      <c r="G19" t="n">
        <v>22.0</v>
      </c>
      <c r="H19" t="n">
        <v>0.42832749889744326</v>
      </c>
      <c r="I19" t="n">
        <v>6.0</v>
      </c>
      <c r="J19" t="n">
        <v>0.7694364969746694</v>
      </c>
      <c r="K19" t="n">
        <v>18.0</v>
      </c>
      <c r="L19" t="n">
        <v>0.21103987190123016</v>
      </c>
      <c r="M19" t="n">
        <v>8.0</v>
      </c>
      <c r="N19" t="n">
        <v>0.24494739650216496</v>
      </c>
      <c r="O19" t="n">
        <v>11.0</v>
      </c>
      <c r="P19" t="n">
        <v>0.7653260983061425</v>
      </c>
      <c r="Q19" t="n">
        <v>24.0</v>
      </c>
      <c r="R19" t="n">
        <v>0.4907179784091814</v>
      </c>
      <c r="S19" t="n">
        <v>20.0</v>
      </c>
      <c r="T19" t="n">
        <v>0.6521617516943286</v>
      </c>
      <c r="U19" t="n">
        <v>4.0</v>
      </c>
      <c r="V19" t="n">
        <v>0.13696744625067395</v>
      </c>
      <c r="W19" t="n">
        <v>18.0</v>
      </c>
      <c r="X19" t="n">
        <v>0.08386710287233387</v>
      </c>
      <c r="Y19" t="n">
        <v>28.0</v>
      </c>
      <c r="Z19" t="n">
        <v>0.09886969012724521</v>
      </c>
      <c r="AA19" t="n">
        <v>23.0</v>
      </c>
      <c r="AB19" t="n">
        <v>0.19547099059379006</v>
      </c>
      <c r="AC19" t="n">
        <v>19.0</v>
      </c>
      <c r="AD19" t="n">
        <v>0.5179298700148838</v>
      </c>
      <c r="AE19" t="n">
        <v>24.0</v>
      </c>
      <c r="AF19" t="n">
        <v>0.5874058502530364</v>
      </c>
      <c r="AG19" t="n">
        <v>23.0</v>
      </c>
      <c r="AH19" t="n">
        <v>0.5055028300999674</v>
      </c>
      <c r="AI19" t="n">
        <v>28.0</v>
      </c>
      <c r="AJ19" t="n">
        <v>0.6272094112590448</v>
      </c>
      <c r="AK19" t="n">
        <v>22.0</v>
      </c>
      <c r="AL19" t="n">
        <v>0.41892627305892616</v>
      </c>
      <c r="AM19" t="n">
        <v>29.0</v>
      </c>
      <c r="AN19" t="n">
        <v>0.37279058874095516</v>
      </c>
      <c r="AO19" t="n">
        <v>9.0</v>
      </c>
      <c r="AP19" t="n">
        <v>0.7903986062859505</v>
      </c>
      <c r="AQ19" t="n">
        <v>21.0</v>
      </c>
      <c r="AR19" t="n">
        <v>0.1844657621591453</v>
      </c>
      <c r="AS19" t="n">
        <v>11.0</v>
      </c>
      <c r="AT19" t="n">
        <v>0.22270634427251523</v>
      </c>
      <c r="AU19" t="n">
        <v>15.0</v>
      </c>
      <c r="AV19" t="n">
        <v>0.7527416760084159</v>
      </c>
      <c r="AW19" t="n">
        <v>12.0</v>
      </c>
      <c r="AX19" t="n">
        <v>0.4971107255889102</v>
      </c>
      <c r="AY19" t="n">
        <v>10.0</v>
      </c>
      <c r="AZ19" t="n">
        <v>0.5861148297670744</v>
      </c>
      <c r="BA19" t="n">
        <v>8.0</v>
      </c>
      <c r="BB19" t="n">
        <v>0.14007521329537054</v>
      </c>
      <c r="BC19" t="n">
        <v>13.0</v>
      </c>
      <c r="BD19" t="n">
        <v>0.06477890261340967</v>
      </c>
      <c r="BE19" t="n">
        <v>24.0</v>
      </c>
      <c r="BF19" t="n">
        <v>0.10269086968121917</v>
      </c>
      <c r="BG19" t="n">
        <v>5.0</v>
      </c>
      <c r="BH19" t="n">
        <v>0.1839600102698555</v>
      </c>
      <c r="BI19" t="n">
        <v>18.0</v>
      </c>
      <c r="BJ19" t="n">
        <v>0.584174565118225</v>
      </c>
      <c r="BK19" t="n">
        <v>28.0</v>
      </c>
      <c r="BL19" t="n">
        <v>0.643039204641063</v>
      </c>
      <c r="BM19" t="n">
        <v>27.0</v>
      </c>
      <c r="BN19" t="n">
        <v>106.68064187194557</v>
      </c>
      <c r="BO19" t="n">
        <v>25.0</v>
      </c>
      <c r="BP19" t="n">
        <v>111.7965153006384</v>
      </c>
      <c r="BQ19" t="n">
        <v>22.0</v>
      </c>
      <c r="BR19" t="n">
        <v>103.42762759112806</v>
      </c>
      <c r="BS19" t="n">
        <v>5.0</v>
      </c>
    </row>
    <row r="20">
      <c r="A20" t="s">
        <v>12</v>
      </c>
      <c r="B20" t="n">
        <v>0.4845971004762751</v>
      </c>
      <c r="C20" t="n">
        <v>8.0</v>
      </c>
      <c r="D20" t="n">
        <v>0.6700265385259083</v>
      </c>
      <c r="E20" t="n">
        <v>3.0</v>
      </c>
      <c r="F20" t="n">
        <v>0.34904003050776555</v>
      </c>
      <c r="G20" t="n">
        <v>21.0</v>
      </c>
      <c r="H20" t="n">
        <v>0.3299734614740917</v>
      </c>
      <c r="I20" t="n">
        <v>28.0</v>
      </c>
      <c r="J20" t="n">
        <v>0.7407631521971318</v>
      </c>
      <c r="K20" t="n">
        <v>27.0</v>
      </c>
      <c r="L20" t="n">
        <v>0.21151368180099336</v>
      </c>
      <c r="M20" t="n">
        <v>6.0</v>
      </c>
      <c r="N20" t="n">
        <v>0.2640249739625403</v>
      </c>
      <c r="O20" t="n">
        <v>2.0</v>
      </c>
      <c r="P20" t="n">
        <v>0.8037393993618556</v>
      </c>
      <c r="Q20" t="n">
        <v>5.0</v>
      </c>
      <c r="R20" t="n">
        <v>0.5280522299985544</v>
      </c>
      <c r="S20" t="n">
        <v>3.0</v>
      </c>
      <c r="T20" t="n">
        <v>0.6156438626769802</v>
      </c>
      <c r="U20" t="n">
        <v>9.0</v>
      </c>
      <c r="V20" t="n">
        <v>0.13874660744533354</v>
      </c>
      <c r="W20" t="n">
        <v>20.0</v>
      </c>
      <c r="X20" t="n">
        <v>0.07089276053193086</v>
      </c>
      <c r="Y20" t="n">
        <v>12.0</v>
      </c>
      <c r="Z20" t="n">
        <v>0.08744556880444188</v>
      </c>
      <c r="AA20" t="n">
        <v>14.0</v>
      </c>
      <c r="AB20" t="n">
        <v>0.17163063174199236</v>
      </c>
      <c r="AC20" t="n">
        <v>4.0</v>
      </c>
      <c r="AD20" t="n">
        <v>0.5425213806962361</v>
      </c>
      <c r="AE20" t="n">
        <v>14.0</v>
      </c>
      <c r="AF20" t="n">
        <v>0.6091124571825562</v>
      </c>
      <c r="AG20" t="n">
        <v>13.0</v>
      </c>
      <c r="AH20" t="n">
        <v>0.45319969802356147</v>
      </c>
      <c r="AI20" t="n">
        <v>10.0</v>
      </c>
      <c r="AJ20" t="n">
        <v>0.533562474126487</v>
      </c>
      <c r="AK20" t="n">
        <v>1.0</v>
      </c>
      <c r="AL20" t="n">
        <v>0.38668476620189435</v>
      </c>
      <c r="AM20" t="n">
        <v>22.0</v>
      </c>
      <c r="AN20" t="n">
        <v>0.46643752587351295</v>
      </c>
      <c r="AO20" t="n">
        <v>30.0</v>
      </c>
      <c r="AP20" t="n">
        <v>0.823107331224837</v>
      </c>
      <c r="AQ20" t="n">
        <v>26.0</v>
      </c>
      <c r="AR20" t="n">
        <v>0.16304931301186762</v>
      </c>
      <c r="AS20" t="n">
        <v>4.0</v>
      </c>
      <c r="AT20" t="n">
        <v>0.22141607952389375</v>
      </c>
      <c r="AU20" t="n">
        <v>11.0</v>
      </c>
      <c r="AV20" t="n">
        <v>0.7111595660448675</v>
      </c>
      <c r="AW20" t="n">
        <v>1.0</v>
      </c>
      <c r="AX20" t="n">
        <v>0.5007913142778276</v>
      </c>
      <c r="AY20" t="n">
        <v>22.0</v>
      </c>
      <c r="AZ20" t="n">
        <v>0.588646755187212</v>
      </c>
      <c r="BA20" t="n">
        <v>11.0</v>
      </c>
      <c r="BB20" t="n">
        <v>0.12668444323174075</v>
      </c>
      <c r="BC20" t="n">
        <v>22.0</v>
      </c>
      <c r="BD20" t="n">
        <v>0.08110579972893622</v>
      </c>
      <c r="BE20" t="n">
        <v>9.0</v>
      </c>
      <c r="BF20" t="n">
        <v>0.10059234474447915</v>
      </c>
      <c r="BG20" t="n">
        <v>6.0</v>
      </c>
      <c r="BH20" t="n">
        <v>0.21430285903349072</v>
      </c>
      <c r="BI20" t="n">
        <v>1.0</v>
      </c>
      <c r="BJ20" t="n">
        <v>0.5424681210344505</v>
      </c>
      <c r="BK20" t="n">
        <v>16.0</v>
      </c>
      <c r="BL20" t="n">
        <v>0.5988592499496236</v>
      </c>
      <c r="BM20" t="n">
        <v>12.0</v>
      </c>
      <c r="BN20" t="n">
        <v>110.33724639466841</v>
      </c>
      <c r="BO20" t="n">
        <v>16.0</v>
      </c>
      <c r="BP20" t="n">
        <v>110.76866690194015</v>
      </c>
      <c r="BQ20" t="n">
        <v>19.0</v>
      </c>
      <c r="BR20" t="n">
        <v>102.49823769238914</v>
      </c>
      <c r="BS20" t="n">
        <v>10.0</v>
      </c>
    </row>
    <row r="21">
      <c r="A21" t="s">
        <v>108</v>
      </c>
      <c r="B21" t="n">
        <v>0.4606521798183669</v>
      </c>
      <c r="C21" t="n">
        <v>20.0</v>
      </c>
      <c r="D21" t="n">
        <v>0.6522961592868003</v>
      </c>
      <c r="E21" t="n">
        <v>5.0</v>
      </c>
      <c r="F21" t="n">
        <v>0.3905334257619111</v>
      </c>
      <c r="G21" t="n">
        <v>4.0</v>
      </c>
      <c r="H21" t="n">
        <v>0.3477038407131997</v>
      </c>
      <c r="I21" t="n">
        <v>26.0</v>
      </c>
      <c r="J21" t="n">
        <v>0.812256697446124</v>
      </c>
      <c r="K21" t="n">
        <v>6.0</v>
      </c>
      <c r="L21" t="n">
        <v>0.19904610717490118</v>
      </c>
      <c r="M21" t="n">
        <v>14.0</v>
      </c>
      <c r="N21" t="n">
        <v>0.23221246570585471</v>
      </c>
      <c r="O21" t="n">
        <v>17.0</v>
      </c>
      <c r="P21" t="n">
        <v>0.797956380040458</v>
      </c>
      <c r="Q21" t="n">
        <v>7.0</v>
      </c>
      <c r="R21" t="n">
        <v>0.5082819231155723</v>
      </c>
      <c r="S21" t="n">
        <v>13.0</v>
      </c>
      <c r="T21" t="n">
        <v>0.5385037663954203</v>
      </c>
      <c r="U21" t="n">
        <v>29.0</v>
      </c>
      <c r="V21" t="n">
        <v>0.11937114573895029</v>
      </c>
      <c r="W21" t="n">
        <v>3.0</v>
      </c>
      <c r="X21" t="n">
        <v>0.07358409552322162</v>
      </c>
      <c r="Y21" t="n">
        <v>15.0</v>
      </c>
      <c r="Z21" t="n">
        <v>0.09585994033663814</v>
      </c>
      <c r="AA21" t="n">
        <v>20.0</v>
      </c>
      <c r="AB21" t="n">
        <v>0.19603656090502852</v>
      </c>
      <c r="AC21" t="n">
        <v>21.0</v>
      </c>
      <c r="AD21" t="n">
        <v>0.5288348558444984</v>
      </c>
      <c r="AE21" t="n">
        <v>20.0</v>
      </c>
      <c r="AF21" t="n">
        <v>0.5960709715532083</v>
      </c>
      <c r="AG21" t="n">
        <v>18.0</v>
      </c>
      <c r="AH21" t="n">
        <v>0.4562798935115406</v>
      </c>
      <c r="AI21" t="n">
        <v>12.0</v>
      </c>
      <c r="AJ21" t="n">
        <v>0.5511825675575415</v>
      </c>
      <c r="AK21" t="n">
        <v>3.0</v>
      </c>
      <c r="AL21" t="n">
        <v>0.32686251228228363</v>
      </c>
      <c r="AM21" t="n">
        <v>4.0</v>
      </c>
      <c r="AN21" t="n">
        <v>0.44881743244245853</v>
      </c>
      <c r="AO21" t="n">
        <v>28.0</v>
      </c>
      <c r="AP21" t="n">
        <v>0.7136634995541954</v>
      </c>
      <c r="AQ21" t="n">
        <v>1.0</v>
      </c>
      <c r="AR21" t="n">
        <v>0.17805932568906588</v>
      </c>
      <c r="AS21" t="n">
        <v>9.0</v>
      </c>
      <c r="AT21" t="n">
        <v>0.21782620181949097</v>
      </c>
      <c r="AU21" t="n">
        <v>6.0</v>
      </c>
      <c r="AV21" t="n">
        <v>0.7706281149352007</v>
      </c>
      <c r="AW21" t="n">
        <v>17.0</v>
      </c>
      <c r="AX21" t="n">
        <v>0.4980587535685787</v>
      </c>
      <c r="AY21" t="n">
        <v>15.0</v>
      </c>
      <c r="AZ21" t="n">
        <v>0.6853477291135965</v>
      </c>
      <c r="BA21" t="n">
        <v>30.0</v>
      </c>
      <c r="BB21" t="n">
        <v>0.1436039320877514</v>
      </c>
      <c r="BC21" t="n">
        <v>10.0</v>
      </c>
      <c r="BD21" t="n">
        <v>0.06263710541738428</v>
      </c>
      <c r="BE21" t="n">
        <v>27.0</v>
      </c>
      <c r="BF21" t="n">
        <v>0.08781641987868663</v>
      </c>
      <c r="BG21" t="n">
        <v>17.0</v>
      </c>
      <c r="BH21" t="n">
        <v>0.1707700267278826</v>
      </c>
      <c r="BI21" t="n">
        <v>28.0</v>
      </c>
      <c r="BJ21" t="n">
        <v>0.5312237281604946</v>
      </c>
      <c r="BK21" t="n">
        <v>9.0</v>
      </c>
      <c r="BL21" t="n">
        <v>0.5880146646098212</v>
      </c>
      <c r="BM21" t="n">
        <v>9.0</v>
      </c>
      <c r="BN21" t="n">
        <v>110.74067366167999</v>
      </c>
      <c r="BO21" t="n">
        <v>15.0</v>
      </c>
      <c r="BP21" t="n">
        <v>105.66736823140586</v>
      </c>
      <c r="BQ21" t="n">
        <v>4.0</v>
      </c>
      <c r="BR21" t="n">
        <v>97.61610082374222</v>
      </c>
      <c r="BS21" t="n">
        <v>30.0</v>
      </c>
    </row>
    <row r="22">
      <c r="A22" t="s">
        <v>109</v>
      </c>
      <c r="B22" t="n">
        <v>0.4481636908945644</v>
      </c>
      <c r="C22" t="n">
        <v>26.0</v>
      </c>
      <c r="D22" t="n">
        <v>0.6211114346260856</v>
      </c>
      <c r="E22" t="n">
        <v>13.0</v>
      </c>
      <c r="F22" t="n">
        <v>0.33465989959547054</v>
      </c>
      <c r="G22" t="n">
        <v>29.0</v>
      </c>
      <c r="H22" t="n">
        <v>0.3788885653739144</v>
      </c>
      <c r="I22" t="n">
        <v>18.0</v>
      </c>
      <c r="J22" t="n">
        <v>0.7126971720576035</v>
      </c>
      <c r="K22" t="n">
        <v>30.0</v>
      </c>
      <c r="L22" t="n">
        <v>0.17036802059118125</v>
      </c>
      <c r="M22" t="n">
        <v>27.0</v>
      </c>
      <c r="N22" t="n">
        <v>0.24268863121466028</v>
      </c>
      <c r="O22" t="n">
        <v>13.0</v>
      </c>
      <c r="P22" t="n">
        <v>0.7695251092618328</v>
      </c>
      <c r="Q22" t="n">
        <v>20.0</v>
      </c>
      <c r="R22" t="n">
        <v>0.49662962350844003</v>
      </c>
      <c r="S22" t="n">
        <v>16.0</v>
      </c>
      <c r="T22" t="n">
        <v>0.5576852010538883</v>
      </c>
      <c r="U22" t="n">
        <v>27.0</v>
      </c>
      <c r="V22" t="n">
        <v>0.15788369155776216</v>
      </c>
      <c r="W22" t="n">
        <v>30.0</v>
      </c>
      <c r="X22" t="n">
        <v>0.06258986412969426</v>
      </c>
      <c r="Y22" t="n">
        <v>1.0</v>
      </c>
      <c r="Z22" t="n">
        <v>0.0822066137990607</v>
      </c>
      <c r="AA22" t="n">
        <v>8.0</v>
      </c>
      <c r="AB22" t="n">
        <v>0.16703817873686405</v>
      </c>
      <c r="AC22" t="n">
        <v>2.0</v>
      </c>
      <c r="AD22" t="n">
        <v>0.5121338691884875</v>
      </c>
      <c r="AE22" t="n">
        <v>29.0</v>
      </c>
      <c r="AF22" t="n">
        <v>0.567237783412223</v>
      </c>
      <c r="AG22" t="n">
        <v>29.0</v>
      </c>
      <c r="AH22" t="n">
        <v>0.5004998527251749</v>
      </c>
      <c r="AI22" t="n">
        <v>26.0</v>
      </c>
      <c r="AJ22" t="n">
        <v>0.598795686708539</v>
      </c>
      <c r="AK22" t="n">
        <v>15.0</v>
      </c>
      <c r="AL22" t="n">
        <v>0.40866061296615164</v>
      </c>
      <c r="AM22" t="n">
        <v>28.0</v>
      </c>
      <c r="AN22" t="n">
        <v>0.401204313291461</v>
      </c>
      <c r="AO22" t="n">
        <v>16.0</v>
      </c>
      <c r="AP22" t="n">
        <v>0.8482378836433275</v>
      </c>
      <c r="AQ22" t="n">
        <v>30.0</v>
      </c>
      <c r="AR22" t="n">
        <v>0.1868841690705104</v>
      </c>
      <c r="AS22" t="n">
        <v>12.0</v>
      </c>
      <c r="AT22" t="n">
        <v>0.22583066636782242</v>
      </c>
      <c r="AU22" t="n">
        <v>25.0</v>
      </c>
      <c r="AV22" t="n">
        <v>0.765414266257546</v>
      </c>
      <c r="AW22" t="n">
        <v>14.0</v>
      </c>
      <c r="AX22" t="n">
        <v>0.4947812300304294</v>
      </c>
      <c r="AY22" t="n">
        <v>2.0</v>
      </c>
      <c r="AZ22" t="n">
        <v>0.6284249212676369</v>
      </c>
      <c r="BA22" t="n">
        <v>24.0</v>
      </c>
      <c r="BB22" t="n">
        <v>0.09662440341275037</v>
      </c>
      <c r="BC22" t="n">
        <v>30.0</v>
      </c>
      <c r="BD22" t="n">
        <v>0.09815238965753166</v>
      </c>
      <c r="BE22" t="n">
        <v>1.0</v>
      </c>
      <c r="BF22" t="n">
        <v>0.11339787144514457</v>
      </c>
      <c r="BG22" t="n">
        <v>2.0</v>
      </c>
      <c r="BH22" t="n">
        <v>0.2003182513082173</v>
      </c>
      <c r="BI22" t="n">
        <v>5.0</v>
      </c>
      <c r="BJ22" t="n">
        <v>0.5825584106397386</v>
      </c>
      <c r="BK22" t="n">
        <v>26.0</v>
      </c>
      <c r="BL22" t="n">
        <v>0.6440453873735269</v>
      </c>
      <c r="BM22" t="n">
        <v>28.0</v>
      </c>
      <c r="BN22" t="n">
        <v>101.70354554831232</v>
      </c>
      <c r="BO22" t="n">
        <v>30.0</v>
      </c>
      <c r="BP22" t="n">
        <v>114.76200735070681</v>
      </c>
      <c r="BQ22" t="n">
        <v>28.0</v>
      </c>
      <c r="BR22" t="n">
        <v>102.91573404378447</v>
      </c>
      <c r="BS22" t="n">
        <v>7.0</v>
      </c>
    </row>
    <row r="23">
      <c r="A23" t="s">
        <v>110</v>
      </c>
      <c r="B23" t="n">
        <v>0.4354475808214888</v>
      </c>
      <c r="C23" t="n">
        <v>30.0</v>
      </c>
      <c r="D23" t="n">
        <v>0.636633789799345</v>
      </c>
      <c r="E23" t="n">
        <v>9.0</v>
      </c>
      <c r="F23" t="n">
        <v>0.3550943515316678</v>
      </c>
      <c r="G23" t="n">
        <v>18.0</v>
      </c>
      <c r="H23" t="n">
        <v>0.3633662102006549</v>
      </c>
      <c r="I23" t="n">
        <v>22.0</v>
      </c>
      <c r="J23" t="n">
        <v>0.7810518188994886</v>
      </c>
      <c r="K23" t="n">
        <v>17.0</v>
      </c>
      <c r="L23" t="n">
        <v>0.1810147919309842</v>
      </c>
      <c r="M23" t="n">
        <v>22.0</v>
      </c>
      <c r="N23" t="n">
        <v>0.21806796144823473</v>
      </c>
      <c r="O23" t="n">
        <v>23.0</v>
      </c>
      <c r="P23" t="n">
        <v>0.7695125026222228</v>
      </c>
      <c r="Q23" t="n">
        <v>21.0</v>
      </c>
      <c r="R23" t="n">
        <v>0.4753025399822214</v>
      </c>
      <c r="S23" t="n">
        <v>27.0</v>
      </c>
      <c r="T23" t="n">
        <v>0.5756381820428845</v>
      </c>
      <c r="U23" t="n">
        <v>23.0</v>
      </c>
      <c r="V23" t="n">
        <v>0.12675458329023406</v>
      </c>
      <c r="W23" t="n">
        <v>9.0</v>
      </c>
      <c r="X23" t="n">
        <v>0.06749700654407978</v>
      </c>
      <c r="Y23" t="n">
        <v>6.0</v>
      </c>
      <c r="Z23" t="n">
        <v>0.08532380442524072</v>
      </c>
      <c r="AA23" t="n">
        <v>10.0</v>
      </c>
      <c r="AB23" t="n">
        <v>0.1707914168512382</v>
      </c>
      <c r="AC23" t="n">
        <v>3.0</v>
      </c>
      <c r="AD23" t="n">
        <v>0.5010542047670743</v>
      </c>
      <c r="AE23" t="n">
        <v>30.0</v>
      </c>
      <c r="AF23" t="n">
        <v>0.5626066992238524</v>
      </c>
      <c r="AG23" t="n">
        <v>30.0</v>
      </c>
      <c r="AH23" t="n">
        <v>0.519173587700718</v>
      </c>
      <c r="AI23" t="n">
        <v>30.0</v>
      </c>
      <c r="AJ23" t="n">
        <v>0.5704856010572426</v>
      </c>
      <c r="AK23" t="n">
        <v>6.0</v>
      </c>
      <c r="AL23" t="n">
        <v>0.390535866037698</v>
      </c>
      <c r="AM23" t="n">
        <v>24.0</v>
      </c>
      <c r="AN23" t="n">
        <v>0.4295143989427574</v>
      </c>
      <c r="AO23" t="n">
        <v>25.0</v>
      </c>
      <c r="AP23" t="n">
        <v>0.7881979700757714</v>
      </c>
      <c r="AQ23" t="n">
        <v>20.0</v>
      </c>
      <c r="AR23" t="n">
        <v>0.19334506084044484</v>
      </c>
      <c r="AS23" t="n">
        <v>13.0</v>
      </c>
      <c r="AT23" t="n">
        <v>0.22969425090499074</v>
      </c>
      <c r="AU23" t="n">
        <v>29.0</v>
      </c>
      <c r="AV23" t="n">
        <v>0.7888461998458118</v>
      </c>
      <c r="AW23" t="n">
        <v>21.0</v>
      </c>
      <c r="AX23" t="n">
        <v>0.5086296388769092</v>
      </c>
      <c r="AY23" t="n">
        <v>30.0</v>
      </c>
      <c r="AZ23" t="n">
        <v>0.6304663363533056</v>
      </c>
      <c r="BA23" t="n">
        <v>25.0</v>
      </c>
      <c r="BB23" t="n">
        <v>0.13065158891498949</v>
      </c>
      <c r="BC23" t="n">
        <v>20.0</v>
      </c>
      <c r="BD23" t="n">
        <v>0.08125575411332499</v>
      </c>
      <c r="BE23" t="n">
        <v>8.0</v>
      </c>
      <c r="BF23" t="n">
        <v>0.11138605624065175</v>
      </c>
      <c r="BG23" t="n">
        <v>4.0</v>
      </c>
      <c r="BH23" t="n">
        <v>0.19711114081697115</v>
      </c>
      <c r="BI23" t="n">
        <v>7.0</v>
      </c>
      <c r="BJ23" t="n">
        <v>0.6023737208958349</v>
      </c>
      <c r="BK23" t="n">
        <v>30.0</v>
      </c>
      <c r="BL23" t="n">
        <v>0.6635612957105332</v>
      </c>
      <c r="BM23" t="n">
        <v>30.0</v>
      </c>
      <c r="BN23" t="n">
        <v>103.30710434336147</v>
      </c>
      <c r="BO23" t="n">
        <v>29.0</v>
      </c>
      <c r="BP23" t="n">
        <v>114.91937511978392</v>
      </c>
      <c r="BQ23" t="n">
        <v>29.0</v>
      </c>
      <c r="BR23" t="n">
        <v>101.16344640199384</v>
      </c>
      <c r="BS23" t="n">
        <v>14.0</v>
      </c>
    </row>
    <row r="24">
      <c r="A24" t="s">
        <v>111</v>
      </c>
      <c r="B24" t="n">
        <v>0.4814625423002357</v>
      </c>
      <c r="C24" t="n">
        <v>11.0</v>
      </c>
      <c r="D24" t="n">
        <v>0.6484554571348998</v>
      </c>
      <c r="E24" t="n">
        <v>6.0</v>
      </c>
      <c r="F24" t="n">
        <v>0.3913036017503663</v>
      </c>
      <c r="G24" t="n">
        <v>3.0</v>
      </c>
      <c r="H24" t="n">
        <v>0.3515445428651001</v>
      </c>
      <c r="I24" t="n">
        <v>25.0</v>
      </c>
      <c r="J24" t="n">
        <v>0.7644390043308116</v>
      </c>
      <c r="K24" t="n">
        <v>20.0</v>
      </c>
      <c r="L24" t="n">
        <v>0.21741056111635934</v>
      </c>
      <c r="M24" t="n">
        <v>2.0</v>
      </c>
      <c r="N24" t="n">
        <v>0.24868435228744942</v>
      </c>
      <c r="O24" t="n">
        <v>10.0</v>
      </c>
      <c r="P24" t="n">
        <v>0.7708135594704717</v>
      </c>
      <c r="Q24" t="n">
        <v>19.0</v>
      </c>
      <c r="R24" t="n">
        <v>0.5089955947832151</v>
      </c>
      <c r="S24" t="n">
        <v>12.0</v>
      </c>
      <c r="T24" t="n">
        <v>0.6065205078441662</v>
      </c>
      <c r="U24" t="n">
        <v>13.0</v>
      </c>
      <c r="V24" t="n">
        <v>0.13485643283743307</v>
      </c>
      <c r="W24" t="n">
        <v>17.0</v>
      </c>
      <c r="X24" t="n">
        <v>0.09214680181539057</v>
      </c>
      <c r="Y24" t="n">
        <v>30.0</v>
      </c>
      <c r="Z24" t="n">
        <v>0.11803687172781954</v>
      </c>
      <c r="AA24" t="n">
        <v>30.0</v>
      </c>
      <c r="AB24" t="n">
        <v>0.20476604223494002</v>
      </c>
      <c r="AC24" t="n">
        <v>29.0</v>
      </c>
      <c r="AD24" t="n">
        <v>0.5502944785180339</v>
      </c>
      <c r="AE24" t="n">
        <v>11.0</v>
      </c>
      <c r="AF24" t="n">
        <v>0.6198183559452053</v>
      </c>
      <c r="AG24" t="n">
        <v>9.0</v>
      </c>
      <c r="AH24" t="n">
        <v>0.4303332475323191</v>
      </c>
      <c r="AI24" t="n">
        <v>2.0</v>
      </c>
      <c r="AJ24" t="n">
        <v>0.5816551140461157</v>
      </c>
      <c r="AK24" t="n">
        <v>8.0</v>
      </c>
      <c r="AL24" t="n">
        <v>0.31989853057019196</v>
      </c>
      <c r="AM24" t="n">
        <v>3.0</v>
      </c>
      <c r="AN24" t="n">
        <v>0.4183448859538843</v>
      </c>
      <c r="AO24" t="n">
        <v>23.0</v>
      </c>
      <c r="AP24" t="n">
        <v>0.7860586321765245</v>
      </c>
      <c r="AQ24" t="n">
        <v>19.0</v>
      </c>
      <c r="AR24" t="n">
        <v>0.19805741142713815</v>
      </c>
      <c r="AS24" t="n">
        <v>15.0</v>
      </c>
      <c r="AT24" t="n">
        <v>0.22531389842636237</v>
      </c>
      <c r="AU24" t="n">
        <v>24.0</v>
      </c>
      <c r="AV24" t="n">
        <v>0.7389422413371627</v>
      </c>
      <c r="AW24" t="n">
        <v>9.0</v>
      </c>
      <c r="AX24" t="n">
        <v>0.5019110585789799</v>
      </c>
      <c r="AY24" t="n">
        <v>24.0</v>
      </c>
      <c r="AZ24" t="n">
        <v>0.5954176415448312</v>
      </c>
      <c r="BA24" t="n">
        <v>13.0</v>
      </c>
      <c r="BB24" t="n">
        <v>0.15006975447166623</v>
      </c>
      <c r="BC24" t="n">
        <v>2.0</v>
      </c>
      <c r="BD24" t="n">
        <v>0.04483823800241917</v>
      </c>
      <c r="BE24" t="n">
        <v>30.0</v>
      </c>
      <c r="BF24" t="n">
        <v>0.05348134259140548</v>
      </c>
      <c r="BG24" t="n">
        <v>30.0</v>
      </c>
      <c r="BH24" t="n">
        <v>0.18998581482714746</v>
      </c>
      <c r="BI24" t="n">
        <v>13.0</v>
      </c>
      <c r="BJ24" t="n">
        <v>0.5001826824065034</v>
      </c>
      <c r="BK24" t="n">
        <v>4.0</v>
      </c>
      <c r="BL24" t="n">
        <v>0.5678770702239733</v>
      </c>
      <c r="BM24" t="n">
        <v>5.0</v>
      </c>
      <c r="BN24" t="n">
        <v>113.21599976231232</v>
      </c>
      <c r="BO24" t="n">
        <v>9.0</v>
      </c>
      <c r="BP24" t="n">
        <v>105.28690317720456</v>
      </c>
      <c r="BQ24" t="n">
        <v>3.0</v>
      </c>
      <c r="BR24" t="n">
        <v>102.67558546864151</v>
      </c>
      <c r="BS24" t="n">
        <v>9.0</v>
      </c>
    </row>
    <row r="25">
      <c r="A25" t="s">
        <v>112</v>
      </c>
      <c r="B25" t="n">
        <v>0.4946825876562138</v>
      </c>
      <c r="C25" t="n">
        <v>1.0</v>
      </c>
      <c r="D25" t="n">
        <v>0.602927815773828</v>
      </c>
      <c r="E25" t="n">
        <v>18.0</v>
      </c>
      <c r="F25" t="n">
        <v>0.3887210943280305</v>
      </c>
      <c r="G25" t="n">
        <v>5.0</v>
      </c>
      <c r="H25" t="n">
        <v>0.3970721842261719</v>
      </c>
      <c r="I25" t="n">
        <v>13.0</v>
      </c>
      <c r="J25" t="n">
        <v>0.8144235640113359</v>
      </c>
      <c r="K25" t="n">
        <v>5.0</v>
      </c>
      <c r="L25" t="n">
        <v>0.1644323170357731</v>
      </c>
      <c r="M25" t="n">
        <v>28.0</v>
      </c>
      <c r="N25" t="n">
        <v>0.23037306046940884</v>
      </c>
      <c r="O25" t="n">
        <v>19.0</v>
      </c>
      <c r="P25" t="n">
        <v>0.8123333514535803</v>
      </c>
      <c r="Q25" t="n">
        <v>2.0</v>
      </c>
      <c r="R25" t="n">
        <v>0.515409667863703</v>
      </c>
      <c r="S25" t="n">
        <v>8.0</v>
      </c>
      <c r="T25" t="n">
        <v>0.6076038052538182</v>
      </c>
      <c r="U25" t="n">
        <v>12.0</v>
      </c>
      <c r="V25" t="n">
        <v>0.12384887686236148</v>
      </c>
      <c r="W25" t="n">
        <v>5.0</v>
      </c>
      <c r="X25" t="n">
        <v>0.07481753529688907</v>
      </c>
      <c r="Y25" t="n">
        <v>17.0</v>
      </c>
      <c r="Z25" t="n">
        <v>0.07499911388580786</v>
      </c>
      <c r="AA25" t="n">
        <v>4.0</v>
      </c>
      <c r="AB25" t="n">
        <v>0.1870548337837097</v>
      </c>
      <c r="AC25" t="n">
        <v>15.0</v>
      </c>
      <c r="AD25" t="n">
        <v>0.5720201566194152</v>
      </c>
      <c r="AE25" t="n">
        <v>3.0</v>
      </c>
      <c r="AF25" t="n">
        <v>0.6260194237399792</v>
      </c>
      <c r="AG25" t="n">
        <v>6.0</v>
      </c>
      <c r="AH25" t="n">
        <v>0.4416582240330389</v>
      </c>
      <c r="AI25" t="n">
        <v>6.0</v>
      </c>
      <c r="AJ25" t="n">
        <v>0.6132999099462019</v>
      </c>
      <c r="AK25" t="n">
        <v>18.0</v>
      </c>
      <c r="AL25" t="n">
        <v>0.33415470924421165</v>
      </c>
      <c r="AM25" t="n">
        <v>7.0</v>
      </c>
      <c r="AN25" t="n">
        <v>0.38670009005379824</v>
      </c>
      <c r="AO25" t="n">
        <v>13.0</v>
      </c>
      <c r="AP25" t="n">
        <v>0.7196341049246143</v>
      </c>
      <c r="AQ25" t="n">
        <v>2.0</v>
      </c>
      <c r="AR25" t="n">
        <v>0.2147006690495001</v>
      </c>
      <c r="AS25" t="n">
        <v>25.0</v>
      </c>
      <c r="AT25" t="n">
        <v>0.2173565434194557</v>
      </c>
      <c r="AU25" t="n">
        <v>4.0</v>
      </c>
      <c r="AV25" t="n">
        <v>0.7835221027776252</v>
      </c>
      <c r="AW25" t="n">
        <v>19.0</v>
      </c>
      <c r="AX25" t="n">
        <v>0.49753061504765345</v>
      </c>
      <c r="AY25" t="n">
        <v>11.0</v>
      </c>
      <c r="AZ25" t="n">
        <v>0.5592243433332414</v>
      </c>
      <c r="BA25" t="n">
        <v>3.0</v>
      </c>
      <c r="BB25" t="n">
        <v>0.1461783209040411</v>
      </c>
      <c r="BC25" t="n">
        <v>6.0</v>
      </c>
      <c r="BD25" t="n">
        <v>0.07124913782730662</v>
      </c>
      <c r="BE25" t="n">
        <v>20.0</v>
      </c>
      <c r="BF25" t="n">
        <v>0.08047004589731353</v>
      </c>
      <c r="BG25" t="n">
        <v>23.0</v>
      </c>
      <c r="BH25" t="n">
        <v>0.16749697754864082</v>
      </c>
      <c r="BI25" t="n">
        <v>29.0</v>
      </c>
      <c r="BJ25" t="n">
        <v>0.5067867195609751</v>
      </c>
      <c r="BK25" t="n">
        <v>7.0</v>
      </c>
      <c r="BL25" t="n">
        <v>0.5764596991316288</v>
      </c>
      <c r="BM25" t="n">
        <v>8.0</v>
      </c>
      <c r="BN25" t="n">
        <v>116.28718361844744</v>
      </c>
      <c r="BO25" t="n">
        <v>2.0</v>
      </c>
      <c r="BP25" t="n">
        <v>107.37429183278991</v>
      </c>
      <c r="BQ25" t="n">
        <v>5.0</v>
      </c>
      <c r="BR25" t="n">
        <v>99.35976272636546</v>
      </c>
      <c r="BS25" t="n">
        <v>27.0</v>
      </c>
    </row>
    <row r="26">
      <c r="A26" t="s">
        <v>19</v>
      </c>
      <c r="B26" t="n">
        <v>0.45116029792835444</v>
      </c>
      <c r="C26" t="n">
        <v>25.0</v>
      </c>
      <c r="D26" t="n">
        <v>0.5506066261555407</v>
      </c>
      <c r="E26" t="n">
        <v>28.0</v>
      </c>
      <c r="F26" t="n">
        <v>0.3699041216208318</v>
      </c>
      <c r="G26" t="n">
        <v>13.0</v>
      </c>
      <c r="H26" t="n">
        <v>0.4493933738444594</v>
      </c>
      <c r="I26" t="n">
        <v>3.0</v>
      </c>
      <c r="J26" t="n">
        <v>0.8260848676290742</v>
      </c>
      <c r="K26" t="n">
        <v>3.0</v>
      </c>
      <c r="L26" t="n">
        <v>0.20125341910080796</v>
      </c>
      <c r="M26" t="n">
        <v>13.0</v>
      </c>
      <c r="N26" t="n">
        <v>0.25263180393151696</v>
      </c>
      <c r="O26" t="n">
        <v>7.0</v>
      </c>
      <c r="P26" t="n">
        <v>0.7784102385949626</v>
      </c>
      <c r="Q26" t="n">
        <v>15.0</v>
      </c>
      <c r="R26" t="n">
        <v>0.5007975706735387</v>
      </c>
      <c r="S26" t="n">
        <v>15.0</v>
      </c>
      <c r="T26" t="n">
        <v>0.5206193005606163</v>
      </c>
      <c r="U26" t="n">
        <v>30.0</v>
      </c>
      <c r="V26" t="n">
        <v>0.1096844552475519</v>
      </c>
      <c r="W26" t="n">
        <v>1.0</v>
      </c>
      <c r="X26" t="n">
        <v>0.06898478428141462</v>
      </c>
      <c r="Y26" t="n">
        <v>11.0</v>
      </c>
      <c r="Z26" t="n">
        <v>0.08341127223556444</v>
      </c>
      <c r="AA26" t="n">
        <v>9.0</v>
      </c>
      <c r="AB26" t="n">
        <v>0.1817909984348709</v>
      </c>
      <c r="AC26" t="n">
        <v>9.0</v>
      </c>
      <c r="AD26" t="n">
        <v>0.534647149202617</v>
      </c>
      <c r="AE26" t="n">
        <v>16.0</v>
      </c>
      <c r="AF26" t="n">
        <v>0.6027300187075779</v>
      </c>
      <c r="AG26" t="n">
        <v>16.0</v>
      </c>
      <c r="AH26" t="n">
        <v>0.4953090916253368</v>
      </c>
      <c r="AI26" t="n">
        <v>25.0</v>
      </c>
      <c r="AJ26" t="n">
        <v>0.6869146239638143</v>
      </c>
      <c r="AK26" t="n">
        <v>29.0</v>
      </c>
      <c r="AL26" t="n">
        <v>0.36859061135484394</v>
      </c>
      <c r="AM26" t="n">
        <v>15.0</v>
      </c>
      <c r="AN26" t="n">
        <v>0.3130853760361857</v>
      </c>
      <c r="AO26" t="n">
        <v>2.0</v>
      </c>
      <c r="AP26" t="n">
        <v>0.742781001943234</v>
      </c>
      <c r="AQ26" t="n">
        <v>6.0</v>
      </c>
      <c r="AR26" t="n">
        <v>0.19724927485806928</v>
      </c>
      <c r="AS26" t="n">
        <v>14.0</v>
      </c>
      <c r="AT26" t="n">
        <v>0.21647491670306776</v>
      </c>
      <c r="AU26" t="n">
        <v>3.0</v>
      </c>
      <c r="AV26" t="n">
        <v>0.7334901485634137</v>
      </c>
      <c r="AW26" t="n">
        <v>7.0</v>
      </c>
      <c r="AX26" t="n">
        <v>0.49267936816859037</v>
      </c>
      <c r="AY26" t="n">
        <v>1.0</v>
      </c>
      <c r="AZ26" t="n">
        <v>0.6763849048339464</v>
      </c>
      <c r="BA26" t="n">
        <v>29.0</v>
      </c>
      <c r="BB26" t="n">
        <v>0.1457210056998045</v>
      </c>
      <c r="BC26" t="n">
        <v>7.0</v>
      </c>
      <c r="BD26" t="n">
        <v>0.06617752189794286</v>
      </c>
      <c r="BE26" t="n">
        <v>23.0</v>
      </c>
      <c r="BF26" t="n">
        <v>0.08411046306662763</v>
      </c>
      <c r="BG26" t="n">
        <v>22.0</v>
      </c>
      <c r="BH26" t="n">
        <v>0.19792491971203735</v>
      </c>
      <c r="BI26" t="n">
        <v>6.0</v>
      </c>
      <c r="BJ26" t="n">
        <v>0.5533873847152905</v>
      </c>
      <c r="BK26" t="n">
        <v>21.0</v>
      </c>
      <c r="BL26" t="n">
        <v>0.6158753833049653</v>
      </c>
      <c r="BM26" t="n">
        <v>19.0</v>
      </c>
      <c r="BN26" t="n">
        <v>114.84672630678082</v>
      </c>
      <c r="BO26" t="n">
        <v>7.0</v>
      </c>
      <c r="BP26" t="n">
        <v>113.02702953703421</v>
      </c>
      <c r="BQ26" t="n">
        <v>25.0</v>
      </c>
      <c r="BR26" t="n">
        <v>100.78240584192946</v>
      </c>
      <c r="BS26" t="n">
        <v>19.0</v>
      </c>
    </row>
    <row r="27">
      <c r="A27" t="s">
        <v>113</v>
      </c>
      <c r="B27" t="n">
        <v>0.49199964146121905</v>
      </c>
      <c r="C27" t="n">
        <v>3.0</v>
      </c>
      <c r="D27" t="n">
        <v>0.6120210167865248</v>
      </c>
      <c r="E27" t="n">
        <v>16.0</v>
      </c>
      <c r="F27" t="n">
        <v>0.37542186733471333</v>
      </c>
      <c r="G27" t="n">
        <v>11.0</v>
      </c>
      <c r="H27" t="n">
        <v>0.38797898321347524</v>
      </c>
      <c r="I27" t="n">
        <v>15.0</v>
      </c>
      <c r="J27" t="n">
        <v>0.7617495765164082</v>
      </c>
      <c r="K27" t="n">
        <v>22.0</v>
      </c>
      <c r="L27" t="n">
        <v>0.17715206633426303</v>
      </c>
      <c r="M27" t="n">
        <v>24.0</v>
      </c>
      <c r="N27" t="n">
        <v>0.20092210254361456</v>
      </c>
      <c r="O27" t="n">
        <v>28.0</v>
      </c>
      <c r="P27" t="n">
        <v>0.748347051071043</v>
      </c>
      <c r="Q27" t="n">
        <v>30.0</v>
      </c>
      <c r="R27" t="n">
        <v>0.46443760885497454</v>
      </c>
      <c r="S27" t="n">
        <v>29.0</v>
      </c>
      <c r="T27" t="n">
        <v>0.5943414122855448</v>
      </c>
      <c r="U27" t="n">
        <v>16.0</v>
      </c>
      <c r="V27" t="n">
        <v>0.1339939948901971</v>
      </c>
      <c r="W27" t="n">
        <v>16.0</v>
      </c>
      <c r="X27" t="n">
        <v>0.07495521746039638</v>
      </c>
      <c r="Y27" t="n">
        <v>19.0</v>
      </c>
      <c r="Z27" t="n">
        <v>0.09289094457696644</v>
      </c>
      <c r="AA27" t="n">
        <v>17.0</v>
      </c>
      <c r="AB27" t="n">
        <v>0.18295905476837207</v>
      </c>
      <c r="AC27" t="n">
        <v>10.0</v>
      </c>
      <c r="AD27" t="n">
        <v>0.5658909383086511</v>
      </c>
      <c r="AE27" t="n">
        <v>7.0</v>
      </c>
      <c r="AF27" t="n">
        <v>0.6222363449074039</v>
      </c>
      <c r="AG27" t="n">
        <v>8.0</v>
      </c>
      <c r="AH27" t="n">
        <v>0.47643842691474614</v>
      </c>
      <c r="AI27" t="n">
        <v>20.0</v>
      </c>
      <c r="AJ27" t="n">
        <v>0.6223398966855959</v>
      </c>
      <c r="AK27" t="n">
        <v>21.0</v>
      </c>
      <c r="AL27" t="n">
        <v>0.38218191010678937</v>
      </c>
      <c r="AM27" t="n">
        <v>17.0</v>
      </c>
      <c r="AN27" t="n">
        <v>0.3776601033144042</v>
      </c>
      <c r="AO27" t="n">
        <v>10.0</v>
      </c>
      <c r="AP27" t="n">
        <v>0.8052624947636627</v>
      </c>
      <c r="AQ27" t="n">
        <v>24.0</v>
      </c>
      <c r="AR27" t="n">
        <v>0.20470710240434975</v>
      </c>
      <c r="AS27" t="n">
        <v>18.0</v>
      </c>
      <c r="AT27" t="n">
        <v>0.2222795721223641</v>
      </c>
      <c r="AU27" t="n">
        <v>14.0</v>
      </c>
      <c r="AV27" t="n">
        <v>0.831211655185353</v>
      </c>
      <c r="AW27" t="n">
        <v>28.0</v>
      </c>
      <c r="AX27" t="n">
        <v>0.5027284590773233</v>
      </c>
      <c r="AY27" t="n">
        <v>26.0</v>
      </c>
      <c r="AZ27" t="n">
        <v>0.6013337498264877</v>
      </c>
      <c r="BA27" t="n">
        <v>17.0</v>
      </c>
      <c r="BB27" t="n">
        <v>0.14309295129727456</v>
      </c>
      <c r="BC27" t="n">
        <v>11.0</v>
      </c>
      <c r="BD27" t="n">
        <v>0.07441775080483129</v>
      </c>
      <c r="BE27" t="n">
        <v>17.0</v>
      </c>
      <c r="BF27" t="n">
        <v>0.07392679173707074</v>
      </c>
      <c r="BG27" t="n">
        <v>28.0</v>
      </c>
      <c r="BH27" t="n">
        <v>0.18087705921055067</v>
      </c>
      <c r="BI27" t="n">
        <v>23.0</v>
      </c>
      <c r="BJ27" t="n">
        <v>0.5494223664564167</v>
      </c>
      <c r="BK27" t="n">
        <v>19.0</v>
      </c>
      <c r="BL27" t="n">
        <v>0.6172586702136008</v>
      </c>
      <c r="BM27" t="n">
        <v>20.0</v>
      </c>
      <c r="BN27" t="n">
        <v>112.60933106994452</v>
      </c>
      <c r="BO27" t="n">
        <v>11.0</v>
      </c>
      <c r="BP27" t="n">
        <v>117.30977100255595</v>
      </c>
      <c r="BQ27" t="n">
        <v>30.0</v>
      </c>
      <c r="BR27" t="n">
        <v>102.1348071963197</v>
      </c>
      <c r="BS27" t="n">
        <v>12.0</v>
      </c>
    </row>
    <row r="28">
      <c r="A28" t="s">
        <v>15</v>
      </c>
      <c r="B28" t="n">
        <v>0.464891289503679</v>
      </c>
      <c r="C28" t="n">
        <v>18.0</v>
      </c>
      <c r="D28" t="n">
        <v>0.679404060362032</v>
      </c>
      <c r="E28" t="n">
        <v>2.0</v>
      </c>
      <c r="F28" t="n">
        <v>0.34969407997547564</v>
      </c>
      <c r="G28" t="n">
        <v>20.0</v>
      </c>
      <c r="H28" t="n">
        <v>0.32059593963796795</v>
      </c>
      <c r="I28" t="n">
        <v>29.0</v>
      </c>
      <c r="J28" t="n">
        <v>0.7883927609185052</v>
      </c>
      <c r="K28" t="n">
        <v>14.0</v>
      </c>
      <c r="L28" t="n">
        <v>0.1807457200148541</v>
      </c>
      <c r="M28" t="n">
        <v>23.0</v>
      </c>
      <c r="N28" t="n">
        <v>0.2146038324617027</v>
      </c>
      <c r="O28" t="n">
        <v>26.0</v>
      </c>
      <c r="P28" t="n">
        <v>0.7841446337265592</v>
      </c>
      <c r="Q28" t="n">
        <v>13.0</v>
      </c>
      <c r="R28" t="n">
        <v>0.48525361878011064</v>
      </c>
      <c r="S28" t="n">
        <v>24.0</v>
      </c>
      <c r="T28" t="n">
        <v>0.5900204835285636</v>
      </c>
      <c r="U28" t="n">
        <v>19.0</v>
      </c>
      <c r="V28" t="n">
        <v>0.11483234006154533</v>
      </c>
      <c r="W28" t="n">
        <v>2.0</v>
      </c>
      <c r="X28" t="n">
        <v>0.06770653209552942</v>
      </c>
      <c r="Y28" t="n">
        <v>7.0</v>
      </c>
      <c r="Z28" t="n">
        <v>0.09299464192946312</v>
      </c>
      <c r="AA28" t="n">
        <v>18.0</v>
      </c>
      <c r="AB28" t="n">
        <v>0.17668757209591973</v>
      </c>
      <c r="AC28" t="n">
        <v>8.0</v>
      </c>
      <c r="AD28" t="n">
        <v>0.5213507456002409</v>
      </c>
      <c r="AE28" t="n">
        <v>23.0</v>
      </c>
      <c r="AF28" t="n">
        <v>0.5819502646031817</v>
      </c>
      <c r="AG28" t="n">
        <v>26.0</v>
      </c>
      <c r="AH28" t="n">
        <v>0.4820730350593565</v>
      </c>
      <c r="AI28" t="n">
        <v>23.0</v>
      </c>
      <c r="AJ28" t="n">
        <v>0.5562419217978826</v>
      </c>
      <c r="AK28" t="n">
        <v>4.0</v>
      </c>
      <c r="AL28" t="n">
        <v>0.40497883635881615</v>
      </c>
      <c r="AM28" t="n">
        <v>27.0</v>
      </c>
      <c r="AN28" t="n">
        <v>0.4437580782021173</v>
      </c>
      <c r="AO28" t="n">
        <v>27.0</v>
      </c>
      <c r="AP28" t="n">
        <v>0.7957115523372027</v>
      </c>
      <c r="AQ28" t="n">
        <v>23.0</v>
      </c>
      <c r="AR28" t="n">
        <v>0.19845922711178052</v>
      </c>
      <c r="AS28" t="n">
        <v>16.0</v>
      </c>
      <c r="AT28" t="n">
        <v>0.2218253380544307</v>
      </c>
      <c r="AU28" t="n">
        <v>12.0</v>
      </c>
      <c r="AV28" t="n">
        <v>0.8121129996390942</v>
      </c>
      <c r="AW28" t="n">
        <v>27.0</v>
      </c>
      <c r="AX28" t="n">
        <v>0.49789783691763034</v>
      </c>
      <c r="AY28" t="n">
        <v>14.0</v>
      </c>
      <c r="AZ28" t="n">
        <v>0.6095119639624365</v>
      </c>
      <c r="BA28" t="n">
        <v>19.0</v>
      </c>
      <c r="BB28" t="n">
        <v>0.14395244318057715</v>
      </c>
      <c r="BC28" t="n">
        <v>9.0</v>
      </c>
      <c r="BD28" t="n">
        <v>0.06808326849648805</v>
      </c>
      <c r="BE28" t="n">
        <v>22.0</v>
      </c>
      <c r="BF28" t="n">
        <v>0.08604580892242447</v>
      </c>
      <c r="BG28" t="n">
        <v>19.0</v>
      </c>
      <c r="BH28" t="n">
        <v>0.1854943725257585</v>
      </c>
      <c r="BI28" t="n">
        <v>16.0</v>
      </c>
      <c r="BJ28" t="n">
        <v>0.5696256605999053</v>
      </c>
      <c r="BK28" t="n">
        <v>25.0</v>
      </c>
      <c r="BL28" t="n">
        <v>0.6333597249814462</v>
      </c>
      <c r="BM28" t="n">
        <v>25.0</v>
      </c>
      <c r="BN28" t="n">
        <v>107.73818554064675</v>
      </c>
      <c r="BO28" t="n">
        <v>21.0</v>
      </c>
      <c r="BP28" t="n">
        <v>112.74413083360905</v>
      </c>
      <c r="BQ28" t="n">
        <v>24.0</v>
      </c>
      <c r="BR28" t="n">
        <v>100.48926297661008</v>
      </c>
      <c r="BS28" t="n">
        <v>20.0</v>
      </c>
    </row>
    <row r="29">
      <c r="A29" t="s">
        <v>114</v>
      </c>
      <c r="B29" t="n">
        <v>0.4428571997542558</v>
      </c>
      <c r="C29" t="n">
        <v>28.0</v>
      </c>
      <c r="D29" t="n">
        <v>0.574794231886749</v>
      </c>
      <c r="E29" t="n">
        <v>22.0</v>
      </c>
      <c r="F29" t="n">
        <v>0.34702601998162985</v>
      </c>
      <c r="G29" t="n">
        <v>23.0</v>
      </c>
      <c r="H29" t="n">
        <v>0.42520576811325095</v>
      </c>
      <c r="I29" t="n">
        <v>9.0</v>
      </c>
      <c r="J29" t="n">
        <v>0.8325082656487033</v>
      </c>
      <c r="K29" t="n">
        <v>1.0</v>
      </c>
      <c r="L29" t="n">
        <v>0.20438537051562253</v>
      </c>
      <c r="M29" t="n">
        <v>10.0</v>
      </c>
      <c r="N29" t="n">
        <v>0.23823225989203703</v>
      </c>
      <c r="O29" t="n">
        <v>15.0</v>
      </c>
      <c r="P29" t="n">
        <v>0.7617051977662519</v>
      </c>
      <c r="Q29" t="n">
        <v>26.0</v>
      </c>
      <c r="R29" t="n">
        <v>0.4845895106840152</v>
      </c>
      <c r="S29" t="n">
        <v>25.0</v>
      </c>
      <c r="T29" t="n">
        <v>0.585478075554073</v>
      </c>
      <c r="U29" t="n">
        <v>21.0</v>
      </c>
      <c r="V29" t="n">
        <v>0.1286710493165283</v>
      </c>
      <c r="W29" t="n">
        <v>10.0</v>
      </c>
      <c r="X29" t="n">
        <v>0.08114136705925004</v>
      </c>
      <c r="Y29" t="n">
        <v>26.0</v>
      </c>
      <c r="Z29" t="n">
        <v>0.10880879070507635</v>
      </c>
      <c r="AA29" t="n">
        <v>28.0</v>
      </c>
      <c r="AB29" t="n">
        <v>0.2019289803987309</v>
      </c>
      <c r="AC29" t="n">
        <v>27.0</v>
      </c>
      <c r="AD29" t="n">
        <v>0.5176534289417103</v>
      </c>
      <c r="AE29" t="n">
        <v>25.0</v>
      </c>
      <c r="AF29" t="n">
        <v>0.5879138970140436</v>
      </c>
      <c r="AG29" t="n">
        <v>22.0</v>
      </c>
      <c r="AH29" t="n">
        <v>0.479729324307423</v>
      </c>
      <c r="AI29" t="n">
        <v>21.0</v>
      </c>
      <c r="AJ29" t="n">
        <v>0.614181633496245</v>
      </c>
      <c r="AK29" t="n">
        <v>19.0</v>
      </c>
      <c r="AL29" t="n">
        <v>0.3852465928048226</v>
      </c>
      <c r="AM29" t="n">
        <v>21.0</v>
      </c>
      <c r="AN29" t="n">
        <v>0.385818366503755</v>
      </c>
      <c r="AO29" t="n">
        <v>12.0</v>
      </c>
      <c r="AP29" t="n">
        <v>0.7573815513996232</v>
      </c>
      <c r="AQ29" t="n">
        <v>7.0</v>
      </c>
      <c r="AR29" t="n">
        <v>0.218971241553255</v>
      </c>
      <c r="AS29" t="n">
        <v>26.0</v>
      </c>
      <c r="AT29" t="n">
        <v>0.22458295852510862</v>
      </c>
      <c r="AU29" t="n">
        <v>18.0</v>
      </c>
      <c r="AV29" t="n">
        <v>0.7676717230060545</v>
      </c>
      <c r="AW29" t="n">
        <v>16.0</v>
      </c>
      <c r="AX29" t="n">
        <v>0.4975665056396768</v>
      </c>
      <c r="AY29" t="n">
        <v>12.0</v>
      </c>
      <c r="AZ29" t="n">
        <v>0.6653914022362827</v>
      </c>
      <c r="BA29" t="n">
        <v>28.0</v>
      </c>
      <c r="BB29" t="n">
        <v>0.15775609452060577</v>
      </c>
      <c r="BC29" t="n">
        <v>1.0</v>
      </c>
      <c r="BD29" t="n">
        <v>0.056956649761438646</v>
      </c>
      <c r="BE29" t="n">
        <v>29.0</v>
      </c>
      <c r="BF29" t="n">
        <v>0.08576380140140277</v>
      </c>
      <c r="BG29" t="n">
        <v>21.0</v>
      </c>
      <c r="BH29" t="n">
        <v>0.17261750707002935</v>
      </c>
      <c r="BI29" t="n">
        <v>27.0</v>
      </c>
      <c r="BJ29" t="n">
        <v>0.5540052001171459</v>
      </c>
      <c r="BK29" t="n">
        <v>22.0</v>
      </c>
      <c r="BL29" t="n">
        <v>0.6234259461467465</v>
      </c>
      <c r="BM29" t="n">
        <v>22.0</v>
      </c>
      <c r="BN29" t="n">
        <v>108.70415766447194</v>
      </c>
      <c r="BO29" t="n">
        <v>18.0</v>
      </c>
      <c r="BP29" t="n">
        <v>109.05165620018983</v>
      </c>
      <c r="BQ29" t="n">
        <v>10.0</v>
      </c>
      <c r="BR29" t="n">
        <v>101.5536530014796</v>
      </c>
      <c r="BS29" t="n">
        <v>13.0</v>
      </c>
    </row>
    <row r="30">
      <c r="A30" t="s">
        <v>16</v>
      </c>
      <c r="B30" t="n">
        <v>0.47044307372921546</v>
      </c>
      <c r="C30" t="n">
        <v>14.0</v>
      </c>
      <c r="D30" t="n">
        <v>0.50502764955418</v>
      </c>
      <c r="E30" t="n">
        <v>30.0</v>
      </c>
      <c r="F30" t="n">
        <v>0.3830975611977437</v>
      </c>
      <c r="G30" t="n">
        <v>8.0</v>
      </c>
      <c r="H30" t="n">
        <v>0.49497235044582005</v>
      </c>
      <c r="I30" t="n">
        <v>1.0</v>
      </c>
      <c r="J30" t="n">
        <v>0.8096194296587949</v>
      </c>
      <c r="K30" t="n">
        <v>8.0</v>
      </c>
      <c r="L30" t="n">
        <v>0.20170191697388115</v>
      </c>
      <c r="M30" t="n">
        <v>12.0</v>
      </c>
      <c r="N30" t="n">
        <v>0.2601162630364337</v>
      </c>
      <c r="O30" t="n">
        <v>4.0</v>
      </c>
      <c r="P30" t="n">
        <v>0.7972097872436634</v>
      </c>
      <c r="Q30" t="n">
        <v>9.0</v>
      </c>
      <c r="R30" t="n">
        <v>0.5391932876360519</v>
      </c>
      <c r="S30" t="n">
        <v>1.0</v>
      </c>
      <c r="T30" t="n">
        <v>0.5691727555986413</v>
      </c>
      <c r="U30" t="n">
        <v>25.0</v>
      </c>
      <c r="V30" t="n">
        <v>0.14030213064953173</v>
      </c>
      <c r="W30" t="n">
        <v>22.0</v>
      </c>
      <c r="X30" t="n">
        <v>0.06583345830856872</v>
      </c>
      <c r="Y30" t="n">
        <v>5.0</v>
      </c>
      <c r="Z30" t="n">
        <v>0.08546791958273564</v>
      </c>
      <c r="AA30" t="n">
        <v>11.0</v>
      </c>
      <c r="AB30" t="n">
        <v>0.18313129756554178</v>
      </c>
      <c r="AC30" t="n">
        <v>12.0</v>
      </c>
      <c r="AD30" t="n">
        <v>0.5665004923259468</v>
      </c>
      <c r="AE30" t="n">
        <v>6.0</v>
      </c>
      <c r="AF30" t="n">
        <v>0.6329689065484061</v>
      </c>
      <c r="AG30" t="n">
        <v>4.0</v>
      </c>
      <c r="AH30" t="n">
        <v>0.43375316246114265</v>
      </c>
      <c r="AI30" t="n">
        <v>3.0</v>
      </c>
      <c r="AJ30" t="n">
        <v>0.7409742394631633</v>
      </c>
      <c r="AK30" t="n">
        <v>30.0</v>
      </c>
      <c r="AL30" t="n">
        <v>0.30870816516926197</v>
      </c>
      <c r="AM30" t="n">
        <v>2.0</v>
      </c>
      <c r="AN30" t="n">
        <v>0.25902576053683674</v>
      </c>
      <c r="AO30" t="n">
        <v>1.0</v>
      </c>
      <c r="AP30" t="n">
        <v>0.7196493569791259</v>
      </c>
      <c r="AQ30" t="n">
        <v>3.0</v>
      </c>
      <c r="AR30" t="n">
        <v>0.1499051947265081</v>
      </c>
      <c r="AS30" t="n">
        <v>2.0</v>
      </c>
      <c r="AT30" t="n">
        <v>0.22478523053883964</v>
      </c>
      <c r="AU30" t="n">
        <v>20.0</v>
      </c>
      <c r="AV30" t="n">
        <v>0.7180658812255689</v>
      </c>
      <c r="AW30" t="n">
        <v>3.0</v>
      </c>
      <c r="AX30" t="n">
        <v>0.5004326705854247</v>
      </c>
      <c r="AY30" t="n">
        <v>21.0</v>
      </c>
      <c r="AZ30" t="n">
        <v>0.5627936471911673</v>
      </c>
      <c r="BA30" t="n">
        <v>4.0</v>
      </c>
      <c r="BB30" t="n">
        <v>0.10518843833920724</v>
      </c>
      <c r="BC30" t="n">
        <v>29.0</v>
      </c>
      <c r="BD30" t="n">
        <v>0.08660759201005107</v>
      </c>
      <c r="BE30" t="n">
        <v>3.0</v>
      </c>
      <c r="BF30" t="n">
        <v>0.08872279836691606</v>
      </c>
      <c r="BG30" t="n">
        <v>16.0</v>
      </c>
      <c r="BH30" t="n">
        <v>0.18427240303246584</v>
      </c>
      <c r="BI30" t="n">
        <v>17.0</v>
      </c>
      <c r="BJ30" t="n">
        <v>0.46909877224330243</v>
      </c>
      <c r="BK30" t="n">
        <v>1.0</v>
      </c>
      <c r="BL30" t="n">
        <v>0.5193510878833171</v>
      </c>
      <c r="BM30" t="n">
        <v>1.0</v>
      </c>
      <c r="BN30" t="n">
        <v>115.74882390670246</v>
      </c>
      <c r="BO30" t="n">
        <v>4.0</v>
      </c>
      <c r="BP30" t="n">
        <v>103.42087947203584</v>
      </c>
      <c r="BQ30" t="n">
        <v>1.0</v>
      </c>
      <c r="BR30" t="n">
        <v>100.78586598187928</v>
      </c>
      <c r="BS30" t="n">
        <v>18.0</v>
      </c>
    </row>
    <row r="31">
      <c r="A31" t="s">
        <v>7</v>
      </c>
      <c r="B31" t="n">
        <v>0.4818358134648943</v>
      </c>
      <c r="C31" t="n">
        <v>10.0</v>
      </c>
      <c r="D31" t="n">
        <v>0.6926826880603261</v>
      </c>
      <c r="E31" t="n">
        <v>1.0</v>
      </c>
      <c r="F31" t="n">
        <v>0.33861826378402515</v>
      </c>
      <c r="G31" t="n">
        <v>28.0</v>
      </c>
      <c r="H31" t="n">
        <v>0.30731731193967393</v>
      </c>
      <c r="I31" t="n">
        <v>30.0</v>
      </c>
      <c r="J31" t="n">
        <v>0.7636648545285211</v>
      </c>
      <c r="K31" t="n">
        <v>21.0</v>
      </c>
      <c r="L31" t="n">
        <v>0.2170069599760548</v>
      </c>
      <c r="M31" t="n">
        <v>3.0</v>
      </c>
      <c r="N31" t="n">
        <v>0.22200936230697765</v>
      </c>
      <c r="O31" t="n">
        <v>22.0</v>
      </c>
      <c r="P31" t="n">
        <v>0.7760372976529005</v>
      </c>
      <c r="Q31" t="n">
        <v>16.0</v>
      </c>
      <c r="R31" t="n">
        <v>0.4958769746187732</v>
      </c>
      <c r="S31" t="n">
        <v>17.0</v>
      </c>
      <c r="T31" t="n">
        <v>0.5705264123245252</v>
      </c>
      <c r="U31" t="n">
        <v>24.0</v>
      </c>
      <c r="V31" t="n">
        <v>0.12966078795658884</v>
      </c>
      <c r="W31" t="n">
        <v>12.0</v>
      </c>
      <c r="X31" t="n">
        <v>0.06888216283704036</v>
      </c>
      <c r="Y31" t="n">
        <v>10.0</v>
      </c>
      <c r="Z31" t="n">
        <v>0.07066509597289379</v>
      </c>
      <c r="AA31" t="n">
        <v>1.0</v>
      </c>
      <c r="AB31" t="n">
        <v>0.20060841612778108</v>
      </c>
      <c r="AC31" t="n">
        <v>25.0</v>
      </c>
      <c r="AD31" t="n">
        <v>0.5329646179937345</v>
      </c>
      <c r="AE31" t="n">
        <v>18.0</v>
      </c>
      <c r="AF31" t="n">
        <v>0.6033482973369277</v>
      </c>
      <c r="AG31" t="n">
        <v>15.0</v>
      </c>
      <c r="AH31" t="n">
        <v>0.45282622741078354</v>
      </c>
      <c r="AI31" t="n">
        <v>9.0</v>
      </c>
      <c r="AJ31" t="n">
        <v>0.5677825580666593</v>
      </c>
      <c r="AK31" t="n">
        <v>5.0</v>
      </c>
      <c r="AL31" t="n">
        <v>0.39337971145465334</v>
      </c>
      <c r="AM31" t="n">
        <v>25.0</v>
      </c>
      <c r="AN31" t="n">
        <v>0.4322174419333406</v>
      </c>
      <c r="AO31" t="n">
        <v>26.0</v>
      </c>
      <c r="AP31" t="n">
        <v>0.825789696844472</v>
      </c>
      <c r="AQ31" t="n">
        <v>27.0</v>
      </c>
      <c r="AR31" t="n">
        <v>0.20569654342361846</v>
      </c>
      <c r="AS31" t="n">
        <v>20.0</v>
      </c>
      <c r="AT31" t="n">
        <v>0.22344546367981882</v>
      </c>
      <c r="AU31" t="n">
        <v>17.0</v>
      </c>
      <c r="AV31" t="n">
        <v>0.792346758923754</v>
      </c>
      <c r="AW31" t="n">
        <v>22.0</v>
      </c>
      <c r="AX31" t="n">
        <v>0.4949295285429866</v>
      </c>
      <c r="AY31" t="n">
        <v>4.0</v>
      </c>
      <c r="AZ31" t="n">
        <v>0.6143936836911991</v>
      </c>
      <c r="BA31" t="n">
        <v>21.0</v>
      </c>
      <c r="BB31" t="n">
        <v>0.14472686374415777</v>
      </c>
      <c r="BC31" t="n">
        <v>8.0</v>
      </c>
      <c r="BD31" t="n">
        <v>0.07832835615838839</v>
      </c>
      <c r="BE31" t="n">
        <v>13.0</v>
      </c>
      <c r="BF31" t="n">
        <v>0.09436716481835547</v>
      </c>
      <c r="BG31" t="n">
        <v>11.0</v>
      </c>
      <c r="BH31" t="n">
        <v>0.1826849173907316</v>
      </c>
      <c r="BI31" t="n">
        <v>20.0</v>
      </c>
      <c r="BJ31" t="n">
        <v>0.5371606091317012</v>
      </c>
      <c r="BK31" t="n">
        <v>13.0</v>
      </c>
      <c r="BL31" t="n">
        <v>0.6068615332984839</v>
      </c>
      <c r="BM31" t="n">
        <v>15.0</v>
      </c>
      <c r="BN31" t="n">
        <v>110.00598323572486</v>
      </c>
      <c r="BO31" t="n">
        <v>17.0</v>
      </c>
      <c r="BP31" t="n">
        <v>110.54920054519519</v>
      </c>
      <c r="BQ31" t="n">
        <v>18.0</v>
      </c>
      <c r="BR31" t="n">
        <v>107.24046575582805</v>
      </c>
      <c r="BS31" t="n">
        <v>1.0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heetViews>
  <sheetFormatPr baseColWidth="10" defaultRowHeight="15" x14ac:dyDescent="0.2"/>
  <sheetData>
    <row r="1" spans="1:37" x14ac:dyDescent="0.2">
      <c r="A1" t="s">
        <v>285</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286</v>
      </c>
    </row>
    <row r="2" spans="1:37" x14ac:dyDescent="0.2">
      <c r="A2" t="s">
        <v>287</v>
      </c>
      <c r="B2" t="n">
        <v>0.46610170928355443</v>
      </c>
      <c r="C2" t="n">
        <v>0.6081005614843561</v>
      </c>
      <c r="D2" t="n">
        <v>0.3659498986397876</v>
      </c>
      <c r="E2" t="n">
        <v>0.3918994385156439</v>
      </c>
      <c r="F2" t="n">
        <v>0.7787669291806176</v>
      </c>
      <c r="G2" t="n">
        <v>0.1919901997523635</v>
      </c>
      <c r="H2" t="n">
        <v>0.22196720401146205</v>
      </c>
      <c r="I2" t="n">
        <v>0.7779767280380546</v>
      </c>
      <c r="J2" t="n">
        <v>0.500053771057382</v>
      </c>
      <c r="K2" t="n">
        <v>0.6018357767441319</v>
      </c>
      <c r="L2" t="n">
        <v>0.13558767995835827</v>
      </c>
      <c r="M2" t="n">
        <v>0.07419210638086421</v>
      </c>
      <c r="N2" t="n">
        <v>0.0907138794116657</v>
      </c>
      <c r="O2" t="n">
        <v>0.18909476433131264</v>
      </c>
      <c r="P2" t="n">
        <v>0.53793033100719</v>
      </c>
      <c r="Q2" t="n">
        <v>0.6012671794083757</v>
      </c>
      <c r="R2" t="n">
        <v>0.4660925338376672</v>
      </c>
      <c r="S2" t="n">
        <v>0.6080208295431879</v>
      </c>
      <c r="T2" t="n">
        <v>0.36636504074832504</v>
      </c>
      <c r="U2" t="n">
        <v>0.391979170456812</v>
      </c>
      <c r="V2" t="n">
        <v>0.7772875792318877</v>
      </c>
      <c r="W2" t="n">
        <v>0.1920732995142317</v>
      </c>
      <c r="X2" t="n">
        <v>0.2220232719619454</v>
      </c>
      <c r="Y2" t="n">
        <v>0.7780327959885379</v>
      </c>
      <c r="Z2" t="n">
        <v>0.49994622894261803</v>
      </c>
      <c r="AA2" t="n">
        <v>0.6021612263954847</v>
      </c>
      <c r="AB2" t="n">
        <v>0.13558568395237114</v>
      </c>
      <c r="AC2" t="n">
        <v>0.07420907773681248</v>
      </c>
      <c r="AD2" t="n">
        <v>0.09073385492540481</v>
      </c>
      <c r="AE2" t="n">
        <v>0.1890936535217567</v>
      </c>
      <c r="AF2" t="n">
        <v>0.5379240085348492</v>
      </c>
      <c r="AG2" t="n">
        <v>0.6012584733082171</v>
      </c>
      <c r="AH2" t="n">
        <v>109.8812658642794</v>
      </c>
      <c r="AI2" t="n">
        <v>109.85988893467986</v>
      </c>
      <c r="AJ2" t="n">
        <v>101.420229142521</v>
      </c>
      <c r="AK2" t="n">
        <v>112.0912037037037</v>
      </c>
    </row>
    <row r="3" spans="1:37" x14ac:dyDescent="0.2">
      <c r="A3" t="s">
        <v>120</v>
      </c>
      <c r="B3" t="n">
        <v>0.46805991134471536</v>
      </c>
      <c r="C3" t="n">
        <v>0.6066625092932871</v>
      </c>
      <c r="D3" t="n">
        <v>0.3693907736462753</v>
      </c>
      <c r="E3" t="n">
        <v>0.3933374907067129</v>
      </c>
      <c r="F3" t="n">
        <v>0.779269448159197</v>
      </c>
      <c r="G3" t="n">
        <v>0.19646528105638256</v>
      </c>
      <c r="H3" t="n">
        <v>0.22480531175146012</v>
      </c>
      <c r="I3" t="n">
        <v>0.780747823092156</v>
      </c>
      <c r="J3" t="n">
        <v>0.504748981917677</v>
      </c>
      <c r="K3" t="n">
        <v>0.6056704728095886</v>
      </c>
      <c r="L3" t="n">
        <v>0.13770523876356058</v>
      </c>
      <c r="M3" t="n">
        <v>0.07304957450183704</v>
      </c>
      <c r="N3" t="n">
        <v>0.09092813032776896</v>
      </c>
      <c r="O3" t="n">
        <v>0.1874875299672883</v>
      </c>
      <c r="P3" t="n">
        <v>0.5407969339047212</v>
      </c>
      <c r="Q3" t="n">
        <v>0.6053903127006797</v>
      </c>
      <c r="R3" t="n">
        <v>0.4642030047193386</v>
      </c>
      <c r="S3" t="n">
        <v>0.609427378337433</v>
      </c>
      <c r="T3" t="n">
        <v>0.3632467841765894</v>
      </c>
      <c r="U3" t="n">
        <v>0.390572621662567</v>
      </c>
      <c r="V3" t="n">
        <v>0.776559697785756</v>
      </c>
      <c r="W3" t="n">
        <v>0.18781037834654477</v>
      </c>
      <c r="X3" t="n">
        <v>0.2192521769078441</v>
      </c>
      <c r="Y3" t="n">
        <v>0.7751946882485399</v>
      </c>
      <c r="Z3" t="n">
        <v>0.4952510180823229</v>
      </c>
      <c r="AA3" t="n">
        <v>0.598168953700952</v>
      </c>
      <c r="AB3" t="n">
        <v>0.133492283679473</v>
      </c>
      <c r="AC3" t="n">
        <v>0.07536916618332272</v>
      </c>
      <c r="AD3" t="n">
        <v>0.09050706362324062</v>
      </c>
      <c r="AE3" t="n">
        <v>0.19066896119647017</v>
      </c>
      <c r="AF3" t="n">
        <v>0.535151135994997</v>
      </c>
      <c r="AG3" t="n">
        <v>0.5972609367237456</v>
      </c>
      <c r="AH3" t="n">
        <v>110.32848684370447</v>
      </c>
      <c r="AI3" t="n">
        <v>109.41315288603228</v>
      </c>
      <c r="AJ3" t="n">
        <v>101.42110945537588</v>
      </c>
      <c r="AK3" t="n">
        <v>112.56296296296296</v>
      </c>
    </row>
    <row r="4" spans="1:37" x14ac:dyDescent="0.2">
      <c r="A4" t="s">
        <v>119</v>
      </c>
      <c r="B4" t="n">
        <v>0.4641454004038025</v>
      </c>
      <c r="C4" t="n">
        <v>0.6095495114696066</v>
      </c>
      <c r="D4" t="n">
        <v>0.36240956730653395</v>
      </c>
      <c r="E4" t="n">
        <v>0.39045048853039344</v>
      </c>
      <c r="F4" t="n">
        <v>0.7782674168037019</v>
      </c>
      <c r="G4" t="n">
        <v>0.18760890571392153</v>
      </c>
      <c r="H4" t="n">
        <v>0.21914851495040194</v>
      </c>
      <c r="I4" t="n">
        <v>0.7751966759630041</v>
      </c>
      <c r="J4" t="n">
        <v>0.49533070110659094</v>
      </c>
      <c r="K4" t="n">
        <v>0.5978111225425311</v>
      </c>
      <c r="L4" t="n">
        <v>0.1334672720422415</v>
      </c>
      <c r="M4" t="n">
        <v>0.07532658074208864</v>
      </c>
      <c r="N4" t="n">
        <v>0.09054088611210898</v>
      </c>
      <c r="O4" t="n">
        <v>0.19069004782178578</v>
      </c>
      <c r="P4" t="n">
        <v>0.5350657058102118</v>
      </c>
      <c r="Q4" t="n">
        <v>0.5971652661973408</v>
      </c>
      <c r="R4" t="n">
        <v>0.46801164604344303</v>
      </c>
      <c r="S4" t="n">
        <v>0.6066118675922405</v>
      </c>
      <c r="T4" t="n">
        <v>0.3694706649954421</v>
      </c>
      <c r="U4" t="n">
        <v>0.3933881324077595</v>
      </c>
      <c r="V4" t="n">
        <v>0.7779360482149097</v>
      </c>
      <c r="W4" t="n">
        <v>0.1964605541337765</v>
      </c>
      <c r="X4" t="n">
        <v>0.22480332403699585</v>
      </c>
      <c r="Y4" t="n">
        <v>0.780851485049598</v>
      </c>
      <c r="Z4" t="n">
        <v>0.5046692988934091</v>
      </c>
      <c r="AA4" t="n">
        <v>0.6061246086337868</v>
      </c>
      <c r="AB4" t="n">
        <v>0.13767108008403367</v>
      </c>
      <c r="AC4" t="n">
        <v>0.07304407878495993</v>
      </c>
      <c r="AD4" t="n">
        <v>0.09096650601520948</v>
      </c>
      <c r="AE4" t="n">
        <v>0.18751677014279367</v>
      </c>
      <c r="AF4" t="n">
        <v>0.540732281188642</v>
      </c>
      <c r="AG4" t="n">
        <v>0.6053117762169424</v>
      </c>
      <c r="AH4" t="n">
        <v>109.42868784711675</v>
      </c>
      <c r="AI4" t="n">
        <v>110.30616032005898</v>
      </c>
      <c r="AJ4" t="n">
        <v>101.41942890366649</v>
      </c>
      <c r="AK4" t="n">
        <v>111.61944444444444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heetViews>
  <sheetFormatPr baseColWidth="10" defaultRowHeight="15" x14ac:dyDescent="0.2"/>
  <cols>
    <col min="1" max="1" bestFit="true" customWidth="true" width="20.1640625" collapsed="true"/>
    <col min="2" max="2" bestFit="true" customWidth="true" width="9.6640625" collapsed="true"/>
    <col min="3" max="3" bestFit="true" customWidth="true" width="9.1640625" collapsed="true"/>
    <col min="4" max="4" bestFit="true" customWidth="true" width="6.5" collapsed="true"/>
    <col min="5" max="5" bestFit="true" customWidth="true" width="6.0" collapsed="true"/>
    <col min="6" max="6" bestFit="true" customWidth="true" width="4.0" collapsed="true"/>
    <col min="7" max="7" bestFit="true" customWidth="true" width="5.83203125" collapsed="true"/>
    <col min="9" max="9" bestFit="true" customWidth="true" width="10.0" collapsed="true"/>
    <col min="10" max="10" bestFit="true" customWidth="true" width="8.33203125" collapsed="true"/>
    <col min="11" max="11" bestFit="true" customWidth="true" width="10.1640625" collapsed="true"/>
    <col min="12" max="12" bestFit="true" customWidth="true" width="11.33203125" collapsed="true"/>
    <col min="13" max="13" bestFit="true" customWidth="true" width="10.5" collapsed="true"/>
    <col min="14" max="14" bestFit="true" customWidth="true" width="8.83203125" collapsed="true"/>
    <col min="15" max="15" bestFit="true" customWidth="true" width="10.6640625" collapsed="true"/>
    <col min="16" max="16" bestFit="true" customWidth="true" width="13.6640625" collapsed="true"/>
  </cols>
  <sheetData>
    <row r="1" spans="1:17" x14ac:dyDescent="0.2">
      <c r="A1" t="s">
        <v>26</v>
      </c>
      <c r="B1" t="s">
        <v>192</v>
      </c>
      <c r="C1" t="s">
        <v>193</v>
      </c>
      <c r="D1" t="s">
        <v>194</v>
      </c>
      <c r="E1" t="s">
        <v>195</v>
      </c>
      <c r="F1" t="s">
        <v>196</v>
      </c>
      <c r="G1" t="s">
        <v>197</v>
      </c>
      <c r="H1" t="s">
        <v>198</v>
      </c>
      <c r="I1" t="s">
        <v>199</v>
      </c>
      <c r="J1" t="s">
        <v>200</v>
      </c>
      <c r="K1" t="s">
        <v>201</v>
      </c>
      <c r="L1" t="s">
        <v>202</v>
      </c>
      <c r="M1" t="s">
        <v>203</v>
      </c>
      <c r="N1" t="s">
        <v>204</v>
      </c>
      <c r="O1" t="s">
        <v>205</v>
      </c>
      <c r="P1" t="s">
        <v>206</v>
      </c>
    </row>
    <row r="2" spans="1:17" ht="18" x14ac:dyDescent="0.2">
      <c r="A2" t="s">
        <v>8</v>
      </c>
      <c r="B2" t="s">
        <v>207</v>
      </c>
      <c r="C2" t="s">
        <v>209</v>
      </c>
      <c r="D2" t="s">
        <v>215</v>
      </c>
      <c r="E2" s="24">
        <v>0.56899999999999995</v>
      </c>
      <c r="F2" t="s">
        <v>236</v>
      </c>
      <c r="G2" t="s">
        <v>244</v>
      </c>
      <c r="H2" t="s">
        <v>256</v>
      </c>
      <c r="I2" s="24">
        <v>0.44444444444444442</v>
      </c>
      <c r="J2" t="s">
        <v>237</v>
      </c>
      <c r="K2" t="s">
        <v>247</v>
      </c>
      <c r="L2" t="s">
        <v>272</v>
      </c>
      <c r="M2" s="24">
        <v>0.69444444444444442</v>
      </c>
      <c r="N2" t="s">
        <v>279</v>
      </c>
      <c r="O2" t="s">
        <v>281</v>
      </c>
      <c r="P2">
        <v>5</v>
      </c>
      <c r="Q2" s="34"/>
    </row>
    <row r="3" spans="1:17" x14ac:dyDescent="0.2">
      <c r="A3" t="s">
        <v>97</v>
      </c>
      <c r="B3" t="s">
        <v>207</v>
      </c>
      <c r="C3" t="s">
        <v>210</v>
      </c>
      <c r="D3" t="s">
        <v>216</v>
      </c>
      <c r="E3" s="24">
        <v>0.5</v>
      </c>
      <c r="F3" t="s">
        <v>237</v>
      </c>
      <c r="G3" t="s">
        <v>245</v>
      </c>
      <c r="H3" t="s">
        <v>257</v>
      </c>
      <c r="I3" s="24">
        <v>0.41666666666666669</v>
      </c>
      <c r="J3" t="s">
        <v>240</v>
      </c>
      <c r="K3" t="s">
        <v>245</v>
      </c>
      <c r="L3" t="s">
        <v>260</v>
      </c>
      <c r="M3" s="24">
        <v>0.58333333333333337</v>
      </c>
      <c r="N3" t="s">
        <v>240</v>
      </c>
      <c r="O3" t="s">
        <v>255</v>
      </c>
      <c r="P3">
        <v>7</v>
      </c>
    </row>
    <row r="4" spans="1:17" x14ac:dyDescent="0.2">
      <c r="A4" t="s">
        <v>98</v>
      </c>
      <c r="B4" t="s">
        <v>207</v>
      </c>
      <c r="C4" t="s">
        <v>210</v>
      </c>
      <c r="D4" t="s">
        <v>217</v>
      </c>
      <c r="E4" s="24">
        <v>0.66700000000000004</v>
      </c>
      <c r="F4" t="s">
        <v>238</v>
      </c>
      <c r="G4" t="s">
        <v>246</v>
      </c>
      <c r="H4" t="s">
        <v>258</v>
      </c>
      <c r="I4" s="24">
        <v>0.55555555555555558</v>
      </c>
      <c r="J4" t="s">
        <v>240</v>
      </c>
      <c r="K4" t="s">
        <v>254</v>
      </c>
      <c r="L4" t="s">
        <v>273</v>
      </c>
      <c r="M4" s="24">
        <v>0.77777777777777779</v>
      </c>
      <c r="N4" t="s">
        <v>242</v>
      </c>
      <c r="O4" t="s">
        <v>252</v>
      </c>
      <c r="P4">
        <v>2</v>
      </c>
    </row>
    <row r="5" spans="1:17" x14ac:dyDescent="0.2">
      <c r="A5" t="s">
        <v>99</v>
      </c>
      <c r="B5" t="s">
        <v>207</v>
      </c>
      <c r="C5" t="s">
        <v>209</v>
      </c>
      <c r="D5" t="s">
        <v>218</v>
      </c>
      <c r="E5" s="24">
        <v>0.45800000000000002</v>
      </c>
      <c r="F5" t="s">
        <v>239</v>
      </c>
      <c r="G5" t="s">
        <v>247</v>
      </c>
      <c r="H5" t="s">
        <v>257</v>
      </c>
      <c r="I5" s="24">
        <v>0.41666666666666669</v>
      </c>
      <c r="J5" t="s">
        <v>239</v>
      </c>
      <c r="K5" t="s">
        <v>249</v>
      </c>
      <c r="L5" t="s">
        <v>274</v>
      </c>
      <c r="M5" s="24">
        <v>0.5</v>
      </c>
      <c r="N5" t="s">
        <v>237</v>
      </c>
      <c r="O5" t="s">
        <v>255</v>
      </c>
      <c r="P5">
        <v>10</v>
      </c>
    </row>
    <row r="6" spans="1:17" x14ac:dyDescent="0.2">
      <c r="A6" t="s">
        <v>100</v>
      </c>
      <c r="B6" t="s">
        <v>207</v>
      </c>
      <c r="C6" t="s">
        <v>211</v>
      </c>
      <c r="D6" t="s">
        <v>219</v>
      </c>
      <c r="E6" s="24">
        <v>0.43099999999999999</v>
      </c>
      <c r="F6" t="s">
        <v>240</v>
      </c>
      <c r="G6" t="s">
        <v>248</v>
      </c>
      <c r="H6" t="s">
        <v>256</v>
      </c>
      <c r="I6" s="24">
        <v>0.44444444444444442</v>
      </c>
      <c r="J6" t="s">
        <v>237</v>
      </c>
      <c r="K6" t="s">
        <v>245</v>
      </c>
      <c r="L6" t="s">
        <v>257</v>
      </c>
      <c r="M6" s="24">
        <v>0.41666666666666669</v>
      </c>
      <c r="N6" t="s">
        <v>240</v>
      </c>
      <c r="O6" t="s">
        <v>254</v>
      </c>
      <c r="P6">
        <v>11</v>
      </c>
    </row>
    <row r="7" spans="1:17" x14ac:dyDescent="0.2">
      <c r="A7" t="s">
        <v>11</v>
      </c>
      <c r="B7" t="s">
        <v>207</v>
      </c>
      <c r="C7" t="s">
        <v>211</v>
      </c>
      <c r="D7" t="s">
        <v>220</v>
      </c>
      <c r="E7" s="24">
        <v>0.30599999999999999</v>
      </c>
      <c r="F7" t="s">
        <v>241</v>
      </c>
      <c r="G7" t="s">
        <v>249</v>
      </c>
      <c r="H7" t="s">
        <v>259</v>
      </c>
      <c r="I7" s="24">
        <v>0.25</v>
      </c>
      <c r="J7" t="s">
        <v>243</v>
      </c>
      <c r="K7" t="s">
        <v>271</v>
      </c>
      <c r="L7" t="s">
        <v>267</v>
      </c>
      <c r="M7" s="24">
        <v>0.3611111111111111</v>
      </c>
      <c r="N7" t="s">
        <v>243</v>
      </c>
      <c r="O7" t="s">
        <v>248</v>
      </c>
      <c r="P7">
        <v>13</v>
      </c>
    </row>
    <row r="8" spans="1:17" x14ac:dyDescent="0.2">
      <c r="A8" t="s">
        <v>101</v>
      </c>
      <c r="B8" t="s">
        <v>208</v>
      </c>
      <c r="C8" t="s">
        <v>212</v>
      </c>
      <c r="D8" t="s">
        <v>221</v>
      </c>
      <c r="E8" s="24">
        <v>0.58299999999999996</v>
      </c>
      <c r="F8" t="s">
        <v>236</v>
      </c>
      <c r="G8" t="s">
        <v>245</v>
      </c>
      <c r="H8" t="s">
        <v>260</v>
      </c>
      <c r="I8" s="24">
        <v>0.58333333333333337</v>
      </c>
      <c r="J8" t="s">
        <v>238</v>
      </c>
      <c r="K8" t="s">
        <v>249</v>
      </c>
      <c r="L8" t="s">
        <v>260</v>
      </c>
      <c r="M8" s="24">
        <v>0.58333333333333337</v>
      </c>
      <c r="N8" t="s">
        <v>242</v>
      </c>
      <c r="O8" t="s">
        <v>244</v>
      </c>
      <c r="P8">
        <v>5</v>
      </c>
    </row>
    <row r="9" spans="1:17" x14ac:dyDescent="0.2">
      <c r="A9" t="s">
        <v>102</v>
      </c>
      <c r="B9" t="s">
        <v>208</v>
      </c>
      <c r="C9" t="s">
        <v>213</v>
      </c>
      <c r="D9" t="s">
        <v>222</v>
      </c>
      <c r="E9" s="24">
        <v>0.65300000000000002</v>
      </c>
      <c r="F9" t="s">
        <v>238</v>
      </c>
      <c r="G9" t="s">
        <v>245</v>
      </c>
      <c r="H9" t="s">
        <v>261</v>
      </c>
      <c r="I9" s="24">
        <v>0.61111111111111116</v>
      </c>
      <c r="J9" t="s">
        <v>238</v>
      </c>
      <c r="K9" t="s">
        <v>245</v>
      </c>
      <c r="L9" t="s">
        <v>272</v>
      </c>
      <c r="M9" s="24">
        <v>0.69444444444444442</v>
      </c>
      <c r="N9" t="s">
        <v>242</v>
      </c>
      <c r="O9" t="s">
        <v>245</v>
      </c>
      <c r="P9">
        <v>3</v>
      </c>
    </row>
    <row r="10" spans="1:17" x14ac:dyDescent="0.2">
      <c r="A10" t="s">
        <v>103</v>
      </c>
      <c r="B10" t="s">
        <v>207</v>
      </c>
      <c r="C10" t="s">
        <v>211</v>
      </c>
      <c r="D10" t="s">
        <v>223</v>
      </c>
      <c r="E10" s="24">
        <v>0.27800000000000002</v>
      </c>
      <c r="F10" t="s">
        <v>241</v>
      </c>
      <c r="G10" t="s">
        <v>247</v>
      </c>
      <c r="H10" t="s">
        <v>262</v>
      </c>
      <c r="I10" s="24">
        <v>0.19444444444444445</v>
      </c>
      <c r="J10" t="s">
        <v>241</v>
      </c>
      <c r="K10" t="s">
        <v>271</v>
      </c>
      <c r="L10" t="s">
        <v>267</v>
      </c>
      <c r="M10" s="24">
        <v>0.3611111111111111</v>
      </c>
      <c r="N10" t="s">
        <v>239</v>
      </c>
      <c r="O10" t="s">
        <v>251</v>
      </c>
      <c r="P10">
        <v>15</v>
      </c>
    </row>
    <row r="11" spans="1:17" x14ac:dyDescent="0.2">
      <c r="A11" t="s">
        <v>17</v>
      </c>
      <c r="B11" t="s">
        <v>208</v>
      </c>
      <c r="C11" t="s">
        <v>214</v>
      </c>
      <c r="D11" t="s">
        <v>224</v>
      </c>
      <c r="E11" s="24">
        <v>0.54200000000000004</v>
      </c>
      <c r="F11" t="s">
        <v>242</v>
      </c>
      <c r="G11" t="s">
        <v>250</v>
      </c>
      <c r="H11" t="s">
        <v>263</v>
      </c>
      <c r="I11" s="24">
        <v>0.3888888888888889</v>
      </c>
      <c r="J11" t="s">
        <v>240</v>
      </c>
      <c r="K11" t="s">
        <v>245</v>
      </c>
      <c r="L11" t="s">
        <v>272</v>
      </c>
      <c r="M11" s="24">
        <v>0.69444444444444442</v>
      </c>
      <c r="N11" t="s">
        <v>280</v>
      </c>
      <c r="O11" t="s">
        <v>250</v>
      </c>
      <c r="P11">
        <v>9</v>
      </c>
    </row>
    <row r="12" spans="1:17" x14ac:dyDescent="0.2">
      <c r="A12" t="s">
        <v>18</v>
      </c>
      <c r="B12" t="s">
        <v>208</v>
      </c>
      <c r="C12" t="s">
        <v>212</v>
      </c>
      <c r="D12" t="s">
        <v>225</v>
      </c>
      <c r="E12" s="24">
        <v>0.23599999999999999</v>
      </c>
      <c r="F12" t="s">
        <v>243</v>
      </c>
      <c r="G12" t="s">
        <v>245</v>
      </c>
      <c r="H12" t="s">
        <v>264</v>
      </c>
      <c r="I12" s="24">
        <v>0.22222222222222221</v>
      </c>
      <c r="J12" t="s">
        <v>241</v>
      </c>
      <c r="K12" t="s">
        <v>253</v>
      </c>
      <c r="L12" t="s">
        <v>259</v>
      </c>
      <c r="M12" s="24">
        <v>0.25</v>
      </c>
      <c r="N12" t="s">
        <v>243</v>
      </c>
      <c r="O12" t="s">
        <v>248</v>
      </c>
      <c r="P12">
        <v>15</v>
      </c>
    </row>
    <row r="13" spans="1:17" x14ac:dyDescent="0.2">
      <c r="A13" t="s">
        <v>10</v>
      </c>
      <c r="B13" t="s">
        <v>207</v>
      </c>
      <c r="C13" t="s">
        <v>211</v>
      </c>
      <c r="D13" t="s">
        <v>226</v>
      </c>
      <c r="E13" s="24">
        <v>0.47199999999999998</v>
      </c>
      <c r="F13" t="s">
        <v>240</v>
      </c>
      <c r="G13" t="s">
        <v>248</v>
      </c>
      <c r="H13" t="s">
        <v>260</v>
      </c>
      <c r="I13" s="24">
        <v>0.58333333333333337</v>
      </c>
      <c r="J13" t="s">
        <v>236</v>
      </c>
      <c r="K13" t="s">
        <v>254</v>
      </c>
      <c r="L13" t="s">
        <v>267</v>
      </c>
      <c r="M13" s="24">
        <v>0.3611111111111111</v>
      </c>
      <c r="N13" t="s">
        <v>237</v>
      </c>
      <c r="O13" t="s">
        <v>249</v>
      </c>
      <c r="P13">
        <v>9</v>
      </c>
    </row>
    <row r="14" spans="1:17" x14ac:dyDescent="0.2">
      <c r="A14" t="s">
        <v>104</v>
      </c>
      <c r="B14" t="s">
        <v>208</v>
      </c>
      <c r="C14" t="s">
        <v>214</v>
      </c>
      <c r="D14" t="s">
        <v>222</v>
      </c>
      <c r="E14" s="24">
        <v>0.65300000000000002</v>
      </c>
      <c r="F14" t="s">
        <v>237</v>
      </c>
      <c r="G14" t="s">
        <v>249</v>
      </c>
      <c r="H14" t="s">
        <v>260</v>
      </c>
      <c r="I14" s="24">
        <v>0.58333333333333337</v>
      </c>
      <c r="J14" t="s">
        <v>240</v>
      </c>
      <c r="K14" t="s">
        <v>249</v>
      </c>
      <c r="L14" t="s">
        <v>275</v>
      </c>
      <c r="M14" s="24">
        <v>0.72222222222222221</v>
      </c>
      <c r="N14" t="s">
        <v>242</v>
      </c>
      <c r="O14" t="s">
        <v>245</v>
      </c>
      <c r="P14">
        <v>4</v>
      </c>
    </row>
    <row r="15" spans="1:17" x14ac:dyDescent="0.2">
      <c r="A15" t="s">
        <v>105</v>
      </c>
      <c r="B15" t="s">
        <v>208</v>
      </c>
      <c r="C15" t="s">
        <v>214</v>
      </c>
      <c r="D15" t="s">
        <v>221</v>
      </c>
      <c r="E15" s="24">
        <v>0.58299999999999996</v>
      </c>
      <c r="F15" t="s">
        <v>238</v>
      </c>
      <c r="G15" t="s">
        <v>246</v>
      </c>
      <c r="H15" t="s">
        <v>260</v>
      </c>
      <c r="I15" s="24">
        <v>0.58333333333333337</v>
      </c>
      <c r="J15" t="s">
        <v>237</v>
      </c>
      <c r="K15" t="s">
        <v>254</v>
      </c>
      <c r="L15" t="s">
        <v>260</v>
      </c>
      <c r="M15" s="24">
        <v>0.58333333333333337</v>
      </c>
      <c r="N15" t="s">
        <v>240</v>
      </c>
      <c r="O15" t="s">
        <v>244</v>
      </c>
      <c r="P15">
        <v>7</v>
      </c>
    </row>
    <row r="16" spans="1:17" x14ac:dyDescent="0.2">
      <c r="A16" t="s">
        <v>13</v>
      </c>
      <c r="B16" t="s">
        <v>208</v>
      </c>
      <c r="C16" t="s">
        <v>212</v>
      </c>
      <c r="D16" t="s">
        <v>227</v>
      </c>
      <c r="E16" s="24">
        <v>0.52800000000000002</v>
      </c>
      <c r="F16" t="s">
        <v>238</v>
      </c>
      <c r="G16" t="s">
        <v>245</v>
      </c>
      <c r="H16" t="s">
        <v>258</v>
      </c>
      <c r="I16" s="24">
        <v>0.55555555555555558</v>
      </c>
      <c r="J16" t="s">
        <v>237</v>
      </c>
      <c r="K16" t="s">
        <v>245</v>
      </c>
      <c r="L16" t="s">
        <v>274</v>
      </c>
      <c r="M16" s="24">
        <v>0.5</v>
      </c>
      <c r="N16" t="s">
        <v>238</v>
      </c>
      <c r="O16" t="s">
        <v>244</v>
      </c>
      <c r="P16">
        <v>8</v>
      </c>
    </row>
    <row r="17" spans="1:16" x14ac:dyDescent="0.2">
      <c r="A17" t="s">
        <v>106</v>
      </c>
      <c r="B17" t="s">
        <v>207</v>
      </c>
      <c r="C17" t="s">
        <v>209</v>
      </c>
      <c r="D17" t="s">
        <v>228</v>
      </c>
      <c r="E17" s="24">
        <v>0.55600000000000005</v>
      </c>
      <c r="F17" t="s">
        <v>242</v>
      </c>
      <c r="G17" t="s">
        <v>248</v>
      </c>
      <c r="H17" t="s">
        <v>265</v>
      </c>
      <c r="I17" s="24">
        <v>0.52777777777777779</v>
      </c>
      <c r="J17" t="s">
        <v>238</v>
      </c>
      <c r="K17" t="s">
        <v>248</v>
      </c>
      <c r="L17" t="s">
        <v>260</v>
      </c>
      <c r="M17" s="24">
        <v>0.58333333333333337</v>
      </c>
      <c r="N17" t="s">
        <v>236</v>
      </c>
      <c r="O17" t="s">
        <v>254</v>
      </c>
      <c r="P17">
        <v>6</v>
      </c>
    </row>
    <row r="18" spans="1:16" x14ac:dyDescent="0.2">
      <c r="A18" t="s">
        <v>14</v>
      </c>
      <c r="B18" t="s">
        <v>207</v>
      </c>
      <c r="C18" t="s">
        <v>211</v>
      </c>
      <c r="D18" t="s">
        <v>229</v>
      </c>
      <c r="E18" s="24">
        <v>0.63900000000000001</v>
      </c>
      <c r="F18" t="s">
        <v>242</v>
      </c>
      <c r="G18" t="s">
        <v>245</v>
      </c>
      <c r="H18" t="s">
        <v>258</v>
      </c>
      <c r="I18" s="24">
        <v>0.55555555555555558</v>
      </c>
      <c r="J18" t="s">
        <v>238</v>
      </c>
      <c r="K18" t="s">
        <v>245</v>
      </c>
      <c r="L18" t="s">
        <v>275</v>
      </c>
      <c r="M18" s="24">
        <v>0.72222222222222221</v>
      </c>
      <c r="N18" t="s">
        <v>242</v>
      </c>
      <c r="O18" t="s">
        <v>282</v>
      </c>
      <c r="P18">
        <v>3</v>
      </c>
    </row>
    <row r="19" spans="1:16" x14ac:dyDescent="0.2">
      <c r="A19" t="s">
        <v>107</v>
      </c>
      <c r="B19" t="s">
        <v>208</v>
      </c>
      <c r="C19" t="s">
        <v>213</v>
      </c>
      <c r="D19" t="s">
        <v>230</v>
      </c>
      <c r="E19" s="24">
        <v>0.31900000000000001</v>
      </c>
      <c r="F19" t="s">
        <v>240</v>
      </c>
      <c r="G19" t="s">
        <v>248</v>
      </c>
      <c r="H19" t="s">
        <v>266</v>
      </c>
      <c r="I19" s="24">
        <v>0.27777777777777779</v>
      </c>
      <c r="J19" t="s">
        <v>240</v>
      </c>
      <c r="K19" t="s">
        <v>254</v>
      </c>
      <c r="L19" t="s">
        <v>267</v>
      </c>
      <c r="M19" s="24">
        <v>0.3611111111111111</v>
      </c>
      <c r="N19" t="s">
        <v>237</v>
      </c>
      <c r="O19" t="s">
        <v>248</v>
      </c>
      <c r="P19">
        <v>13</v>
      </c>
    </row>
    <row r="20" spans="1:16" x14ac:dyDescent="0.2">
      <c r="A20" t="s">
        <v>12</v>
      </c>
      <c r="B20" t="s">
        <v>208</v>
      </c>
      <c r="C20" t="s">
        <v>212</v>
      </c>
      <c r="D20" t="s">
        <v>219</v>
      </c>
      <c r="E20" s="24">
        <v>0.43099999999999999</v>
      </c>
      <c r="F20" t="s">
        <v>237</v>
      </c>
      <c r="G20" t="s">
        <v>251</v>
      </c>
      <c r="H20" t="s">
        <v>267</v>
      </c>
      <c r="I20" s="24">
        <v>0.3611111111111111</v>
      </c>
      <c r="J20" t="s">
        <v>237</v>
      </c>
      <c r="K20" t="s">
        <v>255</v>
      </c>
      <c r="L20" t="s">
        <v>274</v>
      </c>
      <c r="M20" s="24">
        <v>0.5</v>
      </c>
      <c r="N20" t="s">
        <v>237</v>
      </c>
      <c r="O20" t="s">
        <v>245</v>
      </c>
      <c r="P20">
        <v>11</v>
      </c>
    </row>
    <row r="21" spans="1:16" x14ac:dyDescent="0.2">
      <c r="A21" t="s">
        <v>108</v>
      </c>
      <c r="B21" t="s">
        <v>207</v>
      </c>
      <c r="C21" t="s">
        <v>210</v>
      </c>
      <c r="D21" t="s">
        <v>215</v>
      </c>
      <c r="E21" s="24">
        <v>0.56899999999999995</v>
      </c>
      <c r="F21" t="s">
        <v>236</v>
      </c>
      <c r="G21" t="s">
        <v>252</v>
      </c>
      <c r="H21" t="s">
        <v>256</v>
      </c>
      <c r="I21" s="24">
        <v>0.44444444444444442</v>
      </c>
      <c r="J21" t="s">
        <v>240</v>
      </c>
      <c r="K21" t="s">
        <v>245</v>
      </c>
      <c r="L21" t="s">
        <v>272</v>
      </c>
      <c r="M21" s="24">
        <v>0.69444444444444442</v>
      </c>
      <c r="N21" t="s">
        <v>280</v>
      </c>
      <c r="O21" t="s">
        <v>244</v>
      </c>
      <c r="P21">
        <v>4</v>
      </c>
    </row>
    <row r="22" spans="1:16" x14ac:dyDescent="0.2">
      <c r="A22" t="s">
        <v>109</v>
      </c>
      <c r="B22" t="s">
        <v>208</v>
      </c>
      <c r="C22" t="s">
        <v>213</v>
      </c>
      <c r="D22" t="s">
        <v>220</v>
      </c>
      <c r="E22" s="24">
        <v>0.30599999999999999</v>
      </c>
      <c r="F22" t="s">
        <v>241</v>
      </c>
      <c r="G22" t="s">
        <v>248</v>
      </c>
      <c r="H22" t="s">
        <v>268</v>
      </c>
      <c r="I22" s="24">
        <v>0.33333333333333331</v>
      </c>
      <c r="J22" t="s">
        <v>241</v>
      </c>
      <c r="K22" t="s">
        <v>251</v>
      </c>
      <c r="L22" t="s">
        <v>266</v>
      </c>
      <c r="M22" s="24">
        <v>0.27777777777777779</v>
      </c>
      <c r="N22" t="s">
        <v>241</v>
      </c>
      <c r="O22" t="s">
        <v>248</v>
      </c>
      <c r="P22">
        <v>14</v>
      </c>
    </row>
    <row r="23" spans="1:16" x14ac:dyDescent="0.2">
      <c r="A23" t="s">
        <v>110</v>
      </c>
      <c r="B23" t="s">
        <v>207</v>
      </c>
      <c r="C23" t="s">
        <v>209</v>
      </c>
      <c r="D23" t="s">
        <v>231</v>
      </c>
      <c r="E23" s="24">
        <v>0.29199999999999998</v>
      </c>
      <c r="F23" t="s">
        <v>243</v>
      </c>
      <c r="G23" t="s">
        <v>253</v>
      </c>
      <c r="H23" t="s">
        <v>266</v>
      </c>
      <c r="I23" s="24">
        <v>0.27777777777777779</v>
      </c>
      <c r="J23" t="s">
        <v>243</v>
      </c>
      <c r="K23" t="s">
        <v>247</v>
      </c>
      <c r="L23" t="s">
        <v>270</v>
      </c>
      <c r="M23" s="24">
        <v>0.30555555555555558</v>
      </c>
      <c r="N23" t="s">
        <v>241</v>
      </c>
      <c r="O23" t="s">
        <v>249</v>
      </c>
      <c r="P23">
        <v>14</v>
      </c>
    </row>
    <row r="24" spans="1:16" x14ac:dyDescent="0.2">
      <c r="A24" t="s">
        <v>111</v>
      </c>
      <c r="B24" t="s">
        <v>207</v>
      </c>
      <c r="C24" t="s">
        <v>210</v>
      </c>
      <c r="D24" t="s">
        <v>232</v>
      </c>
      <c r="E24" s="24">
        <v>0.68100000000000005</v>
      </c>
      <c r="F24" t="s">
        <v>242</v>
      </c>
      <c r="G24" t="s">
        <v>254</v>
      </c>
      <c r="H24" t="s">
        <v>258</v>
      </c>
      <c r="I24" s="24">
        <v>0.55555555555555558</v>
      </c>
      <c r="J24" t="s">
        <v>240</v>
      </c>
      <c r="K24" t="s">
        <v>249</v>
      </c>
      <c r="L24" t="s">
        <v>276</v>
      </c>
      <c r="M24" s="24">
        <v>0.80555555555555558</v>
      </c>
      <c r="N24" t="s">
        <v>242</v>
      </c>
      <c r="O24" t="s">
        <v>283</v>
      </c>
      <c r="P24">
        <v>1</v>
      </c>
    </row>
    <row r="25" spans="1:16" x14ac:dyDescent="0.2">
      <c r="A25" t="s">
        <v>112</v>
      </c>
      <c r="B25" t="s">
        <v>208</v>
      </c>
      <c r="C25" t="s">
        <v>214</v>
      </c>
      <c r="D25" t="s">
        <v>233</v>
      </c>
      <c r="E25" s="24">
        <v>0.70799999999999996</v>
      </c>
      <c r="F25" t="s">
        <v>236</v>
      </c>
      <c r="G25" t="s">
        <v>252</v>
      </c>
      <c r="H25" t="s">
        <v>269</v>
      </c>
      <c r="I25" s="24">
        <v>0.66666666666666663</v>
      </c>
      <c r="J25" t="s">
        <v>240</v>
      </c>
      <c r="K25" t="s">
        <v>254</v>
      </c>
      <c r="L25" t="s">
        <v>277</v>
      </c>
      <c r="M25" s="24">
        <v>0.75</v>
      </c>
      <c r="N25" t="s">
        <v>280</v>
      </c>
      <c r="O25" t="s">
        <v>244</v>
      </c>
      <c r="P25">
        <v>2</v>
      </c>
    </row>
    <row r="26" spans="1:16" x14ac:dyDescent="0.2">
      <c r="A26" t="s">
        <v>19</v>
      </c>
      <c r="B26" t="s">
        <v>208</v>
      </c>
      <c r="C26" t="s">
        <v>213</v>
      </c>
      <c r="D26" t="s">
        <v>221</v>
      </c>
      <c r="E26" s="24">
        <v>0.58299999999999996</v>
      </c>
      <c r="F26" t="s">
        <v>242</v>
      </c>
      <c r="G26" t="s">
        <v>248</v>
      </c>
      <c r="H26" t="s">
        <v>261</v>
      </c>
      <c r="I26" s="24">
        <v>0.61111111111111116</v>
      </c>
      <c r="J26" t="s">
        <v>236</v>
      </c>
      <c r="K26" t="s">
        <v>245</v>
      </c>
      <c r="L26" t="s">
        <v>258</v>
      </c>
      <c r="M26" s="24">
        <v>0.55555555555555558</v>
      </c>
      <c r="N26" t="s">
        <v>237</v>
      </c>
      <c r="O26" t="s">
        <v>244</v>
      </c>
      <c r="P26">
        <v>6</v>
      </c>
    </row>
    <row r="27" spans="1:16" x14ac:dyDescent="0.2">
      <c r="A27" t="s">
        <v>113</v>
      </c>
      <c r="B27" t="s">
        <v>208</v>
      </c>
      <c r="C27" t="s">
        <v>214</v>
      </c>
      <c r="D27" t="s">
        <v>219</v>
      </c>
      <c r="E27" s="24">
        <v>0.43099999999999999</v>
      </c>
      <c r="F27" t="s">
        <v>238</v>
      </c>
      <c r="G27" t="s">
        <v>255</v>
      </c>
      <c r="H27" t="s">
        <v>257</v>
      </c>
      <c r="I27" s="24">
        <v>0.41666666666666669</v>
      </c>
      <c r="J27" t="s">
        <v>240</v>
      </c>
      <c r="K27" t="s">
        <v>249</v>
      </c>
      <c r="L27" t="s">
        <v>256</v>
      </c>
      <c r="M27" s="24">
        <v>0.44444444444444442</v>
      </c>
      <c r="N27" t="s">
        <v>237</v>
      </c>
      <c r="O27" t="s">
        <v>245</v>
      </c>
      <c r="P27">
        <v>12</v>
      </c>
    </row>
    <row r="28" spans="1:16" x14ac:dyDescent="0.2">
      <c r="A28" t="s">
        <v>15</v>
      </c>
      <c r="B28" t="s">
        <v>208</v>
      </c>
      <c r="C28" t="s">
        <v>212</v>
      </c>
      <c r="D28" t="s">
        <v>218</v>
      </c>
      <c r="E28" s="24">
        <v>0.45800000000000002</v>
      </c>
      <c r="F28" t="s">
        <v>243</v>
      </c>
      <c r="G28" t="s">
        <v>251</v>
      </c>
      <c r="H28" t="s">
        <v>265</v>
      </c>
      <c r="I28" s="24">
        <v>0.52777777777777779</v>
      </c>
      <c r="J28" t="s">
        <v>239</v>
      </c>
      <c r="K28" t="s">
        <v>255</v>
      </c>
      <c r="L28" t="s">
        <v>263</v>
      </c>
      <c r="M28" s="24">
        <v>0.3888888888888889</v>
      </c>
      <c r="N28" t="s">
        <v>243</v>
      </c>
      <c r="O28" t="s">
        <v>249</v>
      </c>
      <c r="P28">
        <v>10</v>
      </c>
    </row>
    <row r="29" spans="1:16" x14ac:dyDescent="0.2">
      <c r="A29" t="s">
        <v>114</v>
      </c>
      <c r="B29" t="s">
        <v>207</v>
      </c>
      <c r="C29" t="s">
        <v>210</v>
      </c>
      <c r="D29" t="s">
        <v>234</v>
      </c>
      <c r="E29" s="24">
        <v>0.375</v>
      </c>
      <c r="F29" t="s">
        <v>241</v>
      </c>
      <c r="G29" t="s">
        <v>253</v>
      </c>
      <c r="H29" t="s">
        <v>270</v>
      </c>
      <c r="I29" s="24">
        <v>0.30555555555555558</v>
      </c>
      <c r="J29" t="s">
        <v>243</v>
      </c>
      <c r="K29" t="s">
        <v>255</v>
      </c>
      <c r="L29" t="s">
        <v>256</v>
      </c>
      <c r="M29" s="24">
        <v>0.44444444444444442</v>
      </c>
      <c r="N29" t="s">
        <v>240</v>
      </c>
      <c r="O29" t="s">
        <v>247</v>
      </c>
      <c r="P29">
        <v>12</v>
      </c>
    </row>
    <row r="30" spans="1:16" x14ac:dyDescent="0.2">
      <c r="A30" t="s">
        <v>16</v>
      </c>
      <c r="B30" t="s">
        <v>208</v>
      </c>
      <c r="C30" t="s">
        <v>213</v>
      </c>
      <c r="D30" t="s">
        <v>235</v>
      </c>
      <c r="E30" s="24">
        <v>0.72199999999999998</v>
      </c>
      <c r="F30" t="s">
        <v>236</v>
      </c>
      <c r="G30" t="s">
        <v>254</v>
      </c>
      <c r="H30" t="s">
        <v>260</v>
      </c>
      <c r="I30" s="24">
        <v>0.58333333333333337</v>
      </c>
      <c r="J30" t="s">
        <v>240</v>
      </c>
      <c r="K30" t="s">
        <v>254</v>
      </c>
      <c r="L30" t="s">
        <v>278</v>
      </c>
      <c r="M30" s="24">
        <v>0.86111111111111116</v>
      </c>
      <c r="N30" t="s">
        <v>236</v>
      </c>
      <c r="O30" t="s">
        <v>245</v>
      </c>
      <c r="P30">
        <v>1</v>
      </c>
    </row>
    <row r="31" spans="1:16" x14ac:dyDescent="0.2">
      <c r="A31" t="s">
        <v>7</v>
      </c>
      <c r="B31" t="s">
        <v>207</v>
      </c>
      <c r="C31" t="s">
        <v>209</v>
      </c>
      <c r="D31" t="s">
        <v>226</v>
      </c>
      <c r="E31" s="24">
        <v>0.47199999999999998</v>
      </c>
      <c r="F31" t="s">
        <v>238</v>
      </c>
      <c r="G31" t="s">
        <v>254</v>
      </c>
      <c r="H31" t="s">
        <v>257</v>
      </c>
      <c r="I31" s="24">
        <v>0.41666666666666669</v>
      </c>
      <c r="J31" t="s">
        <v>238</v>
      </c>
      <c r="K31" t="s">
        <v>249</v>
      </c>
      <c r="L31" t="s">
        <v>265</v>
      </c>
      <c r="M31" s="24">
        <v>0.52777777777777779</v>
      </c>
      <c r="N31" t="s">
        <v>280</v>
      </c>
      <c r="O31" t="s">
        <v>244</v>
      </c>
      <c r="P31">
        <v>8</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heetViews>
  <sheetFormatPr baseColWidth="10" defaultRowHeight="15" x14ac:dyDescent="0.2"/>
  <cols>
    <col min="1" max="1" bestFit="true" customWidth="true" width="20.1640625" collapsed="true"/>
    <col min="2" max="2" bestFit="true" customWidth="true" width="23.0" collapsed="true"/>
    <col min="3" max="3" bestFit="true" customWidth="true" width="21.6640625" collapsed="true"/>
  </cols>
  <sheetData>
    <row r="1" spans="1:10" x14ac:dyDescent="0.2">
      <c r="A1" s="23" t="s">
        <v>26</v>
      </c>
      <c r="B1" s="23" t="s">
        <v>191</v>
      </c>
      <c r="C1" s="23" t="s">
        <v>289</v>
      </c>
    </row>
    <row r="2" spans="1:10" x14ac:dyDescent="0.2">
      <c r="A2" t="s">
        <v>132</v>
      </c>
      <c r="B2" t="s">
        <v>133</v>
      </c>
      <c r="C2" t="s">
        <v>312</v>
      </c>
      <c r="D2" s="21"/>
      <c r="E2" s="21"/>
      <c r="F2" s="21"/>
      <c r="G2" s="21"/>
      <c r="H2" s="21"/>
      <c r="I2" s="29"/>
      <c r="J2" s="21"/>
    </row>
    <row r="3" spans="1:10" x14ac:dyDescent="0.2">
      <c r="A3" t="s">
        <v>134</v>
      </c>
      <c r="B3" t="s">
        <v>135</v>
      </c>
      <c r="C3" t="s">
        <v>314</v>
      </c>
      <c r="D3" s="21"/>
      <c r="E3" s="21"/>
      <c r="F3" s="21"/>
      <c r="G3" s="21"/>
      <c r="H3" s="21"/>
      <c r="I3" s="29"/>
      <c r="J3" s="21"/>
    </row>
    <row r="4" spans="1:10" x14ac:dyDescent="0.2">
      <c r="A4" t="s">
        <v>136</v>
      </c>
      <c r="B4" t="s">
        <v>137</v>
      </c>
      <c r="C4" t="s">
        <v>307</v>
      </c>
      <c r="D4" s="21"/>
      <c r="E4" s="21"/>
      <c r="F4" s="21"/>
      <c r="G4" s="21"/>
      <c r="H4" s="21"/>
      <c r="I4" s="29"/>
      <c r="J4" s="21"/>
    </row>
    <row r="5" spans="1:10" x14ac:dyDescent="0.2">
      <c r="A5" t="s">
        <v>138</v>
      </c>
      <c r="B5" t="s">
        <v>139</v>
      </c>
      <c r="C5" t="s">
        <v>309</v>
      </c>
      <c r="D5" s="21"/>
      <c r="E5" s="21"/>
      <c r="F5" s="21"/>
      <c r="G5" s="21"/>
      <c r="H5" s="21"/>
      <c r="I5" s="29"/>
      <c r="J5" s="22"/>
    </row>
    <row r="6" spans="1:10" x14ac:dyDescent="0.2">
      <c r="A6" t="s">
        <v>140</v>
      </c>
      <c r="B6" t="s">
        <v>141</v>
      </c>
      <c r="C6" t="s">
        <v>316</v>
      </c>
      <c r="D6" s="21"/>
      <c r="E6" s="21"/>
      <c r="F6" s="21"/>
      <c r="G6" s="21"/>
      <c r="H6" s="21"/>
      <c r="I6" s="29"/>
      <c r="J6" s="21"/>
    </row>
    <row r="7" spans="1:10" x14ac:dyDescent="0.2">
      <c r="A7" t="s">
        <v>142</v>
      </c>
      <c r="B7" t="s">
        <v>143</v>
      </c>
      <c r="C7" t="s">
        <v>290</v>
      </c>
      <c r="D7" s="22"/>
      <c r="E7" s="21"/>
      <c r="F7" s="21"/>
      <c r="G7" s="21"/>
      <c r="H7" s="21"/>
      <c r="I7" s="29"/>
      <c r="J7" s="21"/>
    </row>
    <row r="8" spans="1:10" x14ac:dyDescent="0.2">
      <c r="A8" t="s">
        <v>144</v>
      </c>
      <c r="B8" t="s">
        <v>145</v>
      </c>
      <c r="C8" t="s">
        <v>293</v>
      </c>
      <c r="D8" s="21"/>
      <c r="E8" s="21"/>
      <c r="F8" s="21"/>
      <c r="G8" s="21"/>
      <c r="H8" s="21"/>
      <c r="I8" s="29"/>
      <c r="J8" s="22"/>
    </row>
    <row r="9" spans="1:10" x14ac:dyDescent="0.2">
      <c r="A9" t="s">
        <v>146</v>
      </c>
      <c r="B9" t="s">
        <v>147</v>
      </c>
      <c r="C9" t="s">
        <v>296</v>
      </c>
      <c r="D9" s="21"/>
      <c r="E9" s="21"/>
      <c r="F9" s="21"/>
      <c r="G9" s="21"/>
      <c r="H9" s="21"/>
      <c r="I9" s="29"/>
      <c r="J9" s="22"/>
    </row>
    <row r="10" spans="1:10" x14ac:dyDescent="0.2">
      <c r="A10" t="s">
        <v>148</v>
      </c>
      <c r="B10" t="s">
        <v>149</v>
      </c>
      <c r="C10" t="s">
        <v>315</v>
      </c>
      <c r="D10" s="21"/>
      <c r="E10" s="21"/>
      <c r="F10" s="21"/>
      <c r="G10" s="21"/>
      <c r="H10" s="21"/>
      <c r="I10" s="29"/>
      <c r="J10" s="21"/>
    </row>
    <row r="11" spans="1:10" x14ac:dyDescent="0.2">
      <c r="A11" t="s">
        <v>150</v>
      </c>
      <c r="B11" t="s">
        <v>151</v>
      </c>
      <c r="C11" t="s">
        <v>311</v>
      </c>
      <c r="D11" s="21"/>
      <c r="E11" s="21"/>
      <c r="F11" s="21"/>
      <c r="G11" s="21"/>
      <c r="H11" s="21"/>
      <c r="I11" s="29"/>
      <c r="J11" s="21"/>
    </row>
    <row r="12" spans="1:10" x14ac:dyDescent="0.2">
      <c r="A12" t="s">
        <v>152</v>
      </c>
      <c r="B12" t="s">
        <v>151</v>
      </c>
      <c r="C12" t="s">
        <v>311</v>
      </c>
      <c r="D12" s="21"/>
      <c r="E12" s="21"/>
      <c r="F12" s="21"/>
      <c r="G12" s="21"/>
      <c r="H12" s="21"/>
      <c r="I12" s="29"/>
      <c r="J12" s="21"/>
    </row>
    <row r="13" spans="1:10" x14ac:dyDescent="0.2">
      <c r="A13" t="s">
        <v>153</v>
      </c>
      <c r="B13" t="s">
        <v>154</v>
      </c>
      <c r="C13" t="s">
        <v>300</v>
      </c>
      <c r="D13" s="21"/>
      <c r="E13" s="21"/>
      <c r="F13" s="21"/>
      <c r="G13" s="21"/>
      <c r="H13" s="21"/>
      <c r="I13" s="29"/>
      <c r="J13" s="21"/>
    </row>
    <row r="14" spans="1:10" x14ac:dyDescent="0.2">
      <c r="A14" t="s">
        <v>155</v>
      </c>
      <c r="B14" t="s">
        <v>156</v>
      </c>
      <c r="C14" t="s">
        <v>298</v>
      </c>
      <c r="D14" s="21"/>
      <c r="E14" s="21"/>
      <c r="F14" s="21"/>
      <c r="G14" s="21"/>
      <c r="H14" s="21"/>
      <c r="I14" s="29"/>
      <c r="J14" s="21"/>
    </row>
    <row r="15" spans="1:10" x14ac:dyDescent="0.2">
      <c r="A15" t="s">
        <v>157</v>
      </c>
      <c r="B15" t="s">
        <v>158</v>
      </c>
      <c r="C15" t="s">
        <v>313</v>
      </c>
      <c r="D15" s="22"/>
      <c r="E15" s="21"/>
      <c r="F15" s="21"/>
      <c r="G15" s="21"/>
      <c r="H15" s="21"/>
      <c r="I15" s="29"/>
      <c r="J15" s="21"/>
    </row>
    <row r="16" spans="1:10" x14ac:dyDescent="0.2">
      <c r="A16" t="s">
        <v>159</v>
      </c>
      <c r="B16" t="s">
        <v>160</v>
      </c>
      <c r="C16" t="s">
        <v>294</v>
      </c>
      <c r="D16" s="21"/>
      <c r="E16" s="21"/>
      <c r="F16" s="21"/>
      <c r="G16" s="21"/>
      <c r="H16" s="21"/>
      <c r="I16" s="29"/>
      <c r="J16" s="22"/>
    </row>
    <row r="17" spans="1:10" x14ac:dyDescent="0.2">
      <c r="A17" t="s">
        <v>161</v>
      </c>
      <c r="B17" t="s">
        <v>162</v>
      </c>
      <c r="C17" t="s">
        <v>304</v>
      </c>
      <c r="D17" s="21"/>
      <c r="E17" s="21"/>
      <c r="F17" s="21"/>
      <c r="G17" s="21"/>
      <c r="H17" s="21"/>
      <c r="I17" s="29"/>
      <c r="J17" s="21"/>
    </row>
    <row r="18" spans="1:10" x14ac:dyDescent="0.2">
      <c r="A18" t="s">
        <v>163</v>
      </c>
      <c r="B18" t="s">
        <v>164</v>
      </c>
      <c r="C18" t="s">
        <v>291</v>
      </c>
      <c r="D18" s="21"/>
      <c r="E18" s="21"/>
      <c r="F18" s="21"/>
      <c r="G18" s="21"/>
      <c r="H18" s="21"/>
      <c r="I18" s="29"/>
      <c r="J18" s="21"/>
    </row>
    <row r="19" spans="1:10" x14ac:dyDescent="0.2">
      <c r="A19" t="s">
        <v>165</v>
      </c>
      <c r="B19" t="s">
        <v>166</v>
      </c>
      <c r="C19" t="s">
        <v>301</v>
      </c>
      <c r="D19" s="21"/>
      <c r="E19" s="21"/>
      <c r="F19" s="21"/>
      <c r="G19" s="21"/>
      <c r="H19" s="21"/>
      <c r="I19" s="29"/>
      <c r="J19" s="21"/>
    </row>
    <row r="20" spans="1:10" x14ac:dyDescent="0.2">
      <c r="A20" t="s">
        <v>167</v>
      </c>
      <c r="B20" t="s">
        <v>168</v>
      </c>
      <c r="C20" t="s">
        <v>318</v>
      </c>
      <c r="D20" s="21"/>
      <c r="E20" s="21"/>
      <c r="F20" s="21"/>
      <c r="G20" s="21"/>
      <c r="H20" s="21"/>
      <c r="I20" s="29"/>
      <c r="J20" s="22"/>
    </row>
    <row r="21" spans="1:10" x14ac:dyDescent="0.2">
      <c r="A21" t="s">
        <v>169</v>
      </c>
      <c r="B21" t="s">
        <v>170</v>
      </c>
      <c r="C21" t="s">
        <v>299</v>
      </c>
      <c r="D21" s="21"/>
      <c r="E21" s="21"/>
      <c r="F21" s="21"/>
      <c r="G21" s="21"/>
      <c r="H21" s="21"/>
      <c r="I21" s="29"/>
      <c r="J21" s="22"/>
    </row>
    <row r="22" spans="1:10" x14ac:dyDescent="0.2">
      <c r="A22" t="s">
        <v>171</v>
      </c>
      <c r="B22" t="s">
        <v>172</v>
      </c>
      <c r="C22" t="s">
        <v>305</v>
      </c>
      <c r="D22" s="21"/>
      <c r="E22" s="21"/>
      <c r="F22" s="21"/>
      <c r="G22" s="21"/>
      <c r="H22" s="21"/>
      <c r="I22" s="29"/>
      <c r="J22" s="21"/>
    </row>
    <row r="23" spans="1:10" x14ac:dyDescent="0.2">
      <c r="A23" t="s">
        <v>173</v>
      </c>
      <c r="B23" t="s">
        <v>174</v>
      </c>
      <c r="C23" t="s">
        <v>302</v>
      </c>
      <c r="D23" s="21"/>
      <c r="E23" s="21"/>
      <c r="F23" s="21"/>
      <c r="G23" s="21"/>
      <c r="H23" s="21"/>
      <c r="I23" s="29"/>
      <c r="J23" s="21"/>
    </row>
    <row r="24" spans="1:10" x14ac:dyDescent="0.2">
      <c r="A24" t="s">
        <v>175</v>
      </c>
      <c r="B24" t="s">
        <v>176</v>
      </c>
      <c r="C24" t="s">
        <v>292</v>
      </c>
      <c r="D24" s="21"/>
      <c r="E24" s="21"/>
      <c r="F24" s="29"/>
      <c r="G24" s="21"/>
      <c r="H24" s="21"/>
      <c r="I24" s="21"/>
      <c r="J24" s="21"/>
    </row>
    <row r="25" spans="1:10" x14ac:dyDescent="0.2">
      <c r="A25" t="s">
        <v>177</v>
      </c>
      <c r="B25" t="s">
        <v>178</v>
      </c>
      <c r="C25" t="s">
        <v>306</v>
      </c>
      <c r="D25" s="21"/>
      <c r="E25" s="21"/>
      <c r="F25" s="21"/>
      <c r="G25" s="21"/>
      <c r="H25" s="21"/>
      <c r="I25" s="29"/>
      <c r="J25" s="22"/>
    </row>
    <row r="26" spans="1:10" x14ac:dyDescent="0.2">
      <c r="A26" t="s">
        <v>179</v>
      </c>
      <c r="B26" t="s">
        <v>180</v>
      </c>
      <c r="C26" t="s">
        <v>308</v>
      </c>
      <c r="D26" s="21"/>
      <c r="E26" s="21"/>
      <c r="F26" s="21"/>
      <c r="G26" s="21"/>
      <c r="H26" s="21"/>
      <c r="I26" s="29"/>
      <c r="J26" s="22"/>
    </row>
    <row r="27" spans="1:10" x14ac:dyDescent="0.2">
      <c r="A27" t="s">
        <v>181</v>
      </c>
      <c r="B27" t="s">
        <v>182</v>
      </c>
      <c r="C27" t="s">
        <v>317</v>
      </c>
      <c r="D27" s="21"/>
      <c r="E27" s="21"/>
      <c r="F27" s="21"/>
      <c r="G27" s="21"/>
      <c r="H27" s="21"/>
      <c r="I27" s="29"/>
      <c r="J27" s="22"/>
    </row>
    <row r="28" spans="1:10" x14ac:dyDescent="0.2">
      <c r="A28" t="s">
        <v>183</v>
      </c>
      <c r="B28" t="s">
        <v>184</v>
      </c>
      <c r="C28" t="s">
        <v>297</v>
      </c>
      <c r="D28" s="21"/>
      <c r="E28" s="21"/>
      <c r="F28" s="21"/>
      <c r="G28" s="21"/>
      <c r="H28" s="21"/>
      <c r="I28" s="29"/>
      <c r="J28" s="21"/>
    </row>
    <row r="29" spans="1:10" x14ac:dyDescent="0.2">
      <c r="A29" t="s">
        <v>185</v>
      </c>
      <c r="B29" t="s">
        <v>186</v>
      </c>
      <c r="C29" t="s">
        <v>295</v>
      </c>
      <c r="D29" s="21"/>
      <c r="E29" s="21"/>
      <c r="F29" s="21"/>
      <c r="G29" s="21"/>
      <c r="H29" s="21"/>
      <c r="I29" s="29"/>
      <c r="J29" s="21"/>
    </row>
    <row r="30" spans="1:10" x14ac:dyDescent="0.2">
      <c r="A30" t="s">
        <v>187</v>
      </c>
      <c r="B30" t="s">
        <v>188</v>
      </c>
      <c r="C30" t="s">
        <v>303</v>
      </c>
      <c r="D30" s="21"/>
      <c r="E30" s="21"/>
      <c r="F30" s="21"/>
      <c r="G30" s="21"/>
      <c r="H30" s="21"/>
      <c r="I30" s="29"/>
      <c r="J30" s="22"/>
    </row>
    <row r="31" spans="1:10" x14ac:dyDescent="0.2">
      <c r="A31" t="s">
        <v>189</v>
      </c>
      <c r="B31" t="s">
        <v>190</v>
      </c>
      <c r="C31" t="s">
        <v>310</v>
      </c>
      <c r="D31" s="21"/>
      <c r="E31" s="21"/>
      <c r="F31" s="21"/>
      <c r="G31" s="21"/>
      <c r="H31" s="21"/>
      <c r="I31" s="29"/>
      <c r="J31"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heetViews>
  <sheetFormatPr baseColWidth="10" defaultRowHeight="15" x14ac:dyDescent="0.2"/>
  <sheetData>
    <row r="1" spans="1:6" x14ac:dyDescent="0.2">
      <c r="A1" t="s">
        <v>0</v>
      </c>
      <c r="B1" t="s">
        <v>1</v>
      </c>
      <c r="C1" t="s">
        <v>319</v>
      </c>
    </row>
    <row r="2" spans="1:6" x14ac:dyDescent="0.2">
      <c r="A2" t="s">
        <v>7</v>
      </c>
      <c r="B2" t="s">
        <v>8</v>
      </c>
      <c r="C2" t="s">
        <v>320</v>
      </c>
      <c r="D2">
        <f>IF(LEFT(C2,2)&lt;10,LEFT(C2,2),LEFT(C2,2)+12)</f>
        <v>18</v>
      </c>
      <c r="E2" t="str">
        <f>RIGHT(C2,2)</f>
        <v>00</v>
      </c>
      <c r="F2" s="31">
        <f>TIME(D2,E2,)</f>
        <v>0.75</v>
      </c>
    </row>
    <row r="3" spans="1:6" x14ac:dyDescent="0.2">
      <c r="A3" t="s">
        <v>10</v>
      </c>
      <c r="B3" t="s">
        <v>11</v>
      </c>
      <c r="C3" t="s">
        <v>320</v>
      </c>
      <c r="D3">
        <f t="shared" ref="D3:D16" si="0">IF(LEFT(C3,2)&lt;10,LEFT(C3,2),LEFT(C3,2)+12)</f>
        <v>18</v>
      </c>
      <c r="E3" t="str">
        <f t="shared" ref="E3:E16" si="1">RIGHT(C3,2)</f>
        <v>00</v>
      </c>
      <c r="F3" s="31">
        <f t="shared" ref="F3:F16" si="2">TIME(D3,E3,)</f>
        <v>0.75</v>
      </c>
    </row>
    <row r="4" spans="1:6" x14ac:dyDescent="0.2">
      <c r="A4" t="s">
        <v>12</v>
      </c>
      <c r="B4" t="s">
        <v>13</v>
      </c>
      <c r="C4" t="s">
        <v>321</v>
      </c>
      <c r="D4">
        <f t="shared" si="0"/>
        <v>18</v>
      </c>
      <c r="E4" t="str">
        <f t="shared" si="1"/>
        <v>30</v>
      </c>
      <c r="F4" s="31">
        <f t="shared" si="2"/>
        <v>0.77083333333333337</v>
      </c>
    </row>
    <row r="5" spans="1:6" x14ac:dyDescent="0.2">
      <c r="A5" t="s">
        <v>14</v>
      </c>
      <c r="B5" t="s">
        <v>15</v>
      </c>
      <c r="C5" t="s">
        <v>325</v>
      </c>
      <c r="D5">
        <f t="shared" si="0"/>
        <v>19</v>
      </c>
      <c r="E5" t="str">
        <f t="shared" si="1"/>
        <v>00</v>
      </c>
      <c r="F5" s="31">
        <f t="shared" si="2"/>
        <v>0.79166666666666663</v>
      </c>
    </row>
    <row r="6" spans="1:6" x14ac:dyDescent="0.2">
      <c r="A6" t="s">
        <v>16</v>
      </c>
      <c r="B6" t="s">
        <v>17</v>
      </c>
      <c r="C6" t="s">
        <v>322</v>
      </c>
      <c r="D6">
        <f t="shared" si="0"/>
        <v>20</v>
      </c>
      <c r="E6" t="str">
        <f t="shared" si="1"/>
        <v>00</v>
      </c>
      <c r="F6" s="31">
        <f t="shared" si="2"/>
        <v>0.83333333333333337</v>
      </c>
    </row>
    <row r="7" spans="1:6" x14ac:dyDescent="0.2">
      <c r="A7" t="s">
        <v>18</v>
      </c>
      <c r="B7" t="s">
        <v>19</v>
      </c>
      <c r="C7" t="s">
        <v>322</v>
      </c>
      <c r="D7">
        <f t="shared" si="0"/>
        <v>20</v>
      </c>
      <c r="E7" t="str">
        <f t="shared" si="1"/>
        <v>00</v>
      </c>
      <c r="F7" s="31">
        <f t="shared" si="2"/>
        <v>0.83333333333333337</v>
      </c>
    </row>
    <row r="8" spans="1:6" x14ac:dyDescent="0.2">
      <c r="A8" t="s">
        <v>102</v>
      </c>
      <c r="B8" t="s">
        <v>105</v>
      </c>
      <c r="C8" t="s">
        <v>322</v>
      </c>
      <c r="D8">
        <f t="shared" si="0"/>
        <v>21</v>
      </c>
      <c r="E8" t="str">
        <f t="shared" si="1"/>
        <v>00</v>
      </c>
      <c r="F8" s="31">
        <f t="shared" si="2"/>
        <v>0.875</v>
      </c>
    </row>
    <row r="9" spans="1:6" x14ac:dyDescent="0.2">
      <c r="A9" t="s">
        <v>15</v>
      </c>
      <c r="B9" t="s">
        <v>16</v>
      </c>
      <c r="C9" t="s">
        <v>322</v>
      </c>
      <c r="D9">
        <f t="shared" si="0"/>
        <v>21</v>
      </c>
      <c r="E9" t="str">
        <f t="shared" si="1"/>
        <v>00</v>
      </c>
      <c r="F9" s="31">
        <f t="shared" si="2"/>
        <v>0.875</v>
      </c>
    </row>
    <row r="10" spans="1:6" x14ac:dyDescent="0.2">
      <c r="D10" t="e">
        <f t="shared" si="0"/>
        <v>#VALUE!</v>
      </c>
      <c r="E10" t="str">
        <f t="shared" si="1"/>
        <v/>
      </c>
      <c r="F10" s="31" t="e">
        <f t="shared" si="2"/>
        <v>#VALUE!</v>
      </c>
    </row>
    <row r="11" spans="1:6" x14ac:dyDescent="0.2">
      <c r="D11" t="e">
        <f t="shared" si="0"/>
        <v>#VALUE!</v>
      </c>
      <c r="E11" t="str">
        <f t="shared" si="1"/>
        <v/>
      </c>
      <c r="F11" s="31" t="e">
        <f t="shared" si="2"/>
        <v>#VALUE!</v>
      </c>
    </row>
    <row r="12" spans="1:6" x14ac:dyDescent="0.2">
      <c r="D12" t="e">
        <f t="shared" si="0"/>
        <v>#VALUE!</v>
      </c>
      <c r="E12" t="str">
        <f t="shared" si="1"/>
        <v/>
      </c>
      <c r="F12" s="31" t="e">
        <f t="shared" si="2"/>
        <v>#VALUE!</v>
      </c>
    </row>
    <row r="13" spans="1:6" x14ac:dyDescent="0.2">
      <c r="D13" t="e">
        <f t="shared" si="0"/>
        <v>#VALUE!</v>
      </c>
      <c r="E13" t="str">
        <f t="shared" si="1"/>
        <v/>
      </c>
      <c r="F13" s="31" t="e">
        <f t="shared" si="2"/>
        <v>#VALUE!</v>
      </c>
    </row>
    <row r="14" spans="1:6" x14ac:dyDescent="0.2">
      <c r="D14" t="e">
        <f t="shared" si="0"/>
        <v>#VALUE!</v>
      </c>
      <c r="E14" t="str">
        <f t="shared" si="1"/>
        <v/>
      </c>
      <c r="F14" s="31" t="e">
        <f t="shared" si="2"/>
        <v>#VALUE!</v>
      </c>
    </row>
    <row r="15" spans="1:6" x14ac:dyDescent="0.2">
      <c r="D15" t="e">
        <f t="shared" si="0"/>
        <v>#VALUE!</v>
      </c>
      <c r="E15" t="str">
        <f t="shared" si="1"/>
        <v/>
      </c>
      <c r="F15" s="31" t="e">
        <f t="shared" si="2"/>
        <v>#VALUE!</v>
      </c>
    </row>
    <row r="16" spans="1:6" x14ac:dyDescent="0.2">
      <c r="D16" t="e">
        <f t="shared" si="0"/>
        <v>#VALUE!</v>
      </c>
      <c r="E16" t="str">
        <f t="shared" si="1"/>
        <v/>
      </c>
      <c r="F16" s="31" t="e">
        <f t="shared" si="2"/>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Viz</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2021-09-28T19:53:44Z</dcterms:created>
  <dc:creator>Jesse</dc:creator>
  <cp:lastModifiedBy>Microsoft Office User</cp:lastModifiedBy>
  <dcterms:modified xsi:type="dcterms:W3CDTF">2021-10-09T02:22:57Z</dcterms:modified>
</cp:coreProperties>
</file>