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Jesse/Documents/MyStuff/NBA Betting/NBA-Betting-21-22/"/>
    </mc:Choice>
  </mc:AlternateContent>
  <xr:revisionPtr revIDLastSave="0" documentId="13_ncr:1_{3388A489-53E7-9947-A814-1DC2A00F9ED1}" xr6:coauthVersionLast="47" xr6:coauthVersionMax="47" xr10:uidLastSave="{00000000-0000-0000-0000-000000000000}"/>
  <bookViews>
    <workbookView xWindow="500" yWindow="500" windowWidth="24660" windowHeight="14480" xr2:uid="{00000000-000D-0000-FFFF-FFFF00000000}"/>
  </bookViews>
  <sheets>
    <sheet name="Summary" sheetId="6" r:id="rId1"/>
    <sheet name="pivot" sheetId="5" r:id="rId2"/>
    <sheet name="all models" sheetId="1" r:id="rId3"/>
    <sheet name="away rank" sheetId="2" r:id="rId4"/>
    <sheet name="home rank" sheetId="3" r:id="rId5"/>
    <sheet name="league" sheetId="9" r:id="rId6"/>
    <sheet name="standings" sheetId="8" r:id="rId7"/>
    <sheet name="arenas" sheetId="7" r:id="rId8"/>
    <sheet name="game times" sheetId="10" r:id="rId9"/>
  </sheets>
  <definedNames>
    <definedName name="_xlnm._FilterDatabase" localSheetId="2" hidden="1">'all models'!$A$1:$G$43</definedName>
    <definedName name="Slicer_away">#N/A</definedName>
  </definedNames>
  <calcPr calcId="191029"/>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0" l="1"/>
  <c r="F3" i="10" s="1"/>
  <c r="E3" i="10"/>
  <c r="D4" i="10"/>
  <c r="F4" i="10" s="1"/>
  <c r="E4" i="10"/>
  <c r="D5" i="10"/>
  <c r="E5" i="10"/>
  <c r="F5" i="10" s="1"/>
  <c r="D6" i="10"/>
  <c r="E6" i="10"/>
  <c r="F6" i="10"/>
  <c r="D7" i="10"/>
  <c r="F7" i="10" s="1"/>
  <c r="E7" i="10"/>
  <c r="D8" i="10"/>
  <c r="F8" i="10" s="1"/>
  <c r="E8" i="10"/>
  <c r="D9" i="10"/>
  <c r="E9" i="10"/>
  <c r="F9" i="10" s="1"/>
  <c r="D10" i="10"/>
  <c r="F10" i="10" s="1"/>
  <c r="E10" i="10"/>
  <c r="D11" i="10"/>
  <c r="F11" i="10" s="1"/>
  <c r="E11" i="10"/>
  <c r="D12" i="10"/>
  <c r="E12" i="10"/>
  <c r="F12" i="10"/>
  <c r="D13" i="10"/>
  <c r="F13" i="10" s="1"/>
  <c r="E13" i="10"/>
  <c r="D14" i="10"/>
  <c r="F14" i="10" s="1"/>
  <c r="E14" i="10"/>
  <c r="D15" i="10"/>
  <c r="F15" i="10" s="1"/>
  <c r="E15" i="10"/>
  <c r="D16" i="10"/>
  <c r="E16" i="10"/>
  <c r="F16" i="10"/>
  <c r="D2" i="10"/>
  <c r="E2" i="10"/>
  <c r="H1" i="6"/>
  <c r="J5" i="5"/>
  <c r="F2" i="10" l="1"/>
  <c r="H5" i="5"/>
  <c r="I5" i="5"/>
  <c r="J5" i="6"/>
  <c r="K5" i="5"/>
  <c r="J6" i="6" s="1"/>
  <c r="L5" i="5"/>
  <c r="J10" i="6" s="1"/>
  <c r="M5" i="5"/>
  <c r="J11" i="6" s="1"/>
  <c r="H6" i="5"/>
  <c r="I6" i="5"/>
  <c r="J6" i="5"/>
  <c r="K5" i="6" s="1"/>
  <c r="K6" i="5"/>
  <c r="K6" i="6" s="1"/>
  <c r="L6" i="5"/>
  <c r="K10" i="6" s="1"/>
  <c r="M6" i="5"/>
  <c r="K11" i="6" s="1"/>
  <c r="H7" i="5"/>
  <c r="I7" i="5"/>
  <c r="J7" i="5"/>
  <c r="L5" i="6" s="1"/>
  <c r="K7" i="5"/>
  <c r="L6" i="6" s="1"/>
  <c r="L7" i="5"/>
  <c r="L10" i="6" s="1"/>
  <c r="M7" i="5"/>
  <c r="L11" i="6" s="1"/>
  <c r="H8" i="5"/>
  <c r="I8" i="5"/>
  <c r="J8" i="5"/>
  <c r="M5" i="6" s="1"/>
  <c r="K8" i="5"/>
  <c r="M6" i="6" s="1"/>
  <c r="L8" i="5"/>
  <c r="M10" i="6" s="1"/>
  <c r="M8" i="5"/>
  <c r="M11" i="6" s="1"/>
  <c r="H9" i="5"/>
  <c r="I9" i="5"/>
  <c r="J9" i="5"/>
  <c r="N5" i="6" s="1"/>
  <c r="K9" i="5"/>
  <c r="N6" i="6" s="1"/>
  <c r="L9" i="5"/>
  <c r="N10" i="6" s="1"/>
  <c r="M9" i="5"/>
  <c r="N11" i="6" s="1"/>
  <c r="H10" i="5"/>
  <c r="I10" i="5"/>
  <c r="J10" i="5"/>
  <c r="O5" i="6" s="1"/>
  <c r="K10" i="5"/>
  <c r="O6" i="6" s="1"/>
  <c r="L10" i="5"/>
  <c r="O10" i="6" s="1"/>
  <c r="M10" i="5"/>
  <c r="O11" i="6" s="1"/>
  <c r="H11" i="5"/>
  <c r="I11" i="5"/>
  <c r="J11" i="5"/>
  <c r="P5" i="6" s="1"/>
  <c r="K11" i="5"/>
  <c r="P6" i="6" s="1"/>
  <c r="L11" i="5"/>
  <c r="P10" i="6" s="1"/>
  <c r="M11" i="5"/>
  <c r="P11" i="6" s="1"/>
  <c r="D3" i="5"/>
  <c r="L15" i="6" s="1"/>
  <c r="D2" i="5"/>
  <c r="M17" i="6" l="1"/>
  <c r="N17" i="6" a="1"/>
  <c r="N17" i="6" s="1"/>
  <c r="K17" i="6"/>
  <c r="L17" i="6" a="1"/>
  <c r="L17" i="6" s="1"/>
  <c r="K14" i="6"/>
  <c r="N23" i="6"/>
  <c r="N22" i="6"/>
  <c r="N21" i="6"/>
  <c r="N20" i="6"/>
  <c r="N19" i="6"/>
  <c r="N18" i="6"/>
  <c r="M16" i="6"/>
  <c r="L23" i="6"/>
  <c r="L19" i="6"/>
  <c r="K16" i="6"/>
  <c r="L21" i="6"/>
  <c r="L18" i="6"/>
  <c r="L20" i="6"/>
  <c r="L22" i="6"/>
  <c r="I6" i="6"/>
  <c r="E3" i="6" s="1"/>
  <c r="I11" i="6"/>
  <c r="I5" i="6"/>
  <c r="B3" i="6" s="1"/>
  <c r="B17" i="6" s="1"/>
  <c r="I10" i="6"/>
  <c r="B8" i="6" l="1"/>
  <c r="C34" i="6"/>
  <c r="C30" i="6"/>
  <c r="C35" i="6"/>
  <c r="C31" i="6"/>
  <c r="B31" i="6"/>
  <c r="B35" i="6"/>
  <c r="B34" i="6"/>
  <c r="B30" i="6"/>
  <c r="F35" i="6"/>
  <c r="F34" i="6"/>
  <c r="F31" i="6"/>
  <c r="F30" i="6"/>
  <c r="E31" i="6"/>
  <c r="E30" i="6"/>
  <c r="E35" i="6"/>
  <c r="E34" i="6"/>
  <c r="C36" i="6"/>
  <c r="B36" i="6"/>
  <c r="F36" i="6"/>
  <c r="C17" i="6"/>
  <c r="E36" i="6"/>
  <c r="F17" i="6"/>
  <c r="E17" i="6"/>
  <c r="E39" i="6"/>
  <c r="E25" i="6"/>
  <c r="E38" i="6"/>
  <c r="E28" i="6"/>
  <c r="E32" i="6"/>
  <c r="E37" i="6"/>
  <c r="E33" i="6"/>
  <c r="E27" i="6"/>
  <c r="E29" i="6"/>
  <c r="E26" i="6"/>
  <c r="F39" i="6"/>
  <c r="F25" i="6"/>
  <c r="F32" i="6"/>
  <c r="F26" i="6"/>
  <c r="F38" i="6"/>
  <c r="F28" i="6"/>
  <c r="F37" i="6"/>
  <c r="F33" i="6"/>
  <c r="F27" i="6"/>
  <c r="F29" i="6"/>
  <c r="F21" i="6"/>
  <c r="F15" i="6"/>
  <c r="F13" i="6"/>
  <c r="F9" i="6"/>
  <c r="F20" i="6"/>
  <c r="F12" i="6"/>
  <c r="F8" i="6"/>
  <c r="F19" i="6"/>
  <c r="F11" i="6"/>
  <c r="F18" i="6"/>
  <c r="F16" i="6"/>
  <c r="F14" i="6"/>
  <c r="F10" i="6"/>
  <c r="C37" i="6"/>
  <c r="C33" i="6"/>
  <c r="C27" i="6"/>
  <c r="B38" i="6"/>
  <c r="B28" i="6"/>
  <c r="C21" i="6"/>
  <c r="C19" i="6"/>
  <c r="C15" i="6"/>
  <c r="C13" i="6"/>
  <c r="C11" i="6"/>
  <c r="C9" i="6"/>
  <c r="C32" i="6"/>
  <c r="C29" i="6"/>
  <c r="C26" i="6"/>
  <c r="B37" i="6"/>
  <c r="B33" i="6"/>
  <c r="B27" i="6"/>
  <c r="B21" i="6"/>
  <c r="B19" i="6"/>
  <c r="B15" i="6"/>
  <c r="B13" i="6"/>
  <c r="B11" i="6"/>
  <c r="B9" i="6"/>
  <c r="C39" i="6"/>
  <c r="C25" i="6"/>
  <c r="B32" i="6"/>
  <c r="B29" i="6"/>
  <c r="B26" i="6"/>
  <c r="C20" i="6"/>
  <c r="C18" i="6"/>
  <c r="C16" i="6"/>
  <c r="C14" i="6"/>
  <c r="C12" i="6"/>
  <c r="C10" i="6"/>
  <c r="C8" i="6"/>
  <c r="C38" i="6"/>
  <c r="C28" i="6"/>
  <c r="B39" i="6"/>
  <c r="B25" i="6"/>
  <c r="B20" i="6"/>
  <c r="B18" i="6"/>
  <c r="B16" i="6"/>
  <c r="B14" i="6"/>
  <c r="B12" i="6"/>
  <c r="B10" i="6"/>
  <c r="E21" i="6"/>
  <c r="E19" i="6"/>
  <c r="E15" i="6"/>
  <c r="E13" i="6"/>
  <c r="E11" i="6"/>
  <c r="E9" i="6"/>
  <c r="E20" i="6"/>
  <c r="E18" i="6"/>
  <c r="E16" i="6"/>
  <c r="E14" i="6"/>
  <c r="E12" i="6"/>
  <c r="E10" i="6"/>
  <c r="E8" i="6"/>
  <c r="L28" i="6" l="1"/>
  <c r="M35" i="6"/>
  <c r="L38" i="6"/>
  <c r="L30" i="6"/>
  <c r="L32" i="6"/>
  <c r="L34" i="6"/>
  <c r="L27" i="6"/>
  <c r="L31" i="6"/>
  <c r="L37" i="6"/>
  <c r="L29" i="6"/>
  <c r="L36" i="6"/>
  <c r="M27" i="6"/>
  <c r="M36" i="6"/>
  <c r="M34" i="6"/>
  <c r="M31" i="6"/>
  <c r="M37" i="6"/>
  <c r="M29" i="6"/>
  <c r="M38" i="6"/>
  <c r="M32" i="6"/>
  <c r="M30" i="6"/>
  <c r="M28" i="6"/>
  <c r="L35" i="6"/>
  <c r="L40" i="6" l="1"/>
  <c r="M40"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<sst xmlns="http://schemas.openxmlformats.org/spreadsheetml/2006/main" count="1040" uniqueCount="332">
  <si>
    <t>away</t>
  </si>
  <si>
    <t>home</t>
  </si>
  <si>
    <t>Away_Margin</t>
  </si>
  <si>
    <t>Home_Margin</t>
  </si>
  <si>
    <t>Away_Win</t>
  </si>
  <si>
    <t>Home_Win</t>
  </si>
  <si>
    <t>Model</t>
  </si>
  <si>
    <t>Washington Wizards</t>
  </si>
  <si>
    <t>Atlanta Hawks</t>
  </si>
  <si>
    <t>Kendall Jenner - Simple Model</t>
  </si>
  <si>
    <t>Indiana Pacers</t>
  </si>
  <si>
    <t>Cleveland Cavaliers</t>
  </si>
  <si>
    <t>New Orleans Pelicans</t>
  </si>
  <si>
    <t>Memphis Grizzlies</t>
  </si>
  <si>
    <t>Milwaukee Bucks</t>
  </si>
  <si>
    <t>San Antonio Spurs</t>
  </si>
  <si>
    <t>Utah Jazz</t>
  </si>
  <si>
    <t>Golden State Warriors</t>
  </si>
  <si>
    <t>Houston Rockets</t>
  </si>
  <si>
    <t>Portland Trail Blazers</t>
  </si>
  <si>
    <t>Tyra Banks - Least Squares</t>
  </si>
  <si>
    <t>Gisele Bundchen - KNN</t>
  </si>
  <si>
    <t>Kate Moss - Random Forest</t>
  </si>
  <si>
    <t>Cindy Crawford - SVM</t>
  </si>
  <si>
    <t>Naomi Campbell - Neural Network</t>
  </si>
  <si>
    <t>Adriana Lima - Combination</t>
  </si>
  <si>
    <t>Team</t>
  </si>
  <si>
    <t>FG</t>
  </si>
  <si>
    <t>FG_rank</t>
  </si>
  <si>
    <t>SR2</t>
  </si>
  <si>
    <t>SR2_rank</t>
  </si>
  <si>
    <t>FG3</t>
  </si>
  <si>
    <t>FG3_rank</t>
  </si>
  <si>
    <t>SR3</t>
  </si>
  <si>
    <t>SR3_rank</t>
  </si>
  <si>
    <t>FT</t>
  </si>
  <si>
    <t>FT_rank</t>
  </si>
  <si>
    <t>FTR</t>
  </si>
  <si>
    <t>FTR_rank</t>
  </si>
  <si>
    <t>ORB</t>
  </si>
  <si>
    <t>ORB_rank</t>
  </si>
  <si>
    <t>DRB</t>
  </si>
  <si>
    <t>DRB_rank</t>
  </si>
  <si>
    <t>TRB</t>
  </si>
  <si>
    <t>TRB_rank</t>
  </si>
  <si>
    <t>AST</t>
  </si>
  <si>
    <t>AST_rank</t>
  </si>
  <si>
    <t>TOV</t>
  </si>
  <si>
    <t>TOV_rank</t>
  </si>
  <si>
    <t>STL</t>
  </si>
  <si>
    <t>STL_rank</t>
  </si>
  <si>
    <t>BLK</t>
  </si>
  <si>
    <t>BLK_rank</t>
  </si>
  <si>
    <t>PF</t>
  </si>
  <si>
    <t>PF_rank</t>
  </si>
  <si>
    <t>eFG</t>
  </si>
  <si>
    <t>eFG_rank</t>
  </si>
  <si>
    <t>TS</t>
  </si>
  <si>
    <t>TS_rank</t>
  </si>
  <si>
    <t>oFG</t>
  </si>
  <si>
    <t>oFG_rank</t>
  </si>
  <si>
    <t>oSR2</t>
  </si>
  <si>
    <t>oSR2_rank</t>
  </si>
  <si>
    <t>oFG3</t>
  </si>
  <si>
    <t>oFG3_rank</t>
  </si>
  <si>
    <t>oSR3</t>
  </si>
  <si>
    <t>oSR3_rank</t>
  </si>
  <si>
    <t>oFT</t>
  </si>
  <si>
    <t>oFT_rank</t>
  </si>
  <si>
    <t>oFTR</t>
  </si>
  <si>
    <t>oFTR_rank</t>
  </si>
  <si>
    <t>oORB</t>
  </si>
  <si>
    <t>oORB_rank</t>
  </si>
  <si>
    <t>oDRB</t>
  </si>
  <si>
    <t>oDRB_rank</t>
  </si>
  <si>
    <t>oTRB</t>
  </si>
  <si>
    <t>oTRB_rank</t>
  </si>
  <si>
    <t>oAST</t>
  </si>
  <si>
    <t>oAST_rank</t>
  </si>
  <si>
    <t>oTOV</t>
  </si>
  <si>
    <t>oTOV_rank</t>
  </si>
  <si>
    <t>oSTL</t>
  </si>
  <si>
    <t>oSTL_rank</t>
  </si>
  <si>
    <t>oBLK</t>
  </si>
  <si>
    <t>oBLK_rank</t>
  </si>
  <si>
    <t>oPF</t>
  </si>
  <si>
    <t>oPF_rank</t>
  </si>
  <si>
    <t>oeFG</t>
  </si>
  <si>
    <t>oeFG_rank</t>
  </si>
  <si>
    <t>oTS</t>
  </si>
  <si>
    <t>oTS_rank</t>
  </si>
  <si>
    <t>ORtg</t>
  </si>
  <si>
    <t>ORtg_rank</t>
  </si>
  <si>
    <t>DRtg</t>
  </si>
  <si>
    <t>DRtg_rank</t>
  </si>
  <si>
    <t>Pace</t>
  </si>
  <si>
    <t>Pace_rank</t>
  </si>
  <si>
    <t>Boston Celtics</t>
  </si>
  <si>
    <t>Brooklyn Nets</t>
  </si>
  <si>
    <t>Charlotte Hornets</t>
  </si>
  <si>
    <t>Chicago Bulls</t>
  </si>
  <si>
    <t>Dallas Mavericks</t>
  </si>
  <si>
    <t>Denver Nuggets</t>
  </si>
  <si>
    <t>Detroit Pistons</t>
  </si>
  <si>
    <t>LA Clippers</t>
  </si>
  <si>
    <t>Los Angeles Lakers</t>
  </si>
  <si>
    <t>Miami Heat</t>
  </si>
  <si>
    <t>Minnesota Timberwolves</t>
  </si>
  <si>
    <t>New York Knicks</t>
  </si>
  <si>
    <t>Oklahoma City Thunder</t>
  </si>
  <si>
    <t>Orlando Magic</t>
  </si>
  <si>
    <t>Philadelphia 76ers</t>
  </si>
  <si>
    <t>Phoenix Suns</t>
  </si>
  <si>
    <t>Sacramento Kings</t>
  </si>
  <si>
    <t>Toronto Raptors</t>
  </si>
  <si>
    <t>Sum of Away_Margin</t>
  </si>
  <si>
    <t>Sum of Home_Margin</t>
  </si>
  <si>
    <t>Sum of Away_Win</t>
  </si>
  <si>
    <t>Sum of Home_Win</t>
  </si>
  <si>
    <t>Away</t>
  </si>
  <si>
    <t>Home</t>
  </si>
  <si>
    <t>Margin</t>
  </si>
  <si>
    <t>Win</t>
  </si>
  <si>
    <t>Ortg</t>
  </si>
  <si>
    <t>Defense</t>
  </si>
  <si>
    <t>Offense</t>
  </si>
  <si>
    <t>Rank</t>
  </si>
  <si>
    <t>Drtg</t>
  </si>
  <si>
    <t>@</t>
  </si>
  <si>
    <t>Game Summary</t>
  </si>
  <si>
    <t>Atlanta Hawks</t>
  </si>
  <si>
    <t>State Farm Arena</t>
  </si>
  <si>
    <t>Boston Celtics</t>
  </si>
  <si>
    <t>TD Garden</t>
  </si>
  <si>
    <t>Cleveland Cavaliers</t>
  </si>
  <si>
    <t>Rocket Mortgage FieldHouse</t>
  </si>
  <si>
    <t>New Orleans Pelicans</t>
  </si>
  <si>
    <t>Smoothie King Center</t>
  </si>
  <si>
    <t>Chicago Bulls</t>
  </si>
  <si>
    <t>United Center</t>
  </si>
  <si>
    <t>Dallas Mavericks</t>
  </si>
  <si>
    <t>American Airlines Center</t>
  </si>
  <si>
    <t>Denver Nuggets</t>
  </si>
  <si>
    <t>Ball Arena</t>
  </si>
  <si>
    <t>Golden State Warriors</t>
  </si>
  <si>
    <t>Chase Center</t>
  </si>
  <si>
    <t>Houston Rockets</t>
  </si>
  <si>
    <t>Toyota Center</t>
  </si>
  <si>
    <t>Los Angeles Clippers</t>
  </si>
  <si>
    <t>STAPLES Center</t>
  </si>
  <si>
    <t>Los Angeles Lakers</t>
  </si>
  <si>
    <t>Miami Heat</t>
  </si>
  <si>
    <t>FTX Arena</t>
  </si>
  <si>
    <t>Milwaukee Bucks</t>
  </si>
  <si>
    <t>Fiserv Forum</t>
  </si>
  <si>
    <t>Minnesota Timberwolves</t>
  </si>
  <si>
    <t>Target Center</t>
  </si>
  <si>
    <t>Brooklyn Nets</t>
  </si>
  <si>
    <t>Barclays Center</t>
  </si>
  <si>
    <t>New York Knicks</t>
  </si>
  <si>
    <t>Madison Square Garden</t>
  </si>
  <si>
    <t>Orlando Magic</t>
  </si>
  <si>
    <t>Amway Center</t>
  </si>
  <si>
    <t>Indiana Pacers</t>
  </si>
  <si>
    <t>Gainbridge Fieldhouse</t>
  </si>
  <si>
    <t>Philadelphia 76ers</t>
  </si>
  <si>
    <t>Wells Fargo Center</t>
  </si>
  <si>
    <t>Phoenix Suns</t>
  </si>
  <si>
    <t>Footprint Center</t>
  </si>
  <si>
    <t>Portland Trail Blazers</t>
  </si>
  <si>
    <t>Moda Center</t>
  </si>
  <si>
    <t>Sacramento Kings</t>
  </si>
  <si>
    <t>Golden 1 Center</t>
  </si>
  <si>
    <t>San Antonio Spurs</t>
  </si>
  <si>
    <t>AT&amp;T Center</t>
  </si>
  <si>
    <t>Oklahoma City Thunder</t>
  </si>
  <si>
    <t>Paycom Center</t>
  </si>
  <si>
    <t>Toronto Raptors</t>
  </si>
  <si>
    <t>Scotiabank Arena</t>
  </si>
  <si>
    <t>Utah Jazz</t>
  </si>
  <si>
    <t>Vivint Arena</t>
  </si>
  <si>
    <t>Memphis Grizzlies</t>
  </si>
  <si>
    <t>FedExForum</t>
  </si>
  <si>
    <t>Washington Wizards</t>
  </si>
  <si>
    <t>Capital One Arena</t>
  </si>
  <si>
    <t>Detroit Pistons</t>
  </si>
  <si>
    <t>Little Caesars Arena</t>
  </si>
  <si>
    <t>Charlotte Hornets</t>
  </si>
  <si>
    <t>Spectrum Center</t>
  </si>
  <si>
    <t>Arena</t>
  </si>
  <si>
    <t>Conference</t>
  </si>
  <si>
    <t>Division</t>
  </si>
  <si>
    <t>Record</t>
  </si>
  <si>
    <t>Win%</t>
  </si>
  <si>
    <t>L10</t>
  </si>
  <si>
    <t>Streak</t>
  </si>
  <si>
    <t>Away Record</t>
  </si>
  <si>
    <t>Away Win%</t>
  </si>
  <si>
    <t>Away L10</t>
  </si>
  <si>
    <t>Away Streak</t>
  </si>
  <si>
    <t>Home Record</t>
  </si>
  <si>
    <t>Home Win%</t>
  </si>
  <si>
    <t>Home L10</t>
  </si>
  <si>
    <t>Home Streak</t>
  </si>
  <si>
    <t>Conference Rank</t>
  </si>
  <si>
    <t>East</t>
  </si>
  <si>
    <t>West</t>
  </si>
  <si>
    <t>Southeast</t>
  </si>
  <si>
    <t>Atlantic</t>
  </si>
  <si>
    <t>Central</t>
  </si>
  <si>
    <t>Southwest</t>
  </si>
  <si>
    <t>Northwest</t>
  </si>
  <si>
    <t>Pacific</t>
  </si>
  <si>
    <t>41-31</t>
  </si>
  <si>
    <t>36-36</t>
  </si>
  <si>
    <t>48-24</t>
  </si>
  <si>
    <t>33-39</t>
  </si>
  <si>
    <t>31-41</t>
  </si>
  <si>
    <t>22-50</t>
  </si>
  <si>
    <t>42-30</t>
  </si>
  <si>
    <t>47-25</t>
  </si>
  <si>
    <t>20-52</t>
  </si>
  <si>
    <t>39-33</t>
  </si>
  <si>
    <t>17-55</t>
  </si>
  <si>
    <t>34-38</t>
  </si>
  <si>
    <t>38-34</t>
  </si>
  <si>
    <t>40-32</t>
  </si>
  <si>
    <t>46-26</t>
  </si>
  <si>
    <t>23-49</t>
  </si>
  <si>
    <t>21-51</t>
  </si>
  <si>
    <t>49-23</t>
  </si>
  <si>
    <t>51-21</t>
  </si>
  <si>
    <t>27-45</t>
  </si>
  <si>
    <t>52-20</t>
  </si>
  <si>
    <t>7-3</t>
  </si>
  <si>
    <t>4-6</t>
  </si>
  <si>
    <t>6-4</t>
  </si>
  <si>
    <t>3-7</t>
  </si>
  <si>
    <t>5-5</t>
  </si>
  <si>
    <t>1-9</t>
  </si>
  <si>
    <t>8-2</t>
  </si>
  <si>
    <t>2-8</t>
  </si>
  <si>
    <t>W 4</t>
  </si>
  <si>
    <t>L 1</t>
  </si>
  <si>
    <t>W 5</t>
  </si>
  <si>
    <t>L 5</t>
  </si>
  <si>
    <t>W 1</t>
  </si>
  <si>
    <t>L 2</t>
  </si>
  <si>
    <t>W 6</t>
  </si>
  <si>
    <t>L 4</t>
  </si>
  <si>
    <t>W 3</t>
  </si>
  <si>
    <t>L 7</t>
  </si>
  <si>
    <t>W 2</t>
  </si>
  <si>
    <t>L 3</t>
  </si>
  <si>
    <t>16-20</t>
  </si>
  <si>
    <t>15-21</t>
  </si>
  <si>
    <t>20-16</t>
  </si>
  <si>
    <t>9-27</t>
  </si>
  <si>
    <t>21-15</t>
  </si>
  <si>
    <t>22-14</t>
  </si>
  <si>
    <t>7-29</t>
  </si>
  <si>
    <t>14-22</t>
  </si>
  <si>
    <t>8-28</t>
  </si>
  <si>
    <t>19-17</t>
  </si>
  <si>
    <t>10-26</t>
  </si>
  <si>
    <t>13-23</t>
  </si>
  <si>
    <t>12-24</t>
  </si>
  <si>
    <t>24-12</t>
  </si>
  <si>
    <t>11-25</t>
  </si>
  <si>
    <t>L 8</t>
  </si>
  <si>
    <t>25-11</t>
  </si>
  <si>
    <t>28-8</t>
  </si>
  <si>
    <t>18-18</t>
  </si>
  <si>
    <t>26-10</t>
  </si>
  <si>
    <t>29-7</t>
  </si>
  <si>
    <t>27-9</t>
  </si>
  <si>
    <t>31-5</t>
  </si>
  <si>
    <t>10-0</t>
  </si>
  <si>
    <t>9-1</t>
  </si>
  <si>
    <t>W 11</t>
  </si>
  <si>
    <t>W 8</t>
  </si>
  <si>
    <t>W 7</t>
  </si>
  <si>
    <t>Four Factors</t>
  </si>
  <si>
    <t>Lg_Avg</t>
  </si>
  <si>
    <t>PPG</t>
  </si>
  <si>
    <t>Season</t>
  </si>
  <si>
    <t>Expected Score</t>
  </si>
  <si>
    <t>Location</t>
  </si>
  <si>
    <t>Dallas, Texas</t>
  </si>
  <si>
    <t>Orlando, Florida</t>
  </si>
  <si>
    <t>San Antonio, Texas</t>
  </si>
  <si>
    <t>Denver, Colorado</t>
  </si>
  <si>
    <t>Brooklyn, New York</t>
  </si>
  <si>
    <t>Washington, D.C.</t>
  </si>
  <si>
    <t>San Francisco, California</t>
  </si>
  <si>
    <t>Memphis, Tennessee</t>
  </si>
  <si>
    <t>Milwaukee, Wisconsin</t>
  </si>
  <si>
    <t>Phoenix, Arizona</t>
  </si>
  <si>
    <t>Miami, Florida</t>
  </si>
  <si>
    <t>Indianapolis, Indiana</t>
  </si>
  <si>
    <t>Sacramento, California</t>
  </si>
  <si>
    <t>Detroit, Michigan</t>
  </si>
  <si>
    <t>New York City, New York</t>
  </si>
  <si>
    <t>Portland, Oregon</t>
  </si>
  <si>
    <t>Oklahoma City, Oklahoma</t>
  </si>
  <si>
    <t>Cleveland, Ohio</t>
  </si>
  <si>
    <t>Toronto, Ontario</t>
  </si>
  <si>
    <t>New Orleans, Louisiana</t>
  </si>
  <si>
    <t>Charlotte, North Carolina</t>
  </si>
  <si>
    <t>Los Angeles, California</t>
  </si>
  <si>
    <t>Atlanta, Georgia</t>
  </si>
  <si>
    <t>Minneapolis, Minnesota</t>
  </si>
  <si>
    <t>Boston, Massachusetts</t>
  </si>
  <si>
    <t>Houston, Texas</t>
  </si>
  <si>
    <t>Chicago, Illinois</t>
  </si>
  <si>
    <t>Salt Lake City, Utah</t>
  </si>
  <si>
    <t>Philadelphia, Pennsylvania</t>
  </si>
  <si>
    <t>time</t>
  </si>
  <si>
    <t>06:00</t>
  </si>
  <si>
    <t>06:30</t>
  </si>
  <si>
    <t>07:00</t>
  </si>
  <si>
    <t>08:00</t>
  </si>
  <si>
    <t>09:00</t>
  </si>
  <si>
    <t>Offense Expectations</t>
  </si>
  <si>
    <t>Defense Expectations</t>
  </si>
  <si>
    <t>Simple Model</t>
  </si>
  <si>
    <t>KNN</t>
  </si>
  <si>
    <t>Random Forest</t>
  </si>
  <si>
    <t>SVM</t>
  </si>
  <si>
    <t>Neural Network</t>
  </si>
  <si>
    <t>Combo</t>
  </si>
  <si>
    <t>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</si>
</sst>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mm/dd/yyyy\ hh:mm:ss"/>
    <numFmt numFmtId="167" formatCode="[$-F800]dddd\,\ mmmm\ dd\,\ yyyy"/>
    <numFmt numFmtId="168" formatCode="[$-409]h:mm\ AM/PM;@"/>
    <numFmt numFmtId="169" formatCode="[$-F400]h:mm:ss\ AM/PM"/>
  </numFmts>
  <fonts count="19" x14ac:knownFonts="1">
    <font>
      <sz val="11"/>
      <color rgb="FF000000"/>
      <name val="Calibri"/>
      <family val="2"/>
      <scheme val="minor"/>
    </font>
    <font>
      <sz val="12"/>
      <color theme="1"/>
      <name val="Calibri"/>
      <family val="2"/>
      <scheme val="minor"/>
    </font>
    <font>
      <sz val="11"/>
      <color rgb="FF000000"/>
      <name val="Calibri"/>
      <family val="2"/>
      <scheme val="minor"/>
    </font>
    <font>
      <b/>
      <sz val="12"/>
      <color rgb="FF3F3F3F"/>
      <name val="Calibri"/>
      <family val="2"/>
      <scheme val="minor"/>
    </font>
    <font>
      <sz val="12"/>
      <color theme="0"/>
      <name val="Calibri"/>
      <family val="2"/>
      <scheme val="minor"/>
    </font>
    <font>
      <sz val="11"/>
      <color theme="0"/>
      <name val="Calibri"/>
      <family val="2"/>
      <scheme val="minor"/>
    </font>
    <font>
      <sz val="12"/>
      <color theme="7" tint="0.79998168889431442"/>
      <name val="Calibri"/>
      <family val="2"/>
      <scheme val="minor"/>
    </font>
    <font>
      <sz val="12"/>
      <color theme="3" tint="0.79998168889431442"/>
      <name val="Calibri"/>
      <family val="2"/>
      <scheme val="minor"/>
    </font>
    <font>
      <b/>
      <sz val="12"/>
      <color theme="0"/>
      <name val="Calibri"/>
      <family val="2"/>
      <scheme val="minor"/>
    </font>
    <font>
      <sz val="15"/>
      <color theme="0"/>
      <name val="Calibri"/>
      <family val="2"/>
      <scheme val="minor"/>
    </font>
    <font>
      <sz val="11"/>
      <color rgb="FF000000"/>
      <name val="Lucida Grande"/>
      <family val="2"/>
    </font>
    <font>
      <i/>
      <sz val="11"/>
      <color rgb="FFB0B0B0"/>
      <name val="Lucida Grande"/>
      <family val="2"/>
    </font>
    <font>
      <b/>
      <sz val="11"/>
      <color rgb="FF000000"/>
      <name val="Calibri"/>
      <family val="2"/>
      <scheme val="minor"/>
    </font>
    <font>
      <b/>
      <sz val="11"/>
      <color theme="4"/>
      <name val="Calibri"/>
      <family val="2"/>
      <scheme val="minor"/>
    </font>
    <font>
      <b/>
      <sz val="24"/>
      <color theme="0"/>
      <name val="Calibri"/>
      <family val="2"/>
      <scheme val="minor"/>
    </font>
    <font>
      <sz val="13"/>
      <color theme="0"/>
      <name val="Calibri"/>
      <family val="2"/>
      <scheme val="minor"/>
    </font>
    <font>
      <sz val="14"/>
      <color rgb="FF212529"/>
      <name val="Menlo"/>
      <family val="2"/>
    </font>
    <font>
      <b/>
      <sz val="11"/>
      <color theme="0"/>
      <name val="Calibri"/>
      <family val="2"/>
      <scheme val="minor"/>
    </font>
    <font>
      <sz val="20"/>
      <color theme="0"/>
      <name val="Calibri"/>
      <family val="2"/>
      <scheme val="minor"/>
    </font>
  </fonts>
  <fills count="24">
    <fill>
      <patternFill patternType="none"/>
    </fill>
    <fill>
      <patternFill patternType="gray125"/>
    </fill>
    <fill>
      <patternFill patternType="solid">
        <fgColor rgb="FFF2F2F2"/>
      </patternFill>
    </fill>
    <fill>
      <patternFill patternType="solid">
        <fgColor theme="6" tint="0.79998168889431442"/>
        <bgColor indexed="65"/>
      </patternFill>
    </fill>
    <fill>
      <patternFill patternType="solid">
        <fgColor rgb="FF3D4A5F"/>
        <bgColor indexed="64"/>
      </patternFill>
    </fill>
    <fill>
      <patternFill patternType="solid">
        <fgColor rgb="FF27313F"/>
        <bgColor indexed="64"/>
      </patternFill>
    </fill>
    <fill>
      <patternFill patternType="solid">
        <fgColor rgb="FF0F0026"/>
        <bgColor indexed="64"/>
      </patternFill>
    </fill>
    <fill>
      <patternFill patternType="solid">
        <fgColor rgb="FF0582B1"/>
        <bgColor indexed="64"/>
      </patternFill>
    </fill>
    <fill>
      <patternFill patternType="solid">
        <fgColor theme="4"/>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6"/>
        <bgColor indexed="64"/>
      </patternFill>
    </fill>
    <fill>
      <patternFill patternType="solid">
        <fgColor theme="5" tint="-0.249977111117893"/>
        <bgColor indexed="64"/>
      </patternFill>
    </fill>
    <fill>
      <patternFill patternType="solid">
        <fgColor theme="3" tint="-0.249977111117893"/>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rgb="FF443D6B"/>
        <bgColor indexed="64"/>
      </patternFill>
    </fill>
    <fill>
      <patternFill patternType="solid">
        <fgColor theme="0" tint="-0.34998626667073579"/>
        <bgColor indexed="64"/>
      </patternFill>
    </fill>
    <fill>
      <patternFill patternType="solid">
        <fgColor indexed="22"/>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s>
  <borders count="6">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9">
    <xf numFmtId="0" fontId="0" fillId="0" borderId="0"/>
    <xf numFmtId="9" fontId="2" fillId="0" borderId="0" applyFont="0" applyFill="0" applyBorder="0" applyAlignment="0" applyProtection="0"/>
    <xf numFmtId="0" fontId="3" fillId="2" borderId="1" applyNumberFormat="0" applyAlignment="0" applyProtection="0"/>
    <xf numFmtId="0" fontId="1" fillId="3" borderId="0" applyNumberFormat="0" applyBorder="0" applyAlignment="0" applyProtection="0"/>
    <xf numFmtId="0" fontId="2" fillId="20" borderId="0">
      <alignment wrapText="1"/>
    </xf>
    <xf numFmtId="0" fontId="2" fillId="0" borderId="0">
      <alignment wrapText="1"/>
    </xf>
    <xf numFmtId="0" fontId="2" fillId="0" borderId="0">
      <alignment wrapText="1"/>
    </xf>
    <xf numFmtId="0" fontId="2" fillId="0" borderId="0">
      <alignment wrapText="1"/>
    </xf>
    <xf numFmtId="166" fontId="2" fillId="0" borderId="0">
      <alignment wrapText="1"/>
    </xf>
  </cellStyleXfs>
  <cellXfs count="56">
    <xf numFmtId="0" fontId="0" fillId="0" borderId="0" xfId="0"/>
    <xf numFmtId="0" fontId="0" fillId="0" borderId="0" xfId="0" applyNumberFormat="1"/>
    <xf numFmtId="0" fontId="0" fillId="0" borderId="0" xfId="0" pivotButton="1"/>
    <xf numFmtId="0" fontId="6" fillId="6" borderId="0" xfId="3" applyFont="1" applyFill="1" applyAlignment="1">
      <alignment vertical="center" wrapText="1"/>
    </xf>
    <xf numFmtId="1" fontId="3" fillId="2" borderId="2" xfId="2" applyNumberFormat="1" applyBorder="1" applyAlignment="1">
      <alignment horizontal="center" vertical="center"/>
    </xf>
    <xf numFmtId="0" fontId="5" fillId="7" borderId="2" xfId="0" applyFont="1" applyFill="1" applyBorder="1" applyAlignment="1">
      <alignment horizontal="center" vertical="center"/>
    </xf>
    <xf numFmtId="164" fontId="5" fillId="4" borderId="2" xfId="1" applyNumberFormat="1" applyFont="1" applyFill="1" applyBorder="1" applyAlignment="1">
      <alignment horizontal="center" vertical="center"/>
    </xf>
    <xf numFmtId="165" fontId="5" fillId="4" borderId="2" xfId="0" applyNumberFormat="1" applyFont="1" applyFill="1" applyBorder="1" applyAlignment="1">
      <alignment horizontal="center" vertical="center"/>
    </xf>
    <xf numFmtId="0" fontId="0" fillId="8" borderId="0" xfId="0" applyFill="1"/>
    <xf numFmtId="165" fontId="0" fillId="8" borderId="0" xfId="0" applyNumberFormat="1" applyFill="1"/>
    <xf numFmtId="1" fontId="0" fillId="8" borderId="0" xfId="1" applyNumberFormat="1" applyFont="1" applyFill="1"/>
    <xf numFmtId="0" fontId="5" fillId="8" borderId="0" xfId="0" applyFont="1" applyFill="1"/>
    <xf numFmtId="165" fontId="5" fillId="17" borderId="2" xfId="0" applyNumberFormat="1" applyFont="1" applyFill="1" applyBorder="1" applyAlignment="1">
      <alignment horizontal="center" vertical="center"/>
    </xf>
    <xf numFmtId="9" fontId="5" fillId="17" borderId="2" xfId="1" applyFont="1" applyFill="1" applyBorder="1" applyAlignment="1">
      <alignment horizontal="center" vertical="center"/>
    </xf>
    <xf numFmtId="0" fontId="4" fillId="5" borderId="0" xfId="3" applyFont="1" applyFill="1" applyAlignment="1">
      <alignment horizontal="center" vertical="center" wrapText="1"/>
    </xf>
    <xf numFmtId="0" fontId="4" fillId="6" borderId="0" xfId="3" applyFont="1" applyFill="1" applyAlignment="1">
      <alignment horizontal="center" vertical="center" wrapText="1"/>
    </xf>
    <xf numFmtId="0" fontId="5" fillId="10" borderId="3" xfId="0" applyFont="1" applyFill="1" applyBorder="1" applyAlignment="1">
      <alignment horizontal="center" vertical="center"/>
    </xf>
    <xf numFmtId="164" fontId="4" fillId="18" borderId="2" xfId="1" applyNumberFormat="1" applyFont="1" applyFill="1" applyBorder="1" applyAlignment="1">
      <alignment horizontal="center" vertical="center"/>
    </xf>
    <xf numFmtId="165" fontId="4" fillId="18" borderId="2" xfId="3" applyNumberFormat="1" applyFont="1" applyFill="1" applyBorder="1" applyAlignment="1">
      <alignment horizontal="center" vertical="center"/>
    </xf>
    <xf numFmtId="0" fontId="7" fillId="5" borderId="0" xfId="3" applyFont="1" applyFill="1" applyAlignment="1">
      <alignment vertical="center"/>
    </xf>
    <xf numFmtId="0" fontId="5" fillId="19" borderId="3" xfId="0" applyFont="1" applyFill="1" applyBorder="1" applyAlignment="1">
      <alignment horizontal="center" vertical="center"/>
    </xf>
    <xf numFmtId="0" fontId="10" fillId="0" borderId="0" xfId="0" applyFont="1"/>
    <xf numFmtId="0" fontId="11" fillId="0" borderId="0" xfId="0" applyFont="1"/>
    <xf numFmtId="0" fontId="12" fillId="0" borderId="0" xfId="0" applyFont="1"/>
    <xf numFmtId="164" fontId="0" fillId="0" borderId="0" xfId="1" applyNumberFormat="1" applyFont="1" applyAlignment="1">
      <alignment horizontal="left"/>
    </xf>
    <xf numFmtId="0" fontId="5" fillId="7" borderId="2" xfId="0" applyFont="1" applyFill="1" applyBorder="1" applyAlignment="1">
      <alignment horizontal="right" vertical="center"/>
    </xf>
    <xf numFmtId="1" fontId="5" fillId="4" borderId="2" xfId="0" applyNumberFormat="1" applyFont="1" applyFill="1" applyBorder="1" applyAlignment="1">
      <alignment horizontal="center" vertical="center"/>
    </xf>
    <xf numFmtId="0" fontId="5" fillId="7" borderId="2" xfId="0" applyFont="1" applyFill="1" applyBorder="1" applyAlignment="1">
      <alignment horizontal="left" vertical="center"/>
    </xf>
    <xf numFmtId="1" fontId="4" fillId="18" borderId="2" xfId="3" applyNumberFormat="1" applyFont="1" applyFill="1" applyBorder="1" applyAlignment="1">
      <alignment horizontal="center" vertical="center"/>
    </xf>
    <xf numFmtId="3" fontId="10" fillId="0" borderId="0" xfId="0" applyNumberFormat="1" applyFont="1"/>
    <xf numFmtId="0" fontId="4" fillId="5" borderId="0" xfId="3" applyFont="1" applyFill="1" applyAlignment="1">
      <alignment horizontal="center" vertical="center"/>
    </xf>
    <xf numFmtId="169" fontId="0" fillId="0" borderId="0" xfId="0" applyNumberFormat="1"/>
    <xf numFmtId="0" fontId="5" fillId="22" borderId="2" xfId="0" applyFont="1" applyFill="1" applyBorder="1" applyAlignment="1">
      <alignment horizontal="right"/>
    </xf>
    <xf numFmtId="0" fontId="5" fillId="23" borderId="2" xfId="0" applyFont="1" applyFill="1" applyBorder="1" applyAlignment="1">
      <alignment horizontal="center"/>
    </xf>
    <xf numFmtId="0" fontId="16" fillId="0" borderId="0" xfId="0" applyFont="1"/>
    <xf numFmtId="0" fontId="17" fillId="8" borderId="0" xfId="0" applyFont="1" applyFill="1" applyAlignment="1">
      <alignment horizontal="center" vertical="center"/>
    </xf>
    <xf numFmtId="0" fontId="5" fillId="15" borderId="2" xfId="0" applyFont="1" applyFill="1" applyBorder="1" applyAlignment="1">
      <alignment horizontal="center" vertical="center" wrapText="1"/>
    </xf>
    <xf numFmtId="0" fontId="4" fillId="5" borderId="0" xfId="3" applyFont="1" applyFill="1" applyAlignment="1">
      <alignment horizontal="center" vertical="center"/>
    </xf>
    <xf numFmtId="0" fontId="4" fillId="6" borderId="0" xfId="3" applyFont="1" applyFill="1" applyAlignment="1">
      <alignment horizontal="center" vertical="center"/>
    </xf>
    <xf numFmtId="0" fontId="5" fillId="9" borderId="2" xfId="0" applyFont="1" applyFill="1" applyBorder="1" applyAlignment="1">
      <alignment horizontal="center" vertical="center" wrapText="1"/>
    </xf>
    <xf numFmtId="0" fontId="5" fillId="14" borderId="2" xfId="0" applyFont="1" applyFill="1" applyBorder="1" applyAlignment="1">
      <alignment horizontal="center" vertical="center" wrapText="1"/>
    </xf>
    <xf numFmtId="0" fontId="6" fillId="6" borderId="0" xfId="3" applyFont="1" applyFill="1" applyAlignment="1">
      <alignment horizontal="center" vertical="center" wrapText="1"/>
    </xf>
    <xf numFmtId="0" fontId="7" fillId="5" borderId="0" xfId="3" applyFont="1" applyFill="1" applyAlignment="1">
      <alignment horizontal="center" vertical="center"/>
    </xf>
    <xf numFmtId="0" fontId="5" fillId="13" borderId="2" xfId="0" applyFont="1" applyFill="1" applyBorder="1" applyAlignment="1">
      <alignment horizontal="center" vertical="center" wrapText="1"/>
    </xf>
    <xf numFmtId="0" fontId="5" fillId="16" borderId="2" xfId="0" applyFont="1" applyFill="1" applyBorder="1" applyAlignment="1">
      <alignment horizontal="center" vertical="center" wrapText="1"/>
    </xf>
    <xf numFmtId="0" fontId="5" fillId="11" borderId="2" xfId="0" applyFont="1" applyFill="1" applyBorder="1" applyAlignment="1">
      <alignment horizontal="center" vertical="center" wrapText="1"/>
    </xf>
    <xf numFmtId="0" fontId="5" fillId="12" borderId="2" xfId="0" applyFont="1" applyFill="1" applyBorder="1" applyAlignment="1">
      <alignment horizontal="center" vertical="center" wrapText="1"/>
    </xf>
    <xf numFmtId="0" fontId="13" fillId="21" borderId="5" xfId="0" applyFont="1" applyFill="1" applyBorder="1" applyAlignment="1">
      <alignment horizontal="center"/>
    </xf>
    <xf numFmtId="0" fontId="18" fillId="8" borderId="0" xfId="0" applyFont="1" applyFill="1" applyAlignment="1">
      <alignment horizontal="center" vertical="center"/>
    </xf>
    <xf numFmtId="167" fontId="8" fillId="8" borderId="0" xfId="0" applyNumberFormat="1" applyFont="1" applyFill="1" applyAlignment="1">
      <alignment horizontal="center" vertical="center"/>
    </xf>
    <xf numFmtId="168" fontId="15" fillId="8" borderId="0" xfId="0" applyNumberFormat="1" applyFont="1" applyFill="1" applyAlignment="1">
      <alignment horizontal="center"/>
    </xf>
    <xf numFmtId="0" fontId="4" fillId="6" borderId="2" xfId="3" applyFont="1" applyFill="1" applyBorder="1" applyAlignment="1">
      <alignment horizontal="center" vertical="center"/>
    </xf>
    <xf numFmtId="0" fontId="4" fillId="5" borderId="2" xfId="3" applyFont="1" applyFill="1" applyBorder="1" applyAlignment="1">
      <alignment horizontal="center" vertical="center"/>
    </xf>
    <xf numFmtId="0" fontId="14" fillId="8" borderId="4" xfId="0" applyFont="1" applyFill="1" applyBorder="1" applyAlignment="1">
      <alignment horizontal="center"/>
    </xf>
    <xf numFmtId="0" fontId="14" fillId="8" borderId="0" xfId="0" applyFont="1" applyFill="1" applyAlignment="1">
      <alignment horizontal="center"/>
    </xf>
    <xf numFmtId="0" fontId="9" fillId="8" borderId="0" xfId="0" applyFont="1" applyFill="1" applyAlignment="1">
      <alignment horizontal="center"/>
    </xf>
  </cellXfs>
  <cellStyles count="9">
    <cellStyle name="20% - Accent3" xfId="3" builtinId="38"/>
    <cellStyle name="Normal" xfId="0" builtinId="0"/>
    <cellStyle name="Output" xfId="2" builtinId="21"/>
    <cellStyle name="Percent" xfId="1" builtinId="5"/>
    <cellStyle name="XLConnect.Boolean" xfId="7" xr:uid="{00000000-0005-0000-0000-000007000000}"/>
    <cellStyle name="XLConnect.DateTime" xfId="8" xr:uid="{00000000-0005-0000-0000-000008000000}"/>
    <cellStyle name="XLConnect.Header" xfId="4" xr:uid="{00000000-0005-0000-0000-000004000000}"/>
    <cellStyle name="XLConnect.Numeric" xfId="6" xr:uid="{00000000-0005-0000-0000-000006000000}"/>
    <cellStyle name="XLConnect.String" xfId="5" xr:uid="{00000000-0005-0000-0000-000005000000}"/>
  </cellStyles>
  <dxfs count="0"/>
  <tableStyles count="0" defaultTableStyle="TableStyleMedium2" defaultPivotStyle="PivotStyleLight16"/>
  <colors>
    <mruColors>
      <color rgb="FF0F0026"/>
      <color rgb="FF27313F"/>
      <color rgb="FF3D4A5F"/>
      <color rgb="FF443D6B"/>
      <color rgb="FF0582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13</xdr:row>
      <xdr:rowOff>38100</xdr:rowOff>
    </xdr:from>
    <xdr:to>
      <xdr:col>8</xdr:col>
      <xdr:colOff>1828800</xdr:colOff>
      <xdr:row>24</xdr:row>
      <xdr:rowOff>190500</xdr:rowOff>
    </xdr:to>
    <mc:AlternateContent xmlns:mc="http://schemas.openxmlformats.org/markup-compatibility/2006" xmlns:a14="http://schemas.microsoft.com/office/drawing/2010/main">
      <mc:Choice Requires="a14">
        <xdr:graphicFrame macro="">
          <xdr:nvGraphicFramePr>
            <xdr:cNvPr id="2" name="away">
              <a:extLst>
                <a:ext uri="{FF2B5EF4-FFF2-40B4-BE49-F238E27FC236}">
                  <a16:creationId xmlns:a16="http://schemas.microsoft.com/office/drawing/2014/main" id="{8BBBEF4C-39A4-EC47-8075-159566BF68E5}"/>
                </a:ext>
              </a:extLst>
            </xdr:cNvPr>
            <xdr:cNvGraphicFramePr/>
          </xdr:nvGraphicFramePr>
          <xdr:xfrm>
            <a:off x="0" y="0"/>
            <a:ext cx="0" cy="0"/>
          </xdr:xfrm>
          <a:graphic>
            <a:graphicData uri="http://schemas.microsoft.com/office/drawing/2010/slicer">
              <sle:slicer xmlns:sle="http://schemas.microsoft.com/office/drawing/2010/slicer" name="away"/>
            </a:graphicData>
          </a:graphic>
        </xdr:graphicFrame>
      </mc:Choice>
      <mc:Fallback xmlns="">
        <xdr:sp macro="" textlink="">
          <xdr:nvSpPr>
            <xdr:cNvPr id="0" name=""/>
            <xdr:cNvSpPr>
              <a:spLocks noTextEdit="1"/>
            </xdr:cNvSpPr>
          </xdr:nvSpPr>
          <xdr:spPr>
            <a:xfrm>
              <a:off x="4927600" y="2679700"/>
              <a:ext cx="1828800" cy="3200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469.738810185183" createdVersion="7" refreshedVersion="7" minRefreshableVersion="3" recordCount="57" xr:uid="{B6377EAF-B909-DD45-9D3D-EBD1A20B908A}">
  <cacheSource type="worksheet">
    <worksheetSource ref="A1:G100" sheet="all models"/>
  </cacheSource>
  <cacheFields count="7">
    <cacheField name="away" numFmtId="0">
      <sharedItems containsBlank="1" count="19">
        <s v="Orlando Magic"/>
        <s v="Indiana Pacers"/>
        <s v="Golden State Warriors"/>
        <s v="Portland Trail Blazers"/>
        <s v="Philadelphia 76ers"/>
        <s v="New York Knicks"/>
        <s v="Denver Nuggets"/>
        <s v="San Antonio Spurs"/>
        <m/>
        <s v="Phoenix Suns" u="1"/>
        <s v="Oklahoma City Thunder" u="1"/>
        <s v="Brooklyn Nets" u="1"/>
        <s v="Miami Heat" u="1"/>
        <s v="Toronto Raptors" u="1"/>
        <s v="Sacramento Kings" u="1"/>
        <s v="Houston Rockets" u="1"/>
        <s v="Washington Wizards" u="1"/>
        <s v="Memphis Grizzlies" u="1"/>
        <s v="Detroit Pistons" u="1"/>
      </sharedItems>
    </cacheField>
    <cacheField name="home" numFmtId="0">
      <sharedItems containsBlank="1" count="22">
        <s v="Detroit Pistons"/>
        <s v="Washington Wizards"/>
        <s v="New Orleans Pelicans"/>
        <s v="Atlanta Hawks"/>
        <s v="Chicago Bulls"/>
        <s v="Memphis Grizzlies"/>
        <s v="Los Angeles Lakers"/>
        <s v="Utah Jazz"/>
        <m/>
        <s v="Oklahoma City Thunder" u="1"/>
        <s v="Boston Celtics" u="1"/>
        <s v="San Antonio Spurs" u="1"/>
        <s v="Denver Nuggets" u="1"/>
        <s v="Indiana Pacers" u="1"/>
        <s v="Dallas Mavericks" u="1"/>
        <s v="Philadelphia 76ers" u="1"/>
        <s v="Toronto Raptors" u="1"/>
        <s v="Milwaukee Bucks" u="1"/>
        <s v="Golden State Warriors" u="1"/>
        <s v="Houston Rockets" u="1"/>
        <s v="Portland Trail Blazers" u="1"/>
        <s v="Charlotte Hornets" u="1"/>
      </sharedItems>
    </cacheField>
    <cacheField name="Away_Margin" numFmtId="0">
      <sharedItems containsString="0" containsBlank="1" containsNumber="1" minValue="-12.686999999999999" maxValue="5.1310000000000002"/>
    </cacheField>
    <cacheField name="Home_Margin" numFmtId="0">
      <sharedItems containsString="0" containsBlank="1" containsNumber="1" minValue="-5.1310000000000002" maxValue="12.686999999999999"/>
    </cacheField>
    <cacheField name="Away_Win" numFmtId="0">
      <sharedItems containsString="0" containsBlank="1" containsNumber="1" minValue="0.14399999999999999" maxValue="0.64600000000000002"/>
    </cacheField>
    <cacheField name="Home_Win" numFmtId="0">
      <sharedItems containsString="0" containsBlank="1" containsNumber="1" minValue="0.35399999999999998" maxValue="0.85599999999999998"/>
    </cacheField>
    <cacheField name="Model" numFmtId="0">
      <sharedItems containsBlank="1" count="8">
        <s v="Kendall Jenner - Simple Model"/>
        <s v="Tyra Banks - Least Squares"/>
        <s v="Gisele Bundchen - KNN"/>
        <s v="Kate Moss - Random Forest"/>
        <s v="Cindy Crawford - SVM"/>
        <s v="Naomi Campbell - Neural Network"/>
        <s v="Adriana Lima - Combination"/>
        <m/>
      </sharedItems>
    </cacheField>
  </cacheFields>
  <extLst>
    <ext xmlns:x14="http://schemas.microsoft.com/office/spreadsheetml/2009/9/main" uri="{725AE2AE-9491-48be-B2B4-4EB974FC3084}">
      <x14:pivotCacheDefinition pivotCacheId="10683758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
  <r>
    <x v="0"/>
    <x v="0"/>
    <n v="-1.87"/>
    <n v="1.87"/>
    <n v="0.434"/>
    <n v="0.56599999999999995"/>
    <x v="0"/>
  </r>
  <r>
    <x v="1"/>
    <x v="1"/>
    <n v="5.1310000000000002"/>
    <n v="-5.1310000000000002"/>
    <n v="0.64500000000000002"/>
    <n v="0.35499999999999998"/>
    <x v="0"/>
  </r>
  <r>
    <x v="2"/>
    <x v="2"/>
    <n v="-1.274"/>
    <n v="1.274"/>
    <n v="0.46"/>
    <n v="0.54"/>
    <x v="0"/>
  </r>
  <r>
    <x v="3"/>
    <x v="3"/>
    <n v="-2.77"/>
    <n v="2.77"/>
    <n v="0.41499999999999998"/>
    <n v="0.58499999999999996"/>
    <x v="0"/>
  </r>
  <r>
    <x v="4"/>
    <x v="4"/>
    <n v="4.4729999999999999"/>
    <n v="-4.4729999999999999"/>
    <n v="0.64600000000000002"/>
    <n v="0.35399999999999998"/>
    <x v="0"/>
  </r>
  <r>
    <x v="5"/>
    <x v="5"/>
    <n v="1.867"/>
    <n v="-1.867"/>
    <n v="0.56499999999999995"/>
    <n v="0.435"/>
    <x v="0"/>
  </r>
  <r>
    <x v="6"/>
    <x v="6"/>
    <n v="1.667"/>
    <n v="-1.667"/>
    <n v="0.55700000000000005"/>
    <n v="0.443"/>
    <x v="0"/>
  </r>
  <r>
    <x v="7"/>
    <x v="7"/>
    <n v="-11.442"/>
    <n v="11.442"/>
    <n v="0.182"/>
    <n v="0.81799999999999995"/>
    <x v="0"/>
  </r>
  <r>
    <x v="0"/>
    <x v="0"/>
    <n v="-1.4710000000000001"/>
    <n v="1.4710000000000001"/>
    <n v="0.434"/>
    <n v="0.56599999999999995"/>
    <x v="1"/>
  </r>
  <r>
    <x v="1"/>
    <x v="1"/>
    <n v="1.421"/>
    <n v="-1.421"/>
    <n v="0.55600000000000005"/>
    <n v="0.44400000000000001"/>
    <x v="1"/>
  </r>
  <r>
    <x v="2"/>
    <x v="2"/>
    <n v="-2.6829999999999998"/>
    <n v="2.6829999999999998"/>
    <n v="0.36899999999999999"/>
    <n v="0.63100000000000001"/>
    <x v="1"/>
  </r>
  <r>
    <x v="3"/>
    <x v="3"/>
    <n v="-4.5819999999999999"/>
    <n v="4.5819999999999999"/>
    <n v="0.313"/>
    <n v="0.68700000000000006"/>
    <x v="1"/>
  </r>
  <r>
    <x v="4"/>
    <x v="4"/>
    <n v="0.997"/>
    <n v="-0.997"/>
    <n v="0.54100000000000004"/>
    <n v="0.45900000000000002"/>
    <x v="1"/>
  </r>
  <r>
    <x v="5"/>
    <x v="5"/>
    <n v="-1.1259999999999999"/>
    <n v="1.1259999999999999"/>
    <n v="0.49199999999999999"/>
    <n v="0.50800000000000001"/>
    <x v="1"/>
  </r>
  <r>
    <x v="6"/>
    <x v="6"/>
    <n v="-0.49099999999999999"/>
    <n v="0.49099999999999999"/>
    <n v="0.46800000000000003"/>
    <n v="0.53200000000000003"/>
    <x v="1"/>
  </r>
  <r>
    <x v="7"/>
    <x v="7"/>
    <n v="-12.686999999999999"/>
    <n v="12.686999999999999"/>
    <n v="0.17599999999999999"/>
    <n v="0.82399999999999995"/>
    <x v="1"/>
  </r>
  <r>
    <x v="0"/>
    <x v="0"/>
    <n v="-4.7140000000000004"/>
    <n v="4.7140000000000004"/>
    <n v="0.40500000000000003"/>
    <n v="0.59499999999999997"/>
    <x v="2"/>
  </r>
  <r>
    <x v="1"/>
    <x v="1"/>
    <n v="-4.524"/>
    <n v="4.524"/>
    <n v="0.47599999999999998"/>
    <n v="0.52400000000000002"/>
    <x v="2"/>
  </r>
  <r>
    <x v="2"/>
    <x v="2"/>
    <n v="-1.048"/>
    <n v="1.048"/>
    <n v="0.40500000000000003"/>
    <n v="0.59499999999999997"/>
    <x v="2"/>
  </r>
  <r>
    <x v="3"/>
    <x v="3"/>
    <n v="-7.6669999999999998"/>
    <n v="7.6669999999999998"/>
    <n v="0.28599999999999998"/>
    <n v="0.71399999999999997"/>
    <x v="2"/>
  </r>
  <r>
    <x v="4"/>
    <x v="4"/>
    <n v="-3"/>
    <n v="3"/>
    <n v="0.42899999999999999"/>
    <n v="0.57099999999999995"/>
    <x v="2"/>
  </r>
  <r>
    <x v="5"/>
    <x v="5"/>
    <n v="1.619"/>
    <n v="-1.619"/>
    <n v="0.54800000000000004"/>
    <n v="0.45200000000000001"/>
    <x v="2"/>
  </r>
  <r>
    <x v="6"/>
    <x v="6"/>
    <n v="-2.3809999999999998"/>
    <n v="2.3809999999999998"/>
    <n v="0.38100000000000001"/>
    <n v="0.61899999999999999"/>
    <x v="2"/>
  </r>
  <r>
    <x v="7"/>
    <x v="7"/>
    <n v="-10.095000000000001"/>
    <n v="10.095000000000001"/>
    <n v="0.19"/>
    <n v="0.81"/>
    <x v="2"/>
  </r>
  <r>
    <x v="0"/>
    <x v="0"/>
    <n v="1.2490000000000001"/>
    <n v="-1.2490000000000001"/>
    <n v="0.48"/>
    <n v="0.52"/>
    <x v="3"/>
  </r>
  <r>
    <x v="1"/>
    <x v="1"/>
    <n v="-1.3440000000000001"/>
    <n v="1.3440000000000001"/>
    <n v="0.33200000000000002"/>
    <n v="0.66800000000000004"/>
    <x v="3"/>
  </r>
  <r>
    <x v="2"/>
    <x v="2"/>
    <n v="8.8999999999999996E-2"/>
    <n v="-8.8999999999999996E-2"/>
    <n v="0.55400000000000005"/>
    <n v="0.44600000000000001"/>
    <x v="3"/>
  </r>
  <r>
    <x v="3"/>
    <x v="3"/>
    <n v="-5.181"/>
    <n v="5.181"/>
    <n v="0.2"/>
    <n v="0.8"/>
    <x v="3"/>
  </r>
  <r>
    <x v="4"/>
    <x v="4"/>
    <n v="-0.32500000000000001"/>
    <n v="0.32500000000000001"/>
    <n v="0.48399999999999999"/>
    <n v="0.51600000000000001"/>
    <x v="3"/>
  </r>
  <r>
    <x v="5"/>
    <x v="5"/>
    <n v="1.605"/>
    <n v="-1.605"/>
    <n v="0.55000000000000004"/>
    <n v="0.45"/>
    <x v="3"/>
  </r>
  <r>
    <x v="6"/>
    <x v="6"/>
    <n v="-1.042"/>
    <n v="1.042"/>
    <n v="0.46600000000000003"/>
    <n v="0.53400000000000003"/>
    <x v="3"/>
  </r>
  <r>
    <x v="7"/>
    <x v="7"/>
    <n v="-12.051"/>
    <n v="12.051"/>
    <n v="0.23"/>
    <n v="0.77"/>
    <x v="3"/>
  </r>
  <r>
    <x v="0"/>
    <x v="0"/>
    <n v="-1.069"/>
    <n v="1.069"/>
    <n v="0.47199999999999998"/>
    <n v="0.52800000000000002"/>
    <x v="4"/>
  </r>
  <r>
    <x v="1"/>
    <x v="1"/>
    <n v="0.72599999999999998"/>
    <n v="-0.72599999999999998"/>
    <n v="0.55700000000000005"/>
    <n v="0.443"/>
    <x v="4"/>
  </r>
  <r>
    <x v="2"/>
    <x v="2"/>
    <n v="-3.4660000000000002"/>
    <n v="3.4660000000000002"/>
    <n v="0.379"/>
    <n v="0.621"/>
    <x v="4"/>
  </r>
  <r>
    <x v="3"/>
    <x v="3"/>
    <n v="-4.4790000000000001"/>
    <n v="4.4790000000000001"/>
    <n v="0.32900000000000001"/>
    <n v="0.67100000000000004"/>
    <x v="4"/>
  </r>
  <r>
    <x v="4"/>
    <x v="4"/>
    <n v="1.399"/>
    <n v="-1.399"/>
    <n v="0.56299999999999994"/>
    <n v="0.437"/>
    <x v="4"/>
  </r>
  <r>
    <x v="5"/>
    <x v="5"/>
    <n v="-0.53600000000000003"/>
    <n v="0.53600000000000003"/>
    <n v="0.49"/>
    <n v="0.51"/>
    <x v="4"/>
  </r>
  <r>
    <x v="6"/>
    <x v="6"/>
    <n v="-0.39600000000000002"/>
    <n v="0.39600000000000002"/>
    <n v="0.47499999999999998"/>
    <n v="0.52500000000000002"/>
    <x v="4"/>
  </r>
  <r>
    <x v="7"/>
    <x v="7"/>
    <n v="-9.6050000000000004"/>
    <n v="9.6050000000000004"/>
    <n v="0.193"/>
    <n v="0.80700000000000005"/>
    <x v="4"/>
  </r>
  <r>
    <x v="0"/>
    <x v="0"/>
    <n v="-1.109"/>
    <n v="1.109"/>
    <n v="0.35599999999999998"/>
    <n v="0.64400000000000002"/>
    <x v="5"/>
  </r>
  <r>
    <x v="1"/>
    <x v="1"/>
    <n v="1.1000000000000001"/>
    <n v="-1.1000000000000001"/>
    <n v="0.498"/>
    <n v="0.502"/>
    <x v="5"/>
  </r>
  <r>
    <x v="2"/>
    <x v="2"/>
    <n v="-3.5310000000000001"/>
    <n v="3.5310000000000001"/>
    <n v="0.32100000000000001"/>
    <n v="0.67900000000000005"/>
    <x v="5"/>
  </r>
  <r>
    <x v="3"/>
    <x v="3"/>
    <n v="-4.5439999999999996"/>
    <n v="4.5439999999999996"/>
    <n v="0.28799999999999998"/>
    <n v="0.71199999999999997"/>
    <x v="5"/>
  </r>
  <r>
    <x v="4"/>
    <x v="4"/>
    <n v="1.5760000000000001"/>
    <n v="-1.5760000000000001"/>
    <n v="0.51300000000000001"/>
    <n v="0.48699999999999999"/>
    <x v="5"/>
  </r>
  <r>
    <x v="5"/>
    <x v="5"/>
    <n v="-0.50600000000000001"/>
    <n v="0.50600000000000001"/>
    <n v="0.42499999999999999"/>
    <n v="0.57499999999999996"/>
    <x v="5"/>
  </r>
  <r>
    <x v="6"/>
    <x v="6"/>
    <n v="-0.53400000000000003"/>
    <n v="0.53400000000000003"/>
    <n v="0.45200000000000001"/>
    <n v="0.54800000000000004"/>
    <x v="5"/>
  </r>
  <r>
    <x v="7"/>
    <x v="7"/>
    <n v="-9.5359999999999996"/>
    <n v="9.5359999999999996"/>
    <n v="0.14399999999999999"/>
    <n v="0.85599999999999998"/>
    <x v="5"/>
  </r>
  <r>
    <x v="0"/>
    <x v="0"/>
    <n v="-1.4970000000000001"/>
    <n v="1.4970000000000001"/>
    <n v="0.43"/>
    <n v="0.56999999999999995"/>
    <x v="6"/>
  </r>
  <r>
    <x v="1"/>
    <x v="1"/>
    <n v="0.41799999999999998"/>
    <n v="-0.41799999999999998"/>
    <n v="0.51100000000000001"/>
    <n v="0.48899999999999999"/>
    <x v="6"/>
  </r>
  <r>
    <x v="2"/>
    <x v="2"/>
    <n v="-1.986"/>
    <n v="1.986"/>
    <n v="0.41499999999999998"/>
    <n v="0.58499999999999996"/>
    <x v="6"/>
  </r>
  <r>
    <x v="3"/>
    <x v="3"/>
    <n v="-4.87"/>
    <n v="4.87"/>
    <n v="0.30499999999999999"/>
    <n v="0.69499999999999995"/>
    <x v="6"/>
  </r>
  <r>
    <x v="4"/>
    <x v="4"/>
    <n v="0.85299999999999998"/>
    <n v="-0.85299999999999998"/>
    <n v="0.52900000000000003"/>
    <n v="0.47099999999999997"/>
    <x v="6"/>
  </r>
  <r>
    <x v="5"/>
    <x v="5"/>
    <n v="0.48699999999999999"/>
    <n v="-0.48699999999999999"/>
    <n v="0.51200000000000001"/>
    <n v="0.48799999999999999"/>
    <x v="6"/>
  </r>
  <r>
    <x v="6"/>
    <x v="6"/>
    <n v="-0.52900000000000003"/>
    <n v="0.52900000000000003"/>
    <n v="0.46600000000000003"/>
    <n v="0.53300000000000003"/>
    <x v="6"/>
  </r>
  <r>
    <x v="7"/>
    <x v="7"/>
    <n v="-10.903"/>
    <n v="10.903"/>
    <n v="0.186"/>
    <n v="0.81399999999999995"/>
    <x v="6"/>
  </r>
  <r>
    <x v="8"/>
    <x v="8"/>
    <m/>
    <m/>
    <m/>
    <m/>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201D03-DB27-2943-80C5-9E47B3544008}"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4:F11" firstHeaderRow="0" firstDataRow="1" firstDataCol="2" rowPageCount="1" colPageCount="1"/>
  <pivotFields count="7">
    <pivotField axis="axisPage" compact="0" outline="0" multipleItemSelectionAllowed="1" showAll="0" defaultSubtotal="0">
      <items count="19">
        <item h="1" m="1" x="16"/>
        <item h="1" x="7"/>
        <item h="1" x="3"/>
        <item h="1" x="4"/>
        <item h="1" x="5"/>
        <item h="1" x="0"/>
        <item h="1" x="1"/>
        <item h="1" x="2"/>
        <item x="6"/>
        <item h="1" x="8"/>
        <item h="1" m="1" x="11"/>
        <item h="1" m="1" x="12"/>
        <item h="1" m="1" x="14"/>
        <item h="1" m="1" x="9"/>
        <item h="1" m="1" x="13"/>
        <item h="1" m="1" x="18"/>
        <item h="1" m="1" x="17"/>
        <item h="1" m="1" x="10"/>
        <item h="1" m="1" x="15"/>
      </items>
      <extLst>
        <ext xmlns:x14="http://schemas.microsoft.com/office/spreadsheetml/2009/9/main" uri="{2946ED86-A175-432a-8AC1-64E0C546D7DE}">
          <x14:pivotField fillDownLabels="1"/>
        </ext>
      </extLst>
    </pivotField>
    <pivotField axis="axisRow" compact="0" outline="0" showAll="0" defaultSubtotal="0">
      <items count="22">
        <item x="7"/>
        <item x="3"/>
        <item m="1" x="17"/>
        <item x="0"/>
        <item x="1"/>
        <item x="2"/>
        <item x="4"/>
        <item x="5"/>
        <item x="6"/>
        <item x="8"/>
        <item m="1" x="10"/>
        <item m="1" x="21"/>
        <item m="1" x="14"/>
        <item m="1" x="19"/>
        <item m="1" x="9"/>
        <item m="1" x="11"/>
        <item m="1" x="13"/>
        <item m="1" x="15"/>
        <item m="1" x="16"/>
        <item m="1" x="12"/>
        <item m="1" x="18"/>
        <item m="1" x="20"/>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8">
        <item x="6"/>
        <item x="4"/>
        <item x="2"/>
        <item x="3"/>
        <item x="0"/>
        <item x="5"/>
        <item x="1"/>
        <item x="7"/>
      </items>
      <extLst>
        <ext xmlns:x14="http://schemas.microsoft.com/office/spreadsheetml/2009/9/main" uri="{2946ED86-A175-432a-8AC1-64E0C546D7DE}">
          <x14:pivotField fillDownLabels="1"/>
        </ext>
      </extLst>
    </pivotField>
  </pivotFields>
  <rowFields count="2">
    <field x="6"/>
    <field x="1"/>
  </rowFields>
  <rowItems count="7">
    <i>
      <x/>
      <x v="8"/>
    </i>
    <i>
      <x v="1"/>
      <x v="8"/>
    </i>
    <i>
      <x v="2"/>
      <x v="8"/>
    </i>
    <i>
      <x v="3"/>
      <x v="8"/>
    </i>
    <i>
      <x v="4"/>
      <x v="8"/>
    </i>
    <i>
      <x v="5"/>
      <x v="8"/>
    </i>
    <i>
      <x v="6"/>
      <x v="8"/>
    </i>
  </rowItems>
  <colFields count="1">
    <field x="-2"/>
  </colFields>
  <colItems count="4">
    <i>
      <x/>
    </i>
    <i i="1">
      <x v="1"/>
    </i>
    <i i="2">
      <x v="2"/>
    </i>
    <i i="3">
      <x v="3"/>
    </i>
  </colItems>
  <pageFields count="1">
    <pageField fld="0" hier="-1"/>
  </pageFields>
  <dataFields count="4">
    <dataField name="Sum of Away_Margin" fld="2" baseField="0" baseItem="0"/>
    <dataField name="Sum of Home_Margin" fld="3" baseField="0" baseItem="0"/>
    <dataField name="Sum of Away_Win" fld="4" baseField="0" baseItem="0"/>
    <dataField name="Sum of Home_Win"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way" xr10:uid="{9BB8BB45-1C78-C840-8473-0DB3BBA9788D}" sourceName="away">
  <pivotTables>
    <pivotTable tabId="5" name="PivotTable2"/>
  </pivotTables>
  <data>
    <tabular pivotCacheId="1068375802">
      <items count="19">
        <i x="6" s="1"/>
        <i x="2"/>
        <i x="1"/>
        <i x="5"/>
        <i x="0"/>
        <i x="4"/>
        <i x="3"/>
        <i x="7"/>
        <i x="11" nd="1"/>
        <i x="18" nd="1"/>
        <i x="15" nd="1"/>
        <i x="17" nd="1"/>
        <i x="12" nd="1"/>
        <i x="10" nd="1"/>
        <i x="9" nd="1"/>
        <i x="14" nd="1"/>
        <i x="13" nd="1"/>
        <i x="16" nd="1"/>
        <i x="8"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way" xr10:uid="{C4AAF5F4-B018-4842-BDDD-203D78635BFB}" cache="Slicer_away" caption="Away Team" style="SlicerStyleOther1"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8C9B-523F-0446-9E2C-1776621B992A}">
  <dimension ref="B1:P41"/>
  <sheetViews>
    <sheetView tabSelected="1" zoomScaleNormal="100" workbookViewId="0"/>
  </sheetViews>
  <sheetFormatPr baseColWidth="10" defaultRowHeight="16" customHeight="1" x14ac:dyDescent="0.2"/>
  <cols>
    <col min="1" max="1" width="2.83203125" style="8" customWidth="1" collapsed="1"/>
    <col min="2" max="2" width="10.83203125" style="8" customWidth="1" collapsed="1"/>
    <col min="3" max="3" width="10.83203125" style="8" collapsed="1"/>
    <col min="4" max="4" width="8.83203125" style="8" customWidth="1" collapsed="1"/>
    <col min="5" max="6" width="10.83203125" style="8" collapsed="1"/>
    <col min="7" max="7" width="2.83203125" style="8" customWidth="1" collapsed="1"/>
    <col min="8" max="8" width="6.83203125" style="8" customWidth="1" collapsed="1"/>
    <col min="9" max="9" width="24.83203125" style="8" customWidth="1" collapsed="1"/>
    <col min="10" max="16" width="15.83203125" style="8" customWidth="1" collapsed="1"/>
    <col min="17" max="16384" width="10.83203125" style="8" collapsed="1"/>
  </cols>
  <sheetData>
    <row r="1" spans="2:16" ht="16" customHeight="1" x14ac:dyDescent="0.2">
      <c r="B1" s="37" t="s">
        <v>119</v>
      </c>
      <c r="C1" s="37"/>
      <c r="E1" s="38" t="s">
        <v>120</v>
      </c>
      <c r="F1" s="38"/>
      <c r="H1" s="49">
        <f ca="1">TODAY()</f>
        <v>44477</v>
      </c>
      <c r="I1" s="49"/>
    </row>
    <row r="2" spans="2:16" ht="16" customHeight="1" x14ac:dyDescent="0.2">
      <c r="H2" s="49"/>
      <c r="I2" s="49"/>
    </row>
    <row r="3" spans="2:16" ht="16" customHeight="1" x14ac:dyDescent="0.2">
      <c r="B3" s="42" t="str">
        <f>I5</f>
        <v>Denver Nuggets</v>
      </c>
      <c r="C3" s="42"/>
      <c r="D3" s="48" t="s">
        <v>128</v>
      </c>
      <c r="E3" s="41" t="str">
        <f>I6</f>
        <v>Los Angeles Lakers</v>
      </c>
      <c r="F3" s="41"/>
      <c r="H3" s="49"/>
      <c r="I3" s="49"/>
      <c r="J3" s="44" t="s">
        <v>325</v>
      </c>
      <c r="K3" s="45" t="s">
        <v>331</v>
      </c>
      <c r="L3" s="46" t="s">
        <v>326</v>
      </c>
      <c r="M3" s="43" t="s">
        <v>327</v>
      </c>
      <c r="N3" s="39" t="s">
        <v>328</v>
      </c>
      <c r="O3" s="40" t="s">
        <v>329</v>
      </c>
      <c r="P3" s="36" t="s">
        <v>330</v>
      </c>
    </row>
    <row r="4" spans="2:16" ht="16" customHeight="1" x14ac:dyDescent="0.2">
      <c r="B4" s="42"/>
      <c r="C4" s="42"/>
      <c r="D4" s="48"/>
      <c r="E4" s="41"/>
      <c r="F4" s="41"/>
      <c r="I4" s="20" t="s">
        <v>121</v>
      </c>
      <c r="J4" s="44"/>
      <c r="K4" s="45"/>
      <c r="L4" s="46"/>
      <c r="M4" s="43"/>
      <c r="N4" s="39"/>
      <c r="O4" s="40"/>
      <c r="P4" s="36"/>
    </row>
    <row r="5" spans="2:16" ht="16" customHeight="1" x14ac:dyDescent="0.2">
      <c r="H5" s="14" t="s">
        <v>119</v>
      </c>
      <c r="I5" s="19" t="str">
        <f>pivot!D2</f>
        <v>Denver Nuggets</v>
      </c>
      <c r="J5" s="12">
        <f>pivot!$J5</f>
        <v>1.667</v>
      </c>
      <c r="K5" s="12">
        <f>pivot!$J6</f>
        <v>-0.49099999999999999</v>
      </c>
      <c r="L5" s="12">
        <f>pivot!$J7</f>
        <v>-2.3809999999999998</v>
      </c>
      <c r="M5" s="12">
        <f>pivot!$J8</f>
        <v>-1.042</v>
      </c>
      <c r="N5" s="12">
        <f>pivot!$J9</f>
        <v>-0.39600000000000002</v>
      </c>
      <c r="O5" s="12">
        <f>pivot!$J10</f>
        <v>-0.53400000000000003</v>
      </c>
      <c r="P5" s="12">
        <f>pivot!$J11</f>
        <v>-0.52900000000000003</v>
      </c>
    </row>
    <row r="6" spans="2:16" ht="16" customHeight="1" x14ac:dyDescent="0.2">
      <c r="B6" s="37" t="s">
        <v>125</v>
      </c>
      <c r="C6" s="37"/>
      <c r="E6" s="38" t="s">
        <v>125</v>
      </c>
      <c r="F6" s="38"/>
      <c r="H6" s="15" t="s">
        <v>120</v>
      </c>
      <c r="I6" s="3" t="str">
        <f>pivot!D3</f>
        <v>Los Angeles Lakers</v>
      </c>
      <c r="J6" s="12">
        <f>pivot!$K5</f>
        <v>-1.667</v>
      </c>
      <c r="K6" s="12">
        <f>pivot!$K6</f>
        <v>0.49099999999999999</v>
      </c>
      <c r="L6" s="12">
        <f>pivot!$K7</f>
        <v>2.3809999999999998</v>
      </c>
      <c r="M6" s="12">
        <f>pivot!$K8</f>
        <v>1.042</v>
      </c>
      <c r="N6" s="12">
        <f>pivot!$K9</f>
        <v>0.39600000000000002</v>
      </c>
      <c r="O6" s="12">
        <f>pivot!$K10</f>
        <v>0.53400000000000003</v>
      </c>
      <c r="P6" s="12">
        <f>pivot!$K11</f>
        <v>0.52900000000000003</v>
      </c>
    </row>
    <row r="7" spans="2:16" ht="16" customHeight="1" x14ac:dyDescent="0.2">
      <c r="B7" s="11"/>
      <c r="C7" s="35" t="s">
        <v>126</v>
      </c>
      <c r="D7" s="11"/>
      <c r="E7" s="35" t="s">
        <v>126</v>
      </c>
    </row>
    <row r="8" spans="2:16" ht="16" customHeight="1" x14ac:dyDescent="0.2">
      <c r="B8" s="6">
        <f>VLOOKUP($B$3,'away rank'!$A:$BS,2,0)</f>
        <v>0.4856783096145636</v>
      </c>
      <c r="C8" s="4">
        <f>VLOOKUP($B$3,'away rank'!$A:$BS,3,0)</f>
        <v>4</v>
      </c>
      <c r="D8" s="5" t="s">
        <v>27</v>
      </c>
      <c r="E8" s="4">
        <f>VLOOKUP($E$3,'home rank'!$A:$BS,3,0)</f>
        <v>13</v>
      </c>
      <c r="F8" s="17">
        <f>VLOOKUP($E$3,'home rank'!$A:$BS,2,0)</f>
        <v>0.471530496769481</v>
      </c>
      <c r="J8" s="44" t="s">
        <v>325</v>
      </c>
      <c r="K8" s="45" t="s">
        <v>331</v>
      </c>
      <c r="L8" s="46" t="s">
        <v>326</v>
      </c>
      <c r="M8" s="43" t="s">
        <v>327</v>
      </c>
      <c r="N8" s="39" t="s">
        <v>328</v>
      </c>
      <c r="O8" s="40" t="s">
        <v>329</v>
      </c>
      <c r="P8" s="36" t="s">
        <v>330</v>
      </c>
    </row>
    <row r="9" spans="2:16" ht="16" customHeight="1" x14ac:dyDescent="0.2">
      <c r="B9" s="6">
        <f>VLOOKUP($B$3,'away rank'!$A:$BS,4,0)</f>
        <v>0.60905771867276115</v>
      </c>
      <c r="C9" s="4">
        <f>VLOOKUP($B$3,'away rank'!$A:$BS,5,0)</f>
        <v>17</v>
      </c>
      <c r="D9" s="5" t="s">
        <v>29</v>
      </c>
      <c r="E9" s="4">
        <f>VLOOKUP($E$3,'home rank'!$A:$BS,5,0)</f>
        <v>10</v>
      </c>
      <c r="F9" s="17">
        <f>VLOOKUP($E$3,'home rank'!$A:$BS,4,0)</f>
        <v>0.63523489004029909</v>
      </c>
      <c r="I9" s="16" t="s">
        <v>122</v>
      </c>
      <c r="J9" s="44"/>
      <c r="K9" s="45"/>
      <c r="L9" s="46"/>
      <c r="M9" s="43"/>
      <c r="N9" s="39"/>
      <c r="O9" s="40"/>
      <c r="P9" s="36"/>
    </row>
    <row r="10" spans="2:16" ht="16" customHeight="1" x14ac:dyDescent="0.2">
      <c r="B10" s="6">
        <f>VLOOKUP($B$3,'away rank'!$A:$BS,6,0)</f>
        <v>0.37396818213637867</v>
      </c>
      <c r="C10" s="4">
        <f>VLOOKUP($B$3,'away rank'!$A:$BS,7,0)</f>
        <v>8</v>
      </c>
      <c r="D10" s="5" t="s">
        <v>31</v>
      </c>
      <c r="E10" s="4">
        <f>VLOOKUP($E$3,'home rank'!$A:$BS,7,0)</f>
        <v>26</v>
      </c>
      <c r="F10" s="17">
        <f>VLOOKUP($E$3,'home rank'!$A:$BS,6,0)</f>
        <v>0.34108834973811325</v>
      </c>
      <c r="H10" s="14" t="s">
        <v>119</v>
      </c>
      <c r="I10" s="19" t="str">
        <f>pivot!D2</f>
        <v>Denver Nuggets</v>
      </c>
      <c r="J10" s="13">
        <f>pivot!$L5</f>
        <v>0.55700000000000005</v>
      </c>
      <c r="K10" s="13">
        <f>pivot!$L6</f>
        <v>0.46800000000000003</v>
      </c>
      <c r="L10" s="13">
        <f>pivot!$L7</f>
        <v>0.38100000000000001</v>
      </c>
      <c r="M10" s="13">
        <f>pivot!$L8</f>
        <v>0.46600000000000003</v>
      </c>
      <c r="N10" s="13">
        <f>pivot!$L9</f>
        <v>0.47499999999999998</v>
      </c>
      <c r="O10" s="13">
        <f>pivot!$L10</f>
        <v>0.45200000000000001</v>
      </c>
      <c r="P10" s="13">
        <f>pivot!$L11</f>
        <v>0.46600000000000003</v>
      </c>
    </row>
    <row r="11" spans="2:16" ht="16" customHeight="1" x14ac:dyDescent="0.2">
      <c r="B11" s="6">
        <f>VLOOKUP($B$3,'away rank'!$A:$BS,8,0)</f>
        <v>0.39094228132723879</v>
      </c>
      <c r="C11" s="4">
        <f>VLOOKUP($B$3,'away rank'!$A:$BS,9,0)</f>
        <v>14</v>
      </c>
      <c r="D11" s="5" t="s">
        <v>33</v>
      </c>
      <c r="E11" s="4">
        <f>VLOOKUP($E$3,'home rank'!$A:$BS,9,0)</f>
        <v>21</v>
      </c>
      <c r="F11" s="17">
        <f>VLOOKUP($E$3,'home rank'!$A:$BS,8,0)</f>
        <v>0.36476510995970085</v>
      </c>
      <c r="H11" s="15" t="s">
        <v>120</v>
      </c>
      <c r="I11" s="3" t="str">
        <f>pivot!D3</f>
        <v>Los Angeles Lakers</v>
      </c>
      <c r="J11" s="13">
        <f>pivot!$M5</f>
        <v>0.443</v>
      </c>
      <c r="K11" s="13">
        <f>pivot!$M6</f>
        <v>0.53200000000000003</v>
      </c>
      <c r="L11" s="13">
        <f>pivot!$M7</f>
        <v>0.61899999999999999</v>
      </c>
      <c r="M11" s="13">
        <f>pivot!$M8</f>
        <v>0.53400000000000003</v>
      </c>
      <c r="N11" s="13">
        <f>pivot!$M9</f>
        <v>0.52500000000000002</v>
      </c>
      <c r="O11" s="13">
        <f>pivot!$M10</f>
        <v>0.54800000000000004</v>
      </c>
      <c r="P11" s="13">
        <f>pivot!$M11</f>
        <v>0.53300000000000003</v>
      </c>
    </row>
    <row r="12" spans="2:16" ht="16" customHeight="1" x14ac:dyDescent="0.2">
      <c r="B12" s="6">
        <f>VLOOKUP($B$3,'away rank'!$A:$BS,10,0)</f>
        <v>0.82932804810889849</v>
      </c>
      <c r="C12" s="4">
        <f>VLOOKUP($B$3,'away rank'!$A:$BS,11,0)</f>
        <v>3</v>
      </c>
      <c r="D12" s="5" t="s">
        <v>35</v>
      </c>
      <c r="E12" s="4">
        <f>VLOOKUP($E$3,'home rank'!$A:$BS,11,0)</f>
        <v>26</v>
      </c>
      <c r="F12" s="17">
        <f>VLOOKUP($E$3,'home rank'!$A:$BS,10,0)</f>
        <v>0.74107478849236319</v>
      </c>
      <c r="K12" s="53" t="s">
        <v>129</v>
      </c>
      <c r="L12" s="53"/>
      <c r="M12" s="53"/>
      <c r="N12" s="53"/>
    </row>
    <row r="13" spans="2:16" ht="16" customHeight="1" x14ac:dyDescent="0.2">
      <c r="B13" s="6">
        <f>VLOOKUP($B$3,'away rank'!$A:$BS,12,0)</f>
        <v>0.17033790390935089</v>
      </c>
      <c r="C13" s="4">
        <f>VLOOKUP($B$3,'away rank'!$A:$BS,13,0)</f>
        <v>29</v>
      </c>
      <c r="D13" s="5" t="s">
        <v>37</v>
      </c>
      <c r="E13" s="4">
        <f>VLOOKUP($E$3,'home rank'!$A:$BS,13,0)</f>
        <v>5</v>
      </c>
      <c r="F13" s="17">
        <f>VLOOKUP($E$3,'home rank'!$A:$BS,12,0)</f>
        <v>0.21501997629207206</v>
      </c>
      <c r="K13" s="54"/>
      <c r="L13" s="54"/>
      <c r="M13" s="54"/>
      <c r="N13" s="54"/>
    </row>
    <row r="14" spans="2:16" ht="16" customHeight="1" x14ac:dyDescent="0.25">
      <c r="B14" s="6">
        <f>VLOOKUP($B$3,'away rank'!$A:$BS,14,0)</f>
        <v>0.23434848761095478</v>
      </c>
      <c r="C14" s="4">
        <f>VLOOKUP($B$3,'away rank'!$A:$BS,15,0)</f>
        <v>2</v>
      </c>
      <c r="D14" s="5" t="s">
        <v>39</v>
      </c>
      <c r="E14" s="4">
        <f>VLOOKUP($E$3,'home rank'!$A:$BS,15,0)</f>
        <v>14</v>
      </c>
      <c r="F14" s="17">
        <f>VLOOKUP($E$3,'home rank'!$A:$BS,14,0)</f>
        <v>0.24011750574029658</v>
      </c>
      <c r="K14" s="55" t="str">
        <f>VLOOKUP(pivot!D3,arenas!A:B,2,0)&amp;" - "&amp;VLOOKUP(pivot!D3,arenas!A:C,3,0)</f>
        <v>STAPLES Center - Los Angeles, California</v>
      </c>
      <c r="L14" s="55"/>
      <c r="M14" s="55"/>
      <c r="N14" s="55"/>
    </row>
    <row r="15" spans="2:16" ht="16" customHeight="1" x14ac:dyDescent="0.2">
      <c r="B15" s="6">
        <f>VLOOKUP($B$3,'away rank'!$A:$BS,20,0)</f>
        <v>0.61570104788838032</v>
      </c>
      <c r="C15" s="4">
        <f>VLOOKUP($B$3,'away rank'!$A:$BS,21,0)</f>
        <v>14</v>
      </c>
      <c r="D15" s="5" t="s">
        <v>45</v>
      </c>
      <c r="E15" s="4">
        <f>VLOOKUP($E$3,'home rank'!$A:$BS,21,0)</f>
        <v>14</v>
      </c>
      <c r="F15" s="17">
        <f>VLOOKUP($E$3,'home rank'!$A:$BS,20,0)</f>
        <v>0.60505585062596812</v>
      </c>
      <c r="L15" s="50">
        <f>VLOOKUP(pivot!D3,'game times'!B:F,5,0)</f>
        <v>0.875</v>
      </c>
      <c r="M15" s="50"/>
    </row>
    <row r="16" spans="2:16" ht="16" customHeight="1" x14ac:dyDescent="0.2">
      <c r="B16" s="6">
        <f>VLOOKUP($B$3,'away rank'!$A:$BS,22,0)</f>
        <v>0.13685054713761749</v>
      </c>
      <c r="C16" s="4">
        <f>VLOOKUP($B$3,'away rank'!$A:$BS,23,0)</f>
        <v>19</v>
      </c>
      <c r="D16" s="5" t="s">
        <v>47</v>
      </c>
      <c r="E16" s="4">
        <f>VLOOKUP($E$3,'home rank'!$A:$BS,23,0)</f>
        <v>28</v>
      </c>
      <c r="F16" s="17">
        <f>VLOOKUP($E$3,'home rank'!$A:$BS,22,0)</f>
        <v>0.15247365635380053</v>
      </c>
      <c r="K16" s="42" t="str">
        <f>pivot!D2</f>
        <v>Denver Nuggets</v>
      </c>
      <c r="L16" s="42"/>
      <c r="M16" s="41" t="str">
        <f>pivot!D3</f>
        <v>Los Angeles Lakers</v>
      </c>
      <c r="N16" s="41"/>
    </row>
    <row r="17" spans="2:14" ht="16" customHeight="1" x14ac:dyDescent="0.2">
      <c r="B17" s="6">
        <f>VLOOKUP($B$3,'away rank'!$A:$BS,60,0)</f>
        <v>0.18733255375911909</v>
      </c>
      <c r="C17" s="4">
        <f>VLOOKUP($B$3,'away rank'!$A:$BS,61,0)</f>
        <v>15</v>
      </c>
      <c r="D17" s="5" t="s">
        <v>53</v>
      </c>
      <c r="E17" s="4">
        <f>VLOOKUP($E$3,'home rank'!$A:$BS,61,0)</f>
        <v>2</v>
      </c>
      <c r="F17" s="17">
        <f>VLOOKUP($E$3,'home rank'!$A:$BS,60,0)</f>
        <v>0.21368214085582915</v>
      </c>
      <c r="K17" s="30" t="str">
        <f>VLOOKUP(pivot!D2,standings!A:B,2,0)</f>
        <v>West</v>
      </c>
      <c r="L17" s="30" t="str" cm="1">
        <f t="array" ref="L17">VLOOKUP(pivot!D2,standings!$A:$P,16,0)&amp;IF(OR(VALUE(RIGHT(VLOOKUP(pivot!D2,standings!$A:$P,16,0),2))={11,12,13}),"th",IF(OR(VALUE(RIGHT(VLOOKUP(pivot!D2,standings!$A:$P,16,0)))={1,2,3}),CHOOSE(RIGHT(VLOOKUP(pivot!D2,standings!$A:$P,16,0)),"st","nd","rd"),"th"))</f>
        <v>3rd</v>
      </c>
      <c r="M17" s="15" t="str">
        <f>VLOOKUP(pivot!D3,standings!A:B,2,0)</f>
        <v>West</v>
      </c>
      <c r="N17" s="15" t="str" cm="1">
        <f t="array" ref="N17">VLOOKUP(pivot!D3,standings!$A:$P,16,0)&amp;IF(OR(VALUE(RIGHT(VLOOKUP(pivot!D3,standings!$A:$P,16,0),2))={11,12,13}),"th",IF(OR(VALUE(RIGHT(VLOOKUP(pivot!D3,standings!$A:$P,16,0)))={1,2,3}),CHOOSE(RIGHT(VLOOKUP(pivot!D3,standings!$A:$P,16,0)),"st","nd","rd"),"th"))</f>
        <v>7th</v>
      </c>
    </row>
    <row r="18" spans="2:14" ht="16" customHeight="1" x14ac:dyDescent="0.2">
      <c r="B18" s="6">
        <f>VLOOKUP($B$3,'away rank'!$A:$BS,30,0)</f>
        <v>0.55907043836198445</v>
      </c>
      <c r="C18" s="4">
        <f>VLOOKUP($B$3,'away rank'!$A:$BS,31,0)</f>
        <v>5</v>
      </c>
      <c r="D18" s="5" t="s">
        <v>55</v>
      </c>
      <c r="E18" s="4">
        <f>VLOOKUP($E$3,'home rank'!$A:$BS,31,0)</f>
        <v>17</v>
      </c>
      <c r="F18" s="17">
        <f>VLOOKUP($E$3,'home rank'!$A:$BS,30,0)</f>
        <v>0.53343270918054497</v>
      </c>
      <c r="K18" s="32" t="s">
        <v>192</v>
      </c>
      <c r="L18" s="33" t="str">
        <f>VLOOKUP(pivot!$D$2,standings!$A:$P,4,0)</f>
        <v>47-25</v>
      </c>
      <c r="M18" s="32" t="s">
        <v>192</v>
      </c>
      <c r="N18" s="33" t="str">
        <f>VLOOKUP(pivot!$D$3,standings!$A:$P,4,0)</f>
        <v>42-30</v>
      </c>
    </row>
    <row r="19" spans="2:14" ht="16" customHeight="1" x14ac:dyDescent="0.2">
      <c r="B19" s="6">
        <f>VLOOKUP($B$3,'away rank'!$A:$BS,32,0)</f>
        <v>0.61596904376083605</v>
      </c>
      <c r="C19" s="4">
        <f>VLOOKUP($B$3,'away rank'!$A:$BS,33,0)</f>
        <v>7</v>
      </c>
      <c r="D19" s="5" t="s">
        <v>57</v>
      </c>
      <c r="E19" s="4">
        <f>VLOOKUP($E$3,'home rank'!$A:$BS,33,0)</f>
        <v>17</v>
      </c>
      <c r="F19" s="17">
        <f>VLOOKUP($E$3,'home rank'!$A:$BS,32,0)</f>
        <v>0.60205324405195115</v>
      </c>
      <c r="K19" s="32" t="s">
        <v>194</v>
      </c>
      <c r="L19" s="33" t="str">
        <f>VLOOKUP(pivot!$D$2,standings!$A:$P,6,0)</f>
        <v>6-4</v>
      </c>
      <c r="M19" s="32" t="s">
        <v>194</v>
      </c>
      <c r="N19" s="33" t="str">
        <f>VLOOKUP(pivot!$D$3,standings!$A:$P,6,0)</f>
        <v>6-4</v>
      </c>
    </row>
    <row r="20" spans="2:14" ht="16" customHeight="1" x14ac:dyDescent="0.2">
      <c r="B20" s="7">
        <f>VLOOKUP($B$3,'away rank'!$A:$BS,66,0)</f>
        <v>113.83568266484539</v>
      </c>
      <c r="C20" s="4">
        <f>VLOOKUP($B$3,'away rank'!$A:$BS,67,0)</f>
        <v>7</v>
      </c>
      <c r="D20" s="5" t="s">
        <v>123</v>
      </c>
      <c r="E20" s="4">
        <f>VLOOKUP($E$3,'home rank'!$A:$BS,67,0)</f>
        <v>24</v>
      </c>
      <c r="F20" s="18">
        <f>VLOOKUP($E$3,'home rank'!$A:$BS,66,0)</f>
        <v>106.82255700512864</v>
      </c>
      <c r="K20" s="32" t="s">
        <v>195</v>
      </c>
      <c r="L20" s="33" t="str">
        <f>VLOOKUP(pivot!$D$2,standings!$A:$P,7,0)</f>
        <v>L 1</v>
      </c>
      <c r="M20" s="32" t="s">
        <v>195</v>
      </c>
      <c r="N20" s="33" t="str">
        <f>VLOOKUP(pivot!$D$3,standings!$A:$P,7,0)</f>
        <v>W 5</v>
      </c>
    </row>
    <row r="21" spans="2:14" ht="16" customHeight="1" x14ac:dyDescent="0.2">
      <c r="B21" s="7">
        <f>VLOOKUP($B$3,'away rank'!$A:$BS,70,0)</f>
        <v>98.322846987173889</v>
      </c>
      <c r="C21" s="4">
        <f>VLOOKUP($B$3,'away rank'!$A:$BS,71,0)</f>
        <v>30</v>
      </c>
      <c r="D21" s="5" t="s">
        <v>95</v>
      </c>
      <c r="E21" s="4">
        <f>VLOOKUP($E$3,'home rank'!$A:$BS,71,0)</f>
        <v>15</v>
      </c>
      <c r="F21" s="18">
        <f>VLOOKUP($E$3,'home rank'!$A:$BS,70,0)</f>
        <v>101.09676668796519</v>
      </c>
      <c r="K21" s="32" t="s">
        <v>196</v>
      </c>
      <c r="L21" s="33" t="str">
        <f>VLOOKUP(pivot!$D$2,standings!$A:$P,8,0)</f>
        <v>22-14</v>
      </c>
      <c r="M21" s="32" t="s">
        <v>200</v>
      </c>
      <c r="N21" s="33" t="str">
        <f>VLOOKUP(pivot!$D$3,standings!$A:$P,12,0)</f>
        <v>21-15</v>
      </c>
    </row>
    <row r="22" spans="2:14" ht="16" customHeight="1" x14ac:dyDescent="0.2">
      <c r="B22" s="9"/>
      <c r="K22" s="32" t="s">
        <v>198</v>
      </c>
      <c r="L22" s="33" t="str">
        <f>VLOOKUP(pivot!$D$2,standings!$A:$P,10,0)</f>
        <v>6-4</v>
      </c>
      <c r="M22" s="32" t="s">
        <v>202</v>
      </c>
      <c r="N22" s="33" t="str">
        <f>VLOOKUP(pivot!$D$3,standings!$A:$P,14,0)</f>
        <v>5-5</v>
      </c>
    </row>
    <row r="23" spans="2:14" ht="16" customHeight="1" x14ac:dyDescent="0.2">
      <c r="B23" s="37" t="s">
        <v>124</v>
      </c>
      <c r="C23" s="37"/>
      <c r="E23" s="38" t="s">
        <v>124</v>
      </c>
      <c r="F23" s="38"/>
      <c r="K23" s="32" t="s">
        <v>199</v>
      </c>
      <c r="L23" s="33" t="str">
        <f>VLOOKUP(pivot!$D$2,standings!$A:$P,11,0)</f>
        <v>L 1</v>
      </c>
      <c r="M23" s="32" t="s">
        <v>203</v>
      </c>
      <c r="N23" s="33" t="str">
        <f>VLOOKUP(pivot!$D$3,standings!$A:$P,15,0)</f>
        <v>W 4</v>
      </c>
    </row>
    <row r="24" spans="2:14" ht="16" customHeight="1" x14ac:dyDescent="0.2">
      <c r="B24" s="11"/>
      <c r="C24" s="35" t="s">
        <v>126</v>
      </c>
      <c r="D24" s="11"/>
      <c r="E24" s="35" t="s">
        <v>126</v>
      </c>
    </row>
    <row r="25" spans="2:14" ht="16" customHeight="1" x14ac:dyDescent="0.2">
      <c r="B25" s="6">
        <f>VLOOKUP($B$3,'away rank'!$A:$BS,34,0)</f>
        <v>0.44114227459053479</v>
      </c>
      <c r="C25" s="4">
        <f>VLOOKUP($B$3,'away rank'!$A:$BS,35,0)</f>
        <v>4</v>
      </c>
      <c r="D25" s="5" t="s">
        <v>27</v>
      </c>
      <c r="E25" s="4">
        <f>VLOOKUP($E$3,'home rank'!$A:$BS,35,0)</f>
        <v>11</v>
      </c>
      <c r="F25" s="17">
        <f>VLOOKUP($B$3,'home rank'!$A:$BS,34,0)</f>
        <v>0.45915859107618656</v>
      </c>
      <c r="K25" s="47" t="s">
        <v>282</v>
      </c>
      <c r="L25" s="47"/>
      <c r="M25" s="47" t="s">
        <v>282</v>
      </c>
      <c r="N25" s="47"/>
    </row>
    <row r="26" spans="2:14" ht="16" customHeight="1" x14ac:dyDescent="0.2">
      <c r="B26" s="6">
        <f>VLOOKUP($B$3,'away rank'!$A:$BS,36,0)</f>
        <v>0.56101016575277796</v>
      </c>
      <c r="C26" s="4">
        <f>VLOOKUP($B$3,'away rank'!$A:$BS,37,0)</f>
        <v>5</v>
      </c>
      <c r="D26" s="5" t="s">
        <v>29</v>
      </c>
      <c r="E26" s="4">
        <f>VLOOKUP($E$3,'home rank'!$A:$BS,37,0)</f>
        <v>7</v>
      </c>
      <c r="F26" s="17">
        <f>VLOOKUP($B$3,'home rank'!$A:$BS,36,0)</f>
        <v>0.58695075818806819</v>
      </c>
      <c r="K26" s="52" t="s">
        <v>323</v>
      </c>
      <c r="L26" s="52"/>
      <c r="M26" s="51" t="s">
        <v>324</v>
      </c>
      <c r="N26" s="51"/>
    </row>
    <row r="27" spans="2:14" ht="16" customHeight="1" x14ac:dyDescent="0.2">
      <c r="B27" s="6">
        <f>VLOOKUP($B$3,'away rank'!$A:$BS,38,0)</f>
        <v>0.34694011424104571</v>
      </c>
      <c r="C27" s="4">
        <f>VLOOKUP($B$3,'away rank'!$A:$BS,39,0)</f>
        <v>7</v>
      </c>
      <c r="D27" s="5" t="s">
        <v>31</v>
      </c>
      <c r="E27" s="4">
        <f>VLOOKUP($E$3,'home rank'!$A:$BS,39,0)</f>
        <v>23</v>
      </c>
      <c r="F27" s="17">
        <f>VLOOKUP($B$3,'home rank'!$A:$BS,38,0)</f>
        <v>0.35269746982547012</v>
      </c>
      <c r="K27" s="25" t="s">
        <v>37</v>
      </c>
      <c r="L27" s="6">
        <f>(B13-league!G2)+(F29-league!G2)+league!G2</f>
        <v>0.2049804353762196</v>
      </c>
      <c r="M27" s="17">
        <f>(F29-league!G2)+(B13-league!G2)+league!G2</f>
        <v>0.2049804353762196</v>
      </c>
      <c r="N27" s="27" t="s">
        <v>37</v>
      </c>
    </row>
    <row r="28" spans="2:14" ht="16" customHeight="1" x14ac:dyDescent="0.2">
      <c r="B28" s="6">
        <f>VLOOKUP($B$3,'away rank'!$A:$BS,40,0)</f>
        <v>0.43898983424722204</v>
      </c>
      <c r="C28" s="4">
        <f>VLOOKUP($B$3,'away rank'!$A:$BS,41,0)</f>
        <v>26</v>
      </c>
      <c r="D28" s="5" t="s">
        <v>33</v>
      </c>
      <c r="E28" s="4">
        <f>VLOOKUP($E$3,'home rank'!$A:$BS,41,0)</f>
        <v>24</v>
      </c>
      <c r="F28" s="17">
        <f>VLOOKUP($B$3,'home rank'!$A:$BS,40,0)</f>
        <v>0.41304924181193176</v>
      </c>
      <c r="K28" s="25" t="s">
        <v>39</v>
      </c>
      <c r="L28" s="6">
        <f>(B14-league!H2)+((1-Summary!F30)-league!H2)+league!H2</f>
        <v>0.20053631892784926</v>
      </c>
      <c r="M28" s="17">
        <f>(F30-league!I2)+((1-Summary!B14)-league!I2)+league!I2</f>
        <v>0.79951974902263412</v>
      </c>
      <c r="N28" s="27" t="s">
        <v>41</v>
      </c>
    </row>
    <row r="29" spans="2:14" ht="16" customHeight="1" x14ac:dyDescent="0.2">
      <c r="B29" s="6">
        <f>VLOOKUP($B$3,'away rank'!$A:$BS,44,0)</f>
        <v>0.21415597343980478</v>
      </c>
      <c r="C29" s="4">
        <f>VLOOKUP($B$3,'away rank'!$A:$BS,45,0)</f>
        <v>24</v>
      </c>
      <c r="D29" s="5" t="s">
        <v>37</v>
      </c>
      <c r="E29" s="4">
        <f>VLOOKUP($E$3,'home rank'!$A:$BS,45,0)</f>
        <v>5</v>
      </c>
      <c r="F29" s="17">
        <f>VLOOKUP($B$3,'home rank'!$A:$BS,44,0)</f>
        <v>0.22663273121923222</v>
      </c>
      <c r="K29" s="25" t="s">
        <v>47</v>
      </c>
      <c r="L29" s="6">
        <f>(B16-league!L2)+(Summary!F33-league!L2)+league!L2</f>
        <v>0.14967567897775097</v>
      </c>
      <c r="M29" s="17">
        <f>(F33-league!L2)+(Summary!B16-league!L2)+league!L2</f>
        <v>0.14967567897775097</v>
      </c>
      <c r="N29" s="27" t="s">
        <v>47</v>
      </c>
    </row>
    <row r="30" spans="2:14" ht="16" customHeight="1" x14ac:dyDescent="0.2">
      <c r="B30" s="6">
        <f>VLOOKUP($B$3,'away rank'!$A:$BS,16,0)</f>
        <v>0.77940715943948513</v>
      </c>
      <c r="C30" s="4">
        <f>VLOOKUP($B$3,'away rank'!$A:$BS,17,0)</f>
        <v>16</v>
      </c>
      <c r="D30" s="5" t="s">
        <v>41</v>
      </c>
      <c r="E30" s="4">
        <f>VLOOKUP($E$3,'home rank'!$A:$BS,17,0)</f>
        <v>1</v>
      </c>
      <c r="F30" s="17">
        <f>VLOOKUP($B$3,'home rank'!$A:$BS,16,0)</f>
        <v>0.81184496467164347</v>
      </c>
      <c r="K30" s="25" t="s">
        <v>55</v>
      </c>
      <c r="L30" s="6">
        <f>(B18-league!P2)+(Summary!F37-league!P2)+league!P2</f>
        <v>0.5551998621003883</v>
      </c>
      <c r="M30" s="17">
        <f>(F37-league!P2)+(B18-league!P2)+league!P2</f>
        <v>0.5551998621003883</v>
      </c>
      <c r="N30" s="27" t="s">
        <v>55</v>
      </c>
    </row>
    <row r="31" spans="2:14" ht="16" customHeight="1" x14ac:dyDescent="0.2">
      <c r="B31" s="6">
        <f>VLOOKUP($B$3,'away rank'!$A:$BS,18,0)</f>
        <v>0.5128875341815663</v>
      </c>
      <c r="C31" s="4">
        <f>VLOOKUP($B$3,'away rank'!$A:$BS,19,0)</f>
        <v>6</v>
      </c>
      <c r="D31" s="5" t="s">
        <v>43</v>
      </c>
      <c r="E31" s="4">
        <f>VLOOKUP($E$3,'home rank'!$A:$BS,19,0)</f>
        <v>9</v>
      </c>
      <c r="F31" s="17">
        <f>VLOOKUP($B$3,'home rank'!$A:$BS,18,0)</f>
        <v>0.52526478666292742</v>
      </c>
      <c r="K31" s="25" t="s">
        <v>123</v>
      </c>
      <c r="L31" s="7">
        <f>(B20-league!AH2)+(Summary!F39-league!AI2)+league!AH2</f>
        <v>113.72041143528827</v>
      </c>
      <c r="M31" s="18">
        <f>(F39-league!AI2)+(Summary!B20-league!AH2)+league!AI2</f>
        <v>113.69903450568873</v>
      </c>
      <c r="N31" s="27" t="s">
        <v>127</v>
      </c>
    </row>
    <row r="32" spans="2:14" ht="16" customHeight="1" x14ac:dyDescent="0.2">
      <c r="B32" s="6">
        <f>VLOOKUP($B$3,'away rank'!$A:$BS,52,0)</f>
        <v>0.62862196435362294</v>
      </c>
      <c r="C32" s="4">
        <f>VLOOKUP($B$3,'away rank'!$A:$BS,53,0)</f>
        <v>23</v>
      </c>
      <c r="D32" s="5" t="s">
        <v>45</v>
      </c>
      <c r="E32" s="4">
        <f>VLOOKUP($E$3,'home rank'!$A:$BS,53,0)</f>
        <v>27</v>
      </c>
      <c r="F32" s="17">
        <f>VLOOKUP($B$3,'home rank'!$A:$BS,52,0)</f>
        <v>0.60866010744828214</v>
      </c>
      <c r="K32" s="25" t="s">
        <v>95</v>
      </c>
      <c r="L32" s="7">
        <f>(B21-league!AJ2)+(Summary!F21-league!AJ2)+league!AJ2</f>
        <v>97.99938453261808</v>
      </c>
      <c r="M32" s="18">
        <f>(F21-league!AJ2)+(Summary!B21-league!AJ2)+league!AJ2</f>
        <v>97.99938453261808</v>
      </c>
      <c r="N32" s="27" t="s">
        <v>95</v>
      </c>
    </row>
    <row r="33" spans="2:14" ht="16" customHeight="1" x14ac:dyDescent="0.2">
      <c r="B33" s="6">
        <f>VLOOKUP($B$3,'away rank'!$A:$BS,54,0)</f>
        <v>0.13311462663668958</v>
      </c>
      <c r="C33" s="4">
        <f>VLOOKUP($B$3,'away rank'!$A:$BS,55,0)</f>
        <v>18</v>
      </c>
      <c r="D33" s="5" t="s">
        <v>47</v>
      </c>
      <c r="E33" s="4">
        <f>VLOOKUP($E$3,'home rank'!$A:$BS,55,0)</f>
        <v>15</v>
      </c>
      <c r="F33" s="17">
        <f>VLOOKUP($B$3,'home rank'!$A:$BS,54,0)</f>
        <v>0.14841281179849175</v>
      </c>
      <c r="K33" s="52" t="s">
        <v>324</v>
      </c>
      <c r="L33" s="52"/>
      <c r="M33" s="51" t="s">
        <v>323</v>
      </c>
      <c r="N33" s="51"/>
    </row>
    <row r="34" spans="2:14" ht="16" customHeight="1" x14ac:dyDescent="0.2">
      <c r="B34" s="6">
        <f>VLOOKUP($B$3,'away rank'!$A:$BS,24,0)</f>
        <v>8.0930266164078668E-2</v>
      </c>
      <c r="C34" s="4">
        <f>VLOOKUP($B$3,'away rank'!$A:$BS,25,0)</f>
        <v>25</v>
      </c>
      <c r="D34" s="5" t="s">
        <v>49</v>
      </c>
      <c r="E34" s="4">
        <f>VLOOKUP($E$3,'home rank'!$A:$BS,25,0)</f>
        <v>24</v>
      </c>
      <c r="F34" s="17">
        <f>VLOOKUP($B$3,'home rank'!$A:$BS,24,0)</f>
        <v>7.9211030552857692E-2</v>
      </c>
      <c r="K34" s="25" t="s">
        <v>37</v>
      </c>
      <c r="L34" s="6">
        <f>(B29-league!G2)+(Summary!F13-league!G2)+league!G2</f>
        <v>0.23718574997951333</v>
      </c>
      <c r="M34" s="17">
        <f>(F13-league!G2)+(B29-league!G2)+league!G2</f>
        <v>0.23718574997951333</v>
      </c>
      <c r="N34" s="27" t="s">
        <v>37</v>
      </c>
    </row>
    <row r="35" spans="2:14" ht="16" customHeight="1" x14ac:dyDescent="0.2">
      <c r="B35" s="6">
        <f>VLOOKUP($B$3,'away rank'!$A:$BS,26,0)</f>
        <v>8.523174469027929E-2</v>
      </c>
      <c r="C35" s="4">
        <f>VLOOKUP($B$3,'away rank'!$A:$BS,27,0)</f>
        <v>10</v>
      </c>
      <c r="D35" s="5" t="s">
        <v>51</v>
      </c>
      <c r="E35" s="4">
        <f>VLOOKUP($E$3,'home rank'!$A:$BS,27,0)</f>
        <v>25</v>
      </c>
      <c r="F35" s="17">
        <f>VLOOKUP($B$3,'home rank'!$A:$BS,26,0)</f>
        <v>9.4777621071980261E-2</v>
      </c>
      <c r="K35" s="25" t="s">
        <v>41</v>
      </c>
      <c r="L35" s="6">
        <f>(B30-league!I2)+((1-Summary!F14)-league!I2)+league!I2</f>
        <v>0.76131292566113395</v>
      </c>
      <c r="M35" s="17">
        <f>(F14-league!H2)-((1-Summary!B30)-league!H2)+league!H2</f>
        <v>0.24149186919124377</v>
      </c>
      <c r="N35" s="27" t="s">
        <v>39</v>
      </c>
    </row>
    <row r="36" spans="2:14" ht="16" customHeight="1" x14ac:dyDescent="0.2">
      <c r="B36" s="6">
        <f>VLOOKUP($B$3,'away rank'!$A:$BS,28,0)</f>
        <v>0.18281371491773005</v>
      </c>
      <c r="C36" s="4">
        <f>VLOOKUP($B$3,'away rank'!$A:$BS,29,0)</f>
        <v>10</v>
      </c>
      <c r="D36" s="5" t="s">
        <v>53</v>
      </c>
      <c r="E36" s="4">
        <f>VLOOKUP($E$3,'home rank'!$A:$BS,29,0)</f>
        <v>14</v>
      </c>
      <c r="F36" s="17">
        <f>VLOOKUP($B$3,'home rank'!$A:$BS,28,0)</f>
        <v>0.196846185644968</v>
      </c>
      <c r="K36" s="25" t="s">
        <v>47</v>
      </c>
      <c r="L36" s="6">
        <f>(B33-league!L2)+(Summary!F16-league!L2)+league!L2</f>
        <v>0.15000060303213184</v>
      </c>
      <c r="M36" s="17">
        <f>(F16-league!L2)+(B33-league!L2)+league!L2</f>
        <v>0.15000060303213184</v>
      </c>
      <c r="N36" s="27" t="s">
        <v>47</v>
      </c>
    </row>
    <row r="37" spans="2:14" ht="16" customHeight="1" x14ac:dyDescent="0.2">
      <c r="B37" s="6">
        <f>VLOOKUP($B$3,'away rank'!$A:$BS,62,0)</f>
        <v>0.51758692277829399</v>
      </c>
      <c r="C37" s="4">
        <f>VLOOKUP($B$3,'away rank'!$A:$BS,63,0)</f>
        <v>6</v>
      </c>
      <c r="D37" s="5" t="s">
        <v>55</v>
      </c>
      <c r="E37" s="4">
        <f>VLOOKUP($E$3,'home rank'!$A:$BS,63,0)</f>
        <v>15</v>
      </c>
      <c r="F37" s="17">
        <f>VLOOKUP($B$3,'home rank'!$A:$BS,62,0)</f>
        <v>0.53405975474559386</v>
      </c>
      <c r="K37" s="25" t="s">
        <v>55</v>
      </c>
      <c r="L37" s="6">
        <f>(B37-league!P2)+(Summary!F18-league!P2)+league!P2</f>
        <v>0.51308930095164895</v>
      </c>
      <c r="M37" s="17">
        <f>(F18-league!P2)+(B37-league!P2)+league!P2</f>
        <v>0.51308930095164895</v>
      </c>
      <c r="N37" s="27" t="s">
        <v>55</v>
      </c>
    </row>
    <row r="38" spans="2:14" ht="16" customHeight="1" x14ac:dyDescent="0.2">
      <c r="B38" s="6">
        <f>VLOOKUP($B$3,'away rank'!$A:$BS,64,0)</f>
        <v>0.58681364540364156</v>
      </c>
      <c r="C38" s="4">
        <f>VLOOKUP($B$3,'away rank'!$A:$BS,65,0)</f>
        <v>7</v>
      </c>
      <c r="D38" s="5" t="s">
        <v>57</v>
      </c>
      <c r="E38" s="4">
        <f>VLOOKUP($E$3,'home rank'!$A:$BS,65,0)</f>
        <v>11</v>
      </c>
      <c r="F38" s="17">
        <f>VLOOKUP($B$3,'home rank'!$A:$BS,64,0)</f>
        <v>0.60720903896595324</v>
      </c>
      <c r="K38" s="25" t="s">
        <v>127</v>
      </c>
      <c r="L38" s="7">
        <f>(B39-league!AI2)+(Summary!F20-league!AH2)+league!AI2</f>
        <v>107.1348020824086</v>
      </c>
      <c r="M38" s="18">
        <f>(F20-league!AH2)+(Summary!B39-league!AI2)+league!AI2</f>
        <v>107.1348020824086</v>
      </c>
      <c r="N38" s="27" t="s">
        <v>123</v>
      </c>
    </row>
    <row r="39" spans="2:14" ht="16" customHeight="1" x14ac:dyDescent="0.2">
      <c r="B39" s="7">
        <f>VLOOKUP($B$3,'away rank'!$A:$BS,68,0)</f>
        <v>110.19351094155935</v>
      </c>
      <c r="C39" s="4">
        <f>VLOOKUP($B$3,'away rank'!$A:$BS,69,0)</f>
        <v>16</v>
      </c>
      <c r="D39" s="5" t="s">
        <v>127</v>
      </c>
      <c r="E39" s="4">
        <f>VLOOKUP($E$3,'home rank'!$A:$BS,69,0)</f>
        <v>2</v>
      </c>
      <c r="F39" s="18">
        <f>VLOOKUP($B$3,'home rank'!$A:$BS,68,0)</f>
        <v>109.74461770512274</v>
      </c>
    </row>
    <row r="40" spans="2:14" ht="16" customHeight="1" x14ac:dyDescent="0.2">
      <c r="B40" s="10"/>
      <c r="C40" s="10"/>
      <c r="E40" s="9"/>
      <c r="F40" s="10"/>
      <c r="K40" s="25" t="s">
        <v>286</v>
      </c>
      <c r="L40" s="26">
        <f>((L31/100)*L32)+(league!AK4-league!AK3)</f>
        <v>110.501784776025</v>
      </c>
      <c r="M40" s="28">
        <f>((M38/100)*M32)+(league!AK3-league!AK4)</f>
        <v>105.93496517951743</v>
      </c>
      <c r="N40" s="27" t="s">
        <v>286</v>
      </c>
    </row>
    <row r="41" spans="2:14" ht="16" customHeight="1" x14ac:dyDescent="0.2">
      <c r="B41" s="10"/>
    </row>
  </sheetData>
  <mergeCells count="35">
    <mergeCell ref="M33:N33"/>
    <mergeCell ref="K33:L33"/>
    <mergeCell ref="K12:N13"/>
    <mergeCell ref="K14:N14"/>
    <mergeCell ref="K16:L16"/>
    <mergeCell ref="M16:N16"/>
    <mergeCell ref="K26:L26"/>
    <mergeCell ref="M26:N26"/>
    <mergeCell ref="B23:C23"/>
    <mergeCell ref="E23:F23"/>
    <mergeCell ref="K25:L25"/>
    <mergeCell ref="M25:N25"/>
    <mergeCell ref="K3:K4"/>
    <mergeCell ref="L3:L4"/>
    <mergeCell ref="D3:D4"/>
    <mergeCell ref="H1:I3"/>
    <mergeCell ref="B1:C1"/>
    <mergeCell ref="E1:F1"/>
    <mergeCell ref="L15:M15"/>
    <mergeCell ref="P8:P9"/>
    <mergeCell ref="B6:C6"/>
    <mergeCell ref="E6:F6"/>
    <mergeCell ref="N3:N4"/>
    <mergeCell ref="O3:O4"/>
    <mergeCell ref="P3:P4"/>
    <mergeCell ref="N8:N9"/>
    <mergeCell ref="O8:O9"/>
    <mergeCell ref="E3:F4"/>
    <mergeCell ref="B3:C4"/>
    <mergeCell ref="M3:M4"/>
    <mergeCell ref="J8:J9"/>
    <mergeCell ref="K8:K9"/>
    <mergeCell ref="L8:L9"/>
    <mergeCell ref="M8:M9"/>
    <mergeCell ref="J3:J4"/>
  </mergeCells>
  <conditionalFormatting sqref="C8:C21 E8:E21 C25:C39 E25:E39">
    <cfRule type="colorScale" priority="8">
      <colorScale>
        <cfvo type="num" val="1"/>
        <cfvo type="num" val="15"/>
        <cfvo type="num" val="30"/>
        <color rgb="FF00B050"/>
        <color theme="0"/>
        <color rgb="FFFF0000"/>
      </colorScale>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B4A8-FF1A-A244-BB98-64CE136ACF2E}">
  <dimension ref="A2:CG11"/>
  <sheetViews>
    <sheetView workbookViewId="0">
      <selection activeCell="A21" sqref="A21"/>
    </sheetView>
  </sheetViews>
  <sheetFormatPr baseColWidth="10" defaultRowHeight="15" x14ac:dyDescent="0.2"/>
  <cols>
    <col min="1" max="1" width="29.33203125" bestFit="1" customWidth="1" collapsed="1"/>
    <col min="2" max="2" width="15.33203125" bestFit="1" customWidth="1" collapsed="1"/>
    <col min="3" max="3" width="17.33203125" bestFit="1" customWidth="1" collapsed="1"/>
    <col min="4" max="4" width="18" bestFit="1" customWidth="1" collapsed="1"/>
    <col min="5" max="5" width="14.83203125" bestFit="1" customWidth="1" collapsed="1"/>
    <col min="6" max="6" width="15.33203125" bestFit="1" customWidth="1" collapsed="1"/>
    <col min="7" max="7" width="2.83203125" customWidth="1" collapsed="1"/>
    <col min="8" max="13" width="4.83203125" customWidth="1" collapsed="1"/>
    <col min="14" max="14" width="5.6640625" bestFit="1" customWidth="1" collapsed="1"/>
    <col min="15" max="17" width="6.6640625" bestFit="1" customWidth="1" collapsed="1"/>
    <col min="18" max="22" width="6.1640625" bestFit="1" customWidth="1" collapsed="1"/>
    <col min="23" max="23" width="5.1640625" bestFit="1" customWidth="1" collapsed="1"/>
    <col min="24" max="36" width="6.1640625" bestFit="1" customWidth="1" collapsed="1"/>
    <col min="37" max="37" width="5.1640625" bestFit="1" customWidth="1" collapsed="1"/>
    <col min="38" max="43" width="6.1640625" bestFit="1" customWidth="1" collapsed="1"/>
    <col min="44" max="44" width="10" bestFit="1" customWidth="1" collapsed="1"/>
    <col min="45" max="45" width="8.33203125" bestFit="1" customWidth="1" collapsed="1"/>
    <col min="46" max="46" width="10.33203125" bestFit="1" customWidth="1" collapsed="1"/>
    <col min="47" max="47" width="8.33203125" bestFit="1" customWidth="1" collapsed="1"/>
    <col min="48" max="48" width="10.33203125" bestFit="1" customWidth="1" collapsed="1"/>
    <col min="49" max="49" width="8.33203125" bestFit="1" customWidth="1" collapsed="1"/>
    <col min="50" max="50" width="10.33203125" bestFit="1" customWidth="1" collapsed="1"/>
    <col min="51" max="51" width="8.33203125" bestFit="1" customWidth="1" collapsed="1"/>
    <col min="52" max="52" width="10.33203125" bestFit="1" customWidth="1" collapsed="1"/>
    <col min="53" max="53" width="7.83203125" bestFit="1" customWidth="1" collapsed="1"/>
    <col min="54" max="54" width="9.83203125" bestFit="1" customWidth="1" collapsed="1"/>
    <col min="55" max="55" width="7.83203125" bestFit="1" customWidth="1" collapsed="1"/>
    <col min="56" max="56" width="9.83203125" bestFit="1" customWidth="1" collapsed="1"/>
    <col min="57" max="57" width="7.83203125" bestFit="1" customWidth="1" collapsed="1"/>
    <col min="58" max="58" width="9.83203125" bestFit="1" customWidth="1" collapsed="1"/>
    <col min="59" max="59" width="6.83203125" bestFit="1" customWidth="1" collapsed="1"/>
    <col min="60" max="60" width="8.83203125" bestFit="1" customWidth="1" collapsed="1"/>
    <col min="61" max="61" width="7.83203125" bestFit="1" customWidth="1" collapsed="1"/>
    <col min="62" max="62" width="9.83203125" bestFit="1" customWidth="1" collapsed="1"/>
    <col min="63" max="63" width="6.83203125" bestFit="1" customWidth="1" collapsed="1"/>
    <col min="64" max="64" width="8.83203125" bestFit="1" customWidth="1" collapsed="1"/>
    <col min="65" max="65" width="6.83203125" bestFit="1" customWidth="1" collapsed="1"/>
    <col min="66" max="66" width="8.83203125" bestFit="1" customWidth="1" collapsed="1"/>
    <col min="67" max="67" width="7.83203125" bestFit="1" customWidth="1" collapsed="1"/>
    <col min="68" max="68" width="9.83203125" bestFit="1" customWidth="1" collapsed="1"/>
    <col min="69" max="69" width="7.83203125" bestFit="1" customWidth="1" collapsed="1"/>
    <col min="70" max="70" width="9.83203125" bestFit="1" customWidth="1" collapsed="1"/>
    <col min="71" max="71" width="7.83203125" bestFit="1" customWidth="1" collapsed="1"/>
    <col min="72" max="72" width="9.83203125" bestFit="1" customWidth="1" collapsed="1"/>
    <col min="73" max="73" width="7.83203125" bestFit="1" customWidth="1" collapsed="1"/>
    <col min="74" max="74" width="9.83203125" bestFit="1" customWidth="1" collapsed="1"/>
    <col min="75" max="75" width="7.83203125" bestFit="1" customWidth="1" collapsed="1"/>
    <col min="76" max="76" width="9.83203125" bestFit="1" customWidth="1" collapsed="1"/>
    <col min="77" max="77" width="8.83203125" bestFit="1" customWidth="1" collapsed="1"/>
    <col min="79" max="79" width="8.83203125" bestFit="1" customWidth="1" collapsed="1"/>
    <col min="81" max="81" width="8.83203125" bestFit="1" customWidth="1" collapsed="1"/>
    <col min="83" max="83" width="8.83203125" bestFit="1" customWidth="1" collapsed="1"/>
    <col min="85" max="85" width="10" bestFit="1" customWidth="1" collapsed="1"/>
  </cols>
  <sheetData>
    <row r="2" spans="1:13" x14ac:dyDescent="0.2">
      <c r="A2" s="2" t="s">
        <v>0</v>
      </c>
      <c r="B2" t="s">
        <v>102</v>
      </c>
      <c r="C2" t="s">
        <v>0</v>
      </c>
      <c r="D2" t="str">
        <f>B2</f>
        <v>Denver Nuggets</v>
      </c>
    </row>
    <row r="3" spans="1:13" x14ac:dyDescent="0.2">
      <c r="C3" t="s">
        <v>1</v>
      </c>
      <c r="D3" t="str">
        <f>B5</f>
        <v>Los Angeles Lakers</v>
      </c>
    </row>
    <row r="4" spans="1:13" x14ac:dyDescent="0.2">
      <c r="A4" s="2" t="s">
        <v>6</v>
      </c>
      <c r="B4" s="2" t="s">
        <v>1</v>
      </c>
      <c r="C4" t="s">
        <v>115</v>
      </c>
      <c r="D4" t="s">
        <v>116</v>
      </c>
      <c r="E4" t="s">
        <v>117</v>
      </c>
      <c r="F4" t="s">
        <v>118</v>
      </c>
    </row>
    <row r="5" spans="1:13" x14ac:dyDescent="0.2">
      <c r="A5" t="s">
        <v>25</v>
      </c>
      <c r="B5" t="s">
        <v>105</v>
      </c>
      <c r="C5" s="1">
        <v>-0.52900000000000003</v>
      </c>
      <c r="D5" s="1">
        <v>0.52900000000000003</v>
      </c>
      <c r="E5" s="1">
        <v>0.46600000000000003</v>
      </c>
      <c r="F5" s="1">
        <v>0.53300000000000003</v>
      </c>
      <c r="H5" t="str">
        <f t="shared" ref="H5:M5" si="0">A9</f>
        <v>Kendall Jenner - Simple Model</v>
      </c>
      <c r="I5" t="str">
        <f t="shared" si="0"/>
        <v>Los Angeles Lakers</v>
      </c>
      <c r="J5">
        <f t="shared" si="0"/>
        <v>1.667</v>
      </c>
      <c r="K5">
        <f t="shared" si="0"/>
        <v>-1.667</v>
      </c>
      <c r="L5">
        <f t="shared" si="0"/>
        <v>0.55700000000000005</v>
      </c>
      <c r="M5">
        <f t="shared" si="0"/>
        <v>0.443</v>
      </c>
    </row>
    <row r="6" spans="1:13" x14ac:dyDescent="0.2">
      <c r="A6" t="s">
        <v>23</v>
      </c>
      <c r="B6" t="s">
        <v>105</v>
      </c>
      <c r="C6" s="1">
        <v>-0.39600000000000002</v>
      </c>
      <c r="D6" s="1">
        <v>0.39600000000000002</v>
      </c>
      <c r="E6" s="1">
        <v>0.47499999999999998</v>
      </c>
      <c r="F6" s="1">
        <v>0.52500000000000002</v>
      </c>
      <c r="H6" t="str">
        <f t="shared" ref="H6:M6" si="1">A11</f>
        <v>Tyra Banks - Least Squares</v>
      </c>
      <c r="I6" t="str">
        <f t="shared" si="1"/>
        <v>Los Angeles Lakers</v>
      </c>
      <c r="J6">
        <f t="shared" si="1"/>
        <v>-0.49099999999999999</v>
      </c>
      <c r="K6">
        <f t="shared" si="1"/>
        <v>0.49099999999999999</v>
      </c>
      <c r="L6">
        <f t="shared" si="1"/>
        <v>0.46800000000000003</v>
      </c>
      <c r="M6">
        <f t="shared" si="1"/>
        <v>0.53200000000000003</v>
      </c>
    </row>
    <row r="7" spans="1:13" x14ac:dyDescent="0.2">
      <c r="A7" t="s">
        <v>21</v>
      </c>
      <c r="B7" t="s">
        <v>105</v>
      </c>
      <c r="C7" s="1">
        <v>-2.3809999999999998</v>
      </c>
      <c r="D7" s="1">
        <v>2.3809999999999998</v>
      </c>
      <c r="E7" s="1">
        <v>0.38100000000000001</v>
      </c>
      <c r="F7" s="1">
        <v>0.61899999999999999</v>
      </c>
      <c r="H7" t="str">
        <f t="shared" ref="H7:M8" si="2">A7</f>
        <v>Gisele Bundchen - KNN</v>
      </c>
      <c r="I7" t="str">
        <f t="shared" si="2"/>
        <v>Los Angeles Lakers</v>
      </c>
      <c r="J7">
        <f t="shared" si="2"/>
        <v>-2.3809999999999998</v>
      </c>
      <c r="K7">
        <f t="shared" si="2"/>
        <v>2.3809999999999998</v>
      </c>
      <c r="L7">
        <f t="shared" si="2"/>
        <v>0.38100000000000001</v>
      </c>
      <c r="M7">
        <f t="shared" si="2"/>
        <v>0.61899999999999999</v>
      </c>
    </row>
    <row r="8" spans="1:13" x14ac:dyDescent="0.2">
      <c r="A8" t="s">
        <v>22</v>
      </c>
      <c r="B8" t="s">
        <v>105</v>
      </c>
      <c r="C8" s="1">
        <v>-1.042</v>
      </c>
      <c r="D8" s="1">
        <v>1.042</v>
      </c>
      <c r="E8" s="1">
        <v>0.46600000000000003</v>
      </c>
      <c r="F8" s="1">
        <v>0.53400000000000003</v>
      </c>
      <c r="H8" t="str">
        <f t="shared" si="2"/>
        <v>Kate Moss - Random Forest</v>
      </c>
      <c r="I8" t="str">
        <f t="shared" si="2"/>
        <v>Los Angeles Lakers</v>
      </c>
      <c r="J8">
        <f t="shared" si="2"/>
        <v>-1.042</v>
      </c>
      <c r="K8">
        <f t="shared" si="2"/>
        <v>1.042</v>
      </c>
      <c r="L8">
        <f t="shared" si="2"/>
        <v>0.46600000000000003</v>
      </c>
      <c r="M8">
        <f t="shared" si="2"/>
        <v>0.53400000000000003</v>
      </c>
    </row>
    <row r="9" spans="1:13" x14ac:dyDescent="0.2">
      <c r="A9" t="s">
        <v>9</v>
      </c>
      <c r="B9" t="s">
        <v>105</v>
      </c>
      <c r="C9" s="1">
        <v>1.667</v>
      </c>
      <c r="D9" s="1">
        <v>-1.667</v>
      </c>
      <c r="E9" s="1">
        <v>0.55700000000000005</v>
      </c>
      <c r="F9" s="1">
        <v>0.443</v>
      </c>
      <c r="H9" t="str">
        <f t="shared" ref="H9:M9" si="3">A6</f>
        <v>Cindy Crawford - SVM</v>
      </c>
      <c r="I9" t="str">
        <f t="shared" si="3"/>
        <v>Los Angeles Lakers</v>
      </c>
      <c r="J9">
        <f t="shared" si="3"/>
        <v>-0.39600000000000002</v>
      </c>
      <c r="K9">
        <f t="shared" si="3"/>
        <v>0.39600000000000002</v>
      </c>
      <c r="L9">
        <f t="shared" si="3"/>
        <v>0.47499999999999998</v>
      </c>
      <c r="M9">
        <f t="shared" si="3"/>
        <v>0.52500000000000002</v>
      </c>
    </row>
    <row r="10" spans="1:13" x14ac:dyDescent="0.2">
      <c r="A10" t="s">
        <v>24</v>
      </c>
      <c r="B10" t="s">
        <v>105</v>
      </c>
      <c r="C10" s="1">
        <v>-0.53400000000000003</v>
      </c>
      <c r="D10" s="1">
        <v>0.53400000000000003</v>
      </c>
      <c r="E10" s="1">
        <v>0.45200000000000001</v>
      </c>
      <c r="F10" s="1">
        <v>0.54800000000000004</v>
      </c>
      <c r="H10" t="str">
        <f t="shared" ref="H10:M10" si="4">A10</f>
        <v>Naomi Campbell - Neural Network</v>
      </c>
      <c r="I10" t="str">
        <f t="shared" si="4"/>
        <v>Los Angeles Lakers</v>
      </c>
      <c r="J10">
        <f t="shared" si="4"/>
        <v>-0.53400000000000003</v>
      </c>
      <c r="K10">
        <f t="shared" si="4"/>
        <v>0.53400000000000003</v>
      </c>
      <c r="L10">
        <f t="shared" si="4"/>
        <v>0.45200000000000001</v>
      </c>
      <c r="M10">
        <f t="shared" si="4"/>
        <v>0.54800000000000004</v>
      </c>
    </row>
    <row r="11" spans="1:13" x14ac:dyDescent="0.2">
      <c r="A11" t="s">
        <v>20</v>
      </c>
      <c r="B11" t="s">
        <v>105</v>
      </c>
      <c r="C11" s="1">
        <v>-0.49099999999999999</v>
      </c>
      <c r="D11" s="1">
        <v>0.49099999999999999</v>
      </c>
      <c r="E11" s="1">
        <v>0.46800000000000003</v>
      </c>
      <c r="F11" s="1">
        <v>0.53200000000000003</v>
      </c>
      <c r="H11" t="str">
        <f t="shared" ref="H11:M11" si="5">A5</f>
        <v>Adriana Lima - Combination</v>
      </c>
      <c r="I11" t="str">
        <f t="shared" si="5"/>
        <v>Los Angeles Lakers</v>
      </c>
      <c r="J11">
        <f t="shared" si="5"/>
        <v>-0.52900000000000003</v>
      </c>
      <c r="K11">
        <f t="shared" si="5"/>
        <v>0.52900000000000003</v>
      </c>
      <c r="L11">
        <f t="shared" si="5"/>
        <v>0.46600000000000003</v>
      </c>
      <c r="M11">
        <f t="shared" si="5"/>
        <v>0.53300000000000003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workbookViewId="0"/>
  </sheetViews>
  <sheetFormatPr baseColWidth="10" defaultRowHeight="15" x14ac:dyDescent="0.2"/>
  <cols>
    <col min="1" max="1" width="17.1640625" bestFit="1" customWidth="1" collapsed="1"/>
    <col min="2" max="2" width="18" bestFit="1" customWidth="1" collapsed="1"/>
    <col min="3" max="3" width="13.83203125" bestFit="1" customWidth="1" collapsed="1"/>
    <col min="4" max="4" width="14.33203125" bestFit="1" customWidth="1" collapsed="1"/>
    <col min="5" max="5" width="11.6640625" bestFit="1" customWidth="1" collapsed="1"/>
    <col min="6" max="6" width="12.1640625" bestFit="1" customWidth="1" collapsed="1"/>
    <col min="7" max="7" width="27.1640625" bestFit="1" customWidth="1" collapsed="1"/>
  </cols>
  <sheetData>
    <row r="1" spans="1:7" x14ac:dyDescent="0.2">
      <c r="A1" t="s">
        <v>0</v>
      </c>
      <c r="B1" t="s">
        <v>1</v>
      </c>
      <c r="C1" t="s">
        <v>2</v>
      </c>
      <c r="D1" t="s">
        <v>3</v>
      </c>
      <c r="E1" t="s">
        <v>4</v>
      </c>
      <c r="F1" t="s">
        <v>5</v>
      </c>
      <c r="G1" t="s">
        <v>6</v>
      </c>
    </row>
    <row r="2" spans="1:7" x14ac:dyDescent="0.2">
      <c r="A2" t="s">
        <v>110</v>
      </c>
      <c r="B2" t="s">
        <v>103</v>
      </c>
      <c r="C2">
        <v>-1.87</v>
      </c>
      <c r="D2">
        <v>1.87</v>
      </c>
      <c r="E2">
        <v>0.434</v>
      </c>
      <c r="F2">
        <v>0.56599999999999995</v>
      </c>
      <c r="G2" t="s">
        <v>9</v>
      </c>
    </row>
    <row r="3" spans="1:7" x14ac:dyDescent="0.2">
      <c r="A3" t="s">
        <v>10</v>
      </c>
      <c r="B3" t="s">
        <v>7</v>
      </c>
      <c r="C3">
        <v>5.1310000000000002</v>
      </c>
      <c r="D3">
        <v>-5.1310000000000002</v>
      </c>
      <c r="E3">
        <v>0.64500000000000002</v>
      </c>
      <c r="F3">
        <v>0.35499999999999998</v>
      </c>
      <c r="G3" t="s">
        <v>9</v>
      </c>
    </row>
    <row r="4" spans="1:7" x14ac:dyDescent="0.2">
      <c r="A4" t="s">
        <v>17</v>
      </c>
      <c r="B4" t="s">
        <v>12</v>
      </c>
      <c r="C4">
        <v>-1.274</v>
      </c>
      <c r="D4">
        <v>1.274</v>
      </c>
      <c r="E4">
        <v>0.46</v>
      </c>
      <c r="F4">
        <v>0.54</v>
      </c>
      <c r="G4" t="s">
        <v>9</v>
      </c>
    </row>
    <row r="5" spans="1:7" x14ac:dyDescent="0.2">
      <c r="A5" t="s">
        <v>19</v>
      </c>
      <c r="B5" t="s">
        <v>8</v>
      </c>
      <c r="C5">
        <v>-2.77</v>
      </c>
      <c r="D5">
        <v>2.77</v>
      </c>
      <c r="E5">
        <v>0.41499999999999998</v>
      </c>
      <c r="F5">
        <v>0.58499999999999996</v>
      </c>
      <c r="G5" t="s">
        <v>9</v>
      </c>
    </row>
    <row r="6" spans="1:7" x14ac:dyDescent="0.2">
      <c r="A6" t="s">
        <v>111</v>
      </c>
      <c r="B6" t="s">
        <v>100</v>
      </c>
      <c r="C6">
        <v>4.4729999999999999</v>
      </c>
      <c r="D6">
        <v>-4.4729999999999999</v>
      </c>
      <c r="E6">
        <v>0.64600000000000002</v>
      </c>
      <c r="F6">
        <v>0.35399999999999998</v>
      </c>
      <c r="G6" t="s">
        <v>9</v>
      </c>
    </row>
    <row r="7" spans="1:7" x14ac:dyDescent="0.2">
      <c r="A7" t="s">
        <v>108</v>
      </c>
      <c r="B7" t="s">
        <v>13</v>
      </c>
      <c r="C7">
        <v>1.867</v>
      </c>
      <c r="D7">
        <v>-1.867</v>
      </c>
      <c r="E7">
        <v>0.56499999999999995</v>
      </c>
      <c r="F7">
        <v>0.435</v>
      </c>
      <c r="G7" t="s">
        <v>9</v>
      </c>
    </row>
    <row r="8" spans="1:7" x14ac:dyDescent="0.2">
      <c r="A8" t="s">
        <v>102</v>
      </c>
      <c r="B8" t="s">
        <v>105</v>
      </c>
      <c r="C8">
        <v>1.667</v>
      </c>
      <c r="D8">
        <v>-1.667</v>
      </c>
      <c r="E8">
        <v>0.55700000000000005</v>
      </c>
      <c r="F8">
        <v>0.443</v>
      </c>
      <c r="G8" t="s">
        <v>9</v>
      </c>
    </row>
    <row r="9" spans="1:7" x14ac:dyDescent="0.2">
      <c r="A9" t="s">
        <v>15</v>
      </c>
      <c r="B9" t="s">
        <v>16</v>
      </c>
      <c r="C9">
        <v>-11.442</v>
      </c>
      <c r="D9">
        <v>11.442</v>
      </c>
      <c r="E9">
        <v>0.182</v>
      </c>
      <c r="F9">
        <v>0.81799999999999995</v>
      </c>
      <c r="G9" t="s">
        <v>9</v>
      </c>
    </row>
    <row r="10" spans="1:7" x14ac:dyDescent="0.2">
      <c r="A10" t="s">
        <v>110</v>
      </c>
      <c r="B10" t="s">
        <v>103</v>
      </c>
      <c r="C10">
        <v>-1.4710000000000001</v>
      </c>
      <c r="D10">
        <v>1.4710000000000001</v>
      </c>
      <c r="E10">
        <v>0.434</v>
      </c>
      <c r="F10">
        <v>0.56599999999999995</v>
      </c>
      <c r="G10" t="s">
        <v>20</v>
      </c>
    </row>
    <row r="11" spans="1:7" x14ac:dyDescent="0.2">
      <c r="A11" t="s">
        <v>10</v>
      </c>
      <c r="B11" t="s">
        <v>7</v>
      </c>
      <c r="C11">
        <v>1.421</v>
      </c>
      <c r="D11">
        <v>-1.421</v>
      </c>
      <c r="E11">
        <v>0.55600000000000005</v>
      </c>
      <c r="F11">
        <v>0.44400000000000001</v>
      </c>
      <c r="G11" t="s">
        <v>20</v>
      </c>
    </row>
    <row r="12" spans="1:7" x14ac:dyDescent="0.2">
      <c r="A12" t="s">
        <v>17</v>
      </c>
      <c r="B12" t="s">
        <v>12</v>
      </c>
      <c r="C12">
        <v>-2.6829999999999998</v>
      </c>
      <c r="D12">
        <v>2.6829999999999998</v>
      </c>
      <c r="E12">
        <v>0.36899999999999999</v>
      </c>
      <c r="F12">
        <v>0.63100000000000001</v>
      </c>
      <c r="G12" t="s">
        <v>20</v>
      </c>
    </row>
    <row r="13" spans="1:7" x14ac:dyDescent="0.2">
      <c r="A13" t="s">
        <v>19</v>
      </c>
      <c r="B13" t="s">
        <v>8</v>
      </c>
      <c r="C13">
        <v>-4.5819999999999999</v>
      </c>
      <c r="D13">
        <v>4.5819999999999999</v>
      </c>
      <c r="E13">
        <v>0.313</v>
      </c>
      <c r="F13">
        <v>0.68700000000000006</v>
      </c>
      <c r="G13" t="s">
        <v>20</v>
      </c>
    </row>
    <row r="14" spans="1:7" x14ac:dyDescent="0.2">
      <c r="A14" t="s">
        <v>111</v>
      </c>
      <c r="B14" t="s">
        <v>100</v>
      </c>
      <c r="C14">
        <v>0.997</v>
      </c>
      <c r="D14">
        <v>-0.997</v>
      </c>
      <c r="E14">
        <v>0.54100000000000004</v>
      </c>
      <c r="F14">
        <v>0.45900000000000002</v>
      </c>
      <c r="G14" t="s">
        <v>20</v>
      </c>
    </row>
    <row r="15" spans="1:7" x14ac:dyDescent="0.2">
      <c r="A15" t="s">
        <v>108</v>
      </c>
      <c r="B15" t="s">
        <v>13</v>
      </c>
      <c r="C15">
        <v>-1.1259999999999999</v>
      </c>
      <c r="D15">
        <v>1.1259999999999999</v>
      </c>
      <c r="E15">
        <v>0.49199999999999999</v>
      </c>
      <c r="F15">
        <v>0.50800000000000001</v>
      </c>
      <c r="G15" t="s">
        <v>20</v>
      </c>
    </row>
    <row r="16" spans="1:7" x14ac:dyDescent="0.2">
      <c r="A16" t="s">
        <v>102</v>
      </c>
      <c r="B16" t="s">
        <v>105</v>
      </c>
      <c r="C16">
        <v>-0.49099999999999999</v>
      </c>
      <c r="D16">
        <v>0.49099999999999999</v>
      </c>
      <c r="E16">
        <v>0.46800000000000003</v>
      </c>
      <c r="F16">
        <v>0.53200000000000003</v>
      </c>
      <c r="G16" t="s">
        <v>20</v>
      </c>
    </row>
    <row r="17" spans="1:7" x14ac:dyDescent="0.2">
      <c r="A17" t="s">
        <v>15</v>
      </c>
      <c r="B17" t="s">
        <v>16</v>
      </c>
      <c r="C17">
        <v>-12.686999999999999</v>
      </c>
      <c r="D17">
        <v>12.686999999999999</v>
      </c>
      <c r="E17">
        <v>0.17599999999999999</v>
      </c>
      <c r="F17">
        <v>0.82399999999999995</v>
      </c>
      <c r="G17" t="s">
        <v>20</v>
      </c>
    </row>
    <row r="18" spans="1:7" x14ac:dyDescent="0.2">
      <c r="A18" t="s">
        <v>110</v>
      </c>
      <c r="B18" t="s">
        <v>103</v>
      </c>
      <c r="C18">
        <v>-4.7140000000000004</v>
      </c>
      <c r="D18">
        <v>4.7140000000000004</v>
      </c>
      <c r="E18">
        <v>0.40500000000000003</v>
      </c>
      <c r="F18">
        <v>0.59499999999999997</v>
      </c>
      <c r="G18" t="s">
        <v>21</v>
      </c>
    </row>
    <row r="19" spans="1:7" x14ac:dyDescent="0.2">
      <c r="A19" t="s">
        <v>10</v>
      </c>
      <c r="B19" t="s">
        <v>7</v>
      </c>
      <c r="C19">
        <v>-4.524</v>
      </c>
      <c r="D19">
        <v>4.524</v>
      </c>
      <c r="E19">
        <v>0.47599999999999998</v>
      </c>
      <c r="F19">
        <v>0.52400000000000002</v>
      </c>
      <c r="G19" t="s">
        <v>21</v>
      </c>
    </row>
    <row r="20" spans="1:7" x14ac:dyDescent="0.2">
      <c r="A20" t="s">
        <v>17</v>
      </c>
      <c r="B20" t="s">
        <v>12</v>
      </c>
      <c r="C20">
        <v>-1.048</v>
      </c>
      <c r="D20">
        <v>1.048</v>
      </c>
      <c r="E20">
        <v>0.40500000000000003</v>
      </c>
      <c r="F20">
        <v>0.59499999999999997</v>
      </c>
      <c r="G20" t="s">
        <v>21</v>
      </c>
    </row>
    <row r="21" spans="1:7" x14ac:dyDescent="0.2">
      <c r="A21" t="s">
        <v>19</v>
      </c>
      <c r="B21" t="s">
        <v>8</v>
      </c>
      <c r="C21">
        <v>-7.6669999999999998</v>
      </c>
      <c r="D21">
        <v>7.6669999999999998</v>
      </c>
      <c r="E21">
        <v>0.28599999999999998</v>
      </c>
      <c r="F21">
        <v>0.71399999999999997</v>
      </c>
      <c r="G21" t="s">
        <v>21</v>
      </c>
    </row>
    <row r="22" spans="1:7" x14ac:dyDescent="0.2">
      <c r="A22" t="s">
        <v>111</v>
      </c>
      <c r="B22" t="s">
        <v>100</v>
      </c>
      <c r="C22">
        <v>-3</v>
      </c>
      <c r="D22">
        <v>3</v>
      </c>
      <c r="E22">
        <v>0.42899999999999999</v>
      </c>
      <c r="F22">
        <v>0.57099999999999995</v>
      </c>
      <c r="G22" t="s">
        <v>21</v>
      </c>
    </row>
    <row r="23" spans="1:7" x14ac:dyDescent="0.2">
      <c r="A23" t="s">
        <v>108</v>
      </c>
      <c r="B23" t="s">
        <v>13</v>
      </c>
      <c r="C23">
        <v>1.619</v>
      </c>
      <c r="D23">
        <v>-1.619</v>
      </c>
      <c r="E23">
        <v>0.54800000000000004</v>
      </c>
      <c r="F23">
        <v>0.45200000000000001</v>
      </c>
      <c r="G23" t="s">
        <v>21</v>
      </c>
    </row>
    <row r="24" spans="1:7" x14ac:dyDescent="0.2">
      <c r="A24" t="s">
        <v>102</v>
      </c>
      <c r="B24" t="s">
        <v>105</v>
      </c>
      <c r="C24">
        <v>-2.3809999999999998</v>
      </c>
      <c r="D24">
        <v>2.3809999999999998</v>
      </c>
      <c r="E24">
        <v>0.38100000000000001</v>
      </c>
      <c r="F24">
        <v>0.61899999999999999</v>
      </c>
      <c r="G24" t="s">
        <v>21</v>
      </c>
    </row>
    <row r="25" spans="1:7" x14ac:dyDescent="0.2">
      <c r="A25" t="s">
        <v>15</v>
      </c>
      <c r="B25" t="s">
        <v>16</v>
      </c>
      <c r="C25">
        <v>-10.095000000000001</v>
      </c>
      <c r="D25">
        <v>10.095000000000001</v>
      </c>
      <c r="E25">
        <v>0.19</v>
      </c>
      <c r="F25">
        <v>0.81</v>
      </c>
      <c r="G25" t="s">
        <v>21</v>
      </c>
    </row>
    <row r="26" spans="1:7" x14ac:dyDescent="0.2">
      <c r="A26" t="s">
        <v>110</v>
      </c>
      <c r="B26" t="s">
        <v>103</v>
      </c>
      <c r="C26">
        <v>1.2490000000000001</v>
      </c>
      <c r="D26">
        <v>-1.2490000000000001</v>
      </c>
      <c r="E26">
        <v>0.48</v>
      </c>
      <c r="F26">
        <v>0.52</v>
      </c>
      <c r="G26" t="s">
        <v>22</v>
      </c>
    </row>
    <row r="27" spans="1:7" x14ac:dyDescent="0.2">
      <c r="A27" t="s">
        <v>10</v>
      </c>
      <c r="B27" t="s">
        <v>7</v>
      </c>
      <c r="C27">
        <v>-1.3440000000000001</v>
      </c>
      <c r="D27">
        <v>1.3440000000000001</v>
      </c>
      <c r="E27">
        <v>0.33200000000000002</v>
      </c>
      <c r="F27">
        <v>0.66800000000000004</v>
      </c>
      <c r="G27" t="s">
        <v>22</v>
      </c>
    </row>
    <row r="28" spans="1:7" x14ac:dyDescent="0.2">
      <c r="A28" t="s">
        <v>17</v>
      </c>
      <c r="B28" t="s">
        <v>12</v>
      </c>
      <c r="C28">
        <v>8.8999999999999996E-2</v>
      </c>
      <c r="D28">
        <v>-8.8999999999999996E-2</v>
      </c>
      <c r="E28">
        <v>0.55400000000000005</v>
      </c>
      <c r="F28">
        <v>0.44600000000000001</v>
      </c>
      <c r="G28" t="s">
        <v>22</v>
      </c>
    </row>
    <row r="29" spans="1:7" x14ac:dyDescent="0.2">
      <c r="A29" t="s">
        <v>19</v>
      </c>
      <c r="B29" t="s">
        <v>8</v>
      </c>
      <c r="C29">
        <v>-5.181</v>
      </c>
      <c r="D29">
        <v>5.181</v>
      </c>
      <c r="E29">
        <v>0.2</v>
      </c>
      <c r="F29">
        <v>0.8</v>
      </c>
      <c r="G29" t="s">
        <v>22</v>
      </c>
    </row>
    <row r="30" spans="1:7" x14ac:dyDescent="0.2">
      <c r="A30" t="s">
        <v>111</v>
      </c>
      <c r="B30" t="s">
        <v>100</v>
      </c>
      <c r="C30">
        <v>-0.32500000000000001</v>
      </c>
      <c r="D30">
        <v>0.32500000000000001</v>
      </c>
      <c r="E30">
        <v>0.48399999999999999</v>
      </c>
      <c r="F30">
        <v>0.51600000000000001</v>
      </c>
      <c r="G30" t="s">
        <v>22</v>
      </c>
    </row>
    <row r="31" spans="1:7" x14ac:dyDescent="0.2">
      <c r="A31" t="s">
        <v>108</v>
      </c>
      <c r="B31" t="s">
        <v>13</v>
      </c>
      <c r="C31">
        <v>1.605</v>
      </c>
      <c r="D31">
        <v>-1.605</v>
      </c>
      <c r="E31">
        <v>0.55000000000000004</v>
      </c>
      <c r="F31">
        <v>0.45</v>
      </c>
      <c r="G31" t="s">
        <v>22</v>
      </c>
    </row>
    <row r="32" spans="1:7" x14ac:dyDescent="0.2">
      <c r="A32" t="s">
        <v>102</v>
      </c>
      <c r="B32" t="s">
        <v>105</v>
      </c>
      <c r="C32">
        <v>-1.042</v>
      </c>
      <c r="D32">
        <v>1.042</v>
      </c>
      <c r="E32">
        <v>0.46600000000000003</v>
      </c>
      <c r="F32">
        <v>0.53400000000000003</v>
      </c>
      <c r="G32" t="s">
        <v>22</v>
      </c>
    </row>
    <row r="33" spans="1:7" x14ac:dyDescent="0.2">
      <c r="A33" t="s">
        <v>15</v>
      </c>
      <c r="B33" t="s">
        <v>16</v>
      </c>
      <c r="C33">
        <v>-12.051</v>
      </c>
      <c r="D33">
        <v>12.051</v>
      </c>
      <c r="E33">
        <v>0.23</v>
      </c>
      <c r="F33">
        <v>0.77</v>
      </c>
      <c r="G33" t="s">
        <v>22</v>
      </c>
    </row>
    <row r="34" spans="1:7" x14ac:dyDescent="0.2">
      <c r="A34" t="s">
        <v>110</v>
      </c>
      <c r="B34" t="s">
        <v>103</v>
      </c>
      <c r="C34">
        <v>-1.069</v>
      </c>
      <c r="D34">
        <v>1.069</v>
      </c>
      <c r="E34">
        <v>0.47199999999999998</v>
      </c>
      <c r="F34">
        <v>0.52800000000000002</v>
      </c>
      <c r="G34" t="s">
        <v>23</v>
      </c>
    </row>
    <row r="35" spans="1:7" x14ac:dyDescent="0.2">
      <c r="A35" t="s">
        <v>10</v>
      </c>
      <c r="B35" t="s">
        <v>7</v>
      </c>
      <c r="C35">
        <v>0.72599999999999998</v>
      </c>
      <c r="D35">
        <v>-0.72599999999999998</v>
      </c>
      <c r="E35">
        <v>0.55700000000000005</v>
      </c>
      <c r="F35">
        <v>0.443</v>
      </c>
      <c r="G35" t="s">
        <v>23</v>
      </c>
    </row>
    <row r="36" spans="1:7" x14ac:dyDescent="0.2">
      <c r="A36" t="s">
        <v>17</v>
      </c>
      <c r="B36" t="s">
        <v>12</v>
      </c>
      <c r="C36">
        <v>-3.4660000000000002</v>
      </c>
      <c r="D36">
        <v>3.4660000000000002</v>
      </c>
      <c r="E36">
        <v>0.379</v>
      </c>
      <c r="F36">
        <v>0.621</v>
      </c>
      <c r="G36" t="s">
        <v>23</v>
      </c>
    </row>
    <row r="37" spans="1:7" x14ac:dyDescent="0.2">
      <c r="A37" t="s">
        <v>19</v>
      </c>
      <c r="B37" t="s">
        <v>8</v>
      </c>
      <c r="C37">
        <v>-4.4790000000000001</v>
      </c>
      <c r="D37">
        <v>4.4790000000000001</v>
      </c>
      <c r="E37">
        <v>0.32900000000000001</v>
      </c>
      <c r="F37">
        <v>0.67100000000000004</v>
      </c>
      <c r="G37" t="s">
        <v>23</v>
      </c>
    </row>
    <row r="38" spans="1:7" x14ac:dyDescent="0.2">
      <c r="A38" t="s">
        <v>111</v>
      </c>
      <c r="B38" t="s">
        <v>100</v>
      </c>
      <c r="C38">
        <v>1.399</v>
      </c>
      <c r="D38">
        <v>-1.399</v>
      </c>
      <c r="E38">
        <v>0.56299999999999994</v>
      </c>
      <c r="F38">
        <v>0.437</v>
      </c>
      <c r="G38" t="s">
        <v>23</v>
      </c>
    </row>
    <row r="39" spans="1:7" x14ac:dyDescent="0.2">
      <c r="A39" t="s">
        <v>108</v>
      </c>
      <c r="B39" t="s">
        <v>13</v>
      </c>
      <c r="C39">
        <v>-0.53600000000000003</v>
      </c>
      <c r="D39">
        <v>0.53600000000000003</v>
      </c>
      <c r="E39">
        <v>0.49</v>
      </c>
      <c r="F39">
        <v>0.51</v>
      </c>
      <c r="G39" t="s">
        <v>23</v>
      </c>
    </row>
    <row r="40" spans="1:7" x14ac:dyDescent="0.2">
      <c r="A40" t="s">
        <v>102</v>
      </c>
      <c r="B40" t="s">
        <v>105</v>
      </c>
      <c r="C40">
        <v>-0.39600000000000002</v>
      </c>
      <c r="D40">
        <v>0.39600000000000002</v>
      </c>
      <c r="E40">
        <v>0.47499999999999998</v>
      </c>
      <c r="F40">
        <v>0.52500000000000002</v>
      </c>
      <c r="G40" t="s">
        <v>23</v>
      </c>
    </row>
    <row r="41" spans="1:7" x14ac:dyDescent="0.2">
      <c r="A41" t="s">
        <v>15</v>
      </c>
      <c r="B41" t="s">
        <v>16</v>
      </c>
      <c r="C41">
        <v>-9.6050000000000004</v>
      </c>
      <c r="D41">
        <v>9.6050000000000004</v>
      </c>
      <c r="E41">
        <v>0.193</v>
      </c>
      <c r="F41">
        <v>0.80700000000000005</v>
      </c>
      <c r="G41" t="s">
        <v>23</v>
      </c>
    </row>
    <row r="42" spans="1:7" x14ac:dyDescent="0.2">
      <c r="A42" t="s">
        <v>110</v>
      </c>
      <c r="B42" t="s">
        <v>103</v>
      </c>
      <c r="C42">
        <v>-1.109</v>
      </c>
      <c r="D42">
        <v>1.109</v>
      </c>
      <c r="E42">
        <v>0.35599999999999998</v>
      </c>
      <c r="F42">
        <v>0.64400000000000002</v>
      </c>
      <c r="G42" t="s">
        <v>24</v>
      </c>
    </row>
    <row r="43" spans="1:7" x14ac:dyDescent="0.2">
      <c r="A43" t="s">
        <v>10</v>
      </c>
      <c r="B43" t="s">
        <v>7</v>
      </c>
      <c r="C43">
        <v>1.1000000000000001</v>
      </c>
      <c r="D43">
        <v>-1.1000000000000001</v>
      </c>
      <c r="E43">
        <v>0.498</v>
      </c>
      <c r="F43">
        <v>0.502</v>
      </c>
      <c r="G43" t="s">
        <v>24</v>
      </c>
    </row>
    <row r="44" spans="1:7" x14ac:dyDescent="0.2">
      <c r="A44" t="s">
        <v>17</v>
      </c>
      <c r="B44" t="s">
        <v>12</v>
      </c>
      <c r="C44">
        <v>-3.5310000000000001</v>
      </c>
      <c r="D44">
        <v>3.5310000000000001</v>
      </c>
      <c r="E44">
        <v>0.32100000000000001</v>
      </c>
      <c r="F44">
        <v>0.67900000000000005</v>
      </c>
      <c r="G44" t="s">
        <v>24</v>
      </c>
    </row>
    <row r="45" spans="1:7" x14ac:dyDescent="0.2">
      <c r="A45" t="s">
        <v>19</v>
      </c>
      <c r="B45" t="s">
        <v>8</v>
      </c>
      <c r="C45">
        <v>-4.5439999999999996</v>
      </c>
      <c r="D45">
        <v>4.5439999999999996</v>
      </c>
      <c r="E45">
        <v>0.28799999999999998</v>
      </c>
      <c r="F45">
        <v>0.71199999999999997</v>
      </c>
      <c r="G45" t="s">
        <v>24</v>
      </c>
    </row>
    <row r="46" spans="1:7" x14ac:dyDescent="0.2">
      <c r="A46" t="s">
        <v>111</v>
      </c>
      <c r="B46" t="s">
        <v>100</v>
      </c>
      <c r="C46">
        <v>1.5760000000000001</v>
      </c>
      <c r="D46">
        <v>-1.5760000000000001</v>
      </c>
      <c r="E46">
        <v>0.51300000000000001</v>
      </c>
      <c r="F46">
        <v>0.48699999999999999</v>
      </c>
      <c r="G46" t="s">
        <v>24</v>
      </c>
    </row>
    <row r="47" spans="1:7" x14ac:dyDescent="0.2">
      <c r="A47" t="s">
        <v>108</v>
      </c>
      <c r="B47" t="s">
        <v>13</v>
      </c>
      <c r="C47">
        <v>-0.50600000000000001</v>
      </c>
      <c r="D47">
        <v>0.50600000000000001</v>
      </c>
      <c r="E47">
        <v>0.42499999999999999</v>
      </c>
      <c r="F47">
        <v>0.57499999999999996</v>
      </c>
      <c r="G47" t="s">
        <v>24</v>
      </c>
    </row>
    <row r="48" spans="1:7" x14ac:dyDescent="0.2">
      <c r="A48" t="s">
        <v>102</v>
      </c>
      <c r="B48" t="s">
        <v>105</v>
      </c>
      <c r="C48">
        <v>-0.53400000000000003</v>
      </c>
      <c r="D48">
        <v>0.53400000000000003</v>
      </c>
      <c r="E48">
        <v>0.45200000000000001</v>
      </c>
      <c r="F48">
        <v>0.54800000000000004</v>
      </c>
      <c r="G48" t="s">
        <v>24</v>
      </c>
    </row>
    <row r="49" spans="1:7" x14ac:dyDescent="0.2">
      <c r="A49" t="s">
        <v>15</v>
      </c>
      <c r="B49" t="s">
        <v>16</v>
      </c>
      <c r="C49">
        <v>-9.5359999999999996</v>
      </c>
      <c r="D49">
        <v>9.5359999999999996</v>
      </c>
      <c r="E49">
        <v>0.14399999999999999</v>
      </c>
      <c r="F49">
        <v>0.85599999999999998</v>
      </c>
      <c r="G49" t="s">
        <v>24</v>
      </c>
    </row>
    <row r="50" spans="1:7" x14ac:dyDescent="0.2">
      <c r="A50" t="s">
        <v>110</v>
      </c>
      <c r="B50" t="s">
        <v>103</v>
      </c>
      <c r="C50">
        <v>-1.4970000000000001</v>
      </c>
      <c r="D50">
        <v>1.4970000000000001</v>
      </c>
      <c r="E50">
        <v>0.43</v>
      </c>
      <c r="F50">
        <v>0.56999999999999995</v>
      </c>
      <c r="G50" t="s">
        <v>25</v>
      </c>
    </row>
    <row r="51" spans="1:7" x14ac:dyDescent="0.2">
      <c r="A51" t="s">
        <v>10</v>
      </c>
      <c r="B51" t="s">
        <v>7</v>
      </c>
      <c r="C51">
        <v>0.41799999999999998</v>
      </c>
      <c r="D51">
        <v>-0.41799999999999998</v>
      </c>
      <c r="E51">
        <v>0.51100000000000001</v>
      </c>
      <c r="F51">
        <v>0.48899999999999999</v>
      </c>
      <c r="G51" t="s">
        <v>25</v>
      </c>
    </row>
    <row r="52" spans="1:7" x14ac:dyDescent="0.2">
      <c r="A52" t="s">
        <v>17</v>
      </c>
      <c r="B52" t="s">
        <v>12</v>
      </c>
      <c r="C52">
        <v>-1.986</v>
      </c>
      <c r="D52">
        <v>1.986</v>
      </c>
      <c r="E52">
        <v>0.41499999999999998</v>
      </c>
      <c r="F52">
        <v>0.58499999999999996</v>
      </c>
      <c r="G52" t="s">
        <v>25</v>
      </c>
    </row>
    <row r="53" spans="1:7" x14ac:dyDescent="0.2">
      <c r="A53" t="s">
        <v>19</v>
      </c>
      <c r="B53" t="s">
        <v>8</v>
      </c>
      <c r="C53">
        <v>-4.87</v>
      </c>
      <c r="D53">
        <v>4.87</v>
      </c>
      <c r="E53">
        <v>0.30499999999999999</v>
      </c>
      <c r="F53">
        <v>0.69499999999999995</v>
      </c>
      <c r="G53" t="s">
        <v>25</v>
      </c>
    </row>
    <row r="54" spans="1:7" x14ac:dyDescent="0.2">
      <c r="A54" t="s">
        <v>111</v>
      </c>
      <c r="B54" t="s">
        <v>100</v>
      </c>
      <c r="C54">
        <v>0.85299999999999998</v>
      </c>
      <c r="D54">
        <v>-0.85299999999999998</v>
      </c>
      <c r="E54">
        <v>0.52900000000000003</v>
      </c>
      <c r="F54">
        <v>0.47099999999999997</v>
      </c>
      <c r="G54" t="s">
        <v>25</v>
      </c>
    </row>
    <row r="55" spans="1:7" x14ac:dyDescent="0.2">
      <c r="A55" t="s">
        <v>108</v>
      </c>
      <c r="B55" t="s">
        <v>13</v>
      </c>
      <c r="C55">
        <v>0.48699999999999999</v>
      </c>
      <c r="D55">
        <v>-0.48699999999999999</v>
      </c>
      <c r="E55">
        <v>0.51200000000000001</v>
      </c>
      <c r="F55">
        <v>0.48799999999999999</v>
      </c>
      <c r="G55" t="s">
        <v>25</v>
      </c>
    </row>
    <row r="56" spans="1:7" x14ac:dyDescent="0.2">
      <c r="A56" t="s">
        <v>102</v>
      </c>
      <c r="B56" t="s">
        <v>105</v>
      </c>
      <c r="C56">
        <v>-0.52900000000000003</v>
      </c>
      <c r="D56">
        <v>0.52900000000000003</v>
      </c>
      <c r="E56">
        <v>0.46600000000000003</v>
      </c>
      <c r="F56">
        <v>0.53300000000000003</v>
      </c>
      <c r="G56" t="s">
        <v>25</v>
      </c>
    </row>
    <row r="57" spans="1:7" x14ac:dyDescent="0.2">
      <c r="A57" t="s">
        <v>15</v>
      </c>
      <c r="B57" t="s">
        <v>16</v>
      </c>
      <c r="C57">
        <v>-10.903</v>
      </c>
      <c r="D57">
        <v>10.903</v>
      </c>
      <c r="E57">
        <v>0.186</v>
      </c>
      <c r="F57">
        <v>0.81399999999999995</v>
      </c>
      <c r="G57" t="s">
        <v>25</v>
      </c>
    </row>
  </sheetData>
  <autoFilter ref="A1:G43" xr:uid="{00000000-0001-0000-0000-000000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31"/>
  <sheetViews>
    <sheetView workbookViewId="0"/>
  </sheetViews>
  <sheetFormatPr baseColWidth="10" defaultRowHeight="15" x14ac:dyDescent="0.2"/>
  <cols>
    <col min="1" max="1" width="20.1640625" bestFit="1" customWidth="1" collapsed="1"/>
  </cols>
  <sheetData>
    <row r="1" spans="1:71" x14ac:dyDescent="0.2">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row>
    <row r="2" spans="1:71" x14ac:dyDescent="0.2">
      <c r="A2" t="s">
        <v>8</v>
      </c>
      <c r="B2">
        <v>0.46496373508928995</v>
      </c>
      <c r="C2">
        <v>19</v>
      </c>
      <c r="D2">
        <v>0.62556277261508286</v>
      </c>
      <c r="E2">
        <v>11</v>
      </c>
      <c r="F2">
        <v>0.3679898702474711</v>
      </c>
      <c r="G2">
        <v>12</v>
      </c>
      <c r="H2">
        <v>0.37443722738491714</v>
      </c>
      <c r="I2">
        <v>20</v>
      </c>
      <c r="J2">
        <v>0.81178551403867871</v>
      </c>
      <c r="K2">
        <v>7</v>
      </c>
      <c r="L2">
        <v>0.21480057615010864</v>
      </c>
      <c r="M2">
        <v>4</v>
      </c>
      <c r="N2">
        <v>0.23247299044682598</v>
      </c>
      <c r="O2">
        <v>4</v>
      </c>
      <c r="P2">
        <v>0.78325803553111972</v>
      </c>
      <c r="Q2">
        <v>10</v>
      </c>
      <c r="R2">
        <v>0.5082129150204</v>
      </c>
      <c r="S2">
        <v>9</v>
      </c>
      <c r="T2">
        <v>0.58108176239264098</v>
      </c>
      <c r="U2">
        <v>19</v>
      </c>
      <c r="V2">
        <v>0.12902713262615151</v>
      </c>
      <c r="W2">
        <v>9</v>
      </c>
      <c r="X2">
        <v>7.3952677930075414E-2</v>
      </c>
      <c r="Y2">
        <v>15</v>
      </c>
      <c r="Z2">
        <v>8.8668859695951854E-2</v>
      </c>
      <c r="AA2">
        <v>17</v>
      </c>
      <c r="AB2">
        <v>0.1921216021420859</v>
      </c>
      <c r="AC2">
        <v>23</v>
      </c>
      <c r="AD2">
        <v>0.53428813370649397</v>
      </c>
      <c r="AE2">
        <v>18</v>
      </c>
      <c r="AF2">
        <v>0.60606275581111291</v>
      </c>
      <c r="AG2">
        <v>13</v>
      </c>
      <c r="AH2">
        <v>0.48295883238082743</v>
      </c>
      <c r="AI2">
        <v>22</v>
      </c>
      <c r="AJ2">
        <v>0.6153211295303328</v>
      </c>
      <c r="AK2">
        <v>17</v>
      </c>
      <c r="AL2">
        <v>0.36948282437803875</v>
      </c>
      <c r="AM2">
        <v>17</v>
      </c>
      <c r="AN2">
        <v>0.38467887046966714</v>
      </c>
      <c r="AO2">
        <v>14</v>
      </c>
      <c r="AP2">
        <v>0.75804544142355768</v>
      </c>
      <c r="AQ2">
        <v>9</v>
      </c>
      <c r="AR2">
        <v>0.15699242143567249</v>
      </c>
      <c r="AS2">
        <v>3</v>
      </c>
      <c r="AT2">
        <v>0.22279395798811294</v>
      </c>
      <c r="AU2">
        <v>12</v>
      </c>
      <c r="AV2">
        <v>0.75137929552999216</v>
      </c>
      <c r="AW2">
        <v>3</v>
      </c>
      <c r="AX2">
        <v>0.50294651332284823</v>
      </c>
      <c r="AY2">
        <v>25</v>
      </c>
      <c r="AZ2">
        <v>0.60665684461844993</v>
      </c>
      <c r="BA2">
        <v>17</v>
      </c>
      <c r="BB2">
        <v>0.12726176510132076</v>
      </c>
      <c r="BC2">
        <v>21</v>
      </c>
      <c r="BD2">
        <v>7.8696231900001717E-2</v>
      </c>
      <c r="BE2">
        <v>11</v>
      </c>
      <c r="BF2">
        <v>0.10016122949578349</v>
      </c>
      <c r="BG2">
        <v>8</v>
      </c>
      <c r="BH2">
        <v>0.1858333618748069</v>
      </c>
      <c r="BI2">
        <v>17</v>
      </c>
      <c r="BJ2">
        <v>0.55396608511398504</v>
      </c>
      <c r="BK2">
        <v>20</v>
      </c>
      <c r="BL2">
        <v>0.60486500035184576</v>
      </c>
      <c r="BM2">
        <v>18</v>
      </c>
      <c r="BN2">
        <v>111.89601698003236</v>
      </c>
      <c r="BO2">
        <v>11</v>
      </c>
      <c r="BP2">
        <v>113.40080804226594</v>
      </c>
      <c r="BQ2">
        <v>29</v>
      </c>
      <c r="BR2">
        <v>99.937293158212853</v>
      </c>
      <c r="BS2">
        <v>23</v>
      </c>
    </row>
    <row r="3" spans="1:71" x14ac:dyDescent="0.2">
      <c r="A3" t="s">
        <v>97</v>
      </c>
      <c r="B3">
        <v>0.45726374818488003</v>
      </c>
      <c r="C3">
        <v>23</v>
      </c>
      <c r="D3">
        <v>0.58928690250131888</v>
      </c>
      <c r="E3">
        <v>19</v>
      </c>
      <c r="F3">
        <v>0.37050798228151061</v>
      </c>
      <c r="G3">
        <v>11</v>
      </c>
      <c r="H3">
        <v>0.41071309749868107</v>
      </c>
      <c r="I3">
        <v>12</v>
      </c>
      <c r="J3">
        <v>0.76464213077347742</v>
      </c>
      <c r="K3">
        <v>22</v>
      </c>
      <c r="L3">
        <v>0.17780435515780518</v>
      </c>
      <c r="M3">
        <v>28</v>
      </c>
      <c r="N3">
        <v>0.22288678496421344</v>
      </c>
      <c r="O3">
        <v>8</v>
      </c>
      <c r="P3">
        <v>0.77208711461210655</v>
      </c>
      <c r="Q3">
        <v>23</v>
      </c>
      <c r="R3">
        <v>0.50209939309043494</v>
      </c>
      <c r="S3">
        <v>14</v>
      </c>
      <c r="T3">
        <v>0.54879372827099859</v>
      </c>
      <c r="U3">
        <v>28</v>
      </c>
      <c r="V3">
        <v>0.13101933566874693</v>
      </c>
      <c r="W3">
        <v>11</v>
      </c>
      <c r="X3">
        <v>6.6522654948859339E-2</v>
      </c>
      <c r="Y3">
        <v>4</v>
      </c>
      <c r="Z3">
        <v>0.10598412292684123</v>
      </c>
      <c r="AA3">
        <v>27</v>
      </c>
      <c r="AB3">
        <v>0.19210016892863863</v>
      </c>
      <c r="AC3">
        <v>22</v>
      </c>
      <c r="AD3">
        <v>0.53347385623860188</v>
      </c>
      <c r="AE3">
        <v>20</v>
      </c>
      <c r="AF3">
        <v>0.59174610564746288</v>
      </c>
      <c r="AG3">
        <v>25</v>
      </c>
      <c r="AH3">
        <v>0.45903472376878929</v>
      </c>
      <c r="AI3">
        <v>11</v>
      </c>
      <c r="AJ3">
        <v>0.60836617884293143</v>
      </c>
      <c r="AK3">
        <v>15</v>
      </c>
      <c r="AL3">
        <v>0.34768683674708328</v>
      </c>
      <c r="AM3">
        <v>9</v>
      </c>
      <c r="AN3">
        <v>0.39163382115706852</v>
      </c>
      <c r="AO3">
        <v>16</v>
      </c>
      <c r="AP3">
        <v>0.79648045500339359</v>
      </c>
      <c r="AQ3">
        <v>21</v>
      </c>
      <c r="AR3">
        <v>0.21094371383608063</v>
      </c>
      <c r="AS3">
        <v>22</v>
      </c>
      <c r="AT3">
        <v>0.22673912435573329</v>
      </c>
      <c r="AU3">
        <v>23</v>
      </c>
      <c r="AV3">
        <v>0.75862442531206864</v>
      </c>
      <c r="AW3">
        <v>7</v>
      </c>
      <c r="AX3">
        <v>0.50276902345188179</v>
      </c>
      <c r="AY3">
        <v>24</v>
      </c>
      <c r="AZ3">
        <v>0.65438517457663359</v>
      </c>
      <c r="BA3">
        <v>26</v>
      </c>
      <c r="BB3">
        <v>0.13334223246325166</v>
      </c>
      <c r="BC3">
        <v>17</v>
      </c>
      <c r="BD3">
        <v>7.5335478637681266E-2</v>
      </c>
      <c r="BE3">
        <v>14</v>
      </c>
      <c r="BF3">
        <v>8.0038495483329294E-2</v>
      </c>
      <c r="BG3">
        <v>24</v>
      </c>
      <c r="BH3">
        <v>0.17639403782483004</v>
      </c>
      <c r="BI3">
        <v>23</v>
      </c>
      <c r="BJ3">
        <v>0.52852196878867919</v>
      </c>
      <c r="BK3">
        <v>13</v>
      </c>
      <c r="BL3">
        <v>0.59922401786213664</v>
      </c>
      <c r="BM3">
        <v>14</v>
      </c>
      <c r="BN3">
        <v>109.6852481114542</v>
      </c>
      <c r="BO3">
        <v>16</v>
      </c>
      <c r="BP3">
        <v>109.62084505986687</v>
      </c>
      <c r="BQ3">
        <v>11</v>
      </c>
      <c r="BR3">
        <v>100.47075271798207</v>
      </c>
      <c r="BS3">
        <v>20</v>
      </c>
    </row>
    <row r="4" spans="1:71" x14ac:dyDescent="0.2">
      <c r="A4" t="s">
        <v>98</v>
      </c>
      <c r="B4">
        <v>0.49372505216566837</v>
      </c>
      <c r="C4">
        <v>1</v>
      </c>
      <c r="D4">
        <v>0.57649871649635875</v>
      </c>
      <c r="E4">
        <v>23</v>
      </c>
      <c r="F4">
        <v>0.38653636706752398</v>
      </c>
      <c r="G4">
        <v>4</v>
      </c>
      <c r="H4">
        <v>0.4235012835036413</v>
      </c>
      <c r="I4">
        <v>8</v>
      </c>
      <c r="J4">
        <v>0.80283220526912003</v>
      </c>
      <c r="K4">
        <v>8</v>
      </c>
      <c r="L4">
        <v>0.21064533442003794</v>
      </c>
      <c r="M4">
        <v>6</v>
      </c>
      <c r="N4">
        <v>0.21334218134377153</v>
      </c>
      <c r="O4">
        <v>16</v>
      </c>
      <c r="P4">
        <v>0.77970058864103997</v>
      </c>
      <c r="Q4">
        <v>15</v>
      </c>
      <c r="R4">
        <v>0.51103007199431894</v>
      </c>
      <c r="S4">
        <v>7</v>
      </c>
      <c r="T4">
        <v>0.60422963700895049</v>
      </c>
      <c r="U4">
        <v>16</v>
      </c>
      <c r="V4">
        <v>0.12580025610389187</v>
      </c>
      <c r="W4">
        <v>6</v>
      </c>
      <c r="X4">
        <v>6.3889298675991135E-2</v>
      </c>
      <c r="Y4">
        <v>3</v>
      </c>
      <c r="Z4">
        <v>8.3558934459801934E-2</v>
      </c>
      <c r="AA4">
        <v>7</v>
      </c>
      <c r="AB4">
        <v>0.18398942497847851</v>
      </c>
      <c r="AC4">
        <v>13</v>
      </c>
      <c r="AD4">
        <v>0.57713438578962983</v>
      </c>
      <c r="AE4">
        <v>1</v>
      </c>
      <c r="AF4">
        <v>0.64411346552515858</v>
      </c>
      <c r="AG4">
        <v>1</v>
      </c>
      <c r="AH4">
        <v>0.43673971612952411</v>
      </c>
      <c r="AI4">
        <v>1</v>
      </c>
      <c r="AJ4">
        <v>0.61767307034124208</v>
      </c>
      <c r="AK4">
        <v>18</v>
      </c>
      <c r="AL4">
        <v>0.3475992900354129</v>
      </c>
      <c r="AM4">
        <v>8</v>
      </c>
      <c r="AN4">
        <v>0.38232692965875792</v>
      </c>
      <c r="AO4">
        <v>13</v>
      </c>
      <c r="AP4">
        <v>0.7564309188460111</v>
      </c>
      <c r="AQ4">
        <v>6</v>
      </c>
      <c r="AR4">
        <v>0.17704853753443162</v>
      </c>
      <c r="AS4">
        <v>10</v>
      </c>
      <c r="AT4">
        <v>0.21643964958888978</v>
      </c>
      <c r="AU4">
        <v>2</v>
      </c>
      <c r="AV4">
        <v>0.79161820769400126</v>
      </c>
      <c r="AW4">
        <v>18</v>
      </c>
      <c r="AX4">
        <v>0.49618276236976905</v>
      </c>
      <c r="AY4">
        <v>3</v>
      </c>
      <c r="AZ4">
        <v>0.56937838741074576</v>
      </c>
      <c r="BA4">
        <v>8</v>
      </c>
      <c r="BB4">
        <v>0.1244265939533436</v>
      </c>
      <c r="BC4">
        <v>23</v>
      </c>
      <c r="BD4">
        <v>8.1543083063384716E-2</v>
      </c>
      <c r="BE4">
        <v>9</v>
      </c>
      <c r="BF4">
        <v>9.4693869397490055E-2</v>
      </c>
      <c r="BG4">
        <v>11</v>
      </c>
      <c r="BH4">
        <v>0.19451423659573902</v>
      </c>
      <c r="BI4">
        <v>10</v>
      </c>
      <c r="BJ4">
        <v>0.50196704748137932</v>
      </c>
      <c r="BK4">
        <v>3</v>
      </c>
      <c r="BL4">
        <v>0.56176274793997372</v>
      </c>
      <c r="BM4">
        <v>2</v>
      </c>
      <c r="BN4">
        <v>117.74466003339029</v>
      </c>
      <c r="BO4">
        <v>1</v>
      </c>
      <c r="BP4">
        <v>112.90335075221056</v>
      </c>
      <c r="BQ4">
        <v>27</v>
      </c>
      <c r="BR4">
        <v>100.97599003669394</v>
      </c>
      <c r="BS4">
        <v>15</v>
      </c>
    </row>
    <row r="5" spans="1:71" x14ac:dyDescent="0.2">
      <c r="A5" t="s">
        <v>99</v>
      </c>
      <c r="B5">
        <v>0.45427690696413825</v>
      </c>
      <c r="C5">
        <v>26</v>
      </c>
      <c r="D5">
        <v>0.58069342643377109</v>
      </c>
      <c r="E5">
        <v>21</v>
      </c>
      <c r="F5">
        <v>0.36258132054400477</v>
      </c>
      <c r="G5">
        <v>16</v>
      </c>
      <c r="H5">
        <v>0.41930657356622897</v>
      </c>
      <c r="I5">
        <v>10</v>
      </c>
      <c r="J5">
        <v>0.76364588236965003</v>
      </c>
      <c r="K5">
        <v>23</v>
      </c>
      <c r="L5">
        <v>0.19827188786992567</v>
      </c>
      <c r="M5">
        <v>10</v>
      </c>
      <c r="N5">
        <v>0.23164656876550802</v>
      </c>
      <c r="O5">
        <v>5</v>
      </c>
      <c r="P5">
        <v>0.7565899443015488</v>
      </c>
      <c r="Q5">
        <v>28</v>
      </c>
      <c r="R5">
        <v>0.48813485814642721</v>
      </c>
      <c r="S5">
        <v>23</v>
      </c>
      <c r="T5">
        <v>0.67934416107289952</v>
      </c>
      <c r="U5">
        <v>1</v>
      </c>
      <c r="V5">
        <v>0.1436984129432399</v>
      </c>
      <c r="W5">
        <v>24</v>
      </c>
      <c r="X5">
        <v>7.9439575320934985E-2</v>
      </c>
      <c r="Y5">
        <v>22</v>
      </c>
      <c r="Z5">
        <v>9.6399120282454037E-2</v>
      </c>
      <c r="AA5">
        <v>23</v>
      </c>
      <c r="AB5">
        <v>0.17453678976617765</v>
      </c>
      <c r="AC5">
        <v>3</v>
      </c>
      <c r="AD5">
        <v>0.53048495182021549</v>
      </c>
      <c r="AE5">
        <v>22</v>
      </c>
      <c r="AF5">
        <v>0.59574703277429508</v>
      </c>
      <c r="AG5">
        <v>22</v>
      </c>
      <c r="AH5">
        <v>0.48844507523965142</v>
      </c>
      <c r="AI5">
        <v>24</v>
      </c>
      <c r="AJ5">
        <v>0.57619449482793006</v>
      </c>
      <c r="AK5">
        <v>9</v>
      </c>
      <c r="AL5">
        <v>0.37125667755640396</v>
      </c>
      <c r="AM5">
        <v>18</v>
      </c>
      <c r="AN5">
        <v>0.42380550517206994</v>
      </c>
      <c r="AO5">
        <v>22</v>
      </c>
      <c r="AP5">
        <v>0.77765932337658628</v>
      </c>
      <c r="AQ5">
        <v>15</v>
      </c>
      <c r="AR5">
        <v>0.14387825113733674</v>
      </c>
      <c r="AS5">
        <v>2</v>
      </c>
      <c r="AT5">
        <v>0.22463469753663753</v>
      </c>
      <c r="AU5">
        <v>15</v>
      </c>
      <c r="AV5">
        <v>0.75740258038912389</v>
      </c>
      <c r="AW5">
        <v>5</v>
      </c>
      <c r="AX5">
        <v>0.5012821869639309</v>
      </c>
      <c r="AY5">
        <v>17</v>
      </c>
      <c r="AZ5">
        <v>0.569603076128953</v>
      </c>
      <c r="BA5">
        <v>9</v>
      </c>
      <c r="BB5">
        <v>0.13528987053520572</v>
      </c>
      <c r="BC5">
        <v>13</v>
      </c>
      <c r="BD5">
        <v>6.7570522676283579E-2</v>
      </c>
      <c r="BE5">
        <v>21</v>
      </c>
      <c r="BF5">
        <v>8.012104292756507E-2</v>
      </c>
      <c r="BG5">
        <v>23</v>
      </c>
      <c r="BH5">
        <v>0.20201602942209171</v>
      </c>
      <c r="BI5">
        <v>6</v>
      </c>
      <c r="BJ5">
        <v>0.56881666604577863</v>
      </c>
      <c r="BK5">
        <v>27</v>
      </c>
      <c r="BL5">
        <v>0.6150053576364104</v>
      </c>
      <c r="BM5">
        <v>23</v>
      </c>
      <c r="BN5">
        <v>108.23773267975847</v>
      </c>
      <c r="BO5">
        <v>22</v>
      </c>
      <c r="BP5">
        <v>112.61870905981598</v>
      </c>
      <c r="BQ5">
        <v>25</v>
      </c>
      <c r="BR5">
        <v>100.83537459473253</v>
      </c>
      <c r="BS5">
        <v>17</v>
      </c>
    </row>
    <row r="6" spans="1:71" x14ac:dyDescent="0.2">
      <c r="A6" t="s">
        <v>100</v>
      </c>
      <c r="B6">
        <v>0.48229751923880348</v>
      </c>
      <c r="C6">
        <v>6</v>
      </c>
      <c r="D6">
        <v>0.63136418236883252</v>
      </c>
      <c r="E6">
        <v>10</v>
      </c>
      <c r="F6">
        <v>0.36043179228632727</v>
      </c>
      <c r="G6">
        <v>22</v>
      </c>
      <c r="H6">
        <v>0.36863581763116748</v>
      </c>
      <c r="I6">
        <v>21</v>
      </c>
      <c r="J6">
        <v>0.78458314057647738</v>
      </c>
      <c r="K6">
        <v>13</v>
      </c>
      <c r="L6">
        <v>0.15728604624189377</v>
      </c>
      <c r="M6">
        <v>30</v>
      </c>
      <c r="N6">
        <v>0.21987055750476933</v>
      </c>
      <c r="O6">
        <v>11</v>
      </c>
      <c r="P6">
        <v>0.81771679264751873</v>
      </c>
      <c r="Q6">
        <v>1</v>
      </c>
      <c r="R6">
        <v>0.52567011442040501</v>
      </c>
      <c r="S6">
        <v>2</v>
      </c>
      <c r="T6">
        <v>0.66634536181065496</v>
      </c>
      <c r="U6">
        <v>3</v>
      </c>
      <c r="V6">
        <v>0.14912038225353741</v>
      </c>
      <c r="W6">
        <v>28</v>
      </c>
      <c r="X6">
        <v>6.914467941209676E-2</v>
      </c>
      <c r="Y6">
        <v>9</v>
      </c>
      <c r="Z6">
        <v>7.9735176138336056E-2</v>
      </c>
      <c r="AA6">
        <v>5</v>
      </c>
      <c r="AB6">
        <v>0.18977918086431034</v>
      </c>
      <c r="AC6">
        <v>17</v>
      </c>
      <c r="AD6">
        <v>0.54965816191729733</v>
      </c>
      <c r="AE6">
        <v>11</v>
      </c>
      <c r="AF6">
        <v>0.60144737030526796</v>
      </c>
      <c r="AG6">
        <v>18</v>
      </c>
      <c r="AH6">
        <v>0.45348629035839055</v>
      </c>
      <c r="AI6">
        <v>8</v>
      </c>
      <c r="AJ6">
        <v>0.60363779580913046</v>
      </c>
      <c r="AK6">
        <v>14</v>
      </c>
      <c r="AL6">
        <v>0.35957619459057516</v>
      </c>
      <c r="AM6">
        <v>12</v>
      </c>
      <c r="AN6">
        <v>0.39636220419086954</v>
      </c>
      <c r="AO6">
        <v>17</v>
      </c>
      <c r="AP6">
        <v>0.76376139307396906</v>
      </c>
      <c r="AQ6">
        <v>11</v>
      </c>
      <c r="AR6">
        <v>0.23274691939154174</v>
      </c>
      <c r="AS6">
        <v>28</v>
      </c>
      <c r="AT6">
        <v>0.21651649228008854</v>
      </c>
      <c r="AU6">
        <v>3</v>
      </c>
      <c r="AV6">
        <v>0.7780561973777812</v>
      </c>
      <c r="AW6">
        <v>10</v>
      </c>
      <c r="AX6">
        <v>0.49749195134440621</v>
      </c>
      <c r="AY6">
        <v>9</v>
      </c>
      <c r="AZ6">
        <v>0.53128166265838206</v>
      </c>
      <c r="BA6">
        <v>1</v>
      </c>
      <c r="BB6">
        <v>0.11090602878729276</v>
      </c>
      <c r="BC6">
        <v>30</v>
      </c>
      <c r="BD6">
        <v>9.1345947106024714E-2</v>
      </c>
      <c r="BE6">
        <v>2</v>
      </c>
      <c r="BF6">
        <v>0.10252874999331921</v>
      </c>
      <c r="BG6">
        <v>7</v>
      </c>
      <c r="BH6">
        <v>0.17008729141218298</v>
      </c>
      <c r="BI6">
        <v>28</v>
      </c>
      <c r="BJ6">
        <v>0.52484548123532559</v>
      </c>
      <c r="BK6">
        <v>10</v>
      </c>
      <c r="BL6">
        <v>0.60045523571363824</v>
      </c>
      <c r="BM6">
        <v>15</v>
      </c>
      <c r="BN6">
        <v>109.10729821724352</v>
      </c>
      <c r="BO6">
        <v>20</v>
      </c>
      <c r="BP6">
        <v>109.6913232191713</v>
      </c>
      <c r="BQ6">
        <v>13</v>
      </c>
      <c r="BR6">
        <v>101.47264035809576</v>
      </c>
      <c r="BS6">
        <v>13</v>
      </c>
    </row>
    <row r="7" spans="1:71" x14ac:dyDescent="0.2">
      <c r="A7" t="s">
        <v>11</v>
      </c>
      <c r="B7">
        <v>0.44823743776244157</v>
      </c>
      <c r="C7">
        <v>28</v>
      </c>
      <c r="D7">
        <v>0.64137992741102534</v>
      </c>
      <c r="E7">
        <v>7</v>
      </c>
      <c r="F7">
        <v>0.30698545186358162</v>
      </c>
      <c r="G7">
        <v>30</v>
      </c>
      <c r="H7">
        <v>0.3586200725889746</v>
      </c>
      <c r="I7">
        <v>24</v>
      </c>
      <c r="J7">
        <v>0.75141950673968649</v>
      </c>
      <c r="K7">
        <v>26</v>
      </c>
      <c r="L7">
        <v>0.19587741805707823</v>
      </c>
      <c r="M7">
        <v>11</v>
      </c>
      <c r="N7">
        <v>0.22828973105058323</v>
      </c>
      <c r="O7">
        <v>7</v>
      </c>
      <c r="P7">
        <v>0.7790787176729812</v>
      </c>
      <c r="Q7">
        <v>17</v>
      </c>
      <c r="R7">
        <v>0.49896414497282993</v>
      </c>
      <c r="S7">
        <v>15</v>
      </c>
      <c r="T7">
        <v>0.61676363617430952</v>
      </c>
      <c r="U7">
        <v>11</v>
      </c>
      <c r="V7">
        <v>0.150764276768767</v>
      </c>
      <c r="W7">
        <v>29</v>
      </c>
      <c r="X7">
        <v>6.8481317411927756E-2</v>
      </c>
      <c r="Y7">
        <v>8</v>
      </c>
      <c r="Z7">
        <v>7.8902068790368762E-2</v>
      </c>
      <c r="AA7">
        <v>3</v>
      </c>
      <c r="AB7">
        <v>0.18309103221781961</v>
      </c>
      <c r="AC7">
        <v>12</v>
      </c>
      <c r="AD7">
        <v>0.50354665754480932</v>
      </c>
      <c r="AE7">
        <v>29</v>
      </c>
      <c r="AF7">
        <v>0.56825348761385541</v>
      </c>
      <c r="AG7">
        <v>28</v>
      </c>
      <c r="AH7">
        <v>0.50291351505252901</v>
      </c>
      <c r="AI7">
        <v>30</v>
      </c>
      <c r="AJ7">
        <v>0.57676345309862964</v>
      </c>
      <c r="AK7">
        <v>10</v>
      </c>
      <c r="AL7">
        <v>0.41260523150569195</v>
      </c>
      <c r="AM7">
        <v>30</v>
      </c>
      <c r="AN7">
        <v>0.42323654690137036</v>
      </c>
      <c r="AO7">
        <v>21</v>
      </c>
      <c r="AP7">
        <v>0.83622479931383775</v>
      </c>
      <c r="AQ7">
        <v>29</v>
      </c>
      <c r="AR7">
        <v>0.19771627658732105</v>
      </c>
      <c r="AS7">
        <v>15</v>
      </c>
      <c r="AT7">
        <v>0.21624987180898458</v>
      </c>
      <c r="AU7">
        <v>1</v>
      </c>
      <c r="AV7">
        <v>0.76531420187674748</v>
      </c>
      <c r="AW7">
        <v>8</v>
      </c>
      <c r="AX7">
        <v>0.49663811476430381</v>
      </c>
      <c r="AY7">
        <v>5</v>
      </c>
      <c r="AZ7">
        <v>0.61562716882876511</v>
      </c>
      <c r="BA7">
        <v>19</v>
      </c>
      <c r="BB7">
        <v>0.12286180575748354</v>
      </c>
      <c r="BC7">
        <v>25</v>
      </c>
      <c r="BD7">
        <v>8.2631245835628489E-2</v>
      </c>
      <c r="BE7">
        <v>7</v>
      </c>
      <c r="BF7">
        <v>0.11120174725135383</v>
      </c>
      <c r="BG7">
        <v>2</v>
      </c>
      <c r="BH7">
        <v>0.20453092047959981</v>
      </c>
      <c r="BI7">
        <v>3</v>
      </c>
      <c r="BJ7">
        <v>0.58949638511251601</v>
      </c>
      <c r="BK7">
        <v>30</v>
      </c>
      <c r="BL7">
        <v>0.65444430132675624</v>
      </c>
      <c r="BM7">
        <v>30</v>
      </c>
      <c r="BN7">
        <v>102.18605487734283</v>
      </c>
      <c r="BO7">
        <v>29</v>
      </c>
      <c r="BP7">
        <v>111.44354798887939</v>
      </c>
      <c r="BQ7">
        <v>19</v>
      </c>
      <c r="BR7">
        <v>98.63229845908279</v>
      </c>
      <c r="BS7">
        <v>28</v>
      </c>
    </row>
    <row r="8" spans="1:71" x14ac:dyDescent="0.2">
      <c r="A8" t="s">
        <v>101</v>
      </c>
      <c r="B8">
        <v>0.47290672605509382</v>
      </c>
      <c r="C8">
        <v>10</v>
      </c>
      <c r="D8">
        <v>0.56416488721408753</v>
      </c>
      <c r="E8">
        <v>26</v>
      </c>
      <c r="F8">
        <v>0.3679570283536831</v>
      </c>
      <c r="G8">
        <v>13</v>
      </c>
      <c r="H8">
        <v>0.43583511278591242</v>
      </c>
      <c r="I8">
        <v>5</v>
      </c>
      <c r="J8">
        <v>0.78245631850370467</v>
      </c>
      <c r="K8">
        <v>14</v>
      </c>
      <c r="L8">
        <v>0.18537522265981438</v>
      </c>
      <c r="M8">
        <v>21</v>
      </c>
      <c r="N8">
        <v>0.20433768275355771</v>
      </c>
      <c r="O8">
        <v>22</v>
      </c>
      <c r="P8">
        <v>0.77681472185079592</v>
      </c>
      <c r="Q8">
        <v>21</v>
      </c>
      <c r="R8">
        <v>0.50361223407452638</v>
      </c>
      <c r="S8">
        <v>12</v>
      </c>
      <c r="T8">
        <v>0.56201974874115646</v>
      </c>
      <c r="U8">
        <v>25</v>
      </c>
      <c r="V8">
        <v>0.11511627584532161</v>
      </c>
      <c r="W8">
        <v>3</v>
      </c>
      <c r="X8">
        <v>6.3114379136021539E-2</v>
      </c>
      <c r="Y8">
        <v>1</v>
      </c>
      <c r="Z8">
        <v>8.7701601285499989E-2</v>
      </c>
      <c r="AA8">
        <v>15</v>
      </c>
      <c r="AB8">
        <v>0.18547066843786805</v>
      </c>
      <c r="AC8">
        <v>14</v>
      </c>
      <c r="AD8">
        <v>0.55346418332849789</v>
      </c>
      <c r="AE8">
        <v>8</v>
      </c>
      <c r="AF8">
        <v>0.61433784213989917</v>
      </c>
      <c r="AG8">
        <v>8</v>
      </c>
      <c r="AH8">
        <v>0.44691434669991387</v>
      </c>
      <c r="AI8">
        <v>5</v>
      </c>
      <c r="AJ8">
        <v>0.62834175046771878</v>
      </c>
      <c r="AK8">
        <v>22</v>
      </c>
      <c r="AL8">
        <v>0.3669391715092945</v>
      </c>
      <c r="AM8">
        <v>15</v>
      </c>
      <c r="AN8">
        <v>0.37165824953228122</v>
      </c>
      <c r="AO8">
        <v>9</v>
      </c>
      <c r="AP8">
        <v>0.76932085262777294</v>
      </c>
      <c r="AQ8">
        <v>14</v>
      </c>
      <c r="AR8">
        <v>0.19507546959686836</v>
      </c>
      <c r="AS8">
        <v>14</v>
      </c>
      <c r="AT8">
        <v>0.22245689193313656</v>
      </c>
      <c r="AU8">
        <v>8</v>
      </c>
      <c r="AV8">
        <v>0.81038228309621441</v>
      </c>
      <c r="AW8">
        <v>22</v>
      </c>
      <c r="AX8">
        <v>0.49650743711492962</v>
      </c>
      <c r="AY8">
        <v>4</v>
      </c>
      <c r="AZ8">
        <v>0.61883181830289824</v>
      </c>
      <c r="BA8">
        <v>21</v>
      </c>
      <c r="BB8">
        <v>0.14210160371776798</v>
      </c>
      <c r="BC8">
        <v>9</v>
      </c>
      <c r="BD8">
        <v>8.2080501895777508E-2</v>
      </c>
      <c r="BE8">
        <v>8</v>
      </c>
      <c r="BF8">
        <v>7.3630351518840245E-2</v>
      </c>
      <c r="BG8">
        <v>28</v>
      </c>
      <c r="BH8">
        <v>0.18975687766821259</v>
      </c>
      <c r="BI8">
        <v>14</v>
      </c>
      <c r="BJ8">
        <v>0.51527368070442103</v>
      </c>
      <c r="BK8">
        <v>5</v>
      </c>
      <c r="BL8">
        <v>0.57901309145434421</v>
      </c>
      <c r="BM8">
        <v>6</v>
      </c>
      <c r="BN8">
        <v>115.32376058169501</v>
      </c>
      <c r="BO8">
        <v>4</v>
      </c>
      <c r="BP8">
        <v>110.928014900554</v>
      </c>
      <c r="BQ8">
        <v>18</v>
      </c>
      <c r="BR8">
        <v>99.083739193827398</v>
      </c>
      <c r="BS8">
        <v>25</v>
      </c>
    </row>
    <row r="9" spans="1:71" x14ac:dyDescent="0.2">
      <c r="A9" t="s">
        <v>102</v>
      </c>
      <c r="B9">
        <v>0.4856783096145636</v>
      </c>
      <c r="C9">
        <v>4</v>
      </c>
      <c r="D9">
        <v>0.60905771867276115</v>
      </c>
      <c r="E9">
        <v>17</v>
      </c>
      <c r="F9">
        <v>0.37396818213637867</v>
      </c>
      <c r="G9">
        <v>8</v>
      </c>
      <c r="H9">
        <v>0.39094228132723879</v>
      </c>
      <c r="I9">
        <v>14</v>
      </c>
      <c r="J9">
        <v>0.82932804810889849</v>
      </c>
      <c r="K9">
        <v>3</v>
      </c>
      <c r="L9">
        <v>0.17033790390935089</v>
      </c>
      <c r="M9">
        <v>29</v>
      </c>
      <c r="N9">
        <v>0.23434848761095478</v>
      </c>
      <c r="O9">
        <v>2</v>
      </c>
      <c r="P9">
        <v>0.77940715943948513</v>
      </c>
      <c r="Q9">
        <v>16</v>
      </c>
      <c r="R9">
        <v>0.5128875341815663</v>
      </c>
      <c r="S9">
        <v>6</v>
      </c>
      <c r="T9">
        <v>0.61570104788838032</v>
      </c>
      <c r="U9">
        <v>14</v>
      </c>
      <c r="V9">
        <v>0.13685054713761749</v>
      </c>
      <c r="W9">
        <v>19</v>
      </c>
      <c r="X9">
        <v>8.0930266164078668E-2</v>
      </c>
      <c r="Y9">
        <v>25</v>
      </c>
      <c r="Z9">
        <v>8.523174469027929E-2</v>
      </c>
      <c r="AA9">
        <v>10</v>
      </c>
      <c r="AB9">
        <v>0.18281371491773005</v>
      </c>
      <c r="AC9">
        <v>10</v>
      </c>
      <c r="AD9">
        <v>0.55907043836198445</v>
      </c>
      <c r="AE9">
        <v>5</v>
      </c>
      <c r="AF9">
        <v>0.61596904376083605</v>
      </c>
      <c r="AG9">
        <v>7</v>
      </c>
      <c r="AH9">
        <v>0.44114227459053479</v>
      </c>
      <c r="AI9">
        <v>4</v>
      </c>
      <c r="AJ9">
        <v>0.56101016575277796</v>
      </c>
      <c r="AK9">
        <v>5</v>
      </c>
      <c r="AL9">
        <v>0.34694011424104571</v>
      </c>
      <c r="AM9">
        <v>7</v>
      </c>
      <c r="AN9">
        <v>0.43898983424722204</v>
      </c>
      <c r="AO9">
        <v>26</v>
      </c>
      <c r="AP9">
        <v>0.73606966857464728</v>
      </c>
      <c r="AQ9">
        <v>3</v>
      </c>
      <c r="AR9">
        <v>0.21415597343980478</v>
      </c>
      <c r="AS9">
        <v>24</v>
      </c>
      <c r="AT9">
        <v>0.22232374363929408</v>
      </c>
      <c r="AU9">
        <v>7</v>
      </c>
      <c r="AV9">
        <v>0.74239307814780497</v>
      </c>
      <c r="AW9">
        <v>2</v>
      </c>
      <c r="AX9">
        <v>0.5022174618813946</v>
      </c>
      <c r="AY9">
        <v>22</v>
      </c>
      <c r="AZ9">
        <v>0.62862196435362294</v>
      </c>
      <c r="BA9">
        <v>23</v>
      </c>
      <c r="BB9">
        <v>0.13311462663668958</v>
      </c>
      <c r="BC9">
        <v>18</v>
      </c>
      <c r="BD9">
        <v>6.2612858492390677E-2</v>
      </c>
      <c r="BE9">
        <v>26</v>
      </c>
      <c r="BF9">
        <v>8.4970782128479583E-2</v>
      </c>
      <c r="BG9">
        <v>18</v>
      </c>
      <c r="BH9">
        <v>0.18733255375911909</v>
      </c>
      <c r="BI9">
        <v>15</v>
      </c>
      <c r="BJ9">
        <v>0.51758692277829399</v>
      </c>
      <c r="BK9">
        <v>6</v>
      </c>
      <c r="BL9">
        <v>0.58681364540364156</v>
      </c>
      <c r="BM9">
        <v>7</v>
      </c>
      <c r="BN9">
        <v>113.83568266484539</v>
      </c>
      <c r="BO9">
        <v>7</v>
      </c>
      <c r="BP9">
        <v>110.19351094155935</v>
      </c>
      <c r="BQ9">
        <v>16</v>
      </c>
      <c r="BR9">
        <v>98.322846987173889</v>
      </c>
      <c r="BS9">
        <v>30</v>
      </c>
    </row>
    <row r="10" spans="1:71" x14ac:dyDescent="0.2">
      <c r="A10" t="s">
        <v>103</v>
      </c>
      <c r="B10">
        <v>0.46038310849267344</v>
      </c>
      <c r="C10">
        <v>21</v>
      </c>
      <c r="D10">
        <v>0.61889442166606379</v>
      </c>
      <c r="E10">
        <v>15</v>
      </c>
      <c r="F10">
        <v>0.35853045604113548</v>
      </c>
      <c r="G10">
        <v>23</v>
      </c>
      <c r="H10">
        <v>0.38110557833393621</v>
      </c>
      <c r="I10">
        <v>16</v>
      </c>
      <c r="J10">
        <v>0.76549274998237393</v>
      </c>
      <c r="K10">
        <v>20</v>
      </c>
      <c r="L10">
        <v>0.19270728973736889</v>
      </c>
      <c r="M10">
        <v>13</v>
      </c>
      <c r="N10">
        <v>0.22282664700967578</v>
      </c>
      <c r="O10">
        <v>9</v>
      </c>
      <c r="P10">
        <v>0.77396504456432758</v>
      </c>
      <c r="Q10">
        <v>22</v>
      </c>
      <c r="R10">
        <v>0.49779205278378641</v>
      </c>
      <c r="S10">
        <v>17</v>
      </c>
      <c r="T10">
        <v>0.63659749009293531</v>
      </c>
      <c r="U10">
        <v>7</v>
      </c>
      <c r="V10">
        <v>0.14750508681704794</v>
      </c>
      <c r="W10">
        <v>27</v>
      </c>
      <c r="X10">
        <v>6.9560013879279833E-2</v>
      </c>
      <c r="Y10">
        <v>12</v>
      </c>
      <c r="Z10">
        <v>9.3486069746460149E-2</v>
      </c>
      <c r="AA10">
        <v>22</v>
      </c>
      <c r="AB10">
        <v>0.2068280794719515</v>
      </c>
      <c r="AC10">
        <v>29</v>
      </c>
      <c r="AD10">
        <v>0.52866276416601621</v>
      </c>
      <c r="AE10">
        <v>25</v>
      </c>
      <c r="AF10">
        <v>0.5921513492911733</v>
      </c>
      <c r="AG10">
        <v>24</v>
      </c>
      <c r="AH10">
        <v>0.49266731822314841</v>
      </c>
      <c r="AI10">
        <v>25</v>
      </c>
      <c r="AJ10">
        <v>0.65521332224898721</v>
      </c>
      <c r="AK10">
        <v>27</v>
      </c>
      <c r="AL10">
        <v>0.38195843516400796</v>
      </c>
      <c r="AM10">
        <v>24</v>
      </c>
      <c r="AN10">
        <v>0.34478667775101279</v>
      </c>
      <c r="AO10">
        <v>4</v>
      </c>
      <c r="AP10">
        <v>0.78133149392166668</v>
      </c>
      <c r="AQ10">
        <v>18</v>
      </c>
      <c r="AR10">
        <v>0.1994184226140337</v>
      </c>
      <c r="AS10">
        <v>16</v>
      </c>
      <c r="AT10">
        <v>0.22553634047913559</v>
      </c>
      <c r="AU10">
        <v>17</v>
      </c>
      <c r="AV10">
        <v>0.77993728791392569</v>
      </c>
      <c r="AW10">
        <v>13</v>
      </c>
      <c r="AX10">
        <v>0.49684573252099784</v>
      </c>
      <c r="AY10">
        <v>7</v>
      </c>
      <c r="AZ10">
        <v>0.55193538637965922</v>
      </c>
      <c r="BA10">
        <v>5</v>
      </c>
      <c r="BB10">
        <v>0.11756188935315108</v>
      </c>
      <c r="BC10">
        <v>28</v>
      </c>
      <c r="BD10">
        <v>8.5918968686002309E-2</v>
      </c>
      <c r="BE10">
        <v>4</v>
      </c>
      <c r="BF10">
        <v>0.10924433298462453</v>
      </c>
      <c r="BG10">
        <v>4</v>
      </c>
      <c r="BH10">
        <v>0.17421895890100353</v>
      </c>
      <c r="BI10">
        <v>25</v>
      </c>
      <c r="BJ10">
        <v>0.55842410393156749</v>
      </c>
      <c r="BK10">
        <v>23</v>
      </c>
      <c r="BL10">
        <v>0.62255604297663314</v>
      </c>
      <c r="BM10">
        <v>24</v>
      </c>
      <c r="BN10">
        <v>106.67679051711399</v>
      </c>
      <c r="BO10">
        <v>25</v>
      </c>
      <c r="BP10">
        <v>112.33895674686339</v>
      </c>
      <c r="BQ10">
        <v>24</v>
      </c>
      <c r="BR10">
        <v>100.25447283554686</v>
      </c>
      <c r="BS10">
        <v>22</v>
      </c>
    </row>
    <row r="11" spans="1:71" x14ac:dyDescent="0.2">
      <c r="A11" t="s">
        <v>17</v>
      </c>
      <c r="B11">
        <v>0.45506958528395436</v>
      </c>
      <c r="C11">
        <v>25</v>
      </c>
      <c r="D11">
        <v>0.5564441874744338</v>
      </c>
      <c r="E11">
        <v>27</v>
      </c>
      <c r="F11">
        <v>0.36227608810353223</v>
      </c>
      <c r="G11">
        <v>18</v>
      </c>
      <c r="H11">
        <v>0.44355581252556614</v>
      </c>
      <c r="I11">
        <v>4</v>
      </c>
      <c r="J11">
        <v>0.76978808555515743</v>
      </c>
      <c r="K11">
        <v>17</v>
      </c>
      <c r="L11">
        <v>0.18431198263199111</v>
      </c>
      <c r="M11">
        <v>22</v>
      </c>
      <c r="N11">
        <v>0.15441206976684604</v>
      </c>
      <c r="O11">
        <v>30</v>
      </c>
      <c r="P11">
        <v>0.76723008507397894</v>
      </c>
      <c r="Q11">
        <v>24</v>
      </c>
      <c r="R11">
        <v>0.47063072708994469</v>
      </c>
      <c r="S11">
        <v>29</v>
      </c>
      <c r="T11">
        <v>0.64994934186774378</v>
      </c>
      <c r="U11">
        <v>5</v>
      </c>
      <c r="V11">
        <v>0.14517513353785083</v>
      </c>
      <c r="W11">
        <v>25</v>
      </c>
      <c r="X11">
        <v>7.9640561316383057E-2</v>
      </c>
      <c r="Y11">
        <v>23</v>
      </c>
      <c r="Z11">
        <v>9.1899917438588802E-2</v>
      </c>
      <c r="AA11">
        <v>21</v>
      </c>
      <c r="AB11">
        <v>0.20040536041358842</v>
      </c>
      <c r="AC11">
        <v>26</v>
      </c>
      <c r="AD11">
        <v>0.53621566177881574</v>
      </c>
      <c r="AE11">
        <v>17</v>
      </c>
      <c r="AF11">
        <v>0.59662190036583584</v>
      </c>
      <c r="AG11">
        <v>21</v>
      </c>
      <c r="AH11">
        <v>0.45907343443647719</v>
      </c>
      <c r="AI11">
        <v>12</v>
      </c>
      <c r="AJ11">
        <v>0.65688183696669611</v>
      </c>
      <c r="AK11">
        <v>28</v>
      </c>
      <c r="AL11">
        <v>0.35625032780548721</v>
      </c>
      <c r="AM11">
        <v>11</v>
      </c>
      <c r="AN11">
        <v>0.34311816303330384</v>
      </c>
      <c r="AO11">
        <v>3</v>
      </c>
      <c r="AP11">
        <v>0.79276937695522987</v>
      </c>
      <c r="AQ11">
        <v>20</v>
      </c>
      <c r="AR11">
        <v>0.23353527669985472</v>
      </c>
      <c r="AS11">
        <v>29</v>
      </c>
      <c r="AT11">
        <v>0.2244846496754542</v>
      </c>
      <c r="AU11">
        <v>14</v>
      </c>
      <c r="AV11">
        <v>0.90074686544047011</v>
      </c>
      <c r="AW11">
        <v>30</v>
      </c>
      <c r="AX11">
        <v>0.49743696541712829</v>
      </c>
      <c r="AY11">
        <v>8</v>
      </c>
      <c r="AZ11">
        <v>0.54942713917171448</v>
      </c>
      <c r="BA11">
        <v>4</v>
      </c>
      <c r="BB11">
        <v>0.13417489510365191</v>
      </c>
      <c r="BC11">
        <v>15</v>
      </c>
      <c r="BD11">
        <v>7.5870325081061604E-2</v>
      </c>
      <c r="BE11">
        <v>12</v>
      </c>
      <c r="BF11">
        <v>8.7666812358444424E-2</v>
      </c>
      <c r="BG11">
        <v>17</v>
      </c>
      <c r="BH11">
        <v>0.16325159022535873</v>
      </c>
      <c r="BI11">
        <v>29</v>
      </c>
      <c r="BJ11">
        <v>0.52060027048366975</v>
      </c>
      <c r="BK11">
        <v>8</v>
      </c>
      <c r="BL11">
        <v>0.59794488984090166</v>
      </c>
      <c r="BM11">
        <v>12</v>
      </c>
      <c r="BN11">
        <v>106.13435618082249</v>
      </c>
      <c r="BO11">
        <v>27</v>
      </c>
      <c r="BP11">
        <v>107.86548178330085</v>
      </c>
      <c r="BQ11">
        <v>5</v>
      </c>
      <c r="BR11">
        <v>105.44372435750721</v>
      </c>
      <c r="BS11">
        <v>2</v>
      </c>
    </row>
    <row r="12" spans="1:71" x14ac:dyDescent="0.2">
      <c r="A12" t="s">
        <v>18</v>
      </c>
      <c r="B12">
        <v>0.45835838441344562</v>
      </c>
      <c r="C12">
        <v>22</v>
      </c>
      <c r="D12">
        <v>0.51910205893552674</v>
      </c>
      <c r="E12">
        <v>29</v>
      </c>
      <c r="F12">
        <v>0.36080459678976323</v>
      </c>
      <c r="G12">
        <v>21</v>
      </c>
      <c r="H12">
        <v>0.48089794106447326</v>
      </c>
      <c r="I12">
        <v>2</v>
      </c>
      <c r="J12">
        <v>0.75218827088658013</v>
      </c>
      <c r="K12">
        <v>25</v>
      </c>
      <c r="L12">
        <v>0.18605867965816755</v>
      </c>
      <c r="M12">
        <v>20</v>
      </c>
      <c r="N12">
        <v>0.18502933052242787</v>
      </c>
      <c r="O12">
        <v>27</v>
      </c>
      <c r="P12">
        <v>0.78042500098308654</v>
      </c>
      <c r="Q12">
        <v>14</v>
      </c>
      <c r="R12">
        <v>0.47776714977620871</v>
      </c>
      <c r="S12">
        <v>27</v>
      </c>
      <c r="T12">
        <v>0.63843750156081192</v>
      </c>
      <c r="U12">
        <v>6</v>
      </c>
      <c r="V12">
        <v>0.14611241003843375</v>
      </c>
      <c r="W12">
        <v>26</v>
      </c>
      <c r="X12">
        <v>7.050014238819087E-2</v>
      </c>
      <c r="Y12">
        <v>13</v>
      </c>
      <c r="Z12">
        <v>8.9415936025713724E-2</v>
      </c>
      <c r="AA12">
        <v>18</v>
      </c>
      <c r="AB12">
        <v>0.18300697438595395</v>
      </c>
      <c r="AC12">
        <v>11</v>
      </c>
      <c r="AD12">
        <v>0.54504562638570331</v>
      </c>
      <c r="AE12">
        <v>13</v>
      </c>
      <c r="AF12">
        <v>0.60469688519700437</v>
      </c>
      <c r="AG12">
        <v>16</v>
      </c>
      <c r="AH12">
        <v>0.50248546564565211</v>
      </c>
      <c r="AI12">
        <v>29</v>
      </c>
      <c r="AJ12">
        <v>0.68097458141221623</v>
      </c>
      <c r="AK12">
        <v>29</v>
      </c>
      <c r="AL12">
        <v>0.39657901219991853</v>
      </c>
      <c r="AM12">
        <v>26</v>
      </c>
      <c r="AN12">
        <v>0.31902541858778372</v>
      </c>
      <c r="AO12">
        <v>2</v>
      </c>
      <c r="AP12">
        <v>0.81775164412529722</v>
      </c>
      <c r="AQ12">
        <v>25</v>
      </c>
      <c r="AR12">
        <v>0.20443586369305974</v>
      </c>
      <c r="AS12">
        <v>19</v>
      </c>
      <c r="AT12">
        <v>0.22182008357378155</v>
      </c>
      <c r="AU12">
        <v>6</v>
      </c>
      <c r="AV12">
        <v>0.83694472301057388</v>
      </c>
      <c r="AW12">
        <v>27</v>
      </c>
      <c r="AX12">
        <v>0.50120420174074409</v>
      </c>
      <c r="AY12">
        <v>15</v>
      </c>
      <c r="AZ12">
        <v>0.6015237746353792</v>
      </c>
      <c r="BA12">
        <v>16</v>
      </c>
      <c r="BB12">
        <v>0.12374371548820344</v>
      </c>
      <c r="BC12">
        <v>24</v>
      </c>
      <c r="BD12">
        <v>9.0497922346531465E-2</v>
      </c>
      <c r="BE12">
        <v>3</v>
      </c>
      <c r="BF12">
        <v>0.11718793733823833</v>
      </c>
      <c r="BG12">
        <v>1</v>
      </c>
      <c r="BH12">
        <v>0.18100318417594516</v>
      </c>
      <c r="BI12">
        <v>21</v>
      </c>
      <c r="BJ12">
        <v>0.56871858904067718</v>
      </c>
      <c r="BK12">
        <v>26</v>
      </c>
      <c r="BL12">
        <v>0.63614921053318252</v>
      </c>
      <c r="BM12">
        <v>26</v>
      </c>
      <c r="BN12">
        <v>107.73739270675172</v>
      </c>
      <c r="BO12">
        <v>23</v>
      </c>
      <c r="BP12">
        <v>114.03654800057269</v>
      </c>
      <c r="BQ12">
        <v>30</v>
      </c>
      <c r="BR12">
        <v>104.09521357495315</v>
      </c>
      <c r="BS12">
        <v>6</v>
      </c>
    </row>
    <row r="13" spans="1:71" x14ac:dyDescent="0.2">
      <c r="A13" t="s">
        <v>10</v>
      </c>
      <c r="B13">
        <v>0.48679824256191995</v>
      </c>
      <c r="C13">
        <v>3</v>
      </c>
      <c r="D13">
        <v>0.63255137972770559</v>
      </c>
      <c r="E13">
        <v>9</v>
      </c>
      <c r="F13">
        <v>0.39164430653201626</v>
      </c>
      <c r="G13">
        <v>3</v>
      </c>
      <c r="H13">
        <v>0.36744862027229441</v>
      </c>
      <c r="I13">
        <v>22</v>
      </c>
      <c r="J13">
        <v>0.8131312363770643</v>
      </c>
      <c r="K13">
        <v>5</v>
      </c>
      <c r="L13">
        <v>0.18409138810998485</v>
      </c>
      <c r="M13">
        <v>24</v>
      </c>
      <c r="N13">
        <v>0.2072984511993029</v>
      </c>
      <c r="O13">
        <v>20</v>
      </c>
      <c r="P13">
        <v>0.74263113723550445</v>
      </c>
      <c r="Q13">
        <v>30</v>
      </c>
      <c r="R13">
        <v>0.48751864637093406</v>
      </c>
      <c r="S13">
        <v>25</v>
      </c>
      <c r="T13">
        <v>0.65651779328936988</v>
      </c>
      <c r="U13">
        <v>4</v>
      </c>
      <c r="V13">
        <v>0.13134905422937238</v>
      </c>
      <c r="W13">
        <v>12</v>
      </c>
      <c r="X13">
        <v>7.5113481796455175E-2</v>
      </c>
      <c r="Y13">
        <v>17</v>
      </c>
      <c r="Z13">
        <v>0.10447062623548101</v>
      </c>
      <c r="AA13">
        <v>26</v>
      </c>
      <c r="AB13">
        <v>0.17713834311895221</v>
      </c>
      <c r="AC13">
        <v>4</v>
      </c>
      <c r="AD13">
        <v>0.55830016307416397</v>
      </c>
      <c r="AE13">
        <v>6</v>
      </c>
      <c r="AF13">
        <v>0.61910083957721618</v>
      </c>
      <c r="AG13">
        <v>6</v>
      </c>
      <c r="AH13">
        <v>0.43982676303303336</v>
      </c>
      <c r="AI13">
        <v>2</v>
      </c>
      <c r="AJ13">
        <v>0.63596781636008126</v>
      </c>
      <c r="AK13">
        <v>23</v>
      </c>
      <c r="AL13">
        <v>0.33370253606523931</v>
      </c>
      <c r="AM13">
        <v>5</v>
      </c>
      <c r="AN13">
        <v>0.36403218363991879</v>
      </c>
      <c r="AO13">
        <v>8</v>
      </c>
      <c r="AP13">
        <v>0.75479916123848712</v>
      </c>
      <c r="AQ13">
        <v>5</v>
      </c>
      <c r="AR13">
        <v>0.20810640738531799</v>
      </c>
      <c r="AS13">
        <v>20</v>
      </c>
      <c r="AT13">
        <v>0.23087544708274876</v>
      </c>
      <c r="AU13">
        <v>28</v>
      </c>
      <c r="AV13">
        <v>0.80105260306473935</v>
      </c>
      <c r="AW13">
        <v>21</v>
      </c>
      <c r="AX13">
        <v>0.500313474077138</v>
      </c>
      <c r="AY13">
        <v>11</v>
      </c>
      <c r="AZ13">
        <v>0.53577509747531993</v>
      </c>
      <c r="BA13">
        <v>2</v>
      </c>
      <c r="BB13">
        <v>0.13760133923997769</v>
      </c>
      <c r="BC13">
        <v>12</v>
      </c>
      <c r="BD13">
        <v>6.7325570141515259E-2</v>
      </c>
      <c r="BE13">
        <v>22</v>
      </c>
      <c r="BF13">
        <v>7.5800470150170704E-2</v>
      </c>
      <c r="BG13">
        <v>27</v>
      </c>
      <c r="BH13">
        <v>0.17856866897866852</v>
      </c>
      <c r="BI13">
        <v>22</v>
      </c>
      <c r="BJ13">
        <v>0.50123909657425247</v>
      </c>
      <c r="BK13">
        <v>2</v>
      </c>
      <c r="BL13">
        <v>0.57072323123877378</v>
      </c>
      <c r="BM13">
        <v>3</v>
      </c>
      <c r="BN13">
        <v>113.69593143914159</v>
      </c>
      <c r="BO13">
        <v>8</v>
      </c>
      <c r="BP13">
        <v>109.18728243781864</v>
      </c>
      <c r="BQ13">
        <v>8</v>
      </c>
      <c r="BR13">
        <v>104.20394730524913</v>
      </c>
      <c r="BS13">
        <v>5</v>
      </c>
    </row>
    <row r="14" spans="1:71" x14ac:dyDescent="0.2">
      <c r="A14" t="s">
        <v>104</v>
      </c>
      <c r="B14">
        <v>0.47152230618759228</v>
      </c>
      <c r="C14">
        <v>11</v>
      </c>
      <c r="D14">
        <v>0.5941146182044984</v>
      </c>
      <c r="E14">
        <v>18</v>
      </c>
      <c r="F14">
        <v>0.38395305953971132</v>
      </c>
      <c r="G14">
        <v>5</v>
      </c>
      <c r="H14">
        <v>0.40588538179550154</v>
      </c>
      <c r="I14">
        <v>13</v>
      </c>
      <c r="J14">
        <v>0.83903049385459694</v>
      </c>
      <c r="K14">
        <v>2</v>
      </c>
      <c r="L14">
        <v>0.17829644827866606</v>
      </c>
      <c r="M14">
        <v>27</v>
      </c>
      <c r="N14">
        <v>0.22204448922861594</v>
      </c>
      <c r="O14">
        <v>10</v>
      </c>
      <c r="P14">
        <v>0.79213267778851704</v>
      </c>
      <c r="Q14">
        <v>7</v>
      </c>
      <c r="R14">
        <v>0.5154059607891216</v>
      </c>
      <c r="S14">
        <v>4</v>
      </c>
      <c r="T14">
        <v>0.56656077887482281</v>
      </c>
      <c r="U14">
        <v>23</v>
      </c>
      <c r="V14">
        <v>0.13197579872459109</v>
      </c>
      <c r="W14">
        <v>14</v>
      </c>
      <c r="X14">
        <v>7.6038318380350398E-2</v>
      </c>
      <c r="Y14">
        <v>19</v>
      </c>
      <c r="Z14">
        <v>7.1740880898527162E-2</v>
      </c>
      <c r="AA14">
        <v>1</v>
      </c>
      <c r="AB14">
        <v>0.18241779195007846</v>
      </c>
      <c r="AC14">
        <v>8</v>
      </c>
      <c r="AD14">
        <v>0.54987780976514078</v>
      </c>
      <c r="AE14">
        <v>10</v>
      </c>
      <c r="AF14">
        <v>0.61000043036591423</v>
      </c>
      <c r="AG14">
        <v>10</v>
      </c>
      <c r="AH14">
        <v>0.45597404926325119</v>
      </c>
      <c r="AI14">
        <v>9</v>
      </c>
      <c r="AJ14">
        <v>0.63985849774042636</v>
      </c>
      <c r="AK14">
        <v>24</v>
      </c>
      <c r="AL14">
        <v>0.32072952775279129</v>
      </c>
      <c r="AM14">
        <v>2</v>
      </c>
      <c r="AN14">
        <v>0.36014150225957359</v>
      </c>
      <c r="AO14">
        <v>7</v>
      </c>
      <c r="AP14">
        <v>0.71229505825175721</v>
      </c>
      <c r="AQ14">
        <v>1</v>
      </c>
      <c r="AR14">
        <v>0.18583439440170946</v>
      </c>
      <c r="AS14">
        <v>12</v>
      </c>
      <c r="AT14">
        <v>0.22271694007868839</v>
      </c>
      <c r="AU14">
        <v>10</v>
      </c>
      <c r="AV14">
        <v>0.77184358189405244</v>
      </c>
      <c r="AW14">
        <v>9</v>
      </c>
      <c r="AX14">
        <v>0.50081416347399832</v>
      </c>
      <c r="AY14">
        <v>14</v>
      </c>
      <c r="AZ14">
        <v>0.5914078953760239</v>
      </c>
      <c r="BA14">
        <v>14</v>
      </c>
      <c r="BB14">
        <v>0.12990627728521106</v>
      </c>
      <c r="BC14">
        <v>19</v>
      </c>
      <c r="BD14">
        <v>7.2913744557663654E-2</v>
      </c>
      <c r="BE14">
        <v>17</v>
      </c>
      <c r="BF14">
        <v>0.1041813521707006</v>
      </c>
      <c r="BG14">
        <v>6</v>
      </c>
      <c r="BH14">
        <v>0.17618293238411231</v>
      </c>
      <c r="BI14">
        <v>24</v>
      </c>
      <c r="BJ14">
        <v>0.51237606283560477</v>
      </c>
      <c r="BK14">
        <v>4</v>
      </c>
      <c r="BL14">
        <v>0.57237425307069234</v>
      </c>
      <c r="BM14">
        <v>4</v>
      </c>
      <c r="BN14">
        <v>113.06649333207029</v>
      </c>
      <c r="BO14">
        <v>9</v>
      </c>
      <c r="BP14">
        <v>109.1312370730962</v>
      </c>
      <c r="BQ14">
        <v>7</v>
      </c>
      <c r="BR14">
        <v>98.643034694689291</v>
      </c>
      <c r="BS14">
        <v>27</v>
      </c>
    </row>
    <row r="15" spans="1:71" x14ac:dyDescent="0.2">
      <c r="A15" t="s">
        <v>105</v>
      </c>
      <c r="B15">
        <v>0.46354968623275777</v>
      </c>
      <c r="C15">
        <v>20</v>
      </c>
      <c r="D15">
        <v>0.62459775373665993</v>
      </c>
      <c r="E15">
        <v>12</v>
      </c>
      <c r="F15">
        <v>0.36227937634920038</v>
      </c>
      <c r="G15">
        <v>17</v>
      </c>
      <c r="H15">
        <v>0.37540224626334012</v>
      </c>
      <c r="I15">
        <v>19</v>
      </c>
      <c r="J15">
        <v>0.73225348383211597</v>
      </c>
      <c r="K15">
        <v>29</v>
      </c>
      <c r="L15">
        <v>0.18847494730444139</v>
      </c>
      <c r="M15">
        <v>19</v>
      </c>
      <c r="N15">
        <v>0.21943597749332788</v>
      </c>
      <c r="O15">
        <v>12</v>
      </c>
      <c r="P15">
        <v>0.78297050832445536</v>
      </c>
      <c r="Q15">
        <v>11</v>
      </c>
      <c r="R15">
        <v>0.50404061368555242</v>
      </c>
      <c r="S15">
        <v>11</v>
      </c>
      <c r="T15">
        <v>0.61708823894507736</v>
      </c>
      <c r="U15">
        <v>10</v>
      </c>
      <c r="V15">
        <v>0.1430286217656879</v>
      </c>
      <c r="W15">
        <v>23</v>
      </c>
      <c r="X15">
        <v>7.6228814731475275E-2</v>
      </c>
      <c r="Y15">
        <v>20</v>
      </c>
      <c r="Z15">
        <v>9.0789923503291084E-2</v>
      </c>
      <c r="AA15">
        <v>19</v>
      </c>
      <c r="AB15">
        <v>0.19333944206387854</v>
      </c>
      <c r="AC15">
        <v>24</v>
      </c>
      <c r="AD15">
        <v>0.5320891196504377</v>
      </c>
      <c r="AE15">
        <v>21</v>
      </c>
      <c r="AF15">
        <v>0.59258214384169194</v>
      </c>
      <c r="AG15">
        <v>23</v>
      </c>
      <c r="AH15">
        <v>0.467193789118864</v>
      </c>
      <c r="AI15">
        <v>17</v>
      </c>
      <c r="AJ15">
        <v>0.61509947180334223</v>
      </c>
      <c r="AK15">
        <v>16</v>
      </c>
      <c r="AL15">
        <v>0.34424077929026226</v>
      </c>
      <c r="AM15">
        <v>6</v>
      </c>
      <c r="AN15">
        <v>0.38490052819665777</v>
      </c>
      <c r="AO15">
        <v>15</v>
      </c>
      <c r="AP15">
        <v>0.83037091204260693</v>
      </c>
      <c r="AQ15">
        <v>27</v>
      </c>
      <c r="AR15">
        <v>0.21117597118964629</v>
      </c>
      <c r="AS15">
        <v>23</v>
      </c>
      <c r="AT15">
        <v>0.22705789566105991</v>
      </c>
      <c r="AU15">
        <v>24</v>
      </c>
      <c r="AV15">
        <v>0.77936795709031204</v>
      </c>
      <c r="AW15">
        <v>12</v>
      </c>
      <c r="AX15">
        <v>0.50483267760272665</v>
      </c>
      <c r="AY15">
        <v>26</v>
      </c>
      <c r="AZ15">
        <v>0.59044504373532269</v>
      </c>
      <c r="BA15">
        <v>13</v>
      </c>
      <c r="BB15">
        <v>0.1421733444750799</v>
      </c>
      <c r="BC15">
        <v>8</v>
      </c>
      <c r="BD15">
        <v>7.5507406822183334E-2</v>
      </c>
      <c r="BE15">
        <v>13</v>
      </c>
      <c r="BF15">
        <v>8.1188029355085289E-2</v>
      </c>
      <c r="BG15">
        <v>21</v>
      </c>
      <c r="BH15">
        <v>0.20383492595549241</v>
      </c>
      <c r="BI15">
        <v>4</v>
      </c>
      <c r="BJ15">
        <v>0.53383595062561262</v>
      </c>
      <c r="BK15">
        <v>15</v>
      </c>
      <c r="BL15">
        <v>0.60487109243298498</v>
      </c>
      <c r="BM15">
        <v>19</v>
      </c>
      <c r="BN15">
        <v>106.13816733286873</v>
      </c>
      <c r="BO15">
        <v>26</v>
      </c>
      <c r="BP15">
        <v>105.6239652170259</v>
      </c>
      <c r="BQ15">
        <v>2</v>
      </c>
      <c r="BR15">
        <v>100.5510594803726</v>
      </c>
      <c r="BS15">
        <v>18</v>
      </c>
    </row>
    <row r="16" spans="1:71" x14ac:dyDescent="0.2">
      <c r="A16" t="s">
        <v>13</v>
      </c>
      <c r="B16">
        <v>0.48115385054843529</v>
      </c>
      <c r="C16">
        <v>7</v>
      </c>
      <c r="D16">
        <v>0.63645240717145568</v>
      </c>
      <c r="E16">
        <v>8</v>
      </c>
      <c r="F16">
        <v>0.3642392802134734</v>
      </c>
      <c r="G16">
        <v>15</v>
      </c>
      <c r="H16">
        <v>0.36354759282854426</v>
      </c>
      <c r="I16">
        <v>23</v>
      </c>
      <c r="J16">
        <v>0.76667636690501273</v>
      </c>
      <c r="K16">
        <v>19</v>
      </c>
      <c r="L16">
        <v>0.19050554488410879</v>
      </c>
      <c r="M16">
        <v>15</v>
      </c>
      <c r="N16">
        <v>0.22921381571038646</v>
      </c>
      <c r="O16">
        <v>6</v>
      </c>
      <c r="P16">
        <v>0.77741320113633161</v>
      </c>
      <c r="Q16">
        <v>20</v>
      </c>
      <c r="R16">
        <v>0.51082132241176958</v>
      </c>
      <c r="S16">
        <v>8</v>
      </c>
      <c r="T16">
        <v>0.60851719110044122</v>
      </c>
      <c r="U16">
        <v>15</v>
      </c>
      <c r="V16">
        <v>0.13228934930833408</v>
      </c>
      <c r="W16">
        <v>16</v>
      </c>
      <c r="X16">
        <v>8.4641941380089514E-2</v>
      </c>
      <c r="Y16">
        <v>27</v>
      </c>
      <c r="Z16">
        <v>8.7771707987116157E-2</v>
      </c>
      <c r="AA16">
        <v>16</v>
      </c>
      <c r="AB16">
        <v>0.18820509660720627</v>
      </c>
      <c r="AC16">
        <v>16</v>
      </c>
      <c r="AD16">
        <v>0.54742522088667989</v>
      </c>
      <c r="AE16">
        <v>12</v>
      </c>
      <c r="AF16">
        <v>0.60916781035353462</v>
      </c>
      <c r="AG16">
        <v>12</v>
      </c>
      <c r="AH16">
        <v>0.45098706141317169</v>
      </c>
      <c r="AI16">
        <v>7</v>
      </c>
      <c r="AJ16">
        <v>0.57756573255372556</v>
      </c>
      <c r="AK16">
        <v>11</v>
      </c>
      <c r="AL16">
        <v>0.37254529271949077</v>
      </c>
      <c r="AM16">
        <v>19</v>
      </c>
      <c r="AN16">
        <v>0.42243426744627449</v>
      </c>
      <c r="AO16">
        <v>20</v>
      </c>
      <c r="AP16">
        <v>0.79835516369536208</v>
      </c>
      <c r="AQ16">
        <v>22</v>
      </c>
      <c r="AR16">
        <v>0.20995081972267762</v>
      </c>
      <c r="AS16">
        <v>21</v>
      </c>
      <c r="AT16">
        <v>0.22599529805980048</v>
      </c>
      <c r="AU16">
        <v>21</v>
      </c>
      <c r="AV16">
        <v>0.75401155799988662</v>
      </c>
      <c r="AW16">
        <v>4</v>
      </c>
      <c r="AX16">
        <v>0.5013782062561416</v>
      </c>
      <c r="AY16">
        <v>18</v>
      </c>
      <c r="AZ16">
        <v>0.58639434412748026</v>
      </c>
      <c r="BA16">
        <v>11</v>
      </c>
      <c r="BB16">
        <v>0.13940584559894864</v>
      </c>
      <c r="BC16">
        <v>11</v>
      </c>
      <c r="BD16">
        <v>6.1675395627462194E-2</v>
      </c>
      <c r="BE16">
        <v>27</v>
      </c>
      <c r="BF16">
        <v>8.4369506219715368E-2</v>
      </c>
      <c r="BG16">
        <v>20</v>
      </c>
      <c r="BH16">
        <v>0.1817363575975649</v>
      </c>
      <c r="BI16">
        <v>20</v>
      </c>
      <c r="BJ16">
        <v>0.52882312116723751</v>
      </c>
      <c r="BK16">
        <v>14</v>
      </c>
      <c r="BL16">
        <v>0.59861877092729521</v>
      </c>
      <c r="BM16">
        <v>13</v>
      </c>
      <c r="BN16">
        <v>112.25191534364815</v>
      </c>
      <c r="BO16">
        <v>10</v>
      </c>
      <c r="BP16">
        <v>109.51908365822939</v>
      </c>
      <c r="BQ16">
        <v>10</v>
      </c>
      <c r="BR16">
        <v>103.28331069148557</v>
      </c>
      <c r="BS16">
        <v>7</v>
      </c>
    </row>
    <row r="17" spans="1:71" x14ac:dyDescent="0.2">
      <c r="A17" t="s">
        <v>106</v>
      </c>
      <c r="B17">
        <v>0.47353497732339045</v>
      </c>
      <c r="C17">
        <v>9</v>
      </c>
      <c r="D17">
        <v>0.57119326823101668</v>
      </c>
      <c r="E17">
        <v>24</v>
      </c>
      <c r="F17">
        <v>0.36227520891551296</v>
      </c>
      <c r="G17">
        <v>19</v>
      </c>
      <c r="H17">
        <v>0.42880673176898326</v>
      </c>
      <c r="I17">
        <v>7</v>
      </c>
      <c r="J17">
        <v>0.77947597826730719</v>
      </c>
      <c r="K17">
        <v>16</v>
      </c>
      <c r="L17">
        <v>0.18424894459053459</v>
      </c>
      <c r="M17">
        <v>23</v>
      </c>
      <c r="N17">
        <v>0.16734727717401349</v>
      </c>
      <c r="O17">
        <v>29</v>
      </c>
      <c r="P17">
        <v>0.80224523983820462</v>
      </c>
      <c r="Q17">
        <v>2</v>
      </c>
      <c r="R17">
        <v>0.49347099607811573</v>
      </c>
      <c r="S17">
        <v>20</v>
      </c>
      <c r="T17">
        <v>0.6693563033419857</v>
      </c>
      <c r="U17">
        <v>2</v>
      </c>
      <c r="V17">
        <v>0.12947446176841992</v>
      </c>
      <c r="W17">
        <v>10</v>
      </c>
      <c r="X17">
        <v>8.6253032791971149E-2</v>
      </c>
      <c r="Y17">
        <v>29</v>
      </c>
      <c r="Z17">
        <v>8.6251369580792131E-2</v>
      </c>
      <c r="AA17">
        <v>13</v>
      </c>
      <c r="AB17">
        <v>0.1919269009651054</v>
      </c>
      <c r="AC17">
        <v>21</v>
      </c>
      <c r="AD17">
        <v>0.55070769560379118</v>
      </c>
      <c r="AE17">
        <v>9</v>
      </c>
      <c r="AF17">
        <v>0.61049082188279036</v>
      </c>
      <c r="AG17">
        <v>9</v>
      </c>
      <c r="AH17">
        <v>0.46285062263959098</v>
      </c>
      <c r="AI17">
        <v>14</v>
      </c>
      <c r="AJ17">
        <v>0.57332155705705645</v>
      </c>
      <c r="AK17">
        <v>7</v>
      </c>
      <c r="AL17">
        <v>0.3781508811916871</v>
      </c>
      <c r="AM17">
        <v>22</v>
      </c>
      <c r="AN17">
        <v>0.42667844294294355</v>
      </c>
      <c r="AO17">
        <v>24</v>
      </c>
      <c r="AP17">
        <v>0.75763720165505266</v>
      </c>
      <c r="AQ17">
        <v>7</v>
      </c>
      <c r="AR17">
        <v>0.18534263439332038</v>
      </c>
      <c r="AS17">
        <v>11</v>
      </c>
      <c r="AT17">
        <v>0.2227528391515059</v>
      </c>
      <c r="AU17">
        <v>11</v>
      </c>
      <c r="AV17">
        <v>0.87098387710420855</v>
      </c>
      <c r="AW17">
        <v>29</v>
      </c>
      <c r="AX17">
        <v>0.50124371776327725</v>
      </c>
      <c r="AY17">
        <v>16</v>
      </c>
      <c r="AZ17">
        <v>0.60860491366869029</v>
      </c>
      <c r="BA17">
        <v>18</v>
      </c>
      <c r="BB17">
        <v>0.15063108673710376</v>
      </c>
      <c r="BC17">
        <v>3</v>
      </c>
      <c r="BD17">
        <v>5.9589175686433661E-2</v>
      </c>
      <c r="BE17">
        <v>29</v>
      </c>
      <c r="BF17">
        <v>7.9628475785615868E-2</v>
      </c>
      <c r="BG17">
        <v>25</v>
      </c>
      <c r="BH17">
        <v>0.19391718312242229</v>
      </c>
      <c r="BI17">
        <v>12</v>
      </c>
      <c r="BJ17">
        <v>0.54401946986265493</v>
      </c>
      <c r="BK17">
        <v>17</v>
      </c>
      <c r="BL17">
        <v>0.60397832123232331</v>
      </c>
      <c r="BM17">
        <v>17</v>
      </c>
      <c r="BN17">
        <v>110.37150904213478</v>
      </c>
      <c r="BO17">
        <v>13</v>
      </c>
      <c r="BP17">
        <v>107.63694160546218</v>
      </c>
      <c r="BQ17">
        <v>4</v>
      </c>
      <c r="BR17">
        <v>99.263479645839752</v>
      </c>
      <c r="BS17">
        <v>24</v>
      </c>
    </row>
    <row r="18" spans="1:71" x14ac:dyDescent="0.2">
      <c r="A18" t="s">
        <v>14</v>
      </c>
      <c r="B18">
        <v>0.48510220916606189</v>
      </c>
      <c r="C18">
        <v>5</v>
      </c>
      <c r="D18">
        <v>0.60958882863667818</v>
      </c>
      <c r="E18">
        <v>16</v>
      </c>
      <c r="F18">
        <v>0.37104329217691873</v>
      </c>
      <c r="G18">
        <v>10</v>
      </c>
      <c r="H18">
        <v>0.39041117136332182</v>
      </c>
      <c r="I18">
        <v>15</v>
      </c>
      <c r="J18">
        <v>0.79662634371318231</v>
      </c>
      <c r="K18">
        <v>10</v>
      </c>
      <c r="L18">
        <v>0.18939576764035404</v>
      </c>
      <c r="M18">
        <v>16</v>
      </c>
      <c r="N18">
        <v>0.21617461315186717</v>
      </c>
      <c r="O18">
        <v>15</v>
      </c>
      <c r="P18">
        <v>0.78794861515747361</v>
      </c>
      <c r="Q18">
        <v>8</v>
      </c>
      <c r="R18">
        <v>0.51497611218611539</v>
      </c>
      <c r="S18">
        <v>5</v>
      </c>
      <c r="T18">
        <v>0.5594450415457386</v>
      </c>
      <c r="U18">
        <v>26</v>
      </c>
      <c r="V18">
        <v>0.12861437242923948</v>
      </c>
      <c r="W18">
        <v>8</v>
      </c>
      <c r="X18">
        <v>8.0130600780545125E-2</v>
      </c>
      <c r="Y18">
        <v>24</v>
      </c>
      <c r="Z18">
        <v>8.064044263442012E-2</v>
      </c>
      <c r="AA18">
        <v>6</v>
      </c>
      <c r="AB18">
        <v>0.166989368399002</v>
      </c>
      <c r="AC18">
        <v>1</v>
      </c>
      <c r="AD18">
        <v>0.55818644227858838</v>
      </c>
      <c r="AE18">
        <v>7</v>
      </c>
      <c r="AF18">
        <v>0.6199897052009854</v>
      </c>
      <c r="AG18">
        <v>5</v>
      </c>
      <c r="AH18">
        <v>0.44015022141470728</v>
      </c>
      <c r="AI18">
        <v>3</v>
      </c>
      <c r="AJ18">
        <v>0.59420432998684436</v>
      </c>
      <c r="AK18">
        <v>12</v>
      </c>
      <c r="AL18">
        <v>0.38699720255463321</v>
      </c>
      <c r="AM18">
        <v>25</v>
      </c>
      <c r="AN18">
        <v>0.40579567001315564</v>
      </c>
      <c r="AO18">
        <v>19</v>
      </c>
      <c r="AP18">
        <v>0.76446598710991331</v>
      </c>
      <c r="AQ18">
        <v>12</v>
      </c>
      <c r="AR18">
        <v>0.17358343057951839</v>
      </c>
      <c r="AS18">
        <v>8</v>
      </c>
      <c r="AT18">
        <v>0.22574976123609988</v>
      </c>
      <c r="AU18">
        <v>19</v>
      </c>
      <c r="AV18">
        <v>0.78202791043607778</v>
      </c>
      <c r="AW18">
        <v>14</v>
      </c>
      <c r="AX18">
        <v>0.50275006224579044</v>
      </c>
      <c r="AY18">
        <v>23</v>
      </c>
      <c r="AZ18">
        <v>0.62846069811019878</v>
      </c>
      <c r="BA18">
        <v>22</v>
      </c>
      <c r="BB18">
        <v>0.13476342130124819</v>
      </c>
      <c r="BC18">
        <v>14</v>
      </c>
      <c r="BD18">
        <v>6.1182773804945363E-2</v>
      </c>
      <c r="BE18">
        <v>28</v>
      </c>
      <c r="BF18">
        <v>9.1401127130418411E-2</v>
      </c>
      <c r="BG18">
        <v>12</v>
      </c>
      <c r="BH18">
        <v>0.19413234128853632</v>
      </c>
      <c r="BI18">
        <v>11</v>
      </c>
      <c r="BJ18">
        <v>0.51816012381218313</v>
      </c>
      <c r="BK18">
        <v>7</v>
      </c>
      <c r="BL18">
        <v>0.57593799735397977</v>
      </c>
      <c r="BM18">
        <v>5</v>
      </c>
      <c r="BN18">
        <v>114.02344838373715</v>
      </c>
      <c r="BO18">
        <v>6</v>
      </c>
      <c r="BP18">
        <v>110.21950302048714</v>
      </c>
      <c r="BQ18">
        <v>17</v>
      </c>
      <c r="BR18">
        <v>104.7202837251093</v>
      </c>
      <c r="BS18">
        <v>4</v>
      </c>
    </row>
    <row r="19" spans="1:71" x14ac:dyDescent="0.2">
      <c r="A19" t="s">
        <v>107</v>
      </c>
      <c r="B19">
        <v>0.46855377947149673</v>
      </c>
      <c r="C19">
        <v>15</v>
      </c>
      <c r="D19">
        <v>0.57677690914053126</v>
      </c>
      <c r="E19">
        <v>22</v>
      </c>
      <c r="F19">
        <v>0.35481486205483537</v>
      </c>
      <c r="G19">
        <v>24</v>
      </c>
      <c r="H19">
        <v>0.42322309085946874</v>
      </c>
      <c r="I19">
        <v>9</v>
      </c>
      <c r="J19">
        <v>0.75662767698044942</v>
      </c>
      <c r="K19">
        <v>24</v>
      </c>
      <c r="L19">
        <v>0.19418601451346054</v>
      </c>
      <c r="M19">
        <v>12</v>
      </c>
      <c r="N19">
        <v>0.21873173351323749</v>
      </c>
      <c r="O19">
        <v>13</v>
      </c>
      <c r="P19">
        <v>0.78199000557814502</v>
      </c>
      <c r="Q19">
        <v>13</v>
      </c>
      <c r="R19">
        <v>0.49043238170879533</v>
      </c>
      <c r="S19">
        <v>22</v>
      </c>
      <c r="T19">
        <v>0.61676105968171868</v>
      </c>
      <c r="U19">
        <v>12</v>
      </c>
      <c r="V19">
        <v>0.13449875687379234</v>
      </c>
      <c r="W19">
        <v>17</v>
      </c>
      <c r="X19">
        <v>8.279596509889392E-2</v>
      </c>
      <c r="Y19">
        <v>26</v>
      </c>
      <c r="Z19">
        <v>0.10242645902223729</v>
      </c>
      <c r="AA19">
        <v>24</v>
      </c>
      <c r="AB19">
        <v>0.20102889130109305</v>
      </c>
      <c r="AC19">
        <v>27</v>
      </c>
      <c r="AD19">
        <v>0.54379212901396434</v>
      </c>
      <c r="AE19">
        <v>14</v>
      </c>
      <c r="AF19">
        <v>0.60597416733343701</v>
      </c>
      <c r="AG19">
        <v>14</v>
      </c>
      <c r="AH19">
        <v>0.49291147370625854</v>
      </c>
      <c r="AI19">
        <v>26</v>
      </c>
      <c r="AJ19">
        <v>0.6493695766017703</v>
      </c>
      <c r="AK19">
        <v>26</v>
      </c>
      <c r="AL19">
        <v>0.40015958915064681</v>
      </c>
      <c r="AM19">
        <v>28</v>
      </c>
      <c r="AN19">
        <v>0.3506304233982297</v>
      </c>
      <c r="AO19">
        <v>5</v>
      </c>
      <c r="AP19">
        <v>0.80616668678009762</v>
      </c>
      <c r="AQ19">
        <v>24</v>
      </c>
      <c r="AR19">
        <v>0.22630003672429266</v>
      </c>
      <c r="AS19">
        <v>27</v>
      </c>
      <c r="AT19">
        <v>0.21742916804286314</v>
      </c>
      <c r="AU19">
        <v>4</v>
      </c>
      <c r="AV19">
        <v>0.78503727063757378</v>
      </c>
      <c r="AW19">
        <v>16</v>
      </c>
      <c r="AX19">
        <v>0.49598032881914844</v>
      </c>
      <c r="AY19">
        <v>1</v>
      </c>
      <c r="AZ19">
        <v>0.6157670746090762</v>
      </c>
      <c r="BA19">
        <v>20</v>
      </c>
      <c r="BB19">
        <v>0.14995132898114097</v>
      </c>
      <c r="BC19">
        <v>4</v>
      </c>
      <c r="BD19">
        <v>6.429395680081014E-2</v>
      </c>
      <c r="BE19">
        <v>24</v>
      </c>
      <c r="BF19">
        <v>8.4430645515394559E-2</v>
      </c>
      <c r="BG19">
        <v>19</v>
      </c>
      <c r="BH19">
        <v>0.18391295594737128</v>
      </c>
      <c r="BI19">
        <v>19</v>
      </c>
      <c r="BJ19">
        <v>0.56451801341306085</v>
      </c>
      <c r="BK19">
        <v>25</v>
      </c>
      <c r="BL19">
        <v>0.63820590505355879</v>
      </c>
      <c r="BM19">
        <v>27</v>
      </c>
      <c r="BN19">
        <v>109.86873158602566</v>
      </c>
      <c r="BO19">
        <v>15</v>
      </c>
      <c r="BP19">
        <v>111.83744805548706</v>
      </c>
      <c r="BQ19">
        <v>21</v>
      </c>
      <c r="BR19">
        <v>105.1148402133809</v>
      </c>
      <c r="BS19">
        <v>3</v>
      </c>
    </row>
    <row r="20" spans="1:71" x14ac:dyDescent="0.2">
      <c r="A20" t="s">
        <v>12</v>
      </c>
      <c r="B20">
        <v>0.46880742866199204</v>
      </c>
      <c r="C20">
        <v>14</v>
      </c>
      <c r="D20">
        <v>0.65063365476215074</v>
      </c>
      <c r="E20">
        <v>5</v>
      </c>
      <c r="F20">
        <v>0.34259429353937154</v>
      </c>
      <c r="G20">
        <v>26</v>
      </c>
      <c r="H20">
        <v>0.34936634523784926</v>
      </c>
      <c r="I20">
        <v>26</v>
      </c>
      <c r="J20">
        <v>0.72359664440616278</v>
      </c>
      <c r="K20">
        <v>30</v>
      </c>
      <c r="L20">
        <v>0.21610219696231997</v>
      </c>
      <c r="M20">
        <v>3</v>
      </c>
      <c r="N20">
        <v>0.26402295315337604</v>
      </c>
      <c r="O20">
        <v>1</v>
      </c>
      <c r="P20">
        <v>0.79522424549325221</v>
      </c>
      <c r="Q20">
        <v>4</v>
      </c>
      <c r="R20">
        <v>0.53065869587809023</v>
      </c>
      <c r="S20">
        <v>1</v>
      </c>
      <c r="T20">
        <v>0.61858867981977228</v>
      </c>
      <c r="U20">
        <v>9</v>
      </c>
      <c r="V20">
        <v>0.14147984586062642</v>
      </c>
      <c r="W20">
        <v>22</v>
      </c>
      <c r="X20">
        <v>7.5200418121238441E-2</v>
      </c>
      <c r="Y20">
        <v>18</v>
      </c>
      <c r="Z20">
        <v>8.4473886292985745E-2</v>
      </c>
      <c r="AA20">
        <v>8</v>
      </c>
      <c r="AB20">
        <v>0.17916836529517405</v>
      </c>
      <c r="AC20">
        <v>6</v>
      </c>
      <c r="AD20">
        <v>0.5293043756769007</v>
      </c>
      <c r="AE20">
        <v>24</v>
      </c>
      <c r="AF20">
        <v>0.59803906955257402</v>
      </c>
      <c r="AG20">
        <v>19</v>
      </c>
      <c r="AH20">
        <v>0.46403960992400356</v>
      </c>
      <c r="AI20">
        <v>15</v>
      </c>
      <c r="AJ20">
        <v>0.54418820182407923</v>
      </c>
      <c r="AK20">
        <v>3</v>
      </c>
      <c r="AL20">
        <v>0.39745885913026946</v>
      </c>
      <c r="AM20">
        <v>27</v>
      </c>
      <c r="AN20">
        <v>0.45581179817592077</v>
      </c>
      <c r="AO20">
        <v>28</v>
      </c>
      <c r="AP20">
        <v>0.84114884861252337</v>
      </c>
      <c r="AQ20">
        <v>30</v>
      </c>
      <c r="AR20">
        <v>0.17405628648181473</v>
      </c>
      <c r="AS20">
        <v>9</v>
      </c>
      <c r="AT20">
        <v>0.22595757368885469</v>
      </c>
      <c r="AU20">
        <v>20</v>
      </c>
      <c r="AV20">
        <v>0.68503510419667479</v>
      </c>
      <c r="AW20">
        <v>1</v>
      </c>
      <c r="AX20">
        <v>0.50183227975959477</v>
      </c>
      <c r="AY20">
        <v>21</v>
      </c>
      <c r="AZ20">
        <v>0.59641569764901547</v>
      </c>
      <c r="BA20">
        <v>15</v>
      </c>
      <c r="BB20">
        <v>0.12056629266081068</v>
      </c>
      <c r="BC20">
        <v>26</v>
      </c>
      <c r="BD20">
        <v>7.043914032780059E-2</v>
      </c>
      <c r="BE20">
        <v>19</v>
      </c>
      <c r="BF20">
        <v>0.11054937905334461</v>
      </c>
      <c r="BG20">
        <v>3</v>
      </c>
      <c r="BH20">
        <v>0.22289038612829137</v>
      </c>
      <c r="BI20">
        <v>1</v>
      </c>
      <c r="BJ20">
        <v>0.55412054503415875</v>
      </c>
      <c r="BK20">
        <v>21</v>
      </c>
      <c r="BL20">
        <v>0.6134449676547632</v>
      </c>
      <c r="BM20">
        <v>22</v>
      </c>
      <c r="BN20">
        <v>110.74286083172598</v>
      </c>
      <c r="BO20">
        <v>12</v>
      </c>
      <c r="BP20">
        <v>112.15715848334061</v>
      </c>
      <c r="BQ20">
        <v>22</v>
      </c>
      <c r="BR20">
        <v>102.18635560924854</v>
      </c>
      <c r="BS20">
        <v>10</v>
      </c>
    </row>
    <row r="21" spans="1:71" x14ac:dyDescent="0.2">
      <c r="A21" t="s">
        <v>108</v>
      </c>
      <c r="B21">
        <v>0.45593877252323217</v>
      </c>
      <c r="C21">
        <v>24</v>
      </c>
      <c r="D21">
        <v>0.64493179082862584</v>
      </c>
      <c r="E21">
        <v>6</v>
      </c>
      <c r="F21">
        <v>0.40443078708721947</v>
      </c>
      <c r="G21">
        <v>2</v>
      </c>
      <c r="H21">
        <v>0.35506820917137416</v>
      </c>
      <c r="I21">
        <v>25</v>
      </c>
      <c r="J21">
        <v>0.78160366924497771</v>
      </c>
      <c r="K21">
        <v>15</v>
      </c>
      <c r="L21">
        <v>0.18146359331224035</v>
      </c>
      <c r="M21">
        <v>26</v>
      </c>
      <c r="N21">
        <v>0.19465180368938487</v>
      </c>
      <c r="O21">
        <v>25</v>
      </c>
      <c r="P21">
        <v>0.78437356638151101</v>
      </c>
      <c r="Q21">
        <v>9</v>
      </c>
      <c r="R21">
        <v>0.49888616942351788</v>
      </c>
      <c r="S21">
        <v>16</v>
      </c>
      <c r="T21">
        <v>0.55449874790948261</v>
      </c>
      <c r="U21">
        <v>27</v>
      </c>
      <c r="V21">
        <v>0.13220427532125012</v>
      </c>
      <c r="W21">
        <v>15</v>
      </c>
      <c r="X21">
        <v>6.9264959213548416E-2</v>
      </c>
      <c r="Y21">
        <v>11</v>
      </c>
      <c r="Z21">
        <v>0.10798834932842093</v>
      </c>
      <c r="AA21">
        <v>30</v>
      </c>
      <c r="AB21">
        <v>0.20749317956479368</v>
      </c>
      <c r="AC21">
        <v>30</v>
      </c>
      <c r="AD21">
        <v>0.52783263639206113</v>
      </c>
      <c r="AE21">
        <v>26</v>
      </c>
      <c r="AF21">
        <v>0.58800019695170358</v>
      </c>
      <c r="AG21">
        <v>27</v>
      </c>
      <c r="AH21">
        <v>0.44742432677050026</v>
      </c>
      <c r="AI21">
        <v>6</v>
      </c>
      <c r="AJ21">
        <v>0.54095848602178531</v>
      </c>
      <c r="AK21">
        <v>2</v>
      </c>
      <c r="AL21">
        <v>0.30785728747172331</v>
      </c>
      <c r="AM21">
        <v>1</v>
      </c>
      <c r="AN21">
        <v>0.45904151397821474</v>
      </c>
      <c r="AO21">
        <v>29</v>
      </c>
      <c r="AP21">
        <v>0.77984587254987126</v>
      </c>
      <c r="AQ21">
        <v>16</v>
      </c>
      <c r="AR21">
        <v>0.21454566545693746</v>
      </c>
      <c r="AS21">
        <v>25</v>
      </c>
      <c r="AT21">
        <v>0.22861515229940249</v>
      </c>
      <c r="AU21">
        <v>25</v>
      </c>
      <c r="AV21">
        <v>0.81243227935458562</v>
      </c>
      <c r="AW21">
        <v>24</v>
      </c>
      <c r="AX21">
        <v>0.50749790474357581</v>
      </c>
      <c r="AY21">
        <v>30</v>
      </c>
      <c r="AZ21">
        <v>0.68895833164578169</v>
      </c>
      <c r="BA21">
        <v>30</v>
      </c>
      <c r="BB21">
        <v>0.12547489200703643</v>
      </c>
      <c r="BC21">
        <v>22</v>
      </c>
      <c r="BD21">
        <v>7.3346801118861382E-2</v>
      </c>
      <c r="BE21">
        <v>16</v>
      </c>
      <c r="BF21">
        <v>8.0782109058170612E-2</v>
      </c>
      <c r="BG21">
        <v>22</v>
      </c>
      <c r="BH21">
        <v>0.15031797352023535</v>
      </c>
      <c r="BI21">
        <v>30</v>
      </c>
      <c r="BJ21">
        <v>0.52074363755356945</v>
      </c>
      <c r="BK21">
        <v>9</v>
      </c>
      <c r="BL21">
        <v>0.59221067887869849</v>
      </c>
      <c r="BM21">
        <v>10</v>
      </c>
      <c r="BN21">
        <v>107.4230594694917</v>
      </c>
      <c r="BO21">
        <v>24</v>
      </c>
      <c r="BP21">
        <v>105.24829612123085</v>
      </c>
      <c r="BQ21">
        <v>1</v>
      </c>
      <c r="BR21">
        <v>98.475815373804096</v>
      </c>
      <c r="BS21">
        <v>29</v>
      </c>
    </row>
    <row r="22" spans="1:71" x14ac:dyDescent="0.2">
      <c r="A22" t="s">
        <v>109</v>
      </c>
      <c r="B22">
        <v>0.43564507728054624</v>
      </c>
      <c r="C22">
        <v>29</v>
      </c>
      <c r="D22">
        <v>0.58890710568038518</v>
      </c>
      <c r="E22">
        <v>20</v>
      </c>
      <c r="F22">
        <v>0.3415500016894743</v>
      </c>
      <c r="G22">
        <v>27</v>
      </c>
      <c r="H22">
        <v>0.41109289431961488</v>
      </c>
      <c r="I22">
        <v>11</v>
      </c>
      <c r="J22">
        <v>0.73460968729870268</v>
      </c>
      <c r="K22">
        <v>28</v>
      </c>
      <c r="L22">
        <v>0.18205001779569346</v>
      </c>
      <c r="M22">
        <v>25</v>
      </c>
      <c r="N22">
        <v>0.21329454001816026</v>
      </c>
      <c r="O22">
        <v>17</v>
      </c>
      <c r="P22">
        <v>0.79264281204080578</v>
      </c>
      <c r="Q22">
        <v>6</v>
      </c>
      <c r="R22">
        <v>0.49368705538168689</v>
      </c>
      <c r="S22">
        <v>19</v>
      </c>
      <c r="T22">
        <v>0.57834362173906229</v>
      </c>
      <c r="U22">
        <v>21</v>
      </c>
      <c r="V22">
        <v>0.15762292422112692</v>
      </c>
      <c r="W22">
        <v>30</v>
      </c>
      <c r="X22">
        <v>7.5046605806441666E-2</v>
      </c>
      <c r="Y22">
        <v>16</v>
      </c>
      <c r="Z22">
        <v>7.922578002974083E-2</v>
      </c>
      <c r="AA22">
        <v>4</v>
      </c>
      <c r="AB22">
        <v>0.18638932748667847</v>
      </c>
      <c r="AC22">
        <v>15</v>
      </c>
      <c r="AD22">
        <v>0.50597326713495816</v>
      </c>
      <c r="AE22">
        <v>28</v>
      </c>
      <c r="AF22">
        <v>0.56546340472312484</v>
      </c>
      <c r="AG22">
        <v>29</v>
      </c>
      <c r="AH22">
        <v>0.50121868505661749</v>
      </c>
      <c r="AI22">
        <v>28</v>
      </c>
      <c r="AJ22">
        <v>0.59804566541143478</v>
      </c>
      <c r="AK22">
        <v>13</v>
      </c>
      <c r="AL22">
        <v>0.37607183433738661</v>
      </c>
      <c r="AM22">
        <v>20</v>
      </c>
      <c r="AN22">
        <v>0.40195433458856517</v>
      </c>
      <c r="AO22">
        <v>18</v>
      </c>
      <c r="AP22">
        <v>0.82582379695462027</v>
      </c>
      <c r="AQ22">
        <v>26</v>
      </c>
      <c r="AR22">
        <v>0.19161296666557048</v>
      </c>
      <c r="AS22">
        <v>13</v>
      </c>
      <c r="AT22">
        <v>0.22267949415376809</v>
      </c>
      <c r="AU22">
        <v>9</v>
      </c>
      <c r="AV22">
        <v>0.81069762720788885</v>
      </c>
      <c r="AW22">
        <v>23</v>
      </c>
      <c r="AX22">
        <v>0.49665988428707919</v>
      </c>
      <c r="AY22">
        <v>6</v>
      </c>
      <c r="AZ22">
        <v>0.62898081215346091</v>
      </c>
      <c r="BA22">
        <v>24</v>
      </c>
      <c r="BB22">
        <v>0.11843905224847349</v>
      </c>
      <c r="BC22">
        <v>27</v>
      </c>
      <c r="BD22">
        <v>9.1712149481310221E-2</v>
      </c>
      <c r="BE22">
        <v>1</v>
      </c>
      <c r="BF22">
        <v>0.10870821029709256</v>
      </c>
      <c r="BG22">
        <v>5</v>
      </c>
      <c r="BH22">
        <v>0.18450033583849945</v>
      </c>
      <c r="BI22">
        <v>18</v>
      </c>
      <c r="BJ22">
        <v>0.57781974691924531</v>
      </c>
      <c r="BK22">
        <v>28</v>
      </c>
      <c r="BL22">
        <v>0.64076528067425098</v>
      </c>
      <c r="BM22">
        <v>29</v>
      </c>
      <c r="BN22">
        <v>99.804028864872166</v>
      </c>
      <c r="BO22">
        <v>30</v>
      </c>
      <c r="BP22">
        <v>109.69086965004699</v>
      </c>
      <c r="BQ22">
        <v>12</v>
      </c>
      <c r="BR22">
        <v>103.11612458157393</v>
      </c>
      <c r="BS22">
        <v>8</v>
      </c>
    </row>
    <row r="23" spans="1:71" x14ac:dyDescent="0.2">
      <c r="A23" t="s">
        <v>110</v>
      </c>
      <c r="B23">
        <v>0.43070001040582928</v>
      </c>
      <c r="C23">
        <v>30</v>
      </c>
      <c r="D23">
        <v>0.65548901763412948</v>
      </c>
      <c r="E23">
        <v>3</v>
      </c>
      <c r="F23">
        <v>0.32514143743354557</v>
      </c>
      <c r="G23">
        <v>29</v>
      </c>
      <c r="H23">
        <v>0.34451098236587052</v>
      </c>
      <c r="I23">
        <v>28</v>
      </c>
      <c r="J23">
        <v>0.76946722188522643</v>
      </c>
      <c r="K23">
        <v>18</v>
      </c>
      <c r="L23">
        <v>0.20862249051811554</v>
      </c>
      <c r="M23">
        <v>7</v>
      </c>
      <c r="N23">
        <v>0.20072852123737225</v>
      </c>
      <c r="O23">
        <v>23</v>
      </c>
      <c r="P23">
        <v>0.78214006840392569</v>
      </c>
      <c r="Q23">
        <v>12</v>
      </c>
      <c r="R23">
        <v>0.4930157699113622</v>
      </c>
      <c r="S23">
        <v>21</v>
      </c>
      <c r="T23">
        <v>0.56303621896116784</v>
      </c>
      <c r="U23">
        <v>24</v>
      </c>
      <c r="V23">
        <v>0.12296413038623683</v>
      </c>
      <c r="W23">
        <v>5</v>
      </c>
      <c r="X23">
        <v>6.92622087552308E-2</v>
      </c>
      <c r="Y23">
        <v>10</v>
      </c>
      <c r="Z23">
        <v>9.1675254638334591E-2</v>
      </c>
      <c r="AA23">
        <v>20</v>
      </c>
      <c r="AB23">
        <v>0.17104471628381335</v>
      </c>
      <c r="AC23">
        <v>2</v>
      </c>
      <c r="AD23">
        <v>0.48704221560281868</v>
      </c>
      <c r="AE23">
        <v>30</v>
      </c>
      <c r="AF23">
        <v>0.55743373968044008</v>
      </c>
      <c r="AG23">
        <v>30</v>
      </c>
      <c r="AH23">
        <v>0.49467191264653959</v>
      </c>
      <c r="AI23">
        <v>27</v>
      </c>
      <c r="AJ23">
        <v>0.53817751447183915</v>
      </c>
      <c r="AK23">
        <v>1</v>
      </c>
      <c r="AL23">
        <v>0.40333059612913075</v>
      </c>
      <c r="AM23">
        <v>29</v>
      </c>
      <c r="AN23">
        <v>0.46182248552816074</v>
      </c>
      <c r="AO23">
        <v>30</v>
      </c>
      <c r="AP23">
        <v>0.8029479432742993</v>
      </c>
      <c r="AQ23">
        <v>23</v>
      </c>
      <c r="AR23">
        <v>0.16104800971591193</v>
      </c>
      <c r="AS23">
        <v>4</v>
      </c>
      <c r="AT23">
        <v>0.23262218283056713</v>
      </c>
      <c r="AU23">
        <v>30</v>
      </c>
      <c r="AV23">
        <v>0.79913239090151711</v>
      </c>
      <c r="AW23">
        <v>20</v>
      </c>
      <c r="AX23">
        <v>0.50165458164874988</v>
      </c>
      <c r="AY23">
        <v>19</v>
      </c>
      <c r="AZ23">
        <v>0.66779724567179599</v>
      </c>
      <c r="BA23">
        <v>28</v>
      </c>
      <c r="BB23">
        <v>0.13335868659343181</v>
      </c>
      <c r="BC23">
        <v>16</v>
      </c>
      <c r="BD23">
        <v>7.9460786131020575E-2</v>
      </c>
      <c r="BE23">
        <v>10</v>
      </c>
      <c r="BF23">
        <v>9.0149624897979966E-2</v>
      </c>
      <c r="BG23">
        <v>14</v>
      </c>
      <c r="BH23">
        <v>0.21164913611423944</v>
      </c>
      <c r="BI23">
        <v>2</v>
      </c>
      <c r="BJ23">
        <v>0.58685857924309381</v>
      </c>
      <c r="BK23">
        <v>29</v>
      </c>
      <c r="BL23">
        <v>0.63871095850836046</v>
      </c>
      <c r="BM23">
        <v>28</v>
      </c>
      <c r="BN23">
        <v>102.72883621842716</v>
      </c>
      <c r="BO23">
        <v>28</v>
      </c>
      <c r="BP23">
        <v>109.95620860332423</v>
      </c>
      <c r="BQ23">
        <v>15</v>
      </c>
      <c r="BR23">
        <v>100.36412084549846</v>
      </c>
      <c r="BS23">
        <v>21</v>
      </c>
    </row>
    <row r="24" spans="1:71" x14ac:dyDescent="0.2">
      <c r="A24" t="s">
        <v>111</v>
      </c>
      <c r="B24">
        <v>0.46817246095904436</v>
      </c>
      <c r="C24">
        <v>16</v>
      </c>
      <c r="D24">
        <v>0.65400095494846933</v>
      </c>
      <c r="E24">
        <v>4</v>
      </c>
      <c r="F24">
        <v>0.36094388694662116</v>
      </c>
      <c r="G24">
        <v>20</v>
      </c>
      <c r="H24">
        <v>0.34599904505153062</v>
      </c>
      <c r="I24">
        <v>27</v>
      </c>
      <c r="J24">
        <v>0.76503215586954276</v>
      </c>
      <c r="K24">
        <v>21</v>
      </c>
      <c r="L24">
        <v>0.23404849189201649</v>
      </c>
      <c r="M24">
        <v>1</v>
      </c>
      <c r="N24">
        <v>0.21842965251046673</v>
      </c>
      <c r="O24">
        <v>14</v>
      </c>
      <c r="P24">
        <v>0.79273566844566623</v>
      </c>
      <c r="Q24">
        <v>5</v>
      </c>
      <c r="R24">
        <v>0.50726088595532637</v>
      </c>
      <c r="S24">
        <v>10</v>
      </c>
      <c r="T24">
        <v>0.54484417329267376</v>
      </c>
      <c r="U24">
        <v>29</v>
      </c>
      <c r="V24">
        <v>0.14011272097840607</v>
      </c>
      <c r="W24">
        <v>21</v>
      </c>
      <c r="X24">
        <v>8.6582855667678454E-2</v>
      </c>
      <c r="Y24">
        <v>30</v>
      </c>
      <c r="Z24">
        <v>0.10737446944637007</v>
      </c>
      <c r="AA24">
        <v>29</v>
      </c>
      <c r="AB24">
        <v>0.18993359745009145</v>
      </c>
      <c r="AC24">
        <v>18</v>
      </c>
      <c r="AD24">
        <v>0.53022823249664686</v>
      </c>
      <c r="AE24">
        <v>23</v>
      </c>
      <c r="AF24">
        <v>0.60591185582029794</v>
      </c>
      <c r="AG24">
        <v>15</v>
      </c>
      <c r="AH24">
        <v>0.46423988089981277</v>
      </c>
      <c r="AI24">
        <v>16</v>
      </c>
      <c r="AJ24">
        <v>0.56212291718577057</v>
      </c>
      <c r="AK24">
        <v>6</v>
      </c>
      <c r="AL24">
        <v>0.36782512805095752</v>
      </c>
      <c r="AM24">
        <v>16</v>
      </c>
      <c r="AN24">
        <v>0.43787708281422932</v>
      </c>
      <c r="AO24">
        <v>25</v>
      </c>
      <c r="AP24">
        <v>0.76565067622209948</v>
      </c>
      <c r="AQ24">
        <v>13</v>
      </c>
      <c r="AR24">
        <v>0.13681663464216431</v>
      </c>
      <c r="AS24">
        <v>1</v>
      </c>
      <c r="AT24">
        <v>0.22557041553602469</v>
      </c>
      <c r="AU24">
        <v>18</v>
      </c>
      <c r="AV24">
        <v>0.77910986830090134</v>
      </c>
      <c r="AW24">
        <v>11</v>
      </c>
      <c r="AX24">
        <v>0.50525600768713896</v>
      </c>
      <c r="AY24">
        <v>28</v>
      </c>
      <c r="AZ24">
        <v>0.65931887469307904</v>
      </c>
      <c r="BA24">
        <v>27</v>
      </c>
      <c r="BB24">
        <v>0.14729217480484058</v>
      </c>
      <c r="BC24">
        <v>6</v>
      </c>
      <c r="BD24">
        <v>6.4182996929630101E-2</v>
      </c>
      <c r="BE24">
        <v>25</v>
      </c>
      <c r="BF24">
        <v>6.6620969784835116E-2</v>
      </c>
      <c r="BG24">
        <v>30</v>
      </c>
      <c r="BH24">
        <v>0.20072399045136968</v>
      </c>
      <c r="BI24">
        <v>8</v>
      </c>
      <c r="BJ24">
        <v>0.54626567407996773</v>
      </c>
      <c r="BK24">
        <v>18</v>
      </c>
      <c r="BL24">
        <v>0.5911339393025471</v>
      </c>
      <c r="BM24">
        <v>9</v>
      </c>
      <c r="BN24">
        <v>108.95868160339278</v>
      </c>
      <c r="BO24">
        <v>21</v>
      </c>
      <c r="BP24">
        <v>105.85724695120336</v>
      </c>
      <c r="BQ24">
        <v>3</v>
      </c>
      <c r="BR24">
        <v>101.0733539724789</v>
      </c>
      <c r="BS24">
        <v>14</v>
      </c>
    </row>
    <row r="25" spans="1:71" x14ac:dyDescent="0.2">
      <c r="A25" t="s">
        <v>112</v>
      </c>
      <c r="B25">
        <v>0.49216235459509844</v>
      </c>
      <c r="C25">
        <v>2</v>
      </c>
      <c r="D25">
        <v>0.61998681209844919</v>
      </c>
      <c r="E25">
        <v>14</v>
      </c>
      <c r="F25">
        <v>0.3676743432182859</v>
      </c>
      <c r="G25">
        <v>14</v>
      </c>
      <c r="H25">
        <v>0.38001318790155081</v>
      </c>
      <c r="I25">
        <v>17</v>
      </c>
      <c r="J25">
        <v>0.86232600604966714</v>
      </c>
      <c r="K25">
        <v>1</v>
      </c>
      <c r="L25">
        <v>0.20043922610650711</v>
      </c>
      <c r="M25">
        <v>8</v>
      </c>
      <c r="N25">
        <v>0.19480386293779378</v>
      </c>
      <c r="O25">
        <v>24</v>
      </c>
      <c r="P25">
        <v>0.76200915531683888</v>
      </c>
      <c r="Q25">
        <v>26</v>
      </c>
      <c r="R25">
        <v>0.48794059750343044</v>
      </c>
      <c r="S25">
        <v>24</v>
      </c>
      <c r="T25">
        <v>0.61656801103308922</v>
      </c>
      <c r="U25">
        <v>13</v>
      </c>
      <c r="V25">
        <v>0.12157193197288346</v>
      </c>
      <c r="W25">
        <v>4</v>
      </c>
      <c r="X25">
        <v>7.1548480978020149E-2</v>
      </c>
      <c r="Y25">
        <v>14</v>
      </c>
      <c r="Z25">
        <v>8.6694821534636965E-2</v>
      </c>
      <c r="AA25">
        <v>14</v>
      </c>
      <c r="AB25">
        <v>0.18279311961326816</v>
      </c>
      <c r="AC25">
        <v>9</v>
      </c>
      <c r="AD25">
        <v>0.56242189023586597</v>
      </c>
      <c r="AE25">
        <v>2</v>
      </c>
      <c r="AF25">
        <v>0.62955578018619274</v>
      </c>
      <c r="AG25">
        <v>2</v>
      </c>
      <c r="AH25">
        <v>0.45700312026788931</v>
      </c>
      <c r="AI25">
        <v>10</v>
      </c>
      <c r="AJ25">
        <v>0.62610516695610885</v>
      </c>
      <c r="AK25">
        <v>21</v>
      </c>
      <c r="AL25">
        <v>0.36524140704155778</v>
      </c>
      <c r="AM25">
        <v>14</v>
      </c>
      <c r="AN25">
        <v>0.37389483304389121</v>
      </c>
      <c r="AO25">
        <v>10</v>
      </c>
      <c r="AP25">
        <v>0.74304312487885271</v>
      </c>
      <c r="AQ25">
        <v>4</v>
      </c>
      <c r="AR25">
        <v>0.20222355577305851</v>
      </c>
      <c r="AS25">
        <v>18</v>
      </c>
      <c r="AT25">
        <v>0.2294128674478226</v>
      </c>
      <c r="AU25">
        <v>27</v>
      </c>
      <c r="AV25">
        <v>0.83060781109994408</v>
      </c>
      <c r="AW25">
        <v>26</v>
      </c>
      <c r="AX25">
        <v>0.50067383612329375</v>
      </c>
      <c r="AY25">
        <v>13</v>
      </c>
      <c r="AZ25">
        <v>0.55725926738927722</v>
      </c>
      <c r="BA25">
        <v>6</v>
      </c>
      <c r="BB25">
        <v>0.14775754998168539</v>
      </c>
      <c r="BC25">
        <v>5</v>
      </c>
      <c r="BD25">
        <v>7.2620051081961068E-2</v>
      </c>
      <c r="BE25">
        <v>18</v>
      </c>
      <c r="BF25">
        <v>7.1424238023479997E-2</v>
      </c>
      <c r="BG25">
        <v>29</v>
      </c>
      <c r="BH25">
        <v>0.19001623881328142</v>
      </c>
      <c r="BI25">
        <v>13</v>
      </c>
      <c r="BJ25">
        <v>0.52506237110839471</v>
      </c>
      <c r="BK25">
        <v>11</v>
      </c>
      <c r="BL25">
        <v>0.59074848755919074</v>
      </c>
      <c r="BM25">
        <v>8</v>
      </c>
      <c r="BN25">
        <v>115.9566336203625</v>
      </c>
      <c r="BO25">
        <v>3</v>
      </c>
      <c r="BP25">
        <v>112.72493870109321</v>
      </c>
      <c r="BQ25">
        <v>26</v>
      </c>
      <c r="BR25">
        <v>98.973993951092055</v>
      </c>
      <c r="BS25">
        <v>26</v>
      </c>
    </row>
    <row r="26" spans="1:71" x14ac:dyDescent="0.2">
      <c r="A26" t="s">
        <v>19</v>
      </c>
      <c r="B26">
        <v>0.47146723690320619</v>
      </c>
      <c r="C26">
        <v>12</v>
      </c>
      <c r="D26">
        <v>0.56733854089374558</v>
      </c>
      <c r="E26">
        <v>25</v>
      </c>
      <c r="F26">
        <v>0.40786223933528021</v>
      </c>
      <c r="G26">
        <v>1</v>
      </c>
      <c r="H26">
        <v>0.43266145910625442</v>
      </c>
      <c r="I26">
        <v>6</v>
      </c>
      <c r="J26">
        <v>0.82177168760792274</v>
      </c>
      <c r="K26">
        <v>4</v>
      </c>
      <c r="L26">
        <v>0.19893915124143891</v>
      </c>
      <c r="M26">
        <v>9</v>
      </c>
      <c r="N26">
        <v>0.20697789380607104</v>
      </c>
      <c r="O26">
        <v>21</v>
      </c>
      <c r="P26">
        <v>0.77754233866244815</v>
      </c>
      <c r="Q26">
        <v>19</v>
      </c>
      <c r="R26">
        <v>0.49511985682345622</v>
      </c>
      <c r="S26">
        <v>18</v>
      </c>
      <c r="T26">
        <v>0.52878623514175183</v>
      </c>
      <c r="U26">
        <v>30</v>
      </c>
      <c r="V26">
        <v>0.10798287063082891</v>
      </c>
      <c r="W26">
        <v>1</v>
      </c>
      <c r="X26">
        <v>6.3580752351938996E-2</v>
      </c>
      <c r="Y26">
        <v>2</v>
      </c>
      <c r="Z26">
        <v>0.10361510799860538</v>
      </c>
      <c r="AA26">
        <v>25</v>
      </c>
      <c r="AB26">
        <v>0.1904814505311761</v>
      </c>
      <c r="AC26">
        <v>19</v>
      </c>
      <c r="AD26">
        <v>0.55913868697759561</v>
      </c>
      <c r="AE26">
        <v>4</v>
      </c>
      <c r="AF26">
        <v>0.62495258578175172</v>
      </c>
      <c r="AG26">
        <v>3</v>
      </c>
      <c r="AH26">
        <v>0.4683311038680561</v>
      </c>
      <c r="AI26">
        <v>19</v>
      </c>
      <c r="AJ26">
        <v>0.64599459271317461</v>
      </c>
      <c r="AK26">
        <v>25</v>
      </c>
      <c r="AL26">
        <v>0.33189080887975714</v>
      </c>
      <c r="AM26">
        <v>4</v>
      </c>
      <c r="AN26">
        <v>0.35400540728682539</v>
      </c>
      <c r="AO26">
        <v>6</v>
      </c>
      <c r="AP26">
        <v>0.76265394816824805</v>
      </c>
      <c r="AQ26">
        <v>10</v>
      </c>
      <c r="AR26">
        <v>0.20032428359621621</v>
      </c>
      <c r="AS26">
        <v>17</v>
      </c>
      <c r="AT26">
        <v>0.22637406661167611</v>
      </c>
      <c r="AU26">
        <v>22</v>
      </c>
      <c r="AV26">
        <v>0.79104952221288471</v>
      </c>
      <c r="AW26">
        <v>17</v>
      </c>
      <c r="AX26">
        <v>0.50042902825671443</v>
      </c>
      <c r="AY26">
        <v>12</v>
      </c>
      <c r="AZ26">
        <v>0.6769918239951781</v>
      </c>
      <c r="BA26">
        <v>29</v>
      </c>
      <c r="BB26">
        <v>0.14367190007275032</v>
      </c>
      <c r="BC26">
        <v>7</v>
      </c>
      <c r="BD26">
        <v>6.6475229460468188E-2</v>
      </c>
      <c r="BE26">
        <v>23</v>
      </c>
      <c r="BF26">
        <v>8.8558045593861073E-2</v>
      </c>
      <c r="BG26">
        <v>16</v>
      </c>
      <c r="BH26">
        <v>0.18648776144454945</v>
      </c>
      <c r="BI26">
        <v>16</v>
      </c>
      <c r="BJ26">
        <v>0.52692227776242584</v>
      </c>
      <c r="BK26">
        <v>12</v>
      </c>
      <c r="BL26">
        <v>0.59258808938079555</v>
      </c>
      <c r="BM26">
        <v>11</v>
      </c>
      <c r="BN26">
        <v>117.27895841506859</v>
      </c>
      <c r="BO26">
        <v>2</v>
      </c>
      <c r="BP26">
        <v>113.27306990847974</v>
      </c>
      <c r="BQ26">
        <v>28</v>
      </c>
      <c r="BR26">
        <v>100.86231700799347</v>
      </c>
      <c r="BS26">
        <v>16</v>
      </c>
    </row>
    <row r="27" spans="1:71" x14ac:dyDescent="0.2">
      <c r="A27" t="s">
        <v>113</v>
      </c>
      <c r="B27">
        <v>0.47104174166647711</v>
      </c>
      <c r="C27">
        <v>13</v>
      </c>
      <c r="D27">
        <v>0.62138675332923976</v>
      </c>
      <c r="E27">
        <v>13</v>
      </c>
      <c r="F27">
        <v>0.34745213283149029</v>
      </c>
      <c r="G27">
        <v>25</v>
      </c>
      <c r="H27">
        <v>0.37861324667076018</v>
      </c>
      <c r="I27">
        <v>18</v>
      </c>
      <c r="J27">
        <v>0.7364796249994946</v>
      </c>
      <c r="K27">
        <v>27</v>
      </c>
      <c r="L27">
        <v>0.18936578635017445</v>
      </c>
      <c r="M27">
        <v>17</v>
      </c>
      <c r="N27">
        <v>0.21096936643309155</v>
      </c>
      <c r="O27">
        <v>19</v>
      </c>
      <c r="P27">
        <v>0.74504837289312476</v>
      </c>
      <c r="Q27">
        <v>29</v>
      </c>
      <c r="R27">
        <v>0.47968358837528929</v>
      </c>
      <c r="S27">
        <v>26</v>
      </c>
      <c r="T27">
        <v>0.60344553122647415</v>
      </c>
      <c r="U27">
        <v>17</v>
      </c>
      <c r="V27">
        <v>0.12663147636989827</v>
      </c>
      <c r="W27">
        <v>7</v>
      </c>
      <c r="X27">
        <v>7.8206421674361495E-2</v>
      </c>
      <c r="Y27">
        <v>21</v>
      </c>
      <c r="Z27">
        <v>8.4755076165297094E-2</v>
      </c>
      <c r="AA27">
        <v>9</v>
      </c>
      <c r="AB27">
        <v>0.19060114664611083</v>
      </c>
      <c r="AC27">
        <v>20</v>
      </c>
      <c r="AD27">
        <v>0.53672394838824899</v>
      </c>
      <c r="AE27">
        <v>16</v>
      </c>
      <c r="AF27">
        <v>0.59761257880492735</v>
      </c>
      <c r="AG27">
        <v>20</v>
      </c>
      <c r="AH27">
        <v>0.46839047098577552</v>
      </c>
      <c r="AI27">
        <v>20</v>
      </c>
      <c r="AJ27">
        <v>0.62105280749534686</v>
      </c>
      <c r="AK27">
        <v>19</v>
      </c>
      <c r="AL27">
        <v>0.35996972124293075</v>
      </c>
      <c r="AM27">
        <v>13</v>
      </c>
      <c r="AN27">
        <v>0.3789471925046532</v>
      </c>
      <c r="AO27">
        <v>12</v>
      </c>
      <c r="AP27">
        <v>0.83471949876710239</v>
      </c>
      <c r="AQ27">
        <v>28</v>
      </c>
      <c r="AR27">
        <v>0.21591067699907154</v>
      </c>
      <c r="AS27">
        <v>26</v>
      </c>
      <c r="AT27">
        <v>0.23165022636963123</v>
      </c>
      <c r="AU27">
        <v>29</v>
      </c>
      <c r="AV27">
        <v>0.7834112750804284</v>
      </c>
      <c r="AW27">
        <v>15</v>
      </c>
      <c r="AX27">
        <v>0.50576337617317058</v>
      </c>
      <c r="AY27">
        <v>29</v>
      </c>
      <c r="AZ27">
        <v>0.56729679259919941</v>
      </c>
      <c r="BA27">
        <v>7</v>
      </c>
      <c r="BB27">
        <v>0.14036914536549269</v>
      </c>
      <c r="BC27">
        <v>10</v>
      </c>
      <c r="BD27">
        <v>7.3820552469533632E-2</v>
      </c>
      <c r="BE27">
        <v>15</v>
      </c>
      <c r="BF27">
        <v>9.9557628351203895E-2</v>
      </c>
      <c r="BG27">
        <v>9</v>
      </c>
      <c r="BH27">
        <v>0.17374082459922588</v>
      </c>
      <c r="BI27">
        <v>26</v>
      </c>
      <c r="BJ27">
        <v>0.53754185038618085</v>
      </c>
      <c r="BK27">
        <v>16</v>
      </c>
      <c r="BL27">
        <v>0.60941226297257389</v>
      </c>
      <c r="BM27">
        <v>21</v>
      </c>
      <c r="BN27">
        <v>110.36756569898056</v>
      </c>
      <c r="BO27">
        <v>14</v>
      </c>
      <c r="BP27">
        <v>111.59811150764058</v>
      </c>
      <c r="BQ27">
        <v>20</v>
      </c>
      <c r="BR27">
        <v>102.35769897508277</v>
      </c>
      <c r="BS27">
        <v>9</v>
      </c>
    </row>
    <row r="28" spans="1:71" x14ac:dyDescent="0.2">
      <c r="A28" t="s">
        <v>15</v>
      </c>
      <c r="B28">
        <v>0.46624395942404068</v>
      </c>
      <c r="C28">
        <v>18</v>
      </c>
      <c r="D28">
        <v>0.68878518780421705</v>
      </c>
      <c r="E28">
        <v>2</v>
      </c>
      <c r="F28">
        <v>0.3352271862525471</v>
      </c>
      <c r="G28">
        <v>28</v>
      </c>
      <c r="H28">
        <v>0.3112148121957829</v>
      </c>
      <c r="I28">
        <v>29</v>
      </c>
      <c r="J28">
        <v>0.81274466846566318</v>
      </c>
      <c r="K28">
        <v>6</v>
      </c>
      <c r="L28">
        <v>0.21243666415216167</v>
      </c>
      <c r="M28">
        <v>5</v>
      </c>
      <c r="N28">
        <v>0.19238054767371032</v>
      </c>
      <c r="O28">
        <v>26</v>
      </c>
      <c r="P28">
        <v>0.76154980826840646</v>
      </c>
      <c r="Q28">
        <v>27</v>
      </c>
      <c r="R28">
        <v>0.47760897469772456</v>
      </c>
      <c r="S28">
        <v>28</v>
      </c>
      <c r="T28">
        <v>0.57312736926755914</v>
      </c>
      <c r="U28">
        <v>22</v>
      </c>
      <c r="V28">
        <v>0.11046233701333877</v>
      </c>
      <c r="W28">
        <v>2</v>
      </c>
      <c r="X28">
        <v>6.7752909376011347E-2</v>
      </c>
      <c r="Y28">
        <v>6</v>
      </c>
      <c r="Z28">
        <v>8.5937058591985971E-2</v>
      </c>
      <c r="AA28">
        <v>12</v>
      </c>
      <c r="AB28">
        <v>0.17901936259975046</v>
      </c>
      <c r="AC28">
        <v>5</v>
      </c>
      <c r="AD28">
        <v>0.5193832058873652</v>
      </c>
      <c r="AE28">
        <v>27</v>
      </c>
      <c r="AF28">
        <v>0.59123490409301183</v>
      </c>
      <c r="AG28">
        <v>26</v>
      </c>
      <c r="AH28">
        <v>0.47618583776986628</v>
      </c>
      <c r="AI28">
        <v>21</v>
      </c>
      <c r="AJ28">
        <v>0.5759519469466533</v>
      </c>
      <c r="AK28">
        <v>8</v>
      </c>
      <c r="AL28">
        <v>0.38156207254382851</v>
      </c>
      <c r="AM28">
        <v>23</v>
      </c>
      <c r="AN28">
        <v>0.42404805305334659</v>
      </c>
      <c r="AO28">
        <v>23</v>
      </c>
      <c r="AP28">
        <v>0.7228974687630948</v>
      </c>
      <c r="AQ28">
        <v>2</v>
      </c>
      <c r="AR28">
        <v>0.16555015683249455</v>
      </c>
      <c r="AS28">
        <v>6</v>
      </c>
      <c r="AT28">
        <v>0.2290722960134175</v>
      </c>
      <c r="AU28">
        <v>26</v>
      </c>
      <c r="AV28">
        <v>0.83032001724693272</v>
      </c>
      <c r="AW28">
        <v>25</v>
      </c>
      <c r="AX28">
        <v>0.50181801984069518</v>
      </c>
      <c r="AY28">
        <v>20</v>
      </c>
      <c r="AZ28">
        <v>0.58779915482229161</v>
      </c>
      <c r="BA28">
        <v>12</v>
      </c>
      <c r="BB28">
        <v>0.15477288652370622</v>
      </c>
      <c r="BC28">
        <v>2</v>
      </c>
      <c r="BD28">
        <v>6.8858871693772736E-2</v>
      </c>
      <c r="BE28">
        <v>20</v>
      </c>
      <c r="BF28">
        <v>7.6007548152110152E-2</v>
      </c>
      <c r="BG28">
        <v>26</v>
      </c>
      <c r="BH28">
        <v>0.2024831089300678</v>
      </c>
      <c r="BI28">
        <v>5</v>
      </c>
      <c r="BJ28">
        <v>0.55638757124615501</v>
      </c>
      <c r="BK28">
        <v>22</v>
      </c>
      <c r="BL28">
        <v>0.60786234801882111</v>
      </c>
      <c r="BM28">
        <v>20</v>
      </c>
      <c r="BN28">
        <v>109.36680347811155</v>
      </c>
      <c r="BO28">
        <v>17</v>
      </c>
      <c r="BP28">
        <v>109.42402362990202</v>
      </c>
      <c r="BQ28">
        <v>9</v>
      </c>
      <c r="BR28">
        <v>101.48177521471783</v>
      </c>
      <c r="BS28">
        <v>12</v>
      </c>
    </row>
    <row r="29" spans="1:71" x14ac:dyDescent="0.2">
      <c r="A29" t="s">
        <v>114</v>
      </c>
      <c r="B29">
        <v>0.45382568041134436</v>
      </c>
      <c r="C29">
        <v>27</v>
      </c>
      <c r="D29">
        <v>0.55341968592862423</v>
      </c>
      <c r="E29">
        <v>28</v>
      </c>
      <c r="F29">
        <v>0.38052459686002515</v>
      </c>
      <c r="G29">
        <v>7</v>
      </c>
      <c r="H29">
        <v>0.44658031407137572</v>
      </c>
      <c r="I29">
        <v>3</v>
      </c>
      <c r="J29">
        <v>0.79034286663253928</v>
      </c>
      <c r="K29">
        <v>12</v>
      </c>
      <c r="L29">
        <v>0.19265789849782647</v>
      </c>
      <c r="M29">
        <v>14</v>
      </c>
      <c r="N29">
        <v>0.17364367948093209</v>
      </c>
      <c r="O29">
        <v>28</v>
      </c>
      <c r="P29">
        <v>0.76656247762729079</v>
      </c>
      <c r="Q29">
        <v>25</v>
      </c>
      <c r="R29">
        <v>0.46431816632544604</v>
      </c>
      <c r="S29">
        <v>30</v>
      </c>
      <c r="T29">
        <v>0.62150673100457121</v>
      </c>
      <c r="U29">
        <v>8</v>
      </c>
      <c r="V29">
        <v>0.13169243504581918</v>
      </c>
      <c r="W29">
        <v>13</v>
      </c>
      <c r="X29">
        <v>8.5126302075494958E-2</v>
      </c>
      <c r="Y29">
        <v>28</v>
      </c>
      <c r="Z29">
        <v>0.10618814964515423</v>
      </c>
      <c r="AA29">
        <v>28</v>
      </c>
      <c r="AB29">
        <v>0.2055403154735132</v>
      </c>
      <c r="AC29">
        <v>28</v>
      </c>
      <c r="AD29">
        <v>0.53829868335257269</v>
      </c>
      <c r="AE29">
        <v>15</v>
      </c>
      <c r="AF29">
        <v>0.60228933818255204</v>
      </c>
      <c r="AG29">
        <v>17</v>
      </c>
      <c r="AH29">
        <v>0.48577038814590268</v>
      </c>
      <c r="AI29">
        <v>23</v>
      </c>
      <c r="AJ29">
        <v>0.62140109781041264</v>
      </c>
      <c r="AK29">
        <v>20</v>
      </c>
      <c r="AL29">
        <v>0.37784727151265185</v>
      </c>
      <c r="AM29">
        <v>21</v>
      </c>
      <c r="AN29">
        <v>0.37859890218958725</v>
      </c>
      <c r="AO29">
        <v>11</v>
      </c>
      <c r="AP29">
        <v>0.78400389124742498</v>
      </c>
      <c r="AQ29">
        <v>19</v>
      </c>
      <c r="AR29">
        <v>0.23578881026410498</v>
      </c>
      <c r="AS29">
        <v>30</v>
      </c>
      <c r="AT29">
        <v>0.22392320593104914</v>
      </c>
      <c r="AU29">
        <v>13</v>
      </c>
      <c r="AV29">
        <v>0.85357356081949565</v>
      </c>
      <c r="AW29">
        <v>28</v>
      </c>
      <c r="AX29">
        <v>0.50500258006377086</v>
      </c>
      <c r="AY29">
        <v>27</v>
      </c>
      <c r="AZ29">
        <v>0.63908588166682745</v>
      </c>
      <c r="BA29">
        <v>25</v>
      </c>
      <c r="BB29">
        <v>0.16515629146051861</v>
      </c>
      <c r="BC29">
        <v>1</v>
      </c>
      <c r="BD29">
        <v>5.2185392555362663E-2</v>
      </c>
      <c r="BE29">
        <v>30</v>
      </c>
      <c r="BF29">
        <v>9.0082389105913666E-2</v>
      </c>
      <c r="BG29">
        <v>15</v>
      </c>
      <c r="BH29">
        <v>0.17088738752301658</v>
      </c>
      <c r="BI29">
        <v>27</v>
      </c>
      <c r="BJ29">
        <v>0.55865509189015206</v>
      </c>
      <c r="BK29">
        <v>24</v>
      </c>
      <c r="BL29">
        <v>0.63357142055531168</v>
      </c>
      <c r="BM29">
        <v>25</v>
      </c>
      <c r="BN29">
        <v>109.23893089063419</v>
      </c>
      <c r="BO29">
        <v>18</v>
      </c>
      <c r="BP29">
        <v>112.28668944662384</v>
      </c>
      <c r="BQ29">
        <v>23</v>
      </c>
      <c r="BR29">
        <v>102.01836263694476</v>
      </c>
      <c r="BS29">
        <v>11</v>
      </c>
    </row>
    <row r="30" spans="1:71" x14ac:dyDescent="0.2">
      <c r="A30" t="s">
        <v>16</v>
      </c>
      <c r="B30">
        <v>0.46811860458529447</v>
      </c>
      <c r="C30">
        <v>17</v>
      </c>
      <c r="D30">
        <v>0.51672293500460487</v>
      </c>
      <c r="E30">
        <v>30</v>
      </c>
      <c r="F30">
        <v>0.38278290920088798</v>
      </c>
      <c r="G30">
        <v>6</v>
      </c>
      <c r="H30">
        <v>0.48327706499539513</v>
      </c>
      <c r="I30">
        <v>1</v>
      </c>
      <c r="J30">
        <v>0.79803714482928045</v>
      </c>
      <c r="K30">
        <v>9</v>
      </c>
      <c r="L30">
        <v>0.18930226832180838</v>
      </c>
      <c r="M30">
        <v>18</v>
      </c>
      <c r="N30">
        <v>0.23414775782625433</v>
      </c>
      <c r="O30">
        <v>3</v>
      </c>
      <c r="P30">
        <v>0.79554615080809044</v>
      </c>
      <c r="Q30">
        <v>3</v>
      </c>
      <c r="R30">
        <v>0.52170141001577819</v>
      </c>
      <c r="S30">
        <v>3</v>
      </c>
      <c r="T30">
        <v>0.58011256850107917</v>
      </c>
      <c r="U30">
        <v>20</v>
      </c>
      <c r="V30">
        <v>0.13593974341460535</v>
      </c>
      <c r="W30">
        <v>18</v>
      </c>
      <c r="X30">
        <v>6.7220980133099961E-2</v>
      </c>
      <c r="Y30">
        <v>5</v>
      </c>
      <c r="Z30">
        <v>8.5578683467764871E-2</v>
      </c>
      <c r="AA30">
        <v>11</v>
      </c>
      <c r="AB30">
        <v>0.18161662546034876</v>
      </c>
      <c r="AC30">
        <v>7</v>
      </c>
      <c r="AD30">
        <v>0.56037767954721163</v>
      </c>
      <c r="AE30">
        <v>3</v>
      </c>
      <c r="AF30">
        <v>0.62196162046865733</v>
      </c>
      <c r="AG30">
        <v>4</v>
      </c>
      <c r="AH30">
        <v>0.46024789420274564</v>
      </c>
      <c r="AI30">
        <v>13</v>
      </c>
      <c r="AJ30">
        <v>0.74037278203162216</v>
      </c>
      <c r="AK30">
        <v>30</v>
      </c>
      <c r="AL30">
        <v>0.33176469265348985</v>
      </c>
      <c r="AM30">
        <v>3</v>
      </c>
      <c r="AN30">
        <v>0.25962721796837784</v>
      </c>
      <c r="AO30">
        <v>1</v>
      </c>
      <c r="AP30">
        <v>0.7811052743466782</v>
      </c>
      <c r="AQ30">
        <v>17</v>
      </c>
      <c r="AR30">
        <v>0.16771508840019647</v>
      </c>
      <c r="AS30">
        <v>7</v>
      </c>
      <c r="AT30">
        <v>0.21901309263827784</v>
      </c>
      <c r="AU30">
        <v>5</v>
      </c>
      <c r="AV30">
        <v>0.75814424631616417</v>
      </c>
      <c r="AW30">
        <v>6</v>
      </c>
      <c r="AX30">
        <v>0.49925274479317494</v>
      </c>
      <c r="AY30">
        <v>10</v>
      </c>
      <c r="AZ30">
        <v>0.58362667559118064</v>
      </c>
      <c r="BA30">
        <v>10</v>
      </c>
      <c r="BB30">
        <v>0.11412286624488419</v>
      </c>
      <c r="BC30">
        <v>29</v>
      </c>
      <c r="BD30">
        <v>8.5171932116496429E-2</v>
      </c>
      <c r="BE30">
        <v>5</v>
      </c>
      <c r="BF30">
        <v>9.1281415422975881E-2</v>
      </c>
      <c r="BG30">
        <v>13</v>
      </c>
      <c r="BH30">
        <v>0.20082283646802346</v>
      </c>
      <c r="BI30">
        <v>7</v>
      </c>
      <c r="BJ30">
        <v>0.50039353769160544</v>
      </c>
      <c r="BK30">
        <v>1</v>
      </c>
      <c r="BL30">
        <v>0.55763794611956108</v>
      </c>
      <c r="BM30">
        <v>1</v>
      </c>
      <c r="BN30">
        <v>114.30252988473001</v>
      </c>
      <c r="BO30">
        <v>5</v>
      </c>
      <c r="BP30">
        <v>108.01799008536385</v>
      </c>
      <c r="BQ30">
        <v>6</v>
      </c>
      <c r="BR30">
        <v>100.51222837953581</v>
      </c>
      <c r="BS30">
        <v>19</v>
      </c>
    </row>
    <row r="31" spans="1:71" x14ac:dyDescent="0.2">
      <c r="A31" t="s">
        <v>7</v>
      </c>
      <c r="B31">
        <v>0.47692580610319346</v>
      </c>
      <c r="C31">
        <v>8</v>
      </c>
      <c r="D31">
        <v>0.69501878082268453</v>
      </c>
      <c r="E31">
        <v>1</v>
      </c>
      <c r="F31">
        <v>0.37180214711260534</v>
      </c>
      <c r="G31">
        <v>9</v>
      </c>
      <c r="H31">
        <v>0.30498121917731541</v>
      </c>
      <c r="I31">
        <v>30</v>
      </c>
      <c r="J31">
        <v>0.79225653279017338</v>
      </c>
      <c r="K31">
        <v>11</v>
      </c>
      <c r="L31">
        <v>0.22991327815647267</v>
      </c>
      <c r="M31">
        <v>2</v>
      </c>
      <c r="N31">
        <v>0.21304851866396324</v>
      </c>
      <c r="O31">
        <v>18</v>
      </c>
      <c r="P31">
        <v>0.77820745676033343</v>
      </c>
      <c r="Q31">
        <v>18</v>
      </c>
      <c r="R31">
        <v>0.50248012884523219</v>
      </c>
      <c r="S31">
        <v>13</v>
      </c>
      <c r="T31">
        <v>0.60233143617819862</v>
      </c>
      <c r="U31">
        <v>18</v>
      </c>
      <c r="V31">
        <v>0.13788033344475289</v>
      </c>
      <c r="W31">
        <v>20</v>
      </c>
      <c r="X31">
        <v>6.8037308291229601E-2</v>
      </c>
      <c r="Y31">
        <v>7</v>
      </c>
      <c r="Z31">
        <v>7.502738210581969E-2</v>
      </c>
      <c r="AA31">
        <v>2</v>
      </c>
      <c r="AB31">
        <v>0.19684672365466893</v>
      </c>
      <c r="AC31">
        <v>25</v>
      </c>
      <c r="AD31">
        <v>0.53405700149276469</v>
      </c>
      <c r="AE31">
        <v>19</v>
      </c>
      <c r="AF31">
        <v>0.60971915574480506</v>
      </c>
      <c r="AG31">
        <v>11</v>
      </c>
      <c r="AH31">
        <v>0.46811496809281522</v>
      </c>
      <c r="AI31">
        <v>18</v>
      </c>
      <c r="AJ31">
        <v>0.55513122591046982</v>
      </c>
      <c r="AK31">
        <v>4</v>
      </c>
      <c r="AL31">
        <v>0.35529758781552906</v>
      </c>
      <c r="AM31">
        <v>10</v>
      </c>
      <c r="AN31">
        <v>0.44486877408953018</v>
      </c>
      <c r="AO31">
        <v>27</v>
      </c>
      <c r="AP31">
        <v>0.75784330689986301</v>
      </c>
      <c r="AQ31">
        <v>8</v>
      </c>
      <c r="AR31">
        <v>0.16550864216513747</v>
      </c>
      <c r="AS31">
        <v>5</v>
      </c>
      <c r="AT31">
        <v>0.22538495950685639</v>
      </c>
      <c r="AU31">
        <v>16</v>
      </c>
      <c r="AV31">
        <v>0.79393034682043817</v>
      </c>
      <c r="AW31">
        <v>19</v>
      </c>
      <c r="AX31">
        <v>0.49600111751156173</v>
      </c>
      <c r="AY31">
        <v>2</v>
      </c>
      <c r="AZ31">
        <v>0.54932951437949462</v>
      </c>
      <c r="BA31">
        <v>3</v>
      </c>
      <c r="BB31">
        <v>0.12850294580733221</v>
      </c>
      <c r="BC31">
        <v>20</v>
      </c>
      <c r="BD31">
        <v>8.3447586297206583E-2</v>
      </c>
      <c r="BE31">
        <v>6</v>
      </c>
      <c r="BF31">
        <v>9.9393569424417655E-2</v>
      </c>
      <c r="BG31">
        <v>10</v>
      </c>
      <c r="BH31">
        <v>0.1996809399160962</v>
      </c>
      <c r="BI31">
        <v>9</v>
      </c>
      <c r="BJ31">
        <v>0.54841655695728986</v>
      </c>
      <c r="BK31">
        <v>19</v>
      </c>
      <c r="BL31">
        <v>0.60172331376134802</v>
      </c>
      <c r="BM31">
        <v>16</v>
      </c>
      <c r="BN31">
        <v>109.2286844012077</v>
      </c>
      <c r="BO31">
        <v>19</v>
      </c>
      <c r="BP31">
        <v>109.93841930518764</v>
      </c>
      <c r="BQ31">
        <v>14</v>
      </c>
      <c r="BR31">
        <v>106.17615948903433</v>
      </c>
      <c r="BS31">
        <v>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S31"/>
  <sheetViews>
    <sheetView workbookViewId="0"/>
  </sheetViews>
  <sheetFormatPr baseColWidth="10" defaultRowHeight="15" x14ac:dyDescent="0.2"/>
  <cols>
    <col min="1" max="1" width="20.1640625" bestFit="1" customWidth="1" collapsed="1"/>
  </cols>
  <sheetData>
    <row r="1" spans="1:71" x14ac:dyDescent="0.2">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row>
    <row r="2" spans="1:71" x14ac:dyDescent="0.2">
      <c r="A2" t="s">
        <v>8</v>
      </c>
      <c r="B2">
        <v>0.48464149718572613</v>
      </c>
      <c r="C2">
        <v>7</v>
      </c>
      <c r="D2">
        <v>0.63176445449083474</v>
      </c>
      <c r="E2">
        <v>12</v>
      </c>
      <c r="F2">
        <v>0.37639393011954531</v>
      </c>
      <c r="G2">
        <v>10</v>
      </c>
      <c r="H2">
        <v>0.36823554550916532</v>
      </c>
      <c r="I2">
        <v>19</v>
      </c>
      <c r="J2">
        <v>0.81795759980723837</v>
      </c>
      <c r="K2">
        <v>4</v>
      </c>
      <c r="L2">
        <v>0.22743725177720187</v>
      </c>
      <c r="M2">
        <v>1</v>
      </c>
      <c r="N2">
        <v>0.25338818282878489</v>
      </c>
      <c r="O2">
        <v>6</v>
      </c>
      <c r="P2">
        <v>0.78481901010331656</v>
      </c>
      <c r="Q2">
        <v>12</v>
      </c>
      <c r="R2">
        <v>0.52544846435948811</v>
      </c>
      <c r="S2">
        <v>4</v>
      </c>
      <c r="T2">
        <v>0.59069379483870532</v>
      </c>
      <c r="U2">
        <v>18</v>
      </c>
      <c r="V2">
        <v>0.12605379464774372</v>
      </c>
      <c r="W2">
        <v>8</v>
      </c>
      <c r="X2">
        <v>6.8799418740683849E-2</v>
      </c>
      <c r="Y2">
        <v>9</v>
      </c>
      <c r="Z2">
        <v>8.653272358214481E-2</v>
      </c>
      <c r="AA2">
        <v>13</v>
      </c>
      <c r="AB2">
        <v>0.18833792349372394</v>
      </c>
      <c r="AC2">
        <v>17</v>
      </c>
      <c r="AD2">
        <v>0.55497393805010997</v>
      </c>
      <c r="AE2">
        <v>8</v>
      </c>
      <c r="AF2">
        <v>0.62961648771151479</v>
      </c>
      <c r="AG2">
        <v>5</v>
      </c>
      <c r="AH2">
        <v>0.44343794434207717</v>
      </c>
      <c r="AI2">
        <v>7</v>
      </c>
      <c r="AJ2">
        <v>0.59476151493455476</v>
      </c>
      <c r="AK2">
        <v>13</v>
      </c>
      <c r="AL2">
        <v>0.32875306905293283</v>
      </c>
      <c r="AM2">
        <v>6</v>
      </c>
      <c r="AN2">
        <v>0.40523848506544524</v>
      </c>
      <c r="AO2">
        <v>18</v>
      </c>
      <c r="AP2">
        <v>0.75787521002116243</v>
      </c>
      <c r="AQ2">
        <v>8</v>
      </c>
      <c r="AR2">
        <v>0.14973028069846483</v>
      </c>
      <c r="AS2">
        <v>1</v>
      </c>
      <c r="AT2">
        <v>0.21787552458503071</v>
      </c>
      <c r="AU2">
        <v>7</v>
      </c>
      <c r="AV2">
        <v>0.73340268913541395</v>
      </c>
      <c r="AW2">
        <v>6</v>
      </c>
      <c r="AX2">
        <v>0.49610801115591757</v>
      </c>
      <c r="AY2">
        <v>7</v>
      </c>
      <c r="AZ2">
        <v>0.59839695405583426</v>
      </c>
      <c r="BA2">
        <v>15</v>
      </c>
      <c r="BB2">
        <v>0.12302795428207268</v>
      </c>
      <c r="BC2">
        <v>25</v>
      </c>
      <c r="BD2">
        <v>8.3431548435587533E-2</v>
      </c>
      <c r="BE2">
        <v>6</v>
      </c>
      <c r="BF2">
        <v>8.892882457445471E-2</v>
      </c>
      <c r="BG2">
        <v>15</v>
      </c>
      <c r="BH2">
        <v>0.1919118586843952</v>
      </c>
      <c r="BI2">
        <v>12</v>
      </c>
      <c r="BJ2">
        <v>0.50940595229466135</v>
      </c>
      <c r="BK2">
        <v>8</v>
      </c>
      <c r="BL2">
        <v>0.56004406695543452</v>
      </c>
      <c r="BM2">
        <v>3</v>
      </c>
      <c r="BN2">
        <v>115.88019483854731</v>
      </c>
      <c r="BO2">
        <v>3</v>
      </c>
      <c r="BP2">
        <v>108.82258902481794</v>
      </c>
      <c r="BQ2">
        <v>8</v>
      </c>
      <c r="BR2">
        <v>99.790492304459761</v>
      </c>
      <c r="BS2">
        <v>25</v>
      </c>
    </row>
    <row r="3" spans="1:71" x14ac:dyDescent="0.2">
      <c r="A3" t="s">
        <v>97</v>
      </c>
      <c r="B3">
        <v>0.47220835279785811</v>
      </c>
      <c r="C3">
        <v>12</v>
      </c>
      <c r="D3">
        <v>0.57693938829067704</v>
      </c>
      <c r="E3">
        <v>21</v>
      </c>
      <c r="F3">
        <v>0.37898061731962079</v>
      </c>
      <c r="G3">
        <v>9</v>
      </c>
      <c r="H3">
        <v>0.42306061170932291</v>
      </c>
      <c r="I3">
        <v>10</v>
      </c>
      <c r="J3">
        <v>0.80706283781794208</v>
      </c>
      <c r="K3">
        <v>9</v>
      </c>
      <c r="L3">
        <v>0.19048761715749762</v>
      </c>
      <c r="M3">
        <v>16</v>
      </c>
      <c r="N3">
        <v>0.26483122526672104</v>
      </c>
      <c r="O3">
        <v>1</v>
      </c>
      <c r="P3">
        <v>0.79898785296994379</v>
      </c>
      <c r="Q3">
        <v>6</v>
      </c>
      <c r="R3">
        <v>0.51562424347252311</v>
      </c>
      <c r="S3">
        <v>7</v>
      </c>
      <c r="T3">
        <v>0.58983958551046722</v>
      </c>
      <c r="U3">
        <v>20</v>
      </c>
      <c r="V3">
        <v>0.14347086893588074</v>
      </c>
      <c r="W3">
        <v>24</v>
      </c>
      <c r="X3">
        <v>8.1119771751486644E-2</v>
      </c>
      <c r="Y3">
        <v>25</v>
      </c>
      <c r="Z3">
        <v>9.9866118600163728E-2</v>
      </c>
      <c r="AA3">
        <v>24</v>
      </c>
      <c r="AB3">
        <v>0.2058619273647978</v>
      </c>
      <c r="AC3">
        <v>30</v>
      </c>
      <c r="AD3">
        <v>0.55187633207006315</v>
      </c>
      <c r="AE3">
        <v>10</v>
      </c>
      <c r="AF3">
        <v>0.61456439916431971</v>
      </c>
      <c r="AG3">
        <v>12</v>
      </c>
      <c r="AH3">
        <v>0.47041767631793063</v>
      </c>
      <c r="AI3">
        <v>16</v>
      </c>
      <c r="AJ3">
        <v>0.61613326517334477</v>
      </c>
      <c r="AK3">
        <v>20</v>
      </c>
      <c r="AL3">
        <v>0.38322337232114395</v>
      </c>
      <c r="AM3">
        <v>18</v>
      </c>
      <c r="AN3">
        <v>0.38386673482665529</v>
      </c>
      <c r="AO3">
        <v>11</v>
      </c>
      <c r="AP3">
        <v>0.77980683724443256</v>
      </c>
      <c r="AQ3">
        <v>15</v>
      </c>
      <c r="AR3">
        <v>0.23911076755605915</v>
      </c>
      <c r="AS3">
        <v>30</v>
      </c>
      <c r="AT3">
        <v>0.21560324851032833</v>
      </c>
      <c r="AU3">
        <v>2</v>
      </c>
      <c r="AV3">
        <v>0.7175524948010209</v>
      </c>
      <c r="AW3">
        <v>2</v>
      </c>
      <c r="AX3">
        <v>0.49916690157522781</v>
      </c>
      <c r="AY3">
        <v>18</v>
      </c>
      <c r="AZ3">
        <v>0.63773929042119393</v>
      </c>
      <c r="BA3">
        <v>26</v>
      </c>
      <c r="BB3">
        <v>0.13485277705991083</v>
      </c>
      <c r="BC3">
        <v>17</v>
      </c>
      <c r="BD3">
        <v>6.4330320608411998E-2</v>
      </c>
      <c r="BE3">
        <v>25</v>
      </c>
      <c r="BF3">
        <v>7.2540786259695497E-2</v>
      </c>
      <c r="BG3">
        <v>29</v>
      </c>
      <c r="BH3">
        <v>0.17496089817786104</v>
      </c>
      <c r="BI3">
        <v>25</v>
      </c>
      <c r="BJ3">
        <v>0.54523293434434816</v>
      </c>
      <c r="BK3">
        <v>18</v>
      </c>
      <c r="BL3">
        <v>0.6221191744448622</v>
      </c>
      <c r="BM3">
        <v>21</v>
      </c>
      <c r="BN3">
        <v>112.58187393131615</v>
      </c>
      <c r="BO3">
        <v>12</v>
      </c>
      <c r="BP3">
        <v>111.87366723152125</v>
      </c>
      <c r="BQ3">
        <v>23</v>
      </c>
      <c r="BR3">
        <v>100.85345968082565</v>
      </c>
      <c r="BS3">
        <v>17</v>
      </c>
    </row>
    <row r="4" spans="1:71" x14ac:dyDescent="0.2">
      <c r="A4" t="s">
        <v>98</v>
      </c>
      <c r="B4">
        <v>0.4933529336921571</v>
      </c>
      <c r="C4">
        <v>2</v>
      </c>
      <c r="D4">
        <v>0.60592594249120013</v>
      </c>
      <c r="E4">
        <v>17</v>
      </c>
      <c r="F4">
        <v>0.38575402486678895</v>
      </c>
      <c r="G4">
        <v>6</v>
      </c>
      <c r="H4">
        <v>0.39407405750879992</v>
      </c>
      <c r="I4">
        <v>14</v>
      </c>
      <c r="J4">
        <v>0.80176499153157788</v>
      </c>
      <c r="K4">
        <v>11</v>
      </c>
      <c r="L4">
        <v>0.20771377566109597</v>
      </c>
      <c r="M4">
        <v>9</v>
      </c>
      <c r="N4">
        <v>0.21406704044726907</v>
      </c>
      <c r="O4">
        <v>27</v>
      </c>
      <c r="P4">
        <v>0.77228143630774115</v>
      </c>
      <c r="Q4">
        <v>17</v>
      </c>
      <c r="R4">
        <v>0.50499400886297352</v>
      </c>
      <c r="S4">
        <v>14</v>
      </c>
      <c r="T4">
        <v>0.63239368813566033</v>
      </c>
      <c r="U4">
        <v>7</v>
      </c>
      <c r="V4">
        <v>0.1324589471908228</v>
      </c>
      <c r="W4">
        <v>15</v>
      </c>
      <c r="X4">
        <v>6.8720606234493123E-2</v>
      </c>
      <c r="Y4">
        <v>8</v>
      </c>
      <c r="Z4">
        <v>0.10882873949861251</v>
      </c>
      <c r="AA4">
        <v>29</v>
      </c>
      <c r="AB4">
        <v>0.18557635252806676</v>
      </c>
      <c r="AC4">
        <v>13</v>
      </c>
      <c r="AD4">
        <v>0.57011913628398914</v>
      </c>
      <c r="AE4">
        <v>5</v>
      </c>
      <c r="AF4">
        <v>0.63765738679432982</v>
      </c>
      <c r="AG4">
        <v>1</v>
      </c>
      <c r="AH4">
        <v>0.42566841394301835</v>
      </c>
      <c r="AI4">
        <v>1</v>
      </c>
      <c r="AJ4">
        <v>0.60730934037320139</v>
      </c>
      <c r="AK4">
        <v>16</v>
      </c>
      <c r="AL4">
        <v>0.33635695116879261</v>
      </c>
      <c r="AM4">
        <v>8</v>
      </c>
      <c r="AN4">
        <v>0.3926906596267985</v>
      </c>
      <c r="AO4">
        <v>15</v>
      </c>
      <c r="AP4">
        <v>0.7426319495223066</v>
      </c>
      <c r="AQ4">
        <v>5</v>
      </c>
      <c r="AR4">
        <v>0.1682879560627108</v>
      </c>
      <c r="AS4">
        <v>7</v>
      </c>
      <c r="AT4">
        <v>0.2306894889613153</v>
      </c>
      <c r="AU4">
        <v>30</v>
      </c>
      <c r="AV4">
        <v>0.80439798701761278</v>
      </c>
      <c r="AW4">
        <v>25</v>
      </c>
      <c r="AX4">
        <v>0.5034810238591696</v>
      </c>
      <c r="AY4">
        <v>28</v>
      </c>
      <c r="AZ4">
        <v>0.55057042346330964</v>
      </c>
      <c r="BA4">
        <v>2</v>
      </c>
      <c r="BB4">
        <v>0.1264796359940929</v>
      </c>
      <c r="BC4">
        <v>23</v>
      </c>
      <c r="BD4">
        <v>8.4325866650099682E-2</v>
      </c>
      <c r="BE4">
        <v>5</v>
      </c>
      <c r="BF4">
        <v>7.7255814649727791E-2</v>
      </c>
      <c r="BG4">
        <v>26</v>
      </c>
      <c r="BH4">
        <v>0.18644810318734042</v>
      </c>
      <c r="BI4">
        <v>15</v>
      </c>
      <c r="BJ4">
        <v>0.4911268607271449</v>
      </c>
      <c r="BK4">
        <v>2</v>
      </c>
      <c r="BL4">
        <v>0.54751076515658081</v>
      </c>
      <c r="BM4">
        <v>2</v>
      </c>
      <c r="BN4">
        <v>115.4071728066134</v>
      </c>
      <c r="BO4">
        <v>5</v>
      </c>
      <c r="BP4">
        <v>109.16347240280986</v>
      </c>
      <c r="BQ4">
        <v>11</v>
      </c>
      <c r="BR4">
        <v>102.77643412143108</v>
      </c>
      <c r="BS4">
        <v>8</v>
      </c>
    </row>
    <row r="5" spans="1:71" x14ac:dyDescent="0.2">
      <c r="A5" t="s">
        <v>99</v>
      </c>
      <c r="B5">
        <v>0.45373370652869327</v>
      </c>
      <c r="C5">
        <v>23</v>
      </c>
      <c r="D5">
        <v>0.57427955444071355</v>
      </c>
      <c r="E5">
        <v>23</v>
      </c>
      <c r="F5">
        <v>0.3596942057369043</v>
      </c>
      <c r="G5">
        <v>17</v>
      </c>
      <c r="H5">
        <v>0.42572044555928645</v>
      </c>
      <c r="I5">
        <v>8</v>
      </c>
      <c r="J5">
        <v>0.74694081227168729</v>
      </c>
      <c r="K5">
        <v>24</v>
      </c>
      <c r="L5">
        <v>0.15763535473534959</v>
      </c>
      <c r="M5">
        <v>29</v>
      </c>
      <c r="N5">
        <v>0.24409984434242704</v>
      </c>
      <c r="O5">
        <v>12</v>
      </c>
      <c r="P5">
        <v>0.75951803854397149</v>
      </c>
      <c r="Q5">
        <v>28</v>
      </c>
      <c r="R5">
        <v>0.49383229168090831</v>
      </c>
      <c r="S5">
        <v>19</v>
      </c>
      <c r="T5">
        <v>0.66341572465932797</v>
      </c>
      <c r="U5">
        <v>3</v>
      </c>
      <c r="V5">
        <v>0.14508679343895439</v>
      </c>
      <c r="W5">
        <v>25</v>
      </c>
      <c r="X5">
        <v>7.4270838285972016E-2</v>
      </c>
      <c r="Y5">
        <v>16</v>
      </c>
      <c r="Z5">
        <v>9.6289864190884256E-2</v>
      </c>
      <c r="AA5">
        <v>21</v>
      </c>
      <c r="AB5">
        <v>0.18297171106943386</v>
      </c>
      <c r="AC5">
        <v>11</v>
      </c>
      <c r="AD5">
        <v>0.53149540136611528</v>
      </c>
      <c r="AE5">
        <v>19</v>
      </c>
      <c r="AF5">
        <v>0.58319687868637093</v>
      </c>
      <c r="AG5">
        <v>25</v>
      </c>
      <c r="AH5">
        <v>0.47333558474586818</v>
      </c>
      <c r="AI5">
        <v>19</v>
      </c>
      <c r="AJ5">
        <v>0.59042608112934214</v>
      </c>
      <c r="AK5">
        <v>11</v>
      </c>
      <c r="AL5">
        <v>0.35120879697584351</v>
      </c>
      <c r="AM5">
        <v>11</v>
      </c>
      <c r="AN5">
        <v>0.4095739188706578</v>
      </c>
      <c r="AO5">
        <v>20</v>
      </c>
      <c r="AP5">
        <v>0.76595946656026592</v>
      </c>
      <c r="AQ5">
        <v>10</v>
      </c>
      <c r="AR5">
        <v>0.20737294841631018</v>
      </c>
      <c r="AS5">
        <v>21</v>
      </c>
      <c r="AT5">
        <v>0.22516964916768265</v>
      </c>
      <c r="AU5">
        <v>23</v>
      </c>
      <c r="AV5">
        <v>0.74703584680757118</v>
      </c>
      <c r="AW5">
        <v>11</v>
      </c>
      <c r="AX5">
        <v>0.49949078621990428</v>
      </c>
      <c r="AY5">
        <v>19</v>
      </c>
      <c r="AZ5">
        <v>0.57686204031036104</v>
      </c>
      <c r="BA5">
        <v>6</v>
      </c>
      <c r="BB5">
        <v>0.13037991358980336</v>
      </c>
      <c r="BC5">
        <v>21</v>
      </c>
      <c r="BD5">
        <v>8.2363710038378224E-2</v>
      </c>
      <c r="BE5">
        <v>7</v>
      </c>
      <c r="BF5">
        <v>9.043759806244836E-2</v>
      </c>
      <c r="BG5">
        <v>14</v>
      </c>
      <c r="BH5">
        <v>0.18316124467092643</v>
      </c>
      <c r="BI5">
        <v>19</v>
      </c>
      <c r="BJ5">
        <v>0.54506252516066223</v>
      </c>
      <c r="BK5">
        <v>17</v>
      </c>
      <c r="BL5">
        <v>0.61226192651707778</v>
      </c>
      <c r="BM5">
        <v>18</v>
      </c>
      <c r="BN5">
        <v>107.31639253325692</v>
      </c>
      <c r="BO5">
        <v>22</v>
      </c>
      <c r="BP5">
        <v>109.81474204940423</v>
      </c>
      <c r="BQ5">
        <v>15</v>
      </c>
      <c r="BR5">
        <v>100.29672133378214</v>
      </c>
      <c r="BS5">
        <v>21</v>
      </c>
    </row>
    <row r="6" spans="1:71" x14ac:dyDescent="0.2">
      <c r="A6" t="s">
        <v>100</v>
      </c>
      <c r="B6">
        <v>0.46942913533780373</v>
      </c>
      <c r="C6">
        <v>16</v>
      </c>
      <c r="D6">
        <v>0.61311802727784415</v>
      </c>
      <c r="E6">
        <v>15</v>
      </c>
      <c r="F6">
        <v>0.36554446998318285</v>
      </c>
      <c r="G6">
        <v>14</v>
      </c>
      <c r="H6">
        <v>0.38688197272215591</v>
      </c>
      <c r="I6">
        <v>16</v>
      </c>
      <c r="J6">
        <v>0.79544964996725775</v>
      </c>
      <c r="K6">
        <v>13</v>
      </c>
      <c r="L6">
        <v>0.14444224520685875</v>
      </c>
      <c r="M6">
        <v>30</v>
      </c>
      <c r="N6">
        <v>0.23111348911766133</v>
      </c>
      <c r="O6">
        <v>18</v>
      </c>
      <c r="P6">
        <v>0.79770636708221743</v>
      </c>
      <c r="Q6">
        <v>8</v>
      </c>
      <c r="R6">
        <v>0.50973345541110082</v>
      </c>
      <c r="S6">
        <v>11</v>
      </c>
      <c r="T6">
        <v>0.61128932457469409</v>
      </c>
      <c r="U6">
        <v>11</v>
      </c>
      <c r="V6">
        <v>0.13874688378926148</v>
      </c>
      <c r="W6">
        <v>21</v>
      </c>
      <c r="X6">
        <v>6.3815177659226327E-2</v>
      </c>
      <c r="Y6">
        <v>3</v>
      </c>
      <c r="Z6">
        <v>7.3003179239482741E-2</v>
      </c>
      <c r="AA6">
        <v>3</v>
      </c>
      <c r="AB6">
        <v>0.17603383142267906</v>
      </c>
      <c r="AC6">
        <v>7</v>
      </c>
      <c r="AD6">
        <v>0.5412047107482757</v>
      </c>
      <c r="AE6">
        <v>15</v>
      </c>
      <c r="AF6">
        <v>0.58950380126118029</v>
      </c>
      <c r="AG6">
        <v>19</v>
      </c>
      <c r="AH6">
        <v>0.46869639884775038</v>
      </c>
      <c r="AI6">
        <v>15</v>
      </c>
      <c r="AJ6">
        <v>0.63629986570124508</v>
      </c>
      <c r="AK6">
        <v>25</v>
      </c>
      <c r="AL6">
        <v>0.35033110277739155</v>
      </c>
      <c r="AM6">
        <v>10</v>
      </c>
      <c r="AN6">
        <v>0.36370013429875497</v>
      </c>
      <c r="AO6">
        <v>6</v>
      </c>
      <c r="AP6">
        <v>0.75981583953818521</v>
      </c>
      <c r="AQ6">
        <v>9</v>
      </c>
      <c r="AR6">
        <v>0.22257291313131061</v>
      </c>
      <c r="AS6">
        <v>27</v>
      </c>
      <c r="AT6">
        <v>0.22596294793091867</v>
      </c>
      <c r="AU6">
        <v>26</v>
      </c>
      <c r="AV6">
        <v>0.77439753724659133</v>
      </c>
      <c r="AW6">
        <v>18</v>
      </c>
      <c r="AX6">
        <v>0.49824665132277168</v>
      </c>
      <c r="AY6">
        <v>16</v>
      </c>
      <c r="AZ6">
        <v>0.58685472430245633</v>
      </c>
      <c r="BA6">
        <v>9</v>
      </c>
      <c r="BB6">
        <v>0.10917968841001598</v>
      </c>
      <c r="BC6">
        <v>28</v>
      </c>
      <c r="BD6">
        <v>9.1992202039473711E-2</v>
      </c>
      <c r="BE6">
        <v>2</v>
      </c>
      <c r="BF6">
        <v>0.11158830166877001</v>
      </c>
      <c r="BG6">
        <v>3</v>
      </c>
      <c r="BH6">
        <v>0.17312404531294487</v>
      </c>
      <c r="BI6">
        <v>26</v>
      </c>
      <c r="BJ6">
        <v>0.53169394510374435</v>
      </c>
      <c r="BK6">
        <v>10</v>
      </c>
      <c r="BL6">
        <v>0.60392877495744379</v>
      </c>
      <c r="BM6">
        <v>14</v>
      </c>
      <c r="BN6">
        <v>108.36118102996105</v>
      </c>
      <c r="BO6">
        <v>19</v>
      </c>
      <c r="BP6">
        <v>110.1129671804394</v>
      </c>
      <c r="BQ6">
        <v>16</v>
      </c>
      <c r="BR6">
        <v>100.9756093158005</v>
      </c>
      <c r="BS6">
        <v>16</v>
      </c>
    </row>
    <row r="7" spans="1:71" x14ac:dyDescent="0.2">
      <c r="A7" t="s">
        <v>11</v>
      </c>
      <c r="B7">
        <v>0.45633609348505177</v>
      </c>
      <c r="C7">
        <v>21</v>
      </c>
      <c r="D7">
        <v>0.63892477627082878</v>
      </c>
      <c r="E7">
        <v>8</v>
      </c>
      <c r="F7">
        <v>0.36222012373110318</v>
      </c>
      <c r="G7">
        <v>16</v>
      </c>
      <c r="H7">
        <v>0.36107522372917122</v>
      </c>
      <c r="I7">
        <v>23</v>
      </c>
      <c r="J7">
        <v>0.76138308678432154</v>
      </c>
      <c r="K7">
        <v>23</v>
      </c>
      <c r="L7">
        <v>0.20374142752801772</v>
      </c>
      <c r="M7">
        <v>11</v>
      </c>
      <c r="N7">
        <v>0.25200174771813738</v>
      </c>
      <c r="O7">
        <v>8</v>
      </c>
      <c r="P7">
        <v>0.76157776393637888</v>
      </c>
      <c r="Q7">
        <v>27</v>
      </c>
      <c r="R7">
        <v>0.49026571691861998</v>
      </c>
      <c r="S7">
        <v>21</v>
      </c>
      <c r="T7">
        <v>0.63268148132910551</v>
      </c>
      <c r="U7">
        <v>6</v>
      </c>
      <c r="V7">
        <v>0.15373648417333299</v>
      </c>
      <c r="W7">
        <v>29</v>
      </c>
      <c r="X7">
        <v>7.8094016199971916E-2</v>
      </c>
      <c r="Y7">
        <v>21</v>
      </c>
      <c r="Z7">
        <v>7.8208914077413566E-2</v>
      </c>
      <c r="AA7">
        <v>7</v>
      </c>
      <c r="AB7">
        <v>0.17379071258775775</v>
      </c>
      <c r="AC7">
        <v>6</v>
      </c>
      <c r="AD7">
        <v>0.52199502856236801</v>
      </c>
      <c r="AE7">
        <v>22</v>
      </c>
      <c r="AF7">
        <v>0.58915225006164051</v>
      </c>
      <c r="AG7">
        <v>20</v>
      </c>
      <c r="AH7">
        <v>0.5026432930014042</v>
      </c>
      <c r="AI7">
        <v>27</v>
      </c>
      <c r="AJ7">
        <v>0.58777184980961161</v>
      </c>
      <c r="AK7">
        <v>10</v>
      </c>
      <c r="AL7">
        <v>0.39433103809298403</v>
      </c>
      <c r="AM7">
        <v>26</v>
      </c>
      <c r="AN7">
        <v>0.41222815019038833</v>
      </c>
      <c r="AO7">
        <v>21</v>
      </c>
      <c r="AP7">
        <v>0.795036682176816</v>
      </c>
      <c r="AQ7">
        <v>22</v>
      </c>
      <c r="AR7">
        <v>0.16649472456953152</v>
      </c>
      <c r="AS7">
        <v>6</v>
      </c>
      <c r="AT7">
        <v>0.22477171927237788</v>
      </c>
      <c r="AU7">
        <v>19</v>
      </c>
      <c r="AV7">
        <v>0.73547105584191386</v>
      </c>
      <c r="AW7">
        <v>8</v>
      </c>
      <c r="AX7">
        <v>0.50443933349301961</v>
      </c>
      <c r="AY7">
        <v>29</v>
      </c>
      <c r="AZ7">
        <v>0.57087675075980193</v>
      </c>
      <c r="BA7">
        <v>5</v>
      </c>
      <c r="BB7">
        <v>0.11404075470138779</v>
      </c>
      <c r="BC7">
        <v>27</v>
      </c>
      <c r="BD7">
        <v>7.9106016364965698E-2</v>
      </c>
      <c r="BE7">
        <v>11</v>
      </c>
      <c r="BF7">
        <v>0.12028820786324658</v>
      </c>
      <c r="BG7">
        <v>1</v>
      </c>
      <c r="BH7">
        <v>0.21099197082897603</v>
      </c>
      <c r="BI7">
        <v>3</v>
      </c>
      <c r="BJ7">
        <v>0.58362487329460411</v>
      </c>
      <c r="BK7">
        <v>27</v>
      </c>
      <c r="BL7">
        <v>0.63697016315441313</v>
      </c>
      <c r="BM7">
        <v>26</v>
      </c>
      <c r="BN7">
        <v>104.63878713978649</v>
      </c>
      <c r="BO7">
        <v>26</v>
      </c>
      <c r="BP7">
        <v>114.64045417333298</v>
      </c>
      <c r="BQ7">
        <v>27</v>
      </c>
      <c r="BR7">
        <v>100.26983418163027</v>
      </c>
      <c r="BS7">
        <v>22</v>
      </c>
    </row>
    <row r="8" spans="1:71" x14ac:dyDescent="0.2">
      <c r="A8" t="s">
        <v>101</v>
      </c>
      <c r="B8">
        <v>0.46686653850279713</v>
      </c>
      <c r="C8">
        <v>17</v>
      </c>
      <c r="D8">
        <v>0.56141979959844179</v>
      </c>
      <c r="E8">
        <v>26</v>
      </c>
      <c r="F8">
        <v>0.35369945334456804</v>
      </c>
      <c r="G8">
        <v>19</v>
      </c>
      <c r="H8">
        <v>0.43858020040155821</v>
      </c>
      <c r="I8">
        <v>5</v>
      </c>
      <c r="J8">
        <v>0.76822632675749891</v>
      </c>
      <c r="K8">
        <v>19</v>
      </c>
      <c r="L8">
        <v>0.18788663806388292</v>
      </c>
      <c r="M8">
        <v>18</v>
      </c>
      <c r="N8">
        <v>0.22566620381274871</v>
      </c>
      <c r="O8">
        <v>21</v>
      </c>
      <c r="P8">
        <v>0.77876053317656324</v>
      </c>
      <c r="Q8">
        <v>14</v>
      </c>
      <c r="R8">
        <v>0.49438642841672309</v>
      </c>
      <c r="S8">
        <v>18</v>
      </c>
      <c r="T8">
        <v>0.55271299740552327</v>
      </c>
      <c r="U8">
        <v>28</v>
      </c>
      <c r="V8">
        <v>0.12503661452423745</v>
      </c>
      <c r="W8">
        <v>6</v>
      </c>
      <c r="X8">
        <v>6.2630090221429915E-2</v>
      </c>
      <c r="Y8">
        <v>2</v>
      </c>
      <c r="Z8">
        <v>7.2622007657947588E-2</v>
      </c>
      <c r="AA8">
        <v>2</v>
      </c>
      <c r="AB8">
        <v>0.1962898773930456</v>
      </c>
      <c r="AC8">
        <v>22</v>
      </c>
      <c r="AD8">
        <v>0.54525975041303099</v>
      </c>
      <c r="AE8">
        <v>13</v>
      </c>
      <c r="AF8">
        <v>0.60640877049525899</v>
      </c>
      <c r="AG8">
        <v>14</v>
      </c>
      <c r="AH8">
        <v>0.47051970567492057</v>
      </c>
      <c r="AI8">
        <v>17</v>
      </c>
      <c r="AJ8">
        <v>0.66143907115205214</v>
      </c>
      <c r="AK8">
        <v>27</v>
      </c>
      <c r="AL8">
        <v>0.37337066757358162</v>
      </c>
      <c r="AM8">
        <v>16</v>
      </c>
      <c r="AN8">
        <v>0.33856092884794786</v>
      </c>
      <c r="AO8">
        <v>4</v>
      </c>
      <c r="AP8">
        <v>0.77253016501643801</v>
      </c>
      <c r="AQ8">
        <v>13</v>
      </c>
      <c r="AR8">
        <v>0.20778577648662241</v>
      </c>
      <c r="AS8">
        <v>22</v>
      </c>
      <c r="AT8">
        <v>0.22342263086349651</v>
      </c>
      <c r="AU8">
        <v>16</v>
      </c>
      <c r="AV8">
        <v>0.78533783245500721</v>
      </c>
      <c r="AW8">
        <v>20</v>
      </c>
      <c r="AX8">
        <v>0.49675085516637318</v>
      </c>
      <c r="AY8">
        <v>9</v>
      </c>
      <c r="AZ8">
        <v>0.59777856227316128</v>
      </c>
      <c r="BA8">
        <v>14</v>
      </c>
      <c r="BB8">
        <v>0.13506406274354402</v>
      </c>
      <c r="BC8">
        <v>16</v>
      </c>
      <c r="BD8">
        <v>8.6591520893345569E-2</v>
      </c>
      <c r="BE8">
        <v>4</v>
      </c>
      <c r="BF8">
        <v>8.6684241028795836E-2</v>
      </c>
      <c r="BG8">
        <v>18</v>
      </c>
      <c r="BH8">
        <v>0.19629673911333101</v>
      </c>
      <c r="BI8">
        <v>8</v>
      </c>
      <c r="BJ8">
        <v>0.53373556214460038</v>
      </c>
      <c r="BK8">
        <v>11</v>
      </c>
      <c r="BL8">
        <v>0.60136761580330123</v>
      </c>
      <c r="BM8">
        <v>13</v>
      </c>
      <c r="BN8">
        <v>112.13122931681691</v>
      </c>
      <c r="BO8">
        <v>13</v>
      </c>
      <c r="BP8">
        <v>110.82471720124946</v>
      </c>
      <c r="BQ8">
        <v>20</v>
      </c>
      <c r="BR8">
        <v>99.691368036846569</v>
      </c>
      <c r="BS8">
        <v>26</v>
      </c>
    </row>
    <row r="9" spans="1:71" x14ac:dyDescent="0.2">
      <c r="A9" t="s">
        <v>102</v>
      </c>
      <c r="B9">
        <v>0.48307368459464312</v>
      </c>
      <c r="C9">
        <v>9</v>
      </c>
      <c r="D9">
        <v>0.61908035107551929</v>
      </c>
      <c r="E9">
        <v>14</v>
      </c>
      <c r="F9">
        <v>0.372696749402469</v>
      </c>
      <c r="G9">
        <v>12</v>
      </c>
      <c r="H9">
        <v>0.38091964892448066</v>
      </c>
      <c r="I9">
        <v>17</v>
      </c>
      <c r="J9">
        <v>0.80485773494332491</v>
      </c>
      <c r="K9">
        <v>10</v>
      </c>
      <c r="L9">
        <v>0.18761984005491192</v>
      </c>
      <c r="M9">
        <v>19</v>
      </c>
      <c r="N9">
        <v>0.25566262341244894</v>
      </c>
      <c r="O9">
        <v>5</v>
      </c>
      <c r="P9">
        <v>0.81184496467164347</v>
      </c>
      <c r="Q9">
        <v>3</v>
      </c>
      <c r="R9">
        <v>0.52526478666292742</v>
      </c>
      <c r="S9">
        <v>5</v>
      </c>
      <c r="T9">
        <v>0.62915007679522195</v>
      </c>
      <c r="U9">
        <v>8</v>
      </c>
      <c r="V9">
        <v>0.1291718736009056</v>
      </c>
      <c r="W9">
        <v>11</v>
      </c>
      <c r="X9">
        <v>7.9211030552857692E-2</v>
      </c>
      <c r="Y9">
        <v>22</v>
      </c>
      <c r="Z9">
        <v>9.4777621071980261E-2</v>
      </c>
      <c r="AA9">
        <v>19</v>
      </c>
      <c r="AB9">
        <v>0.196846185644968</v>
      </c>
      <c r="AC9">
        <v>23</v>
      </c>
      <c r="AD9">
        <v>0.55387305997031433</v>
      </c>
      <c r="AE9">
        <v>9</v>
      </c>
      <c r="AF9">
        <v>0.6158455409737208</v>
      </c>
      <c r="AG9">
        <v>11</v>
      </c>
      <c r="AH9">
        <v>0.45915859107618656</v>
      </c>
      <c r="AI9">
        <v>13</v>
      </c>
      <c r="AJ9">
        <v>0.58695075818806819</v>
      </c>
      <c r="AK9">
        <v>9</v>
      </c>
      <c r="AL9">
        <v>0.35269746982547012</v>
      </c>
      <c r="AM9">
        <v>12</v>
      </c>
      <c r="AN9">
        <v>0.41304924181193176</v>
      </c>
      <c r="AO9">
        <v>22</v>
      </c>
      <c r="AP9">
        <v>0.76725399805472438</v>
      </c>
      <c r="AQ9">
        <v>12</v>
      </c>
      <c r="AR9">
        <v>0.22663273121923222</v>
      </c>
      <c r="AS9">
        <v>29</v>
      </c>
      <c r="AT9">
        <v>0.21361830871332799</v>
      </c>
      <c r="AU9">
        <v>1</v>
      </c>
      <c r="AV9">
        <v>0.7232016242480348</v>
      </c>
      <c r="AW9">
        <v>5</v>
      </c>
      <c r="AX9">
        <v>0.49486668534086498</v>
      </c>
      <c r="AY9">
        <v>3</v>
      </c>
      <c r="AZ9">
        <v>0.60866010744828214</v>
      </c>
      <c r="BA9">
        <v>18</v>
      </c>
      <c r="BB9">
        <v>0.14841281179849175</v>
      </c>
      <c r="BC9">
        <v>4</v>
      </c>
      <c r="BD9">
        <v>7.4935401198131191E-2</v>
      </c>
      <c r="BE9">
        <v>16</v>
      </c>
      <c r="BF9">
        <v>8.5895486505868646E-2</v>
      </c>
      <c r="BG9">
        <v>20</v>
      </c>
      <c r="BH9">
        <v>0.1813647957342584</v>
      </c>
      <c r="BI9">
        <v>22</v>
      </c>
      <c r="BJ9">
        <v>0.53405975474559386</v>
      </c>
      <c r="BK9">
        <v>12</v>
      </c>
      <c r="BL9">
        <v>0.60720903896595324</v>
      </c>
      <c r="BM9">
        <v>16</v>
      </c>
      <c r="BN9">
        <v>114.66441283133693</v>
      </c>
      <c r="BO9">
        <v>8</v>
      </c>
      <c r="BP9">
        <v>109.74461770512274</v>
      </c>
      <c r="BQ9">
        <v>13</v>
      </c>
      <c r="BR9">
        <v>99.987829429953365</v>
      </c>
      <c r="BS9">
        <v>23</v>
      </c>
    </row>
    <row r="10" spans="1:71" x14ac:dyDescent="0.2">
      <c r="A10" t="s">
        <v>103</v>
      </c>
      <c r="B10">
        <v>0.4538352333396633</v>
      </c>
      <c r="C10">
        <v>22</v>
      </c>
      <c r="D10">
        <v>0.63916390274412083</v>
      </c>
      <c r="E10">
        <v>7</v>
      </c>
      <c r="F10">
        <v>0.34384074579717677</v>
      </c>
      <c r="G10">
        <v>25</v>
      </c>
      <c r="H10">
        <v>0.36083609725587923</v>
      </c>
      <c r="I10">
        <v>24</v>
      </c>
      <c r="J10">
        <v>0.7414853355253892</v>
      </c>
      <c r="K10">
        <v>25</v>
      </c>
      <c r="L10">
        <v>0.21683190673085248</v>
      </c>
      <c r="M10">
        <v>4</v>
      </c>
      <c r="N10">
        <v>0.21763800764319938</v>
      </c>
      <c r="O10">
        <v>24</v>
      </c>
      <c r="P10">
        <v>0.76650229991655427</v>
      </c>
      <c r="Q10">
        <v>23</v>
      </c>
      <c r="R10">
        <v>0.48453066221102997</v>
      </c>
      <c r="S10">
        <v>26</v>
      </c>
      <c r="T10">
        <v>0.60283268408266433</v>
      </c>
      <c r="U10">
        <v>15</v>
      </c>
      <c r="V10">
        <v>0.14811301847964545</v>
      </c>
      <c r="W10">
        <v>27</v>
      </c>
      <c r="X10">
        <v>7.203129208335915E-2</v>
      </c>
      <c r="Y10">
        <v>14</v>
      </c>
      <c r="Z10">
        <v>9.7189759698142086E-2</v>
      </c>
      <c r="AA10">
        <v>22</v>
      </c>
      <c r="AB10">
        <v>0.20267593278192522</v>
      </c>
      <c r="AC10">
        <v>28</v>
      </c>
      <c r="AD10">
        <v>0.51588036234253287</v>
      </c>
      <c r="AE10">
        <v>26</v>
      </c>
      <c r="AF10">
        <v>0.58573236199936685</v>
      </c>
      <c r="AG10">
        <v>24</v>
      </c>
      <c r="AH10">
        <v>0.48589892628318521</v>
      </c>
      <c r="AI10">
        <v>24</v>
      </c>
      <c r="AJ10">
        <v>0.60899582359691373</v>
      </c>
      <c r="AK10">
        <v>17</v>
      </c>
      <c r="AL10">
        <v>0.36068815764013185</v>
      </c>
      <c r="AM10">
        <v>14</v>
      </c>
      <c r="AN10">
        <v>0.39100417640308621</v>
      </c>
      <c r="AO10">
        <v>14</v>
      </c>
      <c r="AP10">
        <v>0.78242896780097848</v>
      </c>
      <c r="AQ10">
        <v>16</v>
      </c>
      <c r="AR10">
        <v>0.15807844801675397</v>
      </c>
      <c r="AS10">
        <v>3</v>
      </c>
      <c r="AT10">
        <v>0.22210141136669731</v>
      </c>
      <c r="AU10">
        <v>13</v>
      </c>
      <c r="AV10">
        <v>0.79364198560507826</v>
      </c>
      <c r="AW10">
        <v>23</v>
      </c>
      <c r="AX10">
        <v>0.50091445382699473</v>
      </c>
      <c r="AY10">
        <v>23</v>
      </c>
      <c r="AZ10">
        <v>0.60063182712869201</v>
      </c>
      <c r="BA10">
        <v>16</v>
      </c>
      <c r="BB10">
        <v>0.12432690884166164</v>
      </c>
      <c r="BC10">
        <v>24</v>
      </c>
      <c r="BD10">
        <v>7.9284013582134882E-2</v>
      </c>
      <c r="BE10">
        <v>10</v>
      </c>
      <c r="BF10">
        <v>9.9571372452080212E-2</v>
      </c>
      <c r="BG10">
        <v>7</v>
      </c>
      <c r="BH10">
        <v>0.19502910640401916</v>
      </c>
      <c r="BI10">
        <v>9</v>
      </c>
      <c r="BJ10">
        <v>0.55682032658551783</v>
      </c>
      <c r="BK10">
        <v>23</v>
      </c>
      <c r="BL10">
        <v>0.6093714289117711</v>
      </c>
      <c r="BM10">
        <v>17</v>
      </c>
      <c r="BN10">
        <v>103.88632435335653</v>
      </c>
      <c r="BO10">
        <v>27</v>
      </c>
      <c r="BP10">
        <v>109.04517065209021</v>
      </c>
      <c r="BQ10">
        <v>9</v>
      </c>
      <c r="BR10">
        <v>99.904473457337176</v>
      </c>
      <c r="BS10">
        <v>24</v>
      </c>
    </row>
    <row r="11" spans="1:71" x14ac:dyDescent="0.2">
      <c r="A11" t="s">
        <v>17</v>
      </c>
      <c r="B11">
        <v>0.48638309553812709</v>
      </c>
      <c r="C11">
        <v>6</v>
      </c>
      <c r="D11">
        <v>0.55509582480382025</v>
      </c>
      <c r="E11">
        <v>27</v>
      </c>
      <c r="F11">
        <v>0.38384920767004588</v>
      </c>
      <c r="G11">
        <v>7</v>
      </c>
      <c r="H11">
        <v>0.44490417519617975</v>
      </c>
      <c r="I11">
        <v>4</v>
      </c>
      <c r="J11">
        <v>0.79809127146332215</v>
      </c>
      <c r="K11">
        <v>12</v>
      </c>
      <c r="L11">
        <v>0.19219481752656714</v>
      </c>
      <c r="M11">
        <v>15</v>
      </c>
      <c r="N11">
        <v>0.19915860168313243</v>
      </c>
      <c r="O11">
        <v>30</v>
      </c>
      <c r="P11">
        <v>0.77106026511295589</v>
      </c>
      <c r="Q11">
        <v>18</v>
      </c>
      <c r="R11">
        <v>0.4883396036076959</v>
      </c>
      <c r="S11">
        <v>23</v>
      </c>
      <c r="T11">
        <v>0.6840068771967629</v>
      </c>
      <c r="U11">
        <v>1</v>
      </c>
      <c r="V11">
        <v>0.1463299760428706</v>
      </c>
      <c r="W11">
        <v>26</v>
      </c>
      <c r="X11">
        <v>7.7987340338378439E-2</v>
      </c>
      <c r="Y11">
        <v>20</v>
      </c>
      <c r="Z11">
        <v>7.5005053148068795E-2</v>
      </c>
      <c r="AA11">
        <v>5</v>
      </c>
      <c r="AB11">
        <v>0.19596232584811291</v>
      </c>
      <c r="AC11">
        <v>20</v>
      </c>
      <c r="AD11">
        <v>0.57240122896201528</v>
      </c>
      <c r="AE11">
        <v>2</v>
      </c>
      <c r="AF11">
        <v>0.63477654555037777</v>
      </c>
      <c r="AG11">
        <v>3</v>
      </c>
      <c r="AH11">
        <v>0.44681844878717697</v>
      </c>
      <c r="AI11">
        <v>8</v>
      </c>
      <c r="AJ11">
        <v>0.66781682605639103</v>
      </c>
      <c r="AK11">
        <v>28</v>
      </c>
      <c r="AL11">
        <v>0.32816429840575007</v>
      </c>
      <c r="AM11">
        <v>5</v>
      </c>
      <c r="AN11">
        <v>0.33218317394360897</v>
      </c>
      <c r="AO11">
        <v>3</v>
      </c>
      <c r="AP11">
        <v>0.76642131215210718</v>
      </c>
      <c r="AQ11">
        <v>11</v>
      </c>
      <c r="AR11">
        <v>0.21310771466423453</v>
      </c>
      <c r="AS11">
        <v>24</v>
      </c>
      <c r="AT11">
        <v>0.2202353715945016</v>
      </c>
      <c r="AU11">
        <v>9</v>
      </c>
      <c r="AV11">
        <v>0.83154197920167927</v>
      </c>
      <c r="AW11">
        <v>29</v>
      </c>
      <c r="AX11">
        <v>0.49766194306199912</v>
      </c>
      <c r="AY11">
        <v>13</v>
      </c>
      <c r="AZ11">
        <v>0.50720988888090202</v>
      </c>
      <c r="BA11">
        <v>1</v>
      </c>
      <c r="BB11">
        <v>0.13309293505001174</v>
      </c>
      <c r="BC11">
        <v>18</v>
      </c>
      <c r="BD11">
        <v>7.1404130406621913E-2</v>
      </c>
      <c r="BE11">
        <v>19</v>
      </c>
      <c r="BF11">
        <v>9.0644829767025689E-2</v>
      </c>
      <c r="BG11">
        <v>13</v>
      </c>
      <c r="BH11">
        <v>0.17675375606465105</v>
      </c>
      <c r="BI11">
        <v>24</v>
      </c>
      <c r="BJ11">
        <v>0.50037169649340429</v>
      </c>
      <c r="BK11">
        <v>5</v>
      </c>
      <c r="BL11">
        <v>0.57110831426226827</v>
      </c>
      <c r="BM11">
        <v>7</v>
      </c>
      <c r="BN11">
        <v>112.90138007963486</v>
      </c>
      <c r="BO11">
        <v>10</v>
      </c>
      <c r="BP11">
        <v>108.01164750524423</v>
      </c>
      <c r="BQ11">
        <v>7</v>
      </c>
      <c r="BR11">
        <v>103.53707969795458</v>
      </c>
      <c r="BS11">
        <v>4</v>
      </c>
    </row>
    <row r="12" spans="1:71" x14ac:dyDescent="0.2">
      <c r="A12" t="s">
        <v>18</v>
      </c>
      <c r="B12">
        <v>0.43875291786482745</v>
      </c>
      <c r="C12">
        <v>29</v>
      </c>
      <c r="D12">
        <v>0.55035676423595103</v>
      </c>
      <c r="E12">
        <v>29</v>
      </c>
      <c r="F12">
        <v>0.32730072422809736</v>
      </c>
      <c r="G12">
        <v>30</v>
      </c>
      <c r="H12">
        <v>0.44964323576404897</v>
      </c>
      <c r="I12">
        <v>2</v>
      </c>
      <c r="J12">
        <v>0.73766311621115599</v>
      </c>
      <c r="K12">
        <v>28</v>
      </c>
      <c r="L12">
        <v>0.19033513133714222</v>
      </c>
      <c r="M12">
        <v>17</v>
      </c>
      <c r="N12">
        <v>0.21669667399840156</v>
      </c>
      <c r="O12">
        <v>25</v>
      </c>
      <c r="P12">
        <v>0.76865034632980711</v>
      </c>
      <c r="Q12">
        <v>22</v>
      </c>
      <c r="R12">
        <v>0.46980572572245843</v>
      </c>
      <c r="S12">
        <v>28</v>
      </c>
      <c r="T12">
        <v>0.58223054167107358</v>
      </c>
      <c r="U12">
        <v>22</v>
      </c>
      <c r="V12">
        <v>0.13779755255216372</v>
      </c>
      <c r="W12">
        <v>19</v>
      </c>
      <c r="X12">
        <v>7.4892464838880957E-2</v>
      </c>
      <c r="Y12">
        <v>18</v>
      </c>
      <c r="Z12">
        <v>8.9806044944760618E-2</v>
      </c>
      <c r="AA12">
        <v>15</v>
      </c>
      <c r="AB12">
        <v>0.19059567140524875</v>
      </c>
      <c r="AC12">
        <v>18</v>
      </c>
      <c r="AD12">
        <v>0.512559924197036</v>
      </c>
      <c r="AE12">
        <v>28</v>
      </c>
      <c r="AF12">
        <v>0.57488370286261448</v>
      </c>
      <c r="AG12">
        <v>27</v>
      </c>
      <c r="AH12">
        <v>0.51429990053280839</v>
      </c>
      <c r="AI12">
        <v>29</v>
      </c>
      <c r="AJ12">
        <v>0.64896077948499042</v>
      </c>
      <c r="AK12">
        <v>26</v>
      </c>
      <c r="AL12">
        <v>0.42023350990157537</v>
      </c>
      <c r="AM12">
        <v>30</v>
      </c>
      <c r="AN12">
        <v>0.35103922051500958</v>
      </c>
      <c r="AO12">
        <v>5</v>
      </c>
      <c r="AP12">
        <v>0.83453854171250941</v>
      </c>
      <c r="AQ12">
        <v>28</v>
      </c>
      <c r="AR12">
        <v>0.20518638047995238</v>
      </c>
      <c r="AS12">
        <v>19</v>
      </c>
      <c r="AT12">
        <v>0.22139987116619073</v>
      </c>
      <c r="AU12">
        <v>10</v>
      </c>
      <c r="AV12">
        <v>0.81011380984078152</v>
      </c>
      <c r="AW12">
        <v>26</v>
      </c>
      <c r="AX12">
        <v>0.49638547094661334</v>
      </c>
      <c r="AY12">
        <v>8</v>
      </c>
      <c r="AZ12">
        <v>0.6272881227217626</v>
      </c>
      <c r="BA12">
        <v>23</v>
      </c>
      <c r="BB12">
        <v>0.14039238820456662</v>
      </c>
      <c r="BC12">
        <v>12</v>
      </c>
      <c r="BD12">
        <v>7.6665869007706403E-2</v>
      </c>
      <c r="BE12">
        <v>14</v>
      </c>
      <c r="BF12">
        <v>9.4801251192522501E-2</v>
      </c>
      <c r="BG12">
        <v>10</v>
      </c>
      <c r="BH12">
        <v>0.1891593588659688</v>
      </c>
      <c r="BI12">
        <v>14</v>
      </c>
      <c r="BJ12">
        <v>0.59126524882545906</v>
      </c>
      <c r="BK12">
        <v>29</v>
      </c>
      <c r="BL12">
        <v>0.65745852976876218</v>
      </c>
      <c r="BM12">
        <v>29</v>
      </c>
      <c r="BN12">
        <v>103.60343076216887</v>
      </c>
      <c r="BO12">
        <v>28</v>
      </c>
      <c r="BP12">
        <v>113.13151323891609</v>
      </c>
      <c r="BQ12">
        <v>26</v>
      </c>
      <c r="BR12">
        <v>103.37124536732973</v>
      </c>
      <c r="BS12">
        <v>6</v>
      </c>
    </row>
    <row r="13" spans="1:71" x14ac:dyDescent="0.2">
      <c r="A13" t="s">
        <v>10</v>
      </c>
      <c r="B13">
        <v>0.46439528657929363</v>
      </c>
      <c r="C13">
        <v>19</v>
      </c>
      <c r="D13">
        <v>0.63436402571766204</v>
      </c>
      <c r="E13">
        <v>11</v>
      </c>
      <c r="F13">
        <v>0.34057882269358852</v>
      </c>
      <c r="G13">
        <v>27</v>
      </c>
      <c r="H13">
        <v>0.36563597428233796</v>
      </c>
      <c r="I13">
        <v>20</v>
      </c>
      <c r="J13">
        <v>0.78123811775561869</v>
      </c>
      <c r="K13">
        <v>16</v>
      </c>
      <c r="L13">
        <v>0.18502433154711587</v>
      </c>
      <c r="M13">
        <v>21</v>
      </c>
      <c r="N13">
        <v>0.20017157192217278</v>
      </c>
      <c r="O13">
        <v>29</v>
      </c>
      <c r="P13">
        <v>0.75119660658693277</v>
      </c>
      <c r="Q13">
        <v>29</v>
      </c>
      <c r="R13">
        <v>0.46279720127294777</v>
      </c>
      <c r="S13">
        <v>30</v>
      </c>
      <c r="T13">
        <v>0.61474684368405252</v>
      </c>
      <c r="U13">
        <v>10</v>
      </c>
      <c r="V13">
        <v>0.12592550976064629</v>
      </c>
      <c r="W13">
        <v>7</v>
      </c>
      <c r="X13">
        <v>8.2031695737942847E-2</v>
      </c>
      <c r="Y13">
        <v>27</v>
      </c>
      <c r="Z13">
        <v>0.10610862982414435</v>
      </c>
      <c r="AA13">
        <v>27</v>
      </c>
      <c r="AB13">
        <v>0.20059285275841549</v>
      </c>
      <c r="AC13">
        <v>24</v>
      </c>
      <c r="AD13">
        <v>0.52680896776706587</v>
      </c>
      <c r="AE13">
        <v>21</v>
      </c>
      <c r="AF13">
        <v>0.58843302712675472</v>
      </c>
      <c r="AG13">
        <v>21</v>
      </c>
      <c r="AH13">
        <v>0.48096934643587186</v>
      </c>
      <c r="AI13">
        <v>22</v>
      </c>
      <c r="AJ13">
        <v>0.63568194084610041</v>
      </c>
      <c r="AK13">
        <v>24</v>
      </c>
      <c r="AL13">
        <v>0.38381286040694851</v>
      </c>
      <c r="AM13">
        <v>19</v>
      </c>
      <c r="AN13">
        <v>0.36431805915389959</v>
      </c>
      <c r="AO13">
        <v>7</v>
      </c>
      <c r="AP13">
        <v>0.77930155726639616</v>
      </c>
      <c r="AQ13">
        <v>14</v>
      </c>
      <c r="AR13">
        <v>0.22547508268399116</v>
      </c>
      <c r="AS13">
        <v>28</v>
      </c>
      <c r="AT13">
        <v>0.22968100702528285</v>
      </c>
      <c r="AU13">
        <v>28</v>
      </c>
      <c r="AV13">
        <v>0.83329037383679738</v>
      </c>
      <c r="AW13">
        <v>30</v>
      </c>
      <c r="AX13">
        <v>0.50344166750394082</v>
      </c>
      <c r="AY13">
        <v>27</v>
      </c>
      <c r="AZ13">
        <v>0.61316287418899873</v>
      </c>
      <c r="BA13">
        <v>20</v>
      </c>
      <c r="BB13">
        <v>0.14710132446515373</v>
      </c>
      <c r="BC13">
        <v>5</v>
      </c>
      <c r="BD13">
        <v>6.3073561190794686E-2</v>
      </c>
      <c r="BE13">
        <v>26</v>
      </c>
      <c r="BF13">
        <v>7.4049715570288069E-2</v>
      </c>
      <c r="BG13">
        <v>27</v>
      </c>
      <c r="BH13">
        <v>0.1544589595489628</v>
      </c>
      <c r="BI13">
        <v>30</v>
      </c>
      <c r="BJ13">
        <v>0.55138757943553263</v>
      </c>
      <c r="BK13">
        <v>20</v>
      </c>
      <c r="BL13">
        <v>0.62408085741652919</v>
      </c>
      <c r="BM13">
        <v>23</v>
      </c>
      <c r="BN13">
        <v>106.8603398581176</v>
      </c>
      <c r="BO13">
        <v>23</v>
      </c>
      <c r="BP13">
        <v>111.27445705338737</v>
      </c>
      <c r="BQ13">
        <v>21</v>
      </c>
      <c r="BR13">
        <v>103.9959672747717</v>
      </c>
      <c r="BS13">
        <v>3</v>
      </c>
    </row>
    <row r="14" spans="1:71" x14ac:dyDescent="0.2">
      <c r="A14" t="s">
        <v>104</v>
      </c>
      <c r="B14">
        <v>0.48958186933558334</v>
      </c>
      <c r="C14">
        <v>4</v>
      </c>
      <c r="D14">
        <v>0.60165456718899779</v>
      </c>
      <c r="E14">
        <v>19</v>
      </c>
      <c r="F14">
        <v>0.42764259051951758</v>
      </c>
      <c r="G14">
        <v>1</v>
      </c>
      <c r="H14">
        <v>0.39834543281100221</v>
      </c>
      <c r="I14">
        <v>12</v>
      </c>
      <c r="J14">
        <v>0.83085611262841952</v>
      </c>
      <c r="K14">
        <v>2</v>
      </c>
      <c r="L14">
        <v>0.18610834801842757</v>
      </c>
      <c r="M14">
        <v>20</v>
      </c>
      <c r="N14">
        <v>0.23639867798728315</v>
      </c>
      <c r="O14">
        <v>16</v>
      </c>
      <c r="P14">
        <v>0.79049174914890374</v>
      </c>
      <c r="Q14">
        <v>10</v>
      </c>
      <c r="R14">
        <v>0.51983487681865903</v>
      </c>
      <c r="S14">
        <v>6</v>
      </c>
      <c r="T14">
        <v>0.59373396219654517</v>
      </c>
      <c r="U14">
        <v>17</v>
      </c>
      <c r="V14">
        <v>0.13219890424320574</v>
      </c>
      <c r="W14">
        <v>14</v>
      </c>
      <c r="X14">
        <v>6.5602138999799192E-2</v>
      </c>
      <c r="Y14">
        <v>4</v>
      </c>
      <c r="Z14">
        <v>7.5161480024992011E-2</v>
      </c>
      <c r="AA14">
        <v>6</v>
      </c>
      <c r="AB14">
        <v>0.20173533115589667</v>
      </c>
      <c r="AC14">
        <v>26</v>
      </c>
      <c r="AD14">
        <v>0.57472115920984146</v>
      </c>
      <c r="AE14">
        <v>1</v>
      </c>
      <c r="AF14">
        <v>0.63600200940455742</v>
      </c>
      <c r="AG14">
        <v>2</v>
      </c>
      <c r="AH14">
        <v>0.44096532981256564</v>
      </c>
      <c r="AI14">
        <v>5</v>
      </c>
      <c r="AJ14">
        <v>0.62837859134982044</v>
      </c>
      <c r="AK14">
        <v>23</v>
      </c>
      <c r="AL14">
        <v>0.30490944159879041</v>
      </c>
      <c r="AM14">
        <v>1</v>
      </c>
      <c r="AN14">
        <v>0.37162140865017962</v>
      </c>
      <c r="AO14">
        <v>8</v>
      </c>
      <c r="AP14">
        <v>0.72390103609280831</v>
      </c>
      <c r="AQ14">
        <v>4</v>
      </c>
      <c r="AR14">
        <v>0.20234869123685087</v>
      </c>
      <c r="AS14">
        <v>17</v>
      </c>
      <c r="AT14">
        <v>0.22757251533438227</v>
      </c>
      <c r="AU14">
        <v>27</v>
      </c>
      <c r="AV14">
        <v>0.766076036859065</v>
      </c>
      <c r="AW14">
        <v>15</v>
      </c>
      <c r="AX14">
        <v>0.49858144403310328</v>
      </c>
      <c r="AY14">
        <v>17</v>
      </c>
      <c r="AZ14">
        <v>0.59204025810142957</v>
      </c>
      <c r="BA14">
        <v>12</v>
      </c>
      <c r="BB14">
        <v>0.13078934651712626</v>
      </c>
      <c r="BC14">
        <v>19</v>
      </c>
      <c r="BD14">
        <v>7.655674921668891E-2</v>
      </c>
      <c r="BE14">
        <v>15</v>
      </c>
      <c r="BF14">
        <v>9.8473139929264042E-2</v>
      </c>
      <c r="BG14">
        <v>8</v>
      </c>
      <c r="BH14">
        <v>0.18251676621260737</v>
      </c>
      <c r="BI14">
        <v>21</v>
      </c>
      <c r="BJ14">
        <v>0.49693528698535511</v>
      </c>
      <c r="BK14">
        <v>3</v>
      </c>
      <c r="BL14">
        <v>0.56329116422461367</v>
      </c>
      <c r="BM14">
        <v>4</v>
      </c>
      <c r="BN14">
        <v>116.62407831256914</v>
      </c>
      <c r="BO14">
        <v>1</v>
      </c>
      <c r="BP14">
        <v>109.29680543982289</v>
      </c>
      <c r="BQ14">
        <v>12</v>
      </c>
      <c r="BR14">
        <v>99.286524376065913</v>
      </c>
      <c r="BS14">
        <v>28</v>
      </c>
    </row>
    <row r="15" spans="1:71" x14ac:dyDescent="0.2">
      <c r="A15" t="s">
        <v>105</v>
      </c>
      <c r="B15">
        <v>0.471530496769481</v>
      </c>
      <c r="C15">
        <v>13</v>
      </c>
      <c r="D15">
        <v>0.63523489004029909</v>
      </c>
      <c r="E15">
        <v>10</v>
      </c>
      <c r="F15">
        <v>0.34108834973811325</v>
      </c>
      <c r="G15">
        <v>26</v>
      </c>
      <c r="H15">
        <v>0.36476510995970085</v>
      </c>
      <c r="I15">
        <v>21</v>
      </c>
      <c r="J15">
        <v>0.74107478849236319</v>
      </c>
      <c r="K15">
        <v>26</v>
      </c>
      <c r="L15">
        <v>0.21501997629207206</v>
      </c>
      <c r="M15">
        <v>5</v>
      </c>
      <c r="N15">
        <v>0.24011750574029658</v>
      </c>
      <c r="O15">
        <v>14</v>
      </c>
      <c r="P15">
        <v>0.8153001406017566</v>
      </c>
      <c r="Q15">
        <v>1</v>
      </c>
      <c r="R15">
        <v>0.51400283839803429</v>
      </c>
      <c r="S15">
        <v>9</v>
      </c>
      <c r="T15">
        <v>0.60505585062596812</v>
      </c>
      <c r="U15">
        <v>14</v>
      </c>
      <c r="V15">
        <v>0.15247365635380053</v>
      </c>
      <c r="W15">
        <v>28</v>
      </c>
      <c r="X15">
        <v>8.0794311771153177E-2</v>
      </c>
      <c r="Y15">
        <v>24</v>
      </c>
      <c r="Z15">
        <v>0.10004151178123444</v>
      </c>
      <c r="AA15">
        <v>25</v>
      </c>
      <c r="AB15">
        <v>0.18684395029933606</v>
      </c>
      <c r="AC15">
        <v>14</v>
      </c>
      <c r="AD15">
        <v>0.53343270918054497</v>
      </c>
      <c r="AE15">
        <v>17</v>
      </c>
      <c r="AF15">
        <v>0.60205324405195115</v>
      </c>
      <c r="AG15">
        <v>17</v>
      </c>
      <c r="AH15">
        <v>0.45618734021658869</v>
      </c>
      <c r="AI15">
        <v>11</v>
      </c>
      <c r="AJ15">
        <v>0.58145511120972893</v>
      </c>
      <c r="AK15">
        <v>7</v>
      </c>
      <c r="AL15">
        <v>0.3895622344639848</v>
      </c>
      <c r="AM15">
        <v>23</v>
      </c>
      <c r="AN15">
        <v>0.41854488879027113</v>
      </c>
      <c r="AO15">
        <v>24</v>
      </c>
      <c r="AP15">
        <v>0.82194296665751809</v>
      </c>
      <c r="AQ15">
        <v>25</v>
      </c>
      <c r="AR15">
        <v>0.16496601431852462</v>
      </c>
      <c r="AS15">
        <v>5</v>
      </c>
      <c r="AT15">
        <v>0.22020284465271153</v>
      </c>
      <c r="AU15">
        <v>8</v>
      </c>
      <c r="AV15">
        <v>0.75795147252289785</v>
      </c>
      <c r="AW15">
        <v>13</v>
      </c>
      <c r="AX15">
        <v>0.50251504542175274</v>
      </c>
      <c r="AY15">
        <v>25</v>
      </c>
      <c r="AZ15">
        <v>0.64469562258850388</v>
      </c>
      <c r="BA15">
        <v>27</v>
      </c>
      <c r="BB15">
        <v>0.13537514321884778</v>
      </c>
      <c r="BC15">
        <v>15</v>
      </c>
      <c r="BD15">
        <v>7.8938934985794906E-2</v>
      </c>
      <c r="BE15">
        <v>12</v>
      </c>
      <c r="BF15">
        <v>7.8749482116175426E-2</v>
      </c>
      <c r="BG15">
        <v>25</v>
      </c>
      <c r="BH15">
        <v>0.21368214085582915</v>
      </c>
      <c r="BI15">
        <v>2</v>
      </c>
      <c r="BJ15">
        <v>0.53858968259775752</v>
      </c>
      <c r="BK15">
        <v>15</v>
      </c>
      <c r="BL15">
        <v>0.59455871634573354</v>
      </c>
      <c r="BM15">
        <v>11</v>
      </c>
      <c r="BN15">
        <v>106.82255700512864</v>
      </c>
      <c r="BO15">
        <v>24</v>
      </c>
      <c r="BP15">
        <v>105.04229636528719</v>
      </c>
      <c r="BQ15">
        <v>2</v>
      </c>
      <c r="BR15">
        <v>101.09676668796519</v>
      </c>
      <c r="BS15">
        <v>15</v>
      </c>
    </row>
    <row r="16" spans="1:71" x14ac:dyDescent="0.2">
      <c r="A16" t="s">
        <v>13</v>
      </c>
      <c r="B16">
        <v>0.45280531944258284</v>
      </c>
      <c r="C16">
        <v>24</v>
      </c>
      <c r="D16">
        <v>0.6548679641140569</v>
      </c>
      <c r="E16">
        <v>4</v>
      </c>
      <c r="F16">
        <v>0.34690603056482056</v>
      </c>
      <c r="G16">
        <v>24</v>
      </c>
      <c r="H16">
        <v>0.3451320358859431</v>
      </c>
      <c r="I16">
        <v>27</v>
      </c>
      <c r="J16">
        <v>0.78386259484692988</v>
      </c>
      <c r="K16">
        <v>15</v>
      </c>
      <c r="L16">
        <v>0.17473610668924447</v>
      </c>
      <c r="M16">
        <v>25</v>
      </c>
      <c r="N16">
        <v>0.26242839789825162</v>
      </c>
      <c r="O16">
        <v>3</v>
      </c>
      <c r="P16">
        <v>0.78693836236239878</v>
      </c>
      <c r="Q16">
        <v>11</v>
      </c>
      <c r="R16">
        <v>0.51011239528291097</v>
      </c>
      <c r="S16">
        <v>10</v>
      </c>
      <c r="T16">
        <v>0.64507950418060223</v>
      </c>
      <c r="U16">
        <v>5</v>
      </c>
      <c r="V16">
        <v>0.1226216276435701</v>
      </c>
      <c r="W16">
        <v>4</v>
      </c>
      <c r="X16">
        <v>8.4497212254855833E-2</v>
      </c>
      <c r="Y16">
        <v>29</v>
      </c>
      <c r="Z16">
        <v>0.10326107602131562</v>
      </c>
      <c r="AA16">
        <v>26</v>
      </c>
      <c r="AB16">
        <v>0.17374759313909111</v>
      </c>
      <c r="AC16">
        <v>5</v>
      </c>
      <c r="AD16">
        <v>0.51291005773587983</v>
      </c>
      <c r="AE16">
        <v>27</v>
      </c>
      <c r="AF16">
        <v>0.5719038579989042</v>
      </c>
      <c r="AG16">
        <v>28</v>
      </c>
      <c r="AH16">
        <v>0.47134310370843696</v>
      </c>
      <c r="AI16">
        <v>18</v>
      </c>
      <c r="AJ16">
        <v>0.54497451098640515</v>
      </c>
      <c r="AK16">
        <v>2</v>
      </c>
      <c r="AL16">
        <v>0.38495639027298384</v>
      </c>
      <c r="AM16">
        <v>20</v>
      </c>
      <c r="AN16">
        <v>0.45502548901359485</v>
      </c>
      <c r="AO16">
        <v>29</v>
      </c>
      <c r="AP16">
        <v>0.78378415789894285</v>
      </c>
      <c r="AQ16">
        <v>17</v>
      </c>
      <c r="AR16">
        <v>0.20970380379141776</v>
      </c>
      <c r="AS16">
        <v>23</v>
      </c>
      <c r="AT16">
        <v>0.22509839401136994</v>
      </c>
      <c r="AU16">
        <v>21</v>
      </c>
      <c r="AV16">
        <v>0.71909008104061711</v>
      </c>
      <c r="AW16">
        <v>4</v>
      </c>
      <c r="AX16">
        <v>0.49572393565466161</v>
      </c>
      <c r="AY16">
        <v>5</v>
      </c>
      <c r="AZ16">
        <v>0.58739338092669569</v>
      </c>
      <c r="BA16">
        <v>10</v>
      </c>
      <c r="BB16">
        <v>0.14911680637895069</v>
      </c>
      <c r="BC16">
        <v>3</v>
      </c>
      <c r="BD16">
        <v>5.7422792154088069E-2</v>
      </c>
      <c r="BE16">
        <v>28</v>
      </c>
      <c r="BF16">
        <v>7.9506937288853094E-2</v>
      </c>
      <c r="BG16">
        <v>24</v>
      </c>
      <c r="BH16">
        <v>0.19329219633332331</v>
      </c>
      <c r="BI16">
        <v>11</v>
      </c>
      <c r="BJ16">
        <v>0.55842970620622279</v>
      </c>
      <c r="BK16">
        <v>24</v>
      </c>
      <c r="BL16">
        <v>0.6268699592236836</v>
      </c>
      <c r="BM16">
        <v>24</v>
      </c>
      <c r="BN16">
        <v>107.84371921719716</v>
      </c>
      <c r="BO16">
        <v>20</v>
      </c>
      <c r="BP16">
        <v>107.72614557802511</v>
      </c>
      <c r="BQ16">
        <v>6</v>
      </c>
      <c r="BR16">
        <v>102.14928145983954</v>
      </c>
      <c r="BS16">
        <v>11</v>
      </c>
    </row>
    <row r="17" spans="1:71" x14ac:dyDescent="0.2">
      <c r="A17" t="s">
        <v>106</v>
      </c>
      <c r="B17">
        <v>0.46958911517437479</v>
      </c>
      <c r="C17">
        <v>15</v>
      </c>
      <c r="D17">
        <v>0.57193880507732109</v>
      </c>
      <c r="E17">
        <v>24</v>
      </c>
      <c r="F17">
        <v>0.36514408055242886</v>
      </c>
      <c r="G17">
        <v>15</v>
      </c>
      <c r="H17">
        <v>0.42806119492267891</v>
      </c>
      <c r="I17">
        <v>7</v>
      </c>
      <c r="J17">
        <v>0.8096543777975721</v>
      </c>
      <c r="K17">
        <v>7</v>
      </c>
      <c r="L17">
        <v>0.21117364216771434</v>
      </c>
      <c r="M17">
        <v>7</v>
      </c>
      <c r="N17">
        <v>0.22646115766931335</v>
      </c>
      <c r="O17">
        <v>20</v>
      </c>
      <c r="P17">
        <v>0.76469705062828608</v>
      </c>
      <c r="Q17">
        <v>25</v>
      </c>
      <c r="R17">
        <v>0.4900979846642311</v>
      </c>
      <c r="S17">
        <v>22</v>
      </c>
      <c r="T17">
        <v>0.67626923791023597</v>
      </c>
      <c r="U17">
        <v>2</v>
      </c>
      <c r="V17">
        <v>0.14313567694866458</v>
      </c>
      <c r="W17">
        <v>23</v>
      </c>
      <c r="X17">
        <v>7.9414712719869662E-2</v>
      </c>
      <c r="Y17">
        <v>23</v>
      </c>
      <c r="Z17">
        <v>8.5823364267171132E-2</v>
      </c>
      <c r="AA17">
        <v>12</v>
      </c>
      <c r="AB17">
        <v>0.18760724446099408</v>
      </c>
      <c r="AC17">
        <v>16</v>
      </c>
      <c r="AD17">
        <v>0.54803195316797948</v>
      </c>
      <c r="AE17">
        <v>12</v>
      </c>
      <c r="AF17">
        <v>0.61802552389676191</v>
      </c>
      <c r="AG17">
        <v>10</v>
      </c>
      <c r="AH17">
        <v>0.46333841136855841</v>
      </c>
      <c r="AI17">
        <v>14</v>
      </c>
      <c r="AJ17">
        <v>0.59190349000932618</v>
      </c>
      <c r="AK17">
        <v>12</v>
      </c>
      <c r="AL17">
        <v>0.35935930412721862</v>
      </c>
      <c r="AM17">
        <v>13</v>
      </c>
      <c r="AN17">
        <v>0.40809650999067382</v>
      </c>
      <c r="AO17">
        <v>19</v>
      </c>
      <c r="AP17">
        <v>0.78536135102082261</v>
      </c>
      <c r="AQ17">
        <v>18</v>
      </c>
      <c r="AR17">
        <v>0.17024437834007233</v>
      </c>
      <c r="AS17">
        <v>8</v>
      </c>
      <c r="AT17">
        <v>0.21754684754023851</v>
      </c>
      <c r="AU17">
        <v>5</v>
      </c>
      <c r="AV17">
        <v>0.79825285475381802</v>
      </c>
      <c r="AW17">
        <v>24</v>
      </c>
      <c r="AX17">
        <v>0.49600904361253106</v>
      </c>
      <c r="AY17">
        <v>6</v>
      </c>
      <c r="AZ17">
        <v>0.57867396996714082</v>
      </c>
      <c r="BA17">
        <v>7</v>
      </c>
      <c r="BB17">
        <v>0.13910406480425236</v>
      </c>
      <c r="BC17">
        <v>14</v>
      </c>
      <c r="BD17">
        <v>7.2658425865284343E-2</v>
      </c>
      <c r="BE17">
        <v>18</v>
      </c>
      <c r="BF17">
        <v>9.5336796953213926E-2</v>
      </c>
      <c r="BG17">
        <v>9</v>
      </c>
      <c r="BH17">
        <v>0.19461384044587401</v>
      </c>
      <c r="BI17">
        <v>10</v>
      </c>
      <c r="BJ17">
        <v>0.53771567834988976</v>
      </c>
      <c r="BK17">
        <v>14</v>
      </c>
      <c r="BL17">
        <v>0.5939976521081678</v>
      </c>
      <c r="BM17">
        <v>10</v>
      </c>
      <c r="BN17">
        <v>111.06358989979218</v>
      </c>
      <c r="BO17">
        <v>14</v>
      </c>
      <c r="BP17">
        <v>110.42742083363028</v>
      </c>
      <c r="BQ17">
        <v>17</v>
      </c>
      <c r="BR17">
        <v>98.039693564001979</v>
      </c>
      <c r="BS17">
        <v>29</v>
      </c>
    </row>
    <row r="18" spans="1:71" x14ac:dyDescent="0.2">
      <c r="A18" t="s">
        <v>14</v>
      </c>
      <c r="B18">
        <v>0.48908215875963418</v>
      </c>
      <c r="C18">
        <v>5</v>
      </c>
      <c r="D18">
        <v>0.59361561478731606</v>
      </c>
      <c r="E18">
        <v>20</v>
      </c>
      <c r="F18">
        <v>0.39679190013976934</v>
      </c>
      <c r="G18">
        <v>2</v>
      </c>
      <c r="H18">
        <v>0.40638438521268389</v>
      </c>
      <c r="I18">
        <v>11</v>
      </c>
      <c r="J18">
        <v>0.73708147914766231</v>
      </c>
      <c r="K18">
        <v>29</v>
      </c>
      <c r="L18">
        <v>0.17205895498236937</v>
      </c>
      <c r="M18">
        <v>26</v>
      </c>
      <c r="N18">
        <v>0.25197753226825831</v>
      </c>
      <c r="O18">
        <v>9</v>
      </c>
      <c r="P18">
        <v>0.80504684783849934</v>
      </c>
      <c r="Q18">
        <v>4</v>
      </c>
      <c r="R18">
        <v>0.53275538777708897</v>
      </c>
      <c r="S18">
        <v>2</v>
      </c>
      <c r="T18">
        <v>0.56327585755028842</v>
      </c>
      <c r="U18">
        <v>26</v>
      </c>
      <c r="V18">
        <v>0.13144476694534932</v>
      </c>
      <c r="W18">
        <v>13</v>
      </c>
      <c r="X18">
        <v>7.1758742964521477E-2</v>
      </c>
      <c r="Y18">
        <v>13</v>
      </c>
      <c r="Z18">
        <v>9.0626489915814706E-2</v>
      </c>
      <c r="AA18">
        <v>16</v>
      </c>
      <c r="AB18">
        <v>0.16059285822088978</v>
      </c>
      <c r="AC18">
        <v>1</v>
      </c>
      <c r="AD18">
        <v>0.57043182755073774</v>
      </c>
      <c r="AE18">
        <v>4</v>
      </c>
      <c r="AF18">
        <v>0.62434848825923561</v>
      </c>
      <c r="AG18">
        <v>7</v>
      </c>
      <c r="AH18">
        <v>0.43665203810947179</v>
      </c>
      <c r="AI18">
        <v>4</v>
      </c>
      <c r="AJ18">
        <v>0.59533040318529729</v>
      </c>
      <c r="AK18">
        <v>14</v>
      </c>
      <c r="AL18">
        <v>0.34250603906585209</v>
      </c>
      <c r="AM18">
        <v>9</v>
      </c>
      <c r="AN18">
        <v>0.40466959681470277</v>
      </c>
      <c r="AO18">
        <v>17</v>
      </c>
      <c r="AP18">
        <v>0.84540449179682209</v>
      </c>
      <c r="AQ18">
        <v>29</v>
      </c>
      <c r="AR18">
        <v>0.1797403271171846</v>
      </c>
      <c r="AS18">
        <v>10</v>
      </c>
      <c r="AT18">
        <v>0.22513885307027512</v>
      </c>
      <c r="AU18">
        <v>22</v>
      </c>
      <c r="AV18">
        <v>0.7393942976713257</v>
      </c>
      <c r="AW18">
        <v>10</v>
      </c>
      <c r="AX18">
        <v>0.49981786855050814</v>
      </c>
      <c r="AY18">
        <v>20</v>
      </c>
      <c r="AZ18">
        <v>0.61969583000051065</v>
      </c>
      <c r="BA18">
        <v>22</v>
      </c>
      <c r="BB18">
        <v>0.12151454061973296</v>
      </c>
      <c r="BC18">
        <v>26</v>
      </c>
      <c r="BD18">
        <v>6.9045543222424496E-2</v>
      </c>
      <c r="BE18">
        <v>21</v>
      </c>
      <c r="BF18">
        <v>9.3020238564537588E-2</v>
      </c>
      <c r="BG18">
        <v>12</v>
      </c>
      <c r="BH18">
        <v>0.20091586075512013</v>
      </c>
      <c r="BI18">
        <v>4</v>
      </c>
      <c r="BJ18">
        <v>0.50662862050170254</v>
      </c>
      <c r="BK18">
        <v>6</v>
      </c>
      <c r="BL18">
        <v>0.56874792896090431</v>
      </c>
      <c r="BM18">
        <v>6</v>
      </c>
      <c r="BN18">
        <v>115.08498733801463</v>
      </c>
      <c r="BO18">
        <v>6</v>
      </c>
      <c r="BP18">
        <v>109.78095677503511</v>
      </c>
      <c r="BQ18">
        <v>14</v>
      </c>
      <c r="BR18">
        <v>104.40842424060793</v>
      </c>
      <c r="BS18">
        <v>2</v>
      </c>
    </row>
    <row r="19" spans="1:71" x14ac:dyDescent="0.2">
      <c r="A19" t="s">
        <v>107</v>
      </c>
      <c r="B19">
        <v>0.4431600245382617</v>
      </c>
      <c r="C19">
        <v>27</v>
      </c>
      <c r="D19">
        <v>0.57167250110255674</v>
      </c>
      <c r="E19">
        <v>25</v>
      </c>
      <c r="F19">
        <v>0.34831617488703365</v>
      </c>
      <c r="G19">
        <v>22</v>
      </c>
      <c r="H19">
        <v>0.42832749889744326</v>
      </c>
      <c r="I19">
        <v>6</v>
      </c>
      <c r="J19">
        <v>0.76943649697466943</v>
      </c>
      <c r="K19">
        <v>18</v>
      </c>
      <c r="L19">
        <v>0.21103987190123016</v>
      </c>
      <c r="M19">
        <v>8</v>
      </c>
      <c r="N19">
        <v>0.24494739650216496</v>
      </c>
      <c r="O19">
        <v>11</v>
      </c>
      <c r="P19">
        <v>0.76532609830614251</v>
      </c>
      <c r="Q19">
        <v>24</v>
      </c>
      <c r="R19">
        <v>0.49071797840918141</v>
      </c>
      <c r="S19">
        <v>20</v>
      </c>
      <c r="T19">
        <v>0.65216175169432855</v>
      </c>
      <c r="U19">
        <v>4</v>
      </c>
      <c r="V19">
        <v>0.13696744625067395</v>
      </c>
      <c r="W19">
        <v>18</v>
      </c>
      <c r="X19">
        <v>8.3867102872333871E-2</v>
      </c>
      <c r="Y19">
        <v>28</v>
      </c>
      <c r="Z19">
        <v>9.8869690127245211E-2</v>
      </c>
      <c r="AA19">
        <v>23</v>
      </c>
      <c r="AB19">
        <v>0.19547099059379006</v>
      </c>
      <c r="AC19">
        <v>19</v>
      </c>
      <c r="AD19">
        <v>0.51792987001488378</v>
      </c>
      <c r="AE19">
        <v>24</v>
      </c>
      <c r="AF19">
        <v>0.58740585025303638</v>
      </c>
      <c r="AG19">
        <v>23</v>
      </c>
      <c r="AH19">
        <v>0.50550283009996744</v>
      </c>
      <c r="AI19">
        <v>28</v>
      </c>
      <c r="AJ19">
        <v>0.62720941125904484</v>
      </c>
      <c r="AK19">
        <v>22</v>
      </c>
      <c r="AL19">
        <v>0.41892627305892616</v>
      </c>
      <c r="AM19">
        <v>29</v>
      </c>
      <c r="AN19">
        <v>0.37279058874095516</v>
      </c>
      <c r="AO19">
        <v>9</v>
      </c>
      <c r="AP19">
        <v>0.79039860628595049</v>
      </c>
      <c r="AQ19">
        <v>21</v>
      </c>
      <c r="AR19">
        <v>0.18446576215914531</v>
      </c>
      <c r="AS19">
        <v>11</v>
      </c>
      <c r="AT19">
        <v>0.22270634427251523</v>
      </c>
      <c r="AU19">
        <v>15</v>
      </c>
      <c r="AV19">
        <v>0.75274167600841591</v>
      </c>
      <c r="AW19">
        <v>12</v>
      </c>
      <c r="AX19">
        <v>0.49711072558891017</v>
      </c>
      <c r="AY19">
        <v>10</v>
      </c>
      <c r="AZ19">
        <v>0.58611482976707441</v>
      </c>
      <c r="BA19">
        <v>8</v>
      </c>
      <c r="BB19">
        <v>0.14007521329537054</v>
      </c>
      <c r="BC19">
        <v>13</v>
      </c>
      <c r="BD19">
        <v>6.477890261340967E-2</v>
      </c>
      <c r="BE19">
        <v>24</v>
      </c>
      <c r="BF19">
        <v>0.10269086968121917</v>
      </c>
      <c r="BG19">
        <v>5</v>
      </c>
      <c r="BH19">
        <v>0.18396001026985551</v>
      </c>
      <c r="BI19">
        <v>18</v>
      </c>
      <c r="BJ19">
        <v>0.58417456511822496</v>
      </c>
      <c r="BK19">
        <v>28</v>
      </c>
      <c r="BL19">
        <v>0.64303920464106301</v>
      </c>
      <c r="BM19">
        <v>27</v>
      </c>
      <c r="BN19">
        <v>106.68064187194557</v>
      </c>
      <c r="BO19">
        <v>25</v>
      </c>
      <c r="BP19">
        <v>111.7965153006384</v>
      </c>
      <c r="BQ19">
        <v>22</v>
      </c>
      <c r="BR19">
        <v>103.42762759112806</v>
      </c>
      <c r="BS19">
        <v>5</v>
      </c>
    </row>
    <row r="20" spans="1:71" x14ac:dyDescent="0.2">
      <c r="A20" t="s">
        <v>12</v>
      </c>
      <c r="B20">
        <v>0.48459710047627508</v>
      </c>
      <c r="C20">
        <v>8</v>
      </c>
      <c r="D20">
        <v>0.67002653852590832</v>
      </c>
      <c r="E20">
        <v>3</v>
      </c>
      <c r="F20">
        <v>0.34904003050776555</v>
      </c>
      <c r="G20">
        <v>21</v>
      </c>
      <c r="H20">
        <v>0.32997346147409168</v>
      </c>
      <c r="I20">
        <v>28</v>
      </c>
      <c r="J20">
        <v>0.74076315219713185</v>
      </c>
      <c r="K20">
        <v>27</v>
      </c>
      <c r="L20">
        <v>0.21151368180099336</v>
      </c>
      <c r="M20">
        <v>6</v>
      </c>
      <c r="N20">
        <v>0.26402497396254032</v>
      </c>
      <c r="O20">
        <v>2</v>
      </c>
      <c r="P20">
        <v>0.80373939936185557</v>
      </c>
      <c r="Q20">
        <v>5</v>
      </c>
      <c r="R20">
        <v>0.52805222999855439</v>
      </c>
      <c r="S20">
        <v>3</v>
      </c>
      <c r="T20">
        <v>0.61564386267698024</v>
      </c>
      <c r="U20">
        <v>9</v>
      </c>
      <c r="V20">
        <v>0.13874660744533354</v>
      </c>
      <c r="W20">
        <v>20</v>
      </c>
      <c r="X20">
        <v>7.089276053193086E-2</v>
      </c>
      <c r="Y20">
        <v>12</v>
      </c>
      <c r="Z20">
        <v>8.7445568804441876E-2</v>
      </c>
      <c r="AA20">
        <v>14</v>
      </c>
      <c r="AB20">
        <v>0.17163063174199236</v>
      </c>
      <c r="AC20">
        <v>4</v>
      </c>
      <c r="AD20">
        <v>0.54252138069623612</v>
      </c>
      <c r="AE20">
        <v>14</v>
      </c>
      <c r="AF20">
        <v>0.60911245718255624</v>
      </c>
      <c r="AG20">
        <v>13</v>
      </c>
      <c r="AH20">
        <v>0.45319969802356147</v>
      </c>
      <c r="AI20">
        <v>10</v>
      </c>
      <c r="AJ20">
        <v>0.53356247412648705</v>
      </c>
      <c r="AK20">
        <v>1</v>
      </c>
      <c r="AL20">
        <v>0.38668476620189435</v>
      </c>
      <c r="AM20">
        <v>22</v>
      </c>
      <c r="AN20">
        <v>0.46643752587351295</v>
      </c>
      <c r="AO20">
        <v>30</v>
      </c>
      <c r="AP20">
        <v>0.82310733122483704</v>
      </c>
      <c r="AQ20">
        <v>26</v>
      </c>
      <c r="AR20">
        <v>0.16304931301186762</v>
      </c>
      <c r="AS20">
        <v>4</v>
      </c>
      <c r="AT20">
        <v>0.22141607952389375</v>
      </c>
      <c r="AU20">
        <v>11</v>
      </c>
      <c r="AV20">
        <v>0.71115956604486752</v>
      </c>
      <c r="AW20">
        <v>1</v>
      </c>
      <c r="AX20">
        <v>0.50079131427782764</v>
      </c>
      <c r="AY20">
        <v>22</v>
      </c>
      <c r="AZ20">
        <v>0.58864675518721199</v>
      </c>
      <c r="BA20">
        <v>11</v>
      </c>
      <c r="BB20">
        <v>0.12668444323174075</v>
      </c>
      <c r="BC20">
        <v>22</v>
      </c>
      <c r="BD20">
        <v>8.1105799728936223E-2</v>
      </c>
      <c r="BE20">
        <v>9</v>
      </c>
      <c r="BF20">
        <v>0.10059234474447915</v>
      </c>
      <c r="BG20">
        <v>6</v>
      </c>
      <c r="BH20">
        <v>0.21430285903349072</v>
      </c>
      <c r="BI20">
        <v>1</v>
      </c>
      <c r="BJ20">
        <v>0.54246812103445052</v>
      </c>
      <c r="BK20">
        <v>16</v>
      </c>
      <c r="BL20">
        <v>0.59885924994962358</v>
      </c>
      <c r="BM20">
        <v>12</v>
      </c>
      <c r="BN20">
        <v>110.33724639466841</v>
      </c>
      <c r="BO20">
        <v>16</v>
      </c>
      <c r="BP20">
        <v>110.76866690194015</v>
      </c>
      <c r="BQ20">
        <v>19</v>
      </c>
      <c r="BR20">
        <v>102.49823769238914</v>
      </c>
      <c r="BS20">
        <v>10</v>
      </c>
    </row>
    <row r="21" spans="1:71" x14ac:dyDescent="0.2">
      <c r="A21" t="s">
        <v>108</v>
      </c>
      <c r="B21">
        <v>0.46065217981836692</v>
      </c>
      <c r="C21">
        <v>20</v>
      </c>
      <c r="D21">
        <v>0.65229615928680029</v>
      </c>
      <c r="E21">
        <v>5</v>
      </c>
      <c r="F21">
        <v>0.39053342576191108</v>
      </c>
      <c r="G21">
        <v>4</v>
      </c>
      <c r="H21">
        <v>0.34770384071319971</v>
      </c>
      <c r="I21">
        <v>26</v>
      </c>
      <c r="J21">
        <v>0.81225669744612405</v>
      </c>
      <c r="K21">
        <v>6</v>
      </c>
      <c r="L21">
        <v>0.19904610717490118</v>
      </c>
      <c r="M21">
        <v>14</v>
      </c>
      <c r="N21">
        <v>0.23221246570585471</v>
      </c>
      <c r="O21">
        <v>17</v>
      </c>
      <c r="P21">
        <v>0.79795638004045799</v>
      </c>
      <c r="Q21">
        <v>7</v>
      </c>
      <c r="R21">
        <v>0.5082819231155723</v>
      </c>
      <c r="S21">
        <v>13</v>
      </c>
      <c r="T21">
        <v>0.5385037663954203</v>
      </c>
      <c r="U21">
        <v>29</v>
      </c>
      <c r="V21">
        <v>0.11937114573895029</v>
      </c>
      <c r="W21">
        <v>3</v>
      </c>
      <c r="X21">
        <v>7.3584095523221621E-2</v>
      </c>
      <c r="Y21">
        <v>15</v>
      </c>
      <c r="Z21">
        <v>9.5859940336638139E-2</v>
      </c>
      <c r="AA21">
        <v>20</v>
      </c>
      <c r="AB21">
        <v>0.19603656090502852</v>
      </c>
      <c r="AC21">
        <v>21</v>
      </c>
      <c r="AD21">
        <v>0.52883485584449841</v>
      </c>
      <c r="AE21">
        <v>20</v>
      </c>
      <c r="AF21">
        <v>0.59607097155320832</v>
      </c>
      <c r="AG21">
        <v>18</v>
      </c>
      <c r="AH21">
        <v>0.45627989351154058</v>
      </c>
      <c r="AI21">
        <v>12</v>
      </c>
      <c r="AJ21">
        <v>0.55118256755754147</v>
      </c>
      <c r="AK21">
        <v>3</v>
      </c>
      <c r="AL21">
        <v>0.32686251228228363</v>
      </c>
      <c r="AM21">
        <v>4</v>
      </c>
      <c r="AN21">
        <v>0.44881743244245853</v>
      </c>
      <c r="AO21">
        <v>28</v>
      </c>
      <c r="AP21">
        <v>0.71366349955419539</v>
      </c>
      <c r="AQ21">
        <v>1</v>
      </c>
      <c r="AR21">
        <v>0.17805932568906588</v>
      </c>
      <c r="AS21">
        <v>9</v>
      </c>
      <c r="AT21">
        <v>0.21782620181949097</v>
      </c>
      <c r="AU21">
        <v>6</v>
      </c>
      <c r="AV21">
        <v>0.77062811493520067</v>
      </c>
      <c r="AW21">
        <v>17</v>
      </c>
      <c r="AX21">
        <v>0.4980587535685787</v>
      </c>
      <c r="AY21">
        <v>15</v>
      </c>
      <c r="AZ21">
        <v>0.68534772911359654</v>
      </c>
      <c r="BA21">
        <v>30</v>
      </c>
      <c r="BB21">
        <v>0.14360393208775141</v>
      </c>
      <c r="BC21">
        <v>10</v>
      </c>
      <c r="BD21">
        <v>6.2637105417384278E-2</v>
      </c>
      <c r="BE21">
        <v>27</v>
      </c>
      <c r="BF21">
        <v>8.781641987868663E-2</v>
      </c>
      <c r="BG21">
        <v>17</v>
      </c>
      <c r="BH21">
        <v>0.17077002672788261</v>
      </c>
      <c r="BI21">
        <v>28</v>
      </c>
      <c r="BJ21">
        <v>0.53122372816049457</v>
      </c>
      <c r="BK21">
        <v>9</v>
      </c>
      <c r="BL21">
        <v>0.58801466460982121</v>
      </c>
      <c r="BM21">
        <v>9</v>
      </c>
      <c r="BN21">
        <v>110.74067366167999</v>
      </c>
      <c r="BO21">
        <v>15</v>
      </c>
      <c r="BP21">
        <v>105.66736823140586</v>
      </c>
      <c r="BQ21">
        <v>4</v>
      </c>
      <c r="BR21">
        <v>97.616100823742215</v>
      </c>
      <c r="BS21">
        <v>30</v>
      </c>
    </row>
    <row r="22" spans="1:71" x14ac:dyDescent="0.2">
      <c r="A22" t="s">
        <v>109</v>
      </c>
      <c r="B22">
        <v>0.44816369089456443</v>
      </c>
      <c r="C22">
        <v>26</v>
      </c>
      <c r="D22">
        <v>0.62111143462608565</v>
      </c>
      <c r="E22">
        <v>13</v>
      </c>
      <c r="F22">
        <v>0.33465989959547054</v>
      </c>
      <c r="G22">
        <v>29</v>
      </c>
      <c r="H22">
        <v>0.37888856537391441</v>
      </c>
      <c r="I22">
        <v>18</v>
      </c>
      <c r="J22">
        <v>0.71269717205760352</v>
      </c>
      <c r="K22">
        <v>30</v>
      </c>
      <c r="L22">
        <v>0.17036802059118125</v>
      </c>
      <c r="M22">
        <v>27</v>
      </c>
      <c r="N22">
        <v>0.24268863121466028</v>
      </c>
      <c r="O22">
        <v>13</v>
      </c>
      <c r="P22">
        <v>0.76952510926183282</v>
      </c>
      <c r="Q22">
        <v>20</v>
      </c>
      <c r="R22">
        <v>0.49662962350844003</v>
      </c>
      <c r="S22">
        <v>16</v>
      </c>
      <c r="T22">
        <v>0.5576852010538883</v>
      </c>
      <c r="U22">
        <v>27</v>
      </c>
      <c r="V22">
        <v>0.15788369155776216</v>
      </c>
      <c r="W22">
        <v>30</v>
      </c>
      <c r="X22">
        <v>6.2589864129694264E-2</v>
      </c>
      <c r="Y22">
        <v>1</v>
      </c>
      <c r="Z22">
        <v>8.2206613799060704E-2</v>
      </c>
      <c r="AA22">
        <v>8</v>
      </c>
      <c r="AB22">
        <v>0.16703817873686405</v>
      </c>
      <c r="AC22">
        <v>2</v>
      </c>
      <c r="AD22">
        <v>0.51213386918848747</v>
      </c>
      <c r="AE22">
        <v>29</v>
      </c>
      <c r="AF22">
        <v>0.56723778341222297</v>
      </c>
      <c r="AG22">
        <v>29</v>
      </c>
      <c r="AH22">
        <v>0.50049985272517494</v>
      </c>
      <c r="AI22">
        <v>26</v>
      </c>
      <c r="AJ22">
        <v>0.598795686708539</v>
      </c>
      <c r="AK22">
        <v>15</v>
      </c>
      <c r="AL22">
        <v>0.40866061296615164</v>
      </c>
      <c r="AM22">
        <v>28</v>
      </c>
      <c r="AN22">
        <v>0.401204313291461</v>
      </c>
      <c r="AO22">
        <v>16</v>
      </c>
      <c r="AP22">
        <v>0.84823788364332753</v>
      </c>
      <c r="AQ22">
        <v>30</v>
      </c>
      <c r="AR22">
        <v>0.18688416907051039</v>
      </c>
      <c r="AS22">
        <v>12</v>
      </c>
      <c r="AT22">
        <v>0.22583066636782242</v>
      </c>
      <c r="AU22">
        <v>25</v>
      </c>
      <c r="AV22">
        <v>0.76541426625754605</v>
      </c>
      <c r="AW22">
        <v>14</v>
      </c>
      <c r="AX22">
        <v>0.4947812300304294</v>
      </c>
      <c r="AY22">
        <v>2</v>
      </c>
      <c r="AZ22">
        <v>0.62842492126763694</v>
      </c>
      <c r="BA22">
        <v>24</v>
      </c>
      <c r="BB22">
        <v>9.6624403412750373E-2</v>
      </c>
      <c r="BC22">
        <v>30</v>
      </c>
      <c r="BD22">
        <v>9.8152389657531661E-2</v>
      </c>
      <c r="BE22">
        <v>1</v>
      </c>
      <c r="BF22">
        <v>0.11339787144514457</v>
      </c>
      <c r="BG22">
        <v>2</v>
      </c>
      <c r="BH22">
        <v>0.20031825130821729</v>
      </c>
      <c r="BI22">
        <v>5</v>
      </c>
      <c r="BJ22">
        <v>0.58255841063973857</v>
      </c>
      <c r="BK22">
        <v>26</v>
      </c>
      <c r="BL22">
        <v>0.6440453873735269</v>
      </c>
      <c r="BM22">
        <v>28</v>
      </c>
      <c r="BN22">
        <v>101.70354554831232</v>
      </c>
      <c r="BO22">
        <v>30</v>
      </c>
      <c r="BP22">
        <v>114.76200735070681</v>
      </c>
      <c r="BQ22">
        <v>28</v>
      </c>
      <c r="BR22">
        <v>102.91573404378447</v>
      </c>
      <c r="BS22">
        <v>7</v>
      </c>
    </row>
    <row r="23" spans="1:71" x14ac:dyDescent="0.2">
      <c r="A23" t="s">
        <v>110</v>
      </c>
      <c r="B23">
        <v>0.43544758082148882</v>
      </c>
      <c r="C23">
        <v>30</v>
      </c>
      <c r="D23">
        <v>0.63663378979934504</v>
      </c>
      <c r="E23">
        <v>9</v>
      </c>
      <c r="F23">
        <v>0.3550943515316678</v>
      </c>
      <c r="G23">
        <v>18</v>
      </c>
      <c r="H23">
        <v>0.3633662102006549</v>
      </c>
      <c r="I23">
        <v>22</v>
      </c>
      <c r="J23">
        <v>0.7810518188994886</v>
      </c>
      <c r="K23">
        <v>17</v>
      </c>
      <c r="L23">
        <v>0.18101479193098419</v>
      </c>
      <c r="M23">
        <v>22</v>
      </c>
      <c r="N23">
        <v>0.21806796144823473</v>
      </c>
      <c r="O23">
        <v>23</v>
      </c>
      <c r="P23">
        <v>0.76951250262222282</v>
      </c>
      <c r="Q23">
        <v>21</v>
      </c>
      <c r="R23">
        <v>0.47530253998222138</v>
      </c>
      <c r="S23">
        <v>27</v>
      </c>
      <c r="T23">
        <v>0.57563818204288453</v>
      </c>
      <c r="U23">
        <v>23</v>
      </c>
      <c r="V23">
        <v>0.12675458329023406</v>
      </c>
      <c r="W23">
        <v>9</v>
      </c>
      <c r="X23">
        <v>6.749700654407978E-2</v>
      </c>
      <c r="Y23">
        <v>6</v>
      </c>
      <c r="Z23">
        <v>8.5323804425240721E-2</v>
      </c>
      <c r="AA23">
        <v>10</v>
      </c>
      <c r="AB23">
        <v>0.17079141685123819</v>
      </c>
      <c r="AC23">
        <v>3</v>
      </c>
      <c r="AD23">
        <v>0.5010542047670743</v>
      </c>
      <c r="AE23">
        <v>30</v>
      </c>
      <c r="AF23">
        <v>0.56260669922385242</v>
      </c>
      <c r="AG23">
        <v>30</v>
      </c>
      <c r="AH23">
        <v>0.51917358770071798</v>
      </c>
      <c r="AI23">
        <v>30</v>
      </c>
      <c r="AJ23">
        <v>0.57048560105724255</v>
      </c>
      <c r="AK23">
        <v>6</v>
      </c>
      <c r="AL23">
        <v>0.39053586603769802</v>
      </c>
      <c r="AM23">
        <v>24</v>
      </c>
      <c r="AN23">
        <v>0.42951439894275739</v>
      </c>
      <c r="AO23">
        <v>25</v>
      </c>
      <c r="AP23">
        <v>0.78819797007577141</v>
      </c>
      <c r="AQ23">
        <v>20</v>
      </c>
      <c r="AR23">
        <v>0.19334506084044484</v>
      </c>
      <c r="AS23">
        <v>13</v>
      </c>
      <c r="AT23">
        <v>0.22969425090499074</v>
      </c>
      <c r="AU23">
        <v>29</v>
      </c>
      <c r="AV23">
        <v>0.78884619984581184</v>
      </c>
      <c r="AW23">
        <v>21</v>
      </c>
      <c r="AX23">
        <v>0.50862963887690915</v>
      </c>
      <c r="AY23">
        <v>30</v>
      </c>
      <c r="AZ23">
        <v>0.63046633635330562</v>
      </c>
      <c r="BA23">
        <v>25</v>
      </c>
      <c r="BB23">
        <v>0.13065158891498949</v>
      </c>
      <c r="BC23">
        <v>20</v>
      </c>
      <c r="BD23">
        <v>8.1255754113324988E-2</v>
      </c>
      <c r="BE23">
        <v>8</v>
      </c>
      <c r="BF23">
        <v>0.11138605624065175</v>
      </c>
      <c r="BG23">
        <v>4</v>
      </c>
      <c r="BH23">
        <v>0.19711114081697115</v>
      </c>
      <c r="BI23">
        <v>7</v>
      </c>
      <c r="BJ23">
        <v>0.60237372089583485</v>
      </c>
      <c r="BK23">
        <v>30</v>
      </c>
      <c r="BL23">
        <v>0.66356129571053324</v>
      </c>
      <c r="BM23">
        <v>30</v>
      </c>
      <c r="BN23">
        <v>103.30710434336147</v>
      </c>
      <c r="BO23">
        <v>29</v>
      </c>
      <c r="BP23">
        <v>114.91937511978392</v>
      </c>
      <c r="BQ23">
        <v>29</v>
      </c>
      <c r="BR23">
        <v>101.16344640199384</v>
      </c>
      <c r="BS23">
        <v>14</v>
      </c>
    </row>
    <row r="24" spans="1:71" x14ac:dyDescent="0.2">
      <c r="A24" t="s">
        <v>111</v>
      </c>
      <c r="B24">
        <v>0.48146254230023572</v>
      </c>
      <c r="C24">
        <v>11</v>
      </c>
      <c r="D24">
        <v>0.64845545713489983</v>
      </c>
      <c r="E24">
        <v>6</v>
      </c>
      <c r="F24">
        <v>0.39130360175036633</v>
      </c>
      <c r="G24">
        <v>3</v>
      </c>
      <c r="H24">
        <v>0.35154454286510012</v>
      </c>
      <c r="I24">
        <v>25</v>
      </c>
      <c r="J24">
        <v>0.76443900433081158</v>
      </c>
      <c r="K24">
        <v>20</v>
      </c>
      <c r="L24">
        <v>0.21741056111635934</v>
      </c>
      <c r="M24">
        <v>2</v>
      </c>
      <c r="N24">
        <v>0.24868435228744942</v>
      </c>
      <c r="O24">
        <v>10</v>
      </c>
      <c r="P24">
        <v>0.7708135594704717</v>
      </c>
      <c r="Q24">
        <v>19</v>
      </c>
      <c r="R24">
        <v>0.5089955947832151</v>
      </c>
      <c r="S24">
        <v>12</v>
      </c>
      <c r="T24">
        <v>0.60652050784416622</v>
      </c>
      <c r="U24">
        <v>13</v>
      </c>
      <c r="V24">
        <v>0.13485643283743307</v>
      </c>
      <c r="W24">
        <v>17</v>
      </c>
      <c r="X24">
        <v>9.2146801815390575E-2</v>
      </c>
      <c r="Y24">
        <v>30</v>
      </c>
      <c r="Z24">
        <v>0.11803687172781954</v>
      </c>
      <c r="AA24">
        <v>30</v>
      </c>
      <c r="AB24">
        <v>0.20476604223494002</v>
      </c>
      <c r="AC24">
        <v>29</v>
      </c>
      <c r="AD24">
        <v>0.55029447851803392</v>
      </c>
      <c r="AE24">
        <v>11</v>
      </c>
      <c r="AF24">
        <v>0.61981835594520529</v>
      </c>
      <c r="AG24">
        <v>9</v>
      </c>
      <c r="AH24">
        <v>0.43033324753231911</v>
      </c>
      <c r="AI24">
        <v>2</v>
      </c>
      <c r="AJ24">
        <v>0.5816551140461157</v>
      </c>
      <c r="AK24">
        <v>8</v>
      </c>
      <c r="AL24">
        <v>0.31989853057019196</v>
      </c>
      <c r="AM24">
        <v>3</v>
      </c>
      <c r="AN24">
        <v>0.4183448859538843</v>
      </c>
      <c r="AO24">
        <v>23</v>
      </c>
      <c r="AP24">
        <v>0.7860586321765245</v>
      </c>
      <c r="AQ24">
        <v>19</v>
      </c>
      <c r="AR24">
        <v>0.19805741142713815</v>
      </c>
      <c r="AS24">
        <v>15</v>
      </c>
      <c r="AT24">
        <v>0.22531389842636237</v>
      </c>
      <c r="AU24">
        <v>24</v>
      </c>
      <c r="AV24">
        <v>0.73894224133716269</v>
      </c>
      <c r="AW24">
        <v>9</v>
      </c>
      <c r="AX24">
        <v>0.50191105857897989</v>
      </c>
      <c r="AY24">
        <v>24</v>
      </c>
      <c r="AZ24">
        <v>0.59541764154483123</v>
      </c>
      <c r="BA24">
        <v>13</v>
      </c>
      <c r="BB24">
        <v>0.15006975447166623</v>
      </c>
      <c r="BC24">
        <v>2</v>
      </c>
      <c r="BD24">
        <v>4.4838238002419172E-2</v>
      </c>
      <c r="BE24">
        <v>30</v>
      </c>
      <c r="BF24">
        <v>5.3481342591405481E-2</v>
      </c>
      <c r="BG24">
        <v>30</v>
      </c>
      <c r="BH24">
        <v>0.18998581482714746</v>
      </c>
      <c r="BI24">
        <v>13</v>
      </c>
      <c r="BJ24">
        <v>0.50018268240650343</v>
      </c>
      <c r="BK24">
        <v>4</v>
      </c>
      <c r="BL24">
        <v>0.56787707022397327</v>
      </c>
      <c r="BM24">
        <v>5</v>
      </c>
      <c r="BN24">
        <v>113.21599976231232</v>
      </c>
      <c r="BO24">
        <v>9</v>
      </c>
      <c r="BP24">
        <v>105.28690317720456</v>
      </c>
      <c r="BQ24">
        <v>3</v>
      </c>
      <c r="BR24">
        <v>102.67558546864151</v>
      </c>
      <c r="BS24">
        <v>9</v>
      </c>
    </row>
    <row r="25" spans="1:71" x14ac:dyDescent="0.2">
      <c r="A25" t="s">
        <v>112</v>
      </c>
      <c r="B25">
        <v>0.49468258765621381</v>
      </c>
      <c r="C25">
        <v>1</v>
      </c>
      <c r="D25">
        <v>0.60292781577382804</v>
      </c>
      <c r="E25">
        <v>18</v>
      </c>
      <c r="F25">
        <v>0.38872109432803048</v>
      </c>
      <c r="G25">
        <v>5</v>
      </c>
      <c r="H25">
        <v>0.39707218422617191</v>
      </c>
      <c r="I25">
        <v>13</v>
      </c>
      <c r="J25">
        <v>0.81442356401133587</v>
      </c>
      <c r="K25">
        <v>5</v>
      </c>
      <c r="L25">
        <v>0.1644323170357731</v>
      </c>
      <c r="M25">
        <v>28</v>
      </c>
      <c r="N25">
        <v>0.23037306046940884</v>
      </c>
      <c r="O25">
        <v>19</v>
      </c>
      <c r="P25">
        <v>0.81233335145358032</v>
      </c>
      <c r="Q25">
        <v>2</v>
      </c>
      <c r="R25">
        <v>0.51540966786370301</v>
      </c>
      <c r="S25">
        <v>8</v>
      </c>
      <c r="T25">
        <v>0.60760380525381819</v>
      </c>
      <c r="U25">
        <v>12</v>
      </c>
      <c r="V25">
        <v>0.12384887686236148</v>
      </c>
      <c r="W25">
        <v>5</v>
      </c>
      <c r="X25">
        <v>7.4817535296889073E-2</v>
      </c>
      <c r="Y25">
        <v>17</v>
      </c>
      <c r="Z25">
        <v>7.4999113885807864E-2</v>
      </c>
      <c r="AA25">
        <v>4</v>
      </c>
      <c r="AB25">
        <v>0.18705483378370971</v>
      </c>
      <c r="AC25">
        <v>15</v>
      </c>
      <c r="AD25">
        <v>0.57202015661941519</v>
      </c>
      <c r="AE25">
        <v>3</v>
      </c>
      <c r="AF25">
        <v>0.62601942373997921</v>
      </c>
      <c r="AG25">
        <v>6</v>
      </c>
      <c r="AH25">
        <v>0.44165822403303889</v>
      </c>
      <c r="AI25">
        <v>6</v>
      </c>
      <c r="AJ25">
        <v>0.61329990994620187</v>
      </c>
      <c r="AK25">
        <v>18</v>
      </c>
      <c r="AL25">
        <v>0.33415470924421165</v>
      </c>
      <c r="AM25">
        <v>7</v>
      </c>
      <c r="AN25">
        <v>0.38670009005379824</v>
      </c>
      <c r="AO25">
        <v>13</v>
      </c>
      <c r="AP25">
        <v>0.71963410492461433</v>
      </c>
      <c r="AQ25">
        <v>2</v>
      </c>
      <c r="AR25">
        <v>0.21470066904950011</v>
      </c>
      <c r="AS25">
        <v>25</v>
      </c>
      <c r="AT25">
        <v>0.21735654341945571</v>
      </c>
      <c r="AU25">
        <v>4</v>
      </c>
      <c r="AV25">
        <v>0.78352210277762524</v>
      </c>
      <c r="AW25">
        <v>19</v>
      </c>
      <c r="AX25">
        <v>0.49753061504765345</v>
      </c>
      <c r="AY25">
        <v>11</v>
      </c>
      <c r="AZ25">
        <v>0.55922434333324145</v>
      </c>
      <c r="BA25">
        <v>3</v>
      </c>
      <c r="BB25">
        <v>0.14617832090404109</v>
      </c>
      <c r="BC25">
        <v>6</v>
      </c>
      <c r="BD25">
        <v>7.1249137827306616E-2</v>
      </c>
      <c r="BE25">
        <v>20</v>
      </c>
      <c r="BF25">
        <v>8.0470045897313533E-2</v>
      </c>
      <c r="BG25">
        <v>23</v>
      </c>
      <c r="BH25">
        <v>0.16749697754864082</v>
      </c>
      <c r="BI25">
        <v>29</v>
      </c>
      <c r="BJ25">
        <v>0.5067867195609751</v>
      </c>
      <c r="BK25">
        <v>7</v>
      </c>
      <c r="BL25">
        <v>0.57645969913162876</v>
      </c>
      <c r="BM25">
        <v>8</v>
      </c>
      <c r="BN25">
        <v>116.28718361844744</v>
      </c>
      <c r="BO25">
        <v>2</v>
      </c>
      <c r="BP25">
        <v>107.37429183278991</v>
      </c>
      <c r="BQ25">
        <v>5</v>
      </c>
      <c r="BR25">
        <v>99.35976272636546</v>
      </c>
      <c r="BS25">
        <v>27</v>
      </c>
    </row>
    <row r="26" spans="1:71" x14ac:dyDescent="0.2">
      <c r="A26" t="s">
        <v>19</v>
      </c>
      <c r="B26">
        <v>0.45116029792835444</v>
      </c>
      <c r="C26">
        <v>25</v>
      </c>
      <c r="D26">
        <v>0.55060662615554068</v>
      </c>
      <c r="E26">
        <v>28</v>
      </c>
      <c r="F26">
        <v>0.36990412162083181</v>
      </c>
      <c r="G26">
        <v>13</v>
      </c>
      <c r="H26">
        <v>0.44939337384445938</v>
      </c>
      <c r="I26">
        <v>3</v>
      </c>
      <c r="J26">
        <v>0.82608486762907418</v>
      </c>
      <c r="K26">
        <v>3</v>
      </c>
      <c r="L26">
        <v>0.20125341910080796</v>
      </c>
      <c r="M26">
        <v>13</v>
      </c>
      <c r="N26">
        <v>0.25263180393151696</v>
      </c>
      <c r="O26">
        <v>7</v>
      </c>
      <c r="P26">
        <v>0.77841023859496261</v>
      </c>
      <c r="Q26">
        <v>15</v>
      </c>
      <c r="R26">
        <v>0.50079757067353869</v>
      </c>
      <c r="S26">
        <v>15</v>
      </c>
      <c r="T26">
        <v>0.52061930056061634</v>
      </c>
      <c r="U26">
        <v>30</v>
      </c>
      <c r="V26">
        <v>0.1096844552475519</v>
      </c>
      <c r="W26">
        <v>1</v>
      </c>
      <c r="X26">
        <v>6.8984784281414621E-2</v>
      </c>
      <c r="Y26">
        <v>11</v>
      </c>
      <c r="Z26">
        <v>8.3411272235564438E-2</v>
      </c>
      <c r="AA26">
        <v>9</v>
      </c>
      <c r="AB26">
        <v>0.1817909984348709</v>
      </c>
      <c r="AC26">
        <v>9</v>
      </c>
      <c r="AD26">
        <v>0.53464714920261702</v>
      </c>
      <c r="AE26">
        <v>16</v>
      </c>
      <c r="AF26">
        <v>0.60273001870757792</v>
      </c>
      <c r="AG26">
        <v>16</v>
      </c>
      <c r="AH26">
        <v>0.49530909162533682</v>
      </c>
      <c r="AI26">
        <v>25</v>
      </c>
      <c r="AJ26">
        <v>0.68691462396381431</v>
      </c>
      <c r="AK26">
        <v>29</v>
      </c>
      <c r="AL26">
        <v>0.36859061135484394</v>
      </c>
      <c r="AM26">
        <v>15</v>
      </c>
      <c r="AN26">
        <v>0.31308537603618569</v>
      </c>
      <c r="AO26">
        <v>2</v>
      </c>
      <c r="AP26">
        <v>0.74278100194323404</v>
      </c>
      <c r="AQ26">
        <v>6</v>
      </c>
      <c r="AR26">
        <v>0.19724927485806928</v>
      </c>
      <c r="AS26">
        <v>14</v>
      </c>
      <c r="AT26">
        <v>0.21647491670306776</v>
      </c>
      <c r="AU26">
        <v>3</v>
      </c>
      <c r="AV26">
        <v>0.73349014856341366</v>
      </c>
      <c r="AW26">
        <v>7</v>
      </c>
      <c r="AX26">
        <v>0.49267936816859037</v>
      </c>
      <c r="AY26">
        <v>1</v>
      </c>
      <c r="AZ26">
        <v>0.67638490483394642</v>
      </c>
      <c r="BA26">
        <v>29</v>
      </c>
      <c r="BB26">
        <v>0.14572100569980451</v>
      </c>
      <c r="BC26">
        <v>7</v>
      </c>
      <c r="BD26">
        <v>6.6177521897942862E-2</v>
      </c>
      <c r="BE26">
        <v>23</v>
      </c>
      <c r="BF26">
        <v>8.411046306662763E-2</v>
      </c>
      <c r="BG26">
        <v>22</v>
      </c>
      <c r="BH26">
        <v>0.19792491971203735</v>
      </c>
      <c r="BI26">
        <v>6</v>
      </c>
      <c r="BJ26">
        <v>0.55338738471529048</v>
      </c>
      <c r="BK26">
        <v>21</v>
      </c>
      <c r="BL26">
        <v>0.61587538330496527</v>
      </c>
      <c r="BM26">
        <v>19</v>
      </c>
      <c r="BN26">
        <v>114.84672630678082</v>
      </c>
      <c r="BO26">
        <v>7</v>
      </c>
      <c r="BP26">
        <v>113.02702953703421</v>
      </c>
      <c r="BQ26">
        <v>25</v>
      </c>
      <c r="BR26">
        <v>100.78240584192946</v>
      </c>
      <c r="BS26">
        <v>19</v>
      </c>
    </row>
    <row r="27" spans="1:71" x14ac:dyDescent="0.2">
      <c r="A27" t="s">
        <v>113</v>
      </c>
      <c r="B27">
        <v>0.49199964146121905</v>
      </c>
      <c r="C27">
        <v>3</v>
      </c>
      <c r="D27">
        <v>0.61202101678652476</v>
      </c>
      <c r="E27">
        <v>16</v>
      </c>
      <c r="F27">
        <v>0.37542186733471333</v>
      </c>
      <c r="G27">
        <v>11</v>
      </c>
      <c r="H27">
        <v>0.38797898321347524</v>
      </c>
      <c r="I27">
        <v>15</v>
      </c>
      <c r="J27">
        <v>0.76174957651640818</v>
      </c>
      <c r="K27">
        <v>22</v>
      </c>
      <c r="L27">
        <v>0.17715206633426303</v>
      </c>
      <c r="M27">
        <v>24</v>
      </c>
      <c r="N27">
        <v>0.20092210254361456</v>
      </c>
      <c r="O27">
        <v>28</v>
      </c>
      <c r="P27">
        <v>0.74834705107104305</v>
      </c>
      <c r="Q27">
        <v>30</v>
      </c>
      <c r="R27">
        <v>0.46443760885497454</v>
      </c>
      <c r="S27">
        <v>29</v>
      </c>
      <c r="T27">
        <v>0.59434141228554482</v>
      </c>
      <c r="U27">
        <v>16</v>
      </c>
      <c r="V27">
        <v>0.13399399489019709</v>
      </c>
      <c r="W27">
        <v>16</v>
      </c>
      <c r="X27">
        <v>7.4955217460396378E-2</v>
      </c>
      <c r="Y27">
        <v>19</v>
      </c>
      <c r="Z27">
        <v>9.2890944576966436E-2</v>
      </c>
      <c r="AA27">
        <v>17</v>
      </c>
      <c r="AB27">
        <v>0.18295905476837207</v>
      </c>
      <c r="AC27">
        <v>10</v>
      </c>
      <c r="AD27">
        <v>0.56589093830865111</v>
      </c>
      <c r="AE27">
        <v>7</v>
      </c>
      <c r="AF27">
        <v>0.62223634490740387</v>
      </c>
      <c r="AG27">
        <v>8</v>
      </c>
      <c r="AH27">
        <v>0.47643842691474614</v>
      </c>
      <c r="AI27">
        <v>20</v>
      </c>
      <c r="AJ27">
        <v>0.62233989668559586</v>
      </c>
      <c r="AK27">
        <v>21</v>
      </c>
      <c r="AL27">
        <v>0.38218191010678937</v>
      </c>
      <c r="AM27">
        <v>17</v>
      </c>
      <c r="AN27">
        <v>0.37766010331440419</v>
      </c>
      <c r="AO27">
        <v>10</v>
      </c>
      <c r="AP27">
        <v>0.80526249476366274</v>
      </c>
      <c r="AQ27">
        <v>24</v>
      </c>
      <c r="AR27">
        <v>0.20470710240434975</v>
      </c>
      <c r="AS27">
        <v>18</v>
      </c>
      <c r="AT27">
        <v>0.2222795721223641</v>
      </c>
      <c r="AU27">
        <v>14</v>
      </c>
      <c r="AV27">
        <v>0.831211655185353</v>
      </c>
      <c r="AW27">
        <v>28</v>
      </c>
      <c r="AX27">
        <v>0.50272845907732333</v>
      </c>
      <c r="AY27">
        <v>26</v>
      </c>
      <c r="AZ27">
        <v>0.60133374982648768</v>
      </c>
      <c r="BA27">
        <v>17</v>
      </c>
      <c r="BB27">
        <v>0.14309295129727456</v>
      </c>
      <c r="BC27">
        <v>11</v>
      </c>
      <c r="BD27">
        <v>7.441775080483129E-2</v>
      </c>
      <c r="BE27">
        <v>17</v>
      </c>
      <c r="BF27">
        <v>7.3926791737070743E-2</v>
      </c>
      <c r="BG27">
        <v>28</v>
      </c>
      <c r="BH27">
        <v>0.18087705921055067</v>
      </c>
      <c r="BI27">
        <v>23</v>
      </c>
      <c r="BJ27">
        <v>0.54942236645641673</v>
      </c>
      <c r="BK27">
        <v>19</v>
      </c>
      <c r="BL27">
        <v>0.61725867021360081</v>
      </c>
      <c r="BM27">
        <v>20</v>
      </c>
      <c r="BN27">
        <v>112.60933106994452</v>
      </c>
      <c r="BO27">
        <v>11</v>
      </c>
      <c r="BP27">
        <v>117.30977100255595</v>
      </c>
      <c r="BQ27">
        <v>30</v>
      </c>
      <c r="BR27">
        <v>102.1348071963197</v>
      </c>
      <c r="BS27">
        <v>12</v>
      </c>
    </row>
    <row r="28" spans="1:71" x14ac:dyDescent="0.2">
      <c r="A28" t="s">
        <v>15</v>
      </c>
      <c r="B28">
        <v>0.46489128950367897</v>
      </c>
      <c r="C28">
        <v>18</v>
      </c>
      <c r="D28">
        <v>0.67940406036203205</v>
      </c>
      <c r="E28">
        <v>2</v>
      </c>
      <c r="F28">
        <v>0.34969407997547564</v>
      </c>
      <c r="G28">
        <v>20</v>
      </c>
      <c r="H28">
        <v>0.32059593963796795</v>
      </c>
      <c r="I28">
        <v>29</v>
      </c>
      <c r="J28">
        <v>0.78839276091850519</v>
      </c>
      <c r="K28">
        <v>14</v>
      </c>
      <c r="L28">
        <v>0.18074572001485409</v>
      </c>
      <c r="M28">
        <v>23</v>
      </c>
      <c r="N28">
        <v>0.2146038324617027</v>
      </c>
      <c r="O28">
        <v>26</v>
      </c>
      <c r="P28">
        <v>0.78414463372655918</v>
      </c>
      <c r="Q28">
        <v>13</v>
      </c>
      <c r="R28">
        <v>0.48525361878011064</v>
      </c>
      <c r="S28">
        <v>24</v>
      </c>
      <c r="T28">
        <v>0.59002048352856362</v>
      </c>
      <c r="U28">
        <v>19</v>
      </c>
      <c r="V28">
        <v>0.11483234006154533</v>
      </c>
      <c r="W28">
        <v>2</v>
      </c>
      <c r="X28">
        <v>6.7706532095529418E-2</v>
      </c>
      <c r="Y28">
        <v>7</v>
      </c>
      <c r="Z28">
        <v>9.299464192946312E-2</v>
      </c>
      <c r="AA28">
        <v>18</v>
      </c>
      <c r="AB28">
        <v>0.17668757209591973</v>
      </c>
      <c r="AC28">
        <v>8</v>
      </c>
      <c r="AD28">
        <v>0.52135074560024086</v>
      </c>
      <c r="AE28">
        <v>23</v>
      </c>
      <c r="AF28">
        <v>0.58195026460318167</v>
      </c>
      <c r="AG28">
        <v>26</v>
      </c>
      <c r="AH28">
        <v>0.4820730350593565</v>
      </c>
      <c r="AI28">
        <v>23</v>
      </c>
      <c r="AJ28">
        <v>0.55624192179788257</v>
      </c>
      <c r="AK28">
        <v>4</v>
      </c>
      <c r="AL28">
        <v>0.40497883635881615</v>
      </c>
      <c r="AM28">
        <v>27</v>
      </c>
      <c r="AN28">
        <v>0.44375807820211732</v>
      </c>
      <c r="AO28">
        <v>27</v>
      </c>
      <c r="AP28">
        <v>0.7957115523372027</v>
      </c>
      <c r="AQ28">
        <v>23</v>
      </c>
      <c r="AR28">
        <v>0.19845922711178052</v>
      </c>
      <c r="AS28">
        <v>16</v>
      </c>
      <c r="AT28">
        <v>0.22182533805443069</v>
      </c>
      <c r="AU28">
        <v>12</v>
      </c>
      <c r="AV28">
        <v>0.81211299963909422</v>
      </c>
      <c r="AW28">
        <v>27</v>
      </c>
      <c r="AX28">
        <v>0.49789783691763034</v>
      </c>
      <c r="AY28">
        <v>14</v>
      </c>
      <c r="AZ28">
        <v>0.60951196396243645</v>
      </c>
      <c r="BA28">
        <v>19</v>
      </c>
      <c r="BB28">
        <v>0.14395244318057715</v>
      </c>
      <c r="BC28">
        <v>9</v>
      </c>
      <c r="BD28">
        <v>6.8083268496488047E-2</v>
      </c>
      <c r="BE28">
        <v>22</v>
      </c>
      <c r="BF28">
        <v>8.6045808922424472E-2</v>
      </c>
      <c r="BG28">
        <v>19</v>
      </c>
      <c r="BH28">
        <v>0.18549437252575851</v>
      </c>
      <c r="BI28">
        <v>16</v>
      </c>
      <c r="BJ28">
        <v>0.56962566059990527</v>
      </c>
      <c r="BK28">
        <v>25</v>
      </c>
      <c r="BL28">
        <v>0.63335972498144621</v>
      </c>
      <c r="BM28">
        <v>25</v>
      </c>
      <c r="BN28">
        <v>107.73818554064675</v>
      </c>
      <c r="BO28">
        <v>21</v>
      </c>
      <c r="BP28">
        <v>112.74413083360905</v>
      </c>
      <c r="BQ28">
        <v>24</v>
      </c>
      <c r="BR28">
        <v>100.48926297661008</v>
      </c>
      <c r="BS28">
        <v>20</v>
      </c>
    </row>
    <row r="29" spans="1:71" x14ac:dyDescent="0.2">
      <c r="A29" t="s">
        <v>114</v>
      </c>
      <c r="B29">
        <v>0.4428571997542558</v>
      </c>
      <c r="C29">
        <v>28</v>
      </c>
      <c r="D29">
        <v>0.57479423188674905</v>
      </c>
      <c r="E29">
        <v>22</v>
      </c>
      <c r="F29">
        <v>0.34702601998162985</v>
      </c>
      <c r="G29">
        <v>23</v>
      </c>
      <c r="H29">
        <v>0.42520576811325095</v>
      </c>
      <c r="I29">
        <v>9</v>
      </c>
      <c r="J29">
        <v>0.83250826564870328</v>
      </c>
      <c r="K29">
        <v>1</v>
      </c>
      <c r="L29">
        <v>0.20438537051562253</v>
      </c>
      <c r="M29">
        <v>10</v>
      </c>
      <c r="N29">
        <v>0.23823225989203703</v>
      </c>
      <c r="O29">
        <v>15</v>
      </c>
      <c r="P29">
        <v>0.7617051977662519</v>
      </c>
      <c r="Q29">
        <v>26</v>
      </c>
      <c r="R29">
        <v>0.48458951068401518</v>
      </c>
      <c r="S29">
        <v>25</v>
      </c>
      <c r="T29">
        <v>0.58547807555407305</v>
      </c>
      <c r="U29">
        <v>21</v>
      </c>
      <c r="V29">
        <v>0.12867104931652831</v>
      </c>
      <c r="W29">
        <v>10</v>
      </c>
      <c r="X29">
        <v>8.1141367059250041E-2</v>
      </c>
      <c r="Y29">
        <v>26</v>
      </c>
      <c r="Z29">
        <v>0.10880879070507635</v>
      </c>
      <c r="AA29">
        <v>28</v>
      </c>
      <c r="AB29">
        <v>0.20192898039873089</v>
      </c>
      <c r="AC29">
        <v>27</v>
      </c>
      <c r="AD29">
        <v>0.51765342894171029</v>
      </c>
      <c r="AE29">
        <v>25</v>
      </c>
      <c r="AF29">
        <v>0.58791389701404362</v>
      </c>
      <c r="AG29">
        <v>22</v>
      </c>
      <c r="AH29">
        <v>0.47972932430742299</v>
      </c>
      <c r="AI29">
        <v>21</v>
      </c>
      <c r="AJ29">
        <v>0.61418163349624499</v>
      </c>
      <c r="AK29">
        <v>19</v>
      </c>
      <c r="AL29">
        <v>0.3852465928048226</v>
      </c>
      <c r="AM29">
        <v>21</v>
      </c>
      <c r="AN29">
        <v>0.38581836650375501</v>
      </c>
      <c r="AO29">
        <v>12</v>
      </c>
      <c r="AP29">
        <v>0.75738155139962315</v>
      </c>
      <c r="AQ29">
        <v>7</v>
      </c>
      <c r="AR29">
        <v>0.21897124155325501</v>
      </c>
      <c r="AS29">
        <v>26</v>
      </c>
      <c r="AT29">
        <v>0.22458295852510862</v>
      </c>
      <c r="AU29">
        <v>18</v>
      </c>
      <c r="AV29">
        <v>0.76767172300605446</v>
      </c>
      <c r="AW29">
        <v>16</v>
      </c>
      <c r="AX29">
        <v>0.4975665056396768</v>
      </c>
      <c r="AY29">
        <v>12</v>
      </c>
      <c r="AZ29">
        <v>0.66539140223628268</v>
      </c>
      <c r="BA29">
        <v>28</v>
      </c>
      <c r="BB29">
        <v>0.15775609452060577</v>
      </c>
      <c r="BC29">
        <v>1</v>
      </c>
      <c r="BD29">
        <v>5.6956649761438646E-2</v>
      </c>
      <c r="BE29">
        <v>29</v>
      </c>
      <c r="BF29">
        <v>8.5763801401402773E-2</v>
      </c>
      <c r="BG29">
        <v>21</v>
      </c>
      <c r="BH29">
        <v>0.17261750707002935</v>
      </c>
      <c r="BI29">
        <v>27</v>
      </c>
      <c r="BJ29">
        <v>0.55400520011714594</v>
      </c>
      <c r="BK29">
        <v>22</v>
      </c>
      <c r="BL29">
        <v>0.62342594614674651</v>
      </c>
      <c r="BM29">
        <v>22</v>
      </c>
      <c r="BN29">
        <v>108.70415766447194</v>
      </c>
      <c r="BO29">
        <v>18</v>
      </c>
      <c r="BP29">
        <v>109.05165620018983</v>
      </c>
      <c r="BQ29">
        <v>10</v>
      </c>
      <c r="BR29">
        <v>101.5536530014796</v>
      </c>
      <c r="BS29">
        <v>13</v>
      </c>
    </row>
    <row r="30" spans="1:71" x14ac:dyDescent="0.2">
      <c r="A30" t="s">
        <v>16</v>
      </c>
      <c r="B30">
        <v>0.47044307372921546</v>
      </c>
      <c r="C30">
        <v>14</v>
      </c>
      <c r="D30">
        <v>0.50502764955418</v>
      </c>
      <c r="E30">
        <v>30</v>
      </c>
      <c r="F30">
        <v>0.38309756119774369</v>
      </c>
      <c r="G30">
        <v>8</v>
      </c>
      <c r="H30">
        <v>0.49497235044582005</v>
      </c>
      <c r="I30">
        <v>1</v>
      </c>
      <c r="J30">
        <v>0.80961942965879485</v>
      </c>
      <c r="K30">
        <v>8</v>
      </c>
      <c r="L30">
        <v>0.20170191697388115</v>
      </c>
      <c r="M30">
        <v>12</v>
      </c>
      <c r="N30">
        <v>0.2601162630364337</v>
      </c>
      <c r="O30">
        <v>4</v>
      </c>
      <c r="P30">
        <v>0.79720978724366343</v>
      </c>
      <c r="Q30">
        <v>9</v>
      </c>
      <c r="R30">
        <v>0.5391932876360519</v>
      </c>
      <c r="S30">
        <v>1</v>
      </c>
      <c r="T30">
        <v>0.56917275559864133</v>
      </c>
      <c r="U30">
        <v>25</v>
      </c>
      <c r="V30">
        <v>0.14030213064953173</v>
      </c>
      <c r="W30">
        <v>22</v>
      </c>
      <c r="X30">
        <v>6.5833458308568724E-2</v>
      </c>
      <c r="Y30">
        <v>5</v>
      </c>
      <c r="Z30">
        <v>8.5467919582735641E-2</v>
      </c>
      <c r="AA30">
        <v>11</v>
      </c>
      <c r="AB30">
        <v>0.18313129756554178</v>
      </c>
      <c r="AC30">
        <v>12</v>
      </c>
      <c r="AD30">
        <v>0.56650049232594679</v>
      </c>
      <c r="AE30">
        <v>6</v>
      </c>
      <c r="AF30">
        <v>0.6329689065484061</v>
      </c>
      <c r="AG30">
        <v>4</v>
      </c>
      <c r="AH30">
        <v>0.43375316246114265</v>
      </c>
      <c r="AI30">
        <v>3</v>
      </c>
      <c r="AJ30">
        <v>0.74097423946316332</v>
      </c>
      <c r="AK30">
        <v>30</v>
      </c>
      <c r="AL30">
        <v>0.30870816516926197</v>
      </c>
      <c r="AM30">
        <v>2</v>
      </c>
      <c r="AN30">
        <v>0.25902576053683674</v>
      </c>
      <c r="AO30">
        <v>1</v>
      </c>
      <c r="AP30">
        <v>0.71964935697912591</v>
      </c>
      <c r="AQ30">
        <v>3</v>
      </c>
      <c r="AR30">
        <v>0.1499051947265081</v>
      </c>
      <c r="AS30">
        <v>2</v>
      </c>
      <c r="AT30">
        <v>0.22478523053883964</v>
      </c>
      <c r="AU30">
        <v>20</v>
      </c>
      <c r="AV30">
        <v>0.71806588122556891</v>
      </c>
      <c r="AW30">
        <v>3</v>
      </c>
      <c r="AX30">
        <v>0.50043267058542473</v>
      </c>
      <c r="AY30">
        <v>21</v>
      </c>
      <c r="AZ30">
        <v>0.56279364719116731</v>
      </c>
      <c r="BA30">
        <v>4</v>
      </c>
      <c r="BB30">
        <v>0.10518843833920724</v>
      </c>
      <c r="BC30">
        <v>29</v>
      </c>
      <c r="BD30">
        <v>8.6607592010051068E-2</v>
      </c>
      <c r="BE30">
        <v>3</v>
      </c>
      <c r="BF30">
        <v>8.8722798366916059E-2</v>
      </c>
      <c r="BG30">
        <v>16</v>
      </c>
      <c r="BH30">
        <v>0.18427240303246584</v>
      </c>
      <c r="BI30">
        <v>17</v>
      </c>
      <c r="BJ30">
        <v>0.46909877224330243</v>
      </c>
      <c r="BK30">
        <v>1</v>
      </c>
      <c r="BL30">
        <v>0.51935108788331708</v>
      </c>
      <c r="BM30">
        <v>1</v>
      </c>
      <c r="BN30">
        <v>115.74882390670246</v>
      </c>
      <c r="BO30">
        <v>4</v>
      </c>
      <c r="BP30">
        <v>103.42087947203584</v>
      </c>
      <c r="BQ30">
        <v>1</v>
      </c>
      <c r="BR30">
        <v>100.78586598187928</v>
      </c>
      <c r="BS30">
        <v>18</v>
      </c>
    </row>
    <row r="31" spans="1:71" x14ac:dyDescent="0.2">
      <c r="A31" t="s">
        <v>7</v>
      </c>
      <c r="B31">
        <v>0.48183581346489429</v>
      </c>
      <c r="C31">
        <v>10</v>
      </c>
      <c r="D31">
        <v>0.69268268806032607</v>
      </c>
      <c r="E31">
        <v>1</v>
      </c>
      <c r="F31">
        <v>0.33861826378402515</v>
      </c>
      <c r="G31">
        <v>28</v>
      </c>
      <c r="H31">
        <v>0.30731731193967393</v>
      </c>
      <c r="I31">
        <v>30</v>
      </c>
      <c r="J31">
        <v>0.76366485452852106</v>
      </c>
      <c r="K31">
        <v>21</v>
      </c>
      <c r="L31">
        <v>0.21700695997605479</v>
      </c>
      <c r="M31">
        <v>3</v>
      </c>
      <c r="N31">
        <v>0.22200936230697765</v>
      </c>
      <c r="O31">
        <v>22</v>
      </c>
      <c r="P31">
        <v>0.77603729765290053</v>
      </c>
      <c r="Q31">
        <v>16</v>
      </c>
      <c r="R31">
        <v>0.49587697461877323</v>
      </c>
      <c r="S31">
        <v>17</v>
      </c>
      <c r="T31">
        <v>0.57052641232452517</v>
      </c>
      <c r="U31">
        <v>24</v>
      </c>
      <c r="V31">
        <v>0.12966078795658884</v>
      </c>
      <c r="W31">
        <v>12</v>
      </c>
      <c r="X31">
        <v>6.8882162837040364E-2</v>
      </c>
      <c r="Y31">
        <v>10</v>
      </c>
      <c r="Z31">
        <v>7.0665095972893791E-2</v>
      </c>
      <c r="AA31">
        <v>1</v>
      </c>
      <c r="AB31">
        <v>0.20060841612778108</v>
      </c>
      <c r="AC31">
        <v>25</v>
      </c>
      <c r="AD31">
        <v>0.53296461799373451</v>
      </c>
      <c r="AE31">
        <v>18</v>
      </c>
      <c r="AF31">
        <v>0.60334829733692774</v>
      </c>
      <c r="AG31">
        <v>15</v>
      </c>
      <c r="AH31">
        <v>0.45282622741078354</v>
      </c>
      <c r="AI31">
        <v>9</v>
      </c>
      <c r="AJ31">
        <v>0.56778255806665934</v>
      </c>
      <c r="AK31">
        <v>5</v>
      </c>
      <c r="AL31">
        <v>0.39337971145465334</v>
      </c>
      <c r="AM31">
        <v>25</v>
      </c>
      <c r="AN31">
        <v>0.43221744193334061</v>
      </c>
      <c r="AO31">
        <v>26</v>
      </c>
      <c r="AP31">
        <v>0.82578969684447201</v>
      </c>
      <c r="AQ31">
        <v>27</v>
      </c>
      <c r="AR31">
        <v>0.20569654342361846</v>
      </c>
      <c r="AS31">
        <v>20</v>
      </c>
      <c r="AT31">
        <v>0.22344546367981882</v>
      </c>
      <c r="AU31">
        <v>17</v>
      </c>
      <c r="AV31">
        <v>0.79234675892375395</v>
      </c>
      <c r="AW31">
        <v>22</v>
      </c>
      <c r="AX31">
        <v>0.49492952854298661</v>
      </c>
      <c r="AY31">
        <v>4</v>
      </c>
      <c r="AZ31">
        <v>0.61439368369119907</v>
      </c>
      <c r="BA31">
        <v>21</v>
      </c>
      <c r="BB31">
        <v>0.14472686374415777</v>
      </c>
      <c r="BC31">
        <v>8</v>
      </c>
      <c r="BD31">
        <v>7.8328356158388387E-2</v>
      </c>
      <c r="BE31">
        <v>13</v>
      </c>
      <c r="BF31">
        <v>9.436716481835547E-2</v>
      </c>
      <c r="BG31">
        <v>11</v>
      </c>
      <c r="BH31">
        <v>0.18268491739073159</v>
      </c>
      <c r="BI31">
        <v>20</v>
      </c>
      <c r="BJ31">
        <v>0.53716060913170116</v>
      </c>
      <c r="BK31">
        <v>13</v>
      </c>
      <c r="BL31">
        <v>0.60686153329848391</v>
      </c>
      <c r="BM31">
        <v>15</v>
      </c>
      <c r="BN31">
        <v>110.00598323572486</v>
      </c>
      <c r="BO31">
        <v>17</v>
      </c>
      <c r="BP31">
        <v>110.54920054519519</v>
      </c>
      <c r="BQ31">
        <v>18</v>
      </c>
      <c r="BR31">
        <v>107.24046575582805</v>
      </c>
      <c r="BS31">
        <v>1</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665CD-E374-6D40-9DA5-3E118A9227DE}">
  <dimension ref="A1:AK4"/>
  <sheetViews>
    <sheetView workbookViewId="0"/>
  </sheetViews>
  <sheetFormatPr baseColWidth="10" defaultRowHeight="15" x14ac:dyDescent="0.2"/>
  <sheetData>
    <row r="1" spans="1:37" x14ac:dyDescent="0.2">
      <c r="A1" t="s">
        <v>283</v>
      </c>
      <c r="B1" t="s">
        <v>27</v>
      </c>
      <c r="C1" t="s">
        <v>29</v>
      </c>
      <c r="D1" t="s">
        <v>31</v>
      </c>
      <c r="E1" t="s">
        <v>33</v>
      </c>
      <c r="F1" t="s">
        <v>35</v>
      </c>
      <c r="G1" t="s">
        <v>37</v>
      </c>
      <c r="H1" t="s">
        <v>39</v>
      </c>
      <c r="I1" t="s">
        <v>41</v>
      </c>
      <c r="J1" t="s">
        <v>43</v>
      </c>
      <c r="K1" t="s">
        <v>45</v>
      </c>
      <c r="L1" t="s">
        <v>47</v>
      </c>
      <c r="M1" t="s">
        <v>49</v>
      </c>
      <c r="N1" t="s">
        <v>51</v>
      </c>
      <c r="O1" t="s">
        <v>53</v>
      </c>
      <c r="P1" t="s">
        <v>55</v>
      </c>
      <c r="Q1" t="s">
        <v>57</v>
      </c>
      <c r="R1" t="s">
        <v>59</v>
      </c>
      <c r="S1" t="s">
        <v>61</v>
      </c>
      <c r="T1" t="s">
        <v>63</v>
      </c>
      <c r="U1" t="s">
        <v>65</v>
      </c>
      <c r="V1" t="s">
        <v>67</v>
      </c>
      <c r="W1" t="s">
        <v>69</v>
      </c>
      <c r="X1" t="s">
        <v>71</v>
      </c>
      <c r="Y1" t="s">
        <v>73</v>
      </c>
      <c r="Z1" t="s">
        <v>75</v>
      </c>
      <c r="AA1" t="s">
        <v>77</v>
      </c>
      <c r="AB1" t="s">
        <v>79</v>
      </c>
      <c r="AC1" t="s">
        <v>81</v>
      </c>
      <c r="AD1" t="s">
        <v>83</v>
      </c>
      <c r="AE1" t="s">
        <v>85</v>
      </c>
      <c r="AF1" t="s">
        <v>87</v>
      </c>
      <c r="AG1" t="s">
        <v>89</v>
      </c>
      <c r="AH1" t="s">
        <v>91</v>
      </c>
      <c r="AI1" t="s">
        <v>93</v>
      </c>
      <c r="AJ1" t="s">
        <v>95</v>
      </c>
      <c r="AK1" t="s">
        <v>284</v>
      </c>
    </row>
    <row r="2" spans="1:37" x14ac:dyDescent="0.2">
      <c r="A2" t="s">
        <v>285</v>
      </c>
      <c r="B2">
        <v>0.46610170928355443</v>
      </c>
      <c r="C2">
        <v>0.60810056148435609</v>
      </c>
      <c r="D2">
        <v>0.36594989863978761</v>
      </c>
      <c r="E2">
        <v>0.39189943851564391</v>
      </c>
      <c r="F2">
        <v>0.77876692918061763</v>
      </c>
      <c r="G2">
        <v>0.19199019975236351</v>
      </c>
      <c r="H2">
        <v>0.22196720401146205</v>
      </c>
      <c r="I2">
        <v>0.77797672803805462</v>
      </c>
      <c r="J2">
        <v>0.50005377105738202</v>
      </c>
      <c r="K2">
        <v>0.60183577674413191</v>
      </c>
      <c r="L2">
        <v>0.13558767995835827</v>
      </c>
      <c r="M2">
        <v>7.4192106380864209E-2</v>
      </c>
      <c r="N2">
        <v>9.0713879411665699E-2</v>
      </c>
      <c r="O2">
        <v>0.18909476433131264</v>
      </c>
      <c r="P2">
        <v>0.53793033100719001</v>
      </c>
      <c r="Q2">
        <v>0.60126717940837571</v>
      </c>
      <c r="R2">
        <v>0.46609253383766719</v>
      </c>
      <c r="S2">
        <v>0.60802082954318792</v>
      </c>
      <c r="T2">
        <v>0.36636504074832504</v>
      </c>
      <c r="U2">
        <v>0.39197917045681202</v>
      </c>
      <c r="V2">
        <v>0.77728757923188774</v>
      </c>
      <c r="W2">
        <v>0.19207329951423169</v>
      </c>
      <c r="X2">
        <v>0.22202327196194541</v>
      </c>
      <c r="Y2">
        <v>0.77803279598853792</v>
      </c>
      <c r="Z2">
        <v>0.49994622894261803</v>
      </c>
      <c r="AA2">
        <v>0.60216122639548475</v>
      </c>
      <c r="AB2">
        <v>0.13558568395237114</v>
      </c>
      <c r="AC2">
        <v>7.4209077736812484E-2</v>
      </c>
      <c r="AD2">
        <v>9.0733854925404811E-2</v>
      </c>
      <c r="AE2">
        <v>0.18909365352175669</v>
      </c>
      <c r="AF2">
        <v>0.53792400853484923</v>
      </c>
      <c r="AG2">
        <v>0.60125847330821713</v>
      </c>
      <c r="AH2">
        <v>109.8812658642794</v>
      </c>
      <c r="AI2">
        <v>109.85988893467986</v>
      </c>
      <c r="AJ2">
        <v>101.42022914252099</v>
      </c>
      <c r="AK2">
        <v>112.0912037037037</v>
      </c>
    </row>
    <row r="3" spans="1:37" x14ac:dyDescent="0.2">
      <c r="A3" t="s">
        <v>120</v>
      </c>
      <c r="B3">
        <v>0.46805991134471536</v>
      </c>
      <c r="C3">
        <v>0.60666250929328713</v>
      </c>
      <c r="D3">
        <v>0.36939077364627532</v>
      </c>
      <c r="E3">
        <v>0.39333749070671292</v>
      </c>
      <c r="F3">
        <v>0.77926944815919696</v>
      </c>
      <c r="G3">
        <v>0.19646528105638256</v>
      </c>
      <c r="H3">
        <v>0.22480531175146012</v>
      </c>
      <c r="I3">
        <v>0.78074782309215596</v>
      </c>
      <c r="J3">
        <v>0.50474898191767703</v>
      </c>
      <c r="K3">
        <v>0.60567047280958863</v>
      </c>
      <c r="L3">
        <v>0.13770523876356058</v>
      </c>
      <c r="M3">
        <v>7.3049574501837036E-2</v>
      </c>
      <c r="N3">
        <v>9.0928130327768961E-2</v>
      </c>
      <c r="O3">
        <v>0.18748752996728829</v>
      </c>
      <c r="P3">
        <v>0.54079693390472117</v>
      </c>
      <c r="Q3">
        <v>0.60539031270067967</v>
      </c>
      <c r="R3">
        <v>0.46420300471933862</v>
      </c>
      <c r="S3">
        <v>0.60942737833743299</v>
      </c>
      <c r="T3">
        <v>0.3632467841765894</v>
      </c>
      <c r="U3">
        <v>0.39057262166256701</v>
      </c>
      <c r="V3">
        <v>0.77655969778575595</v>
      </c>
      <c r="W3">
        <v>0.18781037834654477</v>
      </c>
      <c r="X3">
        <v>0.2192521769078441</v>
      </c>
      <c r="Y3">
        <v>0.77519468824853988</v>
      </c>
      <c r="Z3">
        <v>0.49525101808232291</v>
      </c>
      <c r="AA3">
        <v>0.59816895370095202</v>
      </c>
      <c r="AB3">
        <v>0.133492283679473</v>
      </c>
      <c r="AC3">
        <v>7.5369166183322719E-2</v>
      </c>
      <c r="AD3">
        <v>9.0507063623240624E-2</v>
      </c>
      <c r="AE3">
        <v>0.19066896119647017</v>
      </c>
      <c r="AF3">
        <v>0.53515113599499697</v>
      </c>
      <c r="AG3">
        <v>0.59726093672374558</v>
      </c>
      <c r="AH3">
        <v>110.32848684370447</v>
      </c>
      <c r="AI3">
        <v>109.41315288603228</v>
      </c>
      <c r="AJ3">
        <v>101.42110945537588</v>
      </c>
      <c r="AK3">
        <v>112.56296296296296</v>
      </c>
    </row>
    <row r="4" spans="1:37" x14ac:dyDescent="0.2">
      <c r="A4" t="s">
        <v>119</v>
      </c>
      <c r="B4">
        <v>0.46414540040380248</v>
      </c>
      <c r="C4">
        <v>0.60954951146960656</v>
      </c>
      <c r="D4">
        <v>0.36240956730653395</v>
      </c>
      <c r="E4">
        <v>0.39045048853039344</v>
      </c>
      <c r="F4">
        <v>0.77826741680370193</v>
      </c>
      <c r="G4">
        <v>0.18760890571392153</v>
      </c>
      <c r="H4">
        <v>0.21914851495040194</v>
      </c>
      <c r="I4">
        <v>0.77519667596300412</v>
      </c>
      <c r="J4">
        <v>0.49533070110659094</v>
      </c>
      <c r="K4">
        <v>0.5978111225425311</v>
      </c>
      <c r="L4">
        <v>0.13346727204224151</v>
      </c>
      <c r="M4">
        <v>7.5326580742088645E-2</v>
      </c>
      <c r="N4">
        <v>9.0540886112108976E-2</v>
      </c>
      <c r="O4">
        <v>0.19069004782178578</v>
      </c>
      <c r="P4">
        <v>0.53506570581021184</v>
      </c>
      <c r="Q4">
        <v>0.59716526619734078</v>
      </c>
      <c r="R4">
        <v>0.46801164604344303</v>
      </c>
      <c r="S4">
        <v>0.60661186759224051</v>
      </c>
      <c r="T4">
        <v>0.36947066499544212</v>
      </c>
      <c r="U4">
        <v>0.39338813240775949</v>
      </c>
      <c r="V4">
        <v>0.77793604821490969</v>
      </c>
      <c r="W4">
        <v>0.1964605541337765</v>
      </c>
      <c r="X4">
        <v>0.22480332403699585</v>
      </c>
      <c r="Y4">
        <v>0.780851485049598</v>
      </c>
      <c r="Z4">
        <v>0.50466929889340906</v>
      </c>
      <c r="AA4">
        <v>0.60612460863378681</v>
      </c>
      <c r="AB4">
        <v>0.13767108008403367</v>
      </c>
      <c r="AC4">
        <v>7.3044078784959929E-2</v>
      </c>
      <c r="AD4">
        <v>9.0966506015209475E-2</v>
      </c>
      <c r="AE4">
        <v>0.18751677014279367</v>
      </c>
      <c r="AF4">
        <v>0.54073228118864203</v>
      </c>
      <c r="AG4">
        <v>0.60531177621694243</v>
      </c>
      <c r="AH4">
        <v>109.42868784711675</v>
      </c>
      <c r="AI4">
        <v>110.30616032005898</v>
      </c>
      <c r="AJ4">
        <v>101.41942890366649</v>
      </c>
      <c r="AK4">
        <v>111.61944444444444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E254-4035-EC46-89B9-FBCE685D3C10}">
  <dimension ref="A1:Q31"/>
  <sheetViews>
    <sheetView workbookViewId="0"/>
  </sheetViews>
  <sheetFormatPr baseColWidth="10" defaultRowHeight="15" x14ac:dyDescent="0.2"/>
  <cols>
    <col min="1" max="1" width="20.1640625" bestFit="1" customWidth="1" collapsed="1"/>
    <col min="2" max="2" width="9.6640625" bestFit="1" customWidth="1" collapsed="1"/>
    <col min="3" max="3" width="9.1640625" bestFit="1" customWidth="1" collapsed="1"/>
    <col min="4" max="4" width="6.5" bestFit="1" customWidth="1" collapsed="1"/>
    <col min="5" max="5" width="6" bestFit="1" customWidth="1" collapsed="1"/>
    <col min="6" max="6" width="4" bestFit="1" customWidth="1" collapsed="1"/>
    <col min="7" max="7" width="5.83203125" bestFit="1" customWidth="1" collapsed="1"/>
    <col min="9" max="9" width="10" bestFit="1" customWidth="1" collapsed="1"/>
    <col min="10" max="10" width="8.33203125" bestFit="1" customWidth="1" collapsed="1"/>
    <col min="11" max="11" width="10.1640625" bestFit="1" customWidth="1" collapsed="1"/>
    <col min="12" max="12" width="11.33203125" bestFit="1" customWidth="1" collapsed="1"/>
    <col min="13" max="13" width="10.5" bestFit="1" customWidth="1" collapsed="1"/>
    <col min="14" max="14" width="8.83203125" bestFit="1" customWidth="1" collapsed="1"/>
    <col min="15" max="15" width="10.6640625" bestFit="1" customWidth="1" collapsed="1"/>
    <col min="16" max="16" width="13.6640625" bestFit="1" customWidth="1" collapsed="1"/>
  </cols>
  <sheetData>
    <row r="1" spans="1:17" x14ac:dyDescent="0.2">
      <c r="A1" t="s">
        <v>26</v>
      </c>
      <c r="B1" t="s">
        <v>190</v>
      </c>
      <c r="C1" t="s">
        <v>191</v>
      </c>
      <c r="D1" t="s">
        <v>192</v>
      </c>
      <c r="E1" t="s">
        <v>193</v>
      </c>
      <c r="F1" t="s">
        <v>194</v>
      </c>
      <c r="G1" t="s">
        <v>195</v>
      </c>
      <c r="H1" t="s">
        <v>196</v>
      </c>
      <c r="I1" t="s">
        <v>197</v>
      </c>
      <c r="J1" t="s">
        <v>198</v>
      </c>
      <c r="K1" t="s">
        <v>199</v>
      </c>
      <c r="L1" t="s">
        <v>200</v>
      </c>
      <c r="M1" t="s">
        <v>201</v>
      </c>
      <c r="N1" t="s">
        <v>202</v>
      </c>
      <c r="O1" t="s">
        <v>203</v>
      </c>
      <c r="P1" t="s">
        <v>204</v>
      </c>
    </row>
    <row r="2" spans="1:17" ht="18" x14ac:dyDescent="0.2">
      <c r="A2" t="s">
        <v>8</v>
      </c>
      <c r="B2" t="s">
        <v>205</v>
      </c>
      <c r="C2" t="s">
        <v>207</v>
      </c>
      <c r="D2" t="s">
        <v>213</v>
      </c>
      <c r="E2" s="24">
        <v>0.56899999999999995</v>
      </c>
      <c r="F2" t="s">
        <v>234</v>
      </c>
      <c r="G2" t="s">
        <v>242</v>
      </c>
      <c r="H2" t="s">
        <v>254</v>
      </c>
      <c r="I2" s="24">
        <v>0.44444444444444442</v>
      </c>
      <c r="J2" t="s">
        <v>235</v>
      </c>
      <c r="K2" t="s">
        <v>245</v>
      </c>
      <c r="L2" t="s">
        <v>270</v>
      </c>
      <c r="M2" s="24">
        <v>0.69444444444444442</v>
      </c>
      <c r="N2" t="s">
        <v>277</v>
      </c>
      <c r="O2" t="s">
        <v>279</v>
      </c>
      <c r="P2">
        <v>5</v>
      </c>
      <c r="Q2" s="34"/>
    </row>
    <row r="3" spans="1:17" x14ac:dyDescent="0.2">
      <c r="A3" t="s">
        <v>97</v>
      </c>
      <c r="B3" t="s">
        <v>205</v>
      </c>
      <c r="C3" t="s">
        <v>208</v>
      </c>
      <c r="D3" t="s">
        <v>214</v>
      </c>
      <c r="E3" s="24">
        <v>0.5</v>
      </c>
      <c r="F3" t="s">
        <v>235</v>
      </c>
      <c r="G3" t="s">
        <v>243</v>
      </c>
      <c r="H3" t="s">
        <v>255</v>
      </c>
      <c r="I3" s="24">
        <v>0.41666666666666669</v>
      </c>
      <c r="J3" t="s">
        <v>238</v>
      </c>
      <c r="K3" t="s">
        <v>243</v>
      </c>
      <c r="L3" t="s">
        <v>258</v>
      </c>
      <c r="M3" s="24">
        <v>0.58333333333333337</v>
      </c>
      <c r="N3" t="s">
        <v>238</v>
      </c>
      <c r="O3" t="s">
        <v>253</v>
      </c>
      <c r="P3">
        <v>7</v>
      </c>
    </row>
    <row r="4" spans="1:17" x14ac:dyDescent="0.2">
      <c r="A4" t="s">
        <v>98</v>
      </c>
      <c r="B4" t="s">
        <v>205</v>
      </c>
      <c r="C4" t="s">
        <v>208</v>
      </c>
      <c r="D4" t="s">
        <v>215</v>
      </c>
      <c r="E4" s="24">
        <v>0.66700000000000004</v>
      </c>
      <c r="F4" t="s">
        <v>236</v>
      </c>
      <c r="G4" t="s">
        <v>244</v>
      </c>
      <c r="H4" t="s">
        <v>256</v>
      </c>
      <c r="I4" s="24">
        <v>0.55555555555555558</v>
      </c>
      <c r="J4" t="s">
        <v>238</v>
      </c>
      <c r="K4" t="s">
        <v>252</v>
      </c>
      <c r="L4" t="s">
        <v>271</v>
      </c>
      <c r="M4" s="24">
        <v>0.77777777777777779</v>
      </c>
      <c r="N4" t="s">
        <v>240</v>
      </c>
      <c r="O4" t="s">
        <v>250</v>
      </c>
      <c r="P4">
        <v>2</v>
      </c>
    </row>
    <row r="5" spans="1:17" x14ac:dyDescent="0.2">
      <c r="A5" t="s">
        <v>99</v>
      </c>
      <c r="B5" t="s">
        <v>205</v>
      </c>
      <c r="C5" t="s">
        <v>207</v>
      </c>
      <c r="D5" t="s">
        <v>216</v>
      </c>
      <c r="E5" s="24">
        <v>0.45800000000000002</v>
      </c>
      <c r="F5" t="s">
        <v>237</v>
      </c>
      <c r="G5" t="s">
        <v>245</v>
      </c>
      <c r="H5" t="s">
        <v>255</v>
      </c>
      <c r="I5" s="24">
        <v>0.41666666666666669</v>
      </c>
      <c r="J5" t="s">
        <v>237</v>
      </c>
      <c r="K5" t="s">
        <v>247</v>
      </c>
      <c r="L5" t="s">
        <v>272</v>
      </c>
      <c r="M5" s="24">
        <v>0.5</v>
      </c>
      <c r="N5" t="s">
        <v>235</v>
      </c>
      <c r="O5" t="s">
        <v>253</v>
      </c>
      <c r="P5">
        <v>10</v>
      </c>
    </row>
    <row r="6" spans="1:17" x14ac:dyDescent="0.2">
      <c r="A6" t="s">
        <v>100</v>
      </c>
      <c r="B6" t="s">
        <v>205</v>
      </c>
      <c r="C6" t="s">
        <v>209</v>
      </c>
      <c r="D6" t="s">
        <v>217</v>
      </c>
      <c r="E6" s="24">
        <v>0.43099999999999999</v>
      </c>
      <c r="F6" t="s">
        <v>238</v>
      </c>
      <c r="G6" t="s">
        <v>246</v>
      </c>
      <c r="H6" t="s">
        <v>254</v>
      </c>
      <c r="I6" s="24">
        <v>0.44444444444444442</v>
      </c>
      <c r="J6" t="s">
        <v>235</v>
      </c>
      <c r="K6" t="s">
        <v>243</v>
      </c>
      <c r="L6" t="s">
        <v>255</v>
      </c>
      <c r="M6" s="24">
        <v>0.41666666666666669</v>
      </c>
      <c r="N6" t="s">
        <v>238</v>
      </c>
      <c r="O6" t="s">
        <v>252</v>
      </c>
      <c r="P6">
        <v>11</v>
      </c>
    </row>
    <row r="7" spans="1:17" x14ac:dyDescent="0.2">
      <c r="A7" t="s">
        <v>11</v>
      </c>
      <c r="B7" t="s">
        <v>205</v>
      </c>
      <c r="C7" t="s">
        <v>209</v>
      </c>
      <c r="D7" t="s">
        <v>218</v>
      </c>
      <c r="E7" s="24">
        <v>0.30599999999999999</v>
      </c>
      <c r="F7" t="s">
        <v>239</v>
      </c>
      <c r="G7" t="s">
        <v>247</v>
      </c>
      <c r="H7" t="s">
        <v>257</v>
      </c>
      <c r="I7" s="24">
        <v>0.25</v>
      </c>
      <c r="J7" t="s">
        <v>241</v>
      </c>
      <c r="K7" t="s">
        <v>269</v>
      </c>
      <c r="L7" t="s">
        <v>265</v>
      </c>
      <c r="M7" s="24">
        <v>0.3611111111111111</v>
      </c>
      <c r="N7" t="s">
        <v>241</v>
      </c>
      <c r="O7" t="s">
        <v>246</v>
      </c>
      <c r="P7">
        <v>13</v>
      </c>
    </row>
    <row r="8" spans="1:17" x14ac:dyDescent="0.2">
      <c r="A8" t="s">
        <v>101</v>
      </c>
      <c r="B8" t="s">
        <v>206</v>
      </c>
      <c r="C8" t="s">
        <v>210</v>
      </c>
      <c r="D8" t="s">
        <v>219</v>
      </c>
      <c r="E8" s="24">
        <v>0.58299999999999996</v>
      </c>
      <c r="F8" t="s">
        <v>234</v>
      </c>
      <c r="G8" t="s">
        <v>243</v>
      </c>
      <c r="H8" t="s">
        <v>258</v>
      </c>
      <c r="I8" s="24">
        <v>0.58333333333333337</v>
      </c>
      <c r="J8" t="s">
        <v>236</v>
      </c>
      <c r="K8" t="s">
        <v>247</v>
      </c>
      <c r="L8" t="s">
        <v>258</v>
      </c>
      <c r="M8" s="24">
        <v>0.58333333333333337</v>
      </c>
      <c r="N8" t="s">
        <v>240</v>
      </c>
      <c r="O8" t="s">
        <v>242</v>
      </c>
      <c r="P8">
        <v>5</v>
      </c>
    </row>
    <row r="9" spans="1:17" x14ac:dyDescent="0.2">
      <c r="A9" t="s">
        <v>102</v>
      </c>
      <c r="B9" t="s">
        <v>206</v>
      </c>
      <c r="C9" t="s">
        <v>211</v>
      </c>
      <c r="D9" t="s">
        <v>220</v>
      </c>
      <c r="E9" s="24">
        <v>0.65300000000000002</v>
      </c>
      <c r="F9" t="s">
        <v>236</v>
      </c>
      <c r="G9" t="s">
        <v>243</v>
      </c>
      <c r="H9" t="s">
        <v>259</v>
      </c>
      <c r="I9" s="24">
        <v>0.61111111111111116</v>
      </c>
      <c r="J9" t="s">
        <v>236</v>
      </c>
      <c r="K9" t="s">
        <v>243</v>
      </c>
      <c r="L9" t="s">
        <v>270</v>
      </c>
      <c r="M9" s="24">
        <v>0.69444444444444442</v>
      </c>
      <c r="N9" t="s">
        <v>240</v>
      </c>
      <c r="O9" t="s">
        <v>243</v>
      </c>
      <c r="P9">
        <v>3</v>
      </c>
    </row>
    <row r="10" spans="1:17" x14ac:dyDescent="0.2">
      <c r="A10" t="s">
        <v>103</v>
      </c>
      <c r="B10" t="s">
        <v>205</v>
      </c>
      <c r="C10" t="s">
        <v>209</v>
      </c>
      <c r="D10" t="s">
        <v>221</v>
      </c>
      <c r="E10" s="24">
        <v>0.27800000000000002</v>
      </c>
      <c r="F10" t="s">
        <v>239</v>
      </c>
      <c r="G10" t="s">
        <v>245</v>
      </c>
      <c r="H10" t="s">
        <v>260</v>
      </c>
      <c r="I10" s="24">
        <v>0.19444444444444445</v>
      </c>
      <c r="J10" t="s">
        <v>239</v>
      </c>
      <c r="K10" t="s">
        <v>269</v>
      </c>
      <c r="L10" t="s">
        <v>265</v>
      </c>
      <c r="M10" s="24">
        <v>0.3611111111111111</v>
      </c>
      <c r="N10" t="s">
        <v>237</v>
      </c>
      <c r="O10" t="s">
        <v>249</v>
      </c>
      <c r="P10">
        <v>15</v>
      </c>
    </row>
    <row r="11" spans="1:17" x14ac:dyDescent="0.2">
      <c r="A11" t="s">
        <v>17</v>
      </c>
      <c r="B11" t="s">
        <v>206</v>
      </c>
      <c r="C11" t="s">
        <v>212</v>
      </c>
      <c r="D11" t="s">
        <v>222</v>
      </c>
      <c r="E11" s="24">
        <v>0.54200000000000004</v>
      </c>
      <c r="F11" t="s">
        <v>240</v>
      </c>
      <c r="G11" t="s">
        <v>248</v>
      </c>
      <c r="H11" t="s">
        <v>261</v>
      </c>
      <c r="I11" s="24">
        <v>0.3888888888888889</v>
      </c>
      <c r="J11" t="s">
        <v>238</v>
      </c>
      <c r="K11" t="s">
        <v>243</v>
      </c>
      <c r="L11" t="s">
        <v>270</v>
      </c>
      <c r="M11" s="24">
        <v>0.69444444444444442</v>
      </c>
      <c r="N11" t="s">
        <v>278</v>
      </c>
      <c r="O11" t="s">
        <v>248</v>
      </c>
      <c r="P11">
        <v>9</v>
      </c>
    </row>
    <row r="12" spans="1:17" x14ac:dyDescent="0.2">
      <c r="A12" t="s">
        <v>18</v>
      </c>
      <c r="B12" t="s">
        <v>206</v>
      </c>
      <c r="C12" t="s">
        <v>210</v>
      </c>
      <c r="D12" t="s">
        <v>223</v>
      </c>
      <c r="E12" s="24">
        <v>0.23599999999999999</v>
      </c>
      <c r="F12" t="s">
        <v>241</v>
      </c>
      <c r="G12" t="s">
        <v>243</v>
      </c>
      <c r="H12" t="s">
        <v>262</v>
      </c>
      <c r="I12" s="24">
        <v>0.22222222222222221</v>
      </c>
      <c r="J12" t="s">
        <v>239</v>
      </c>
      <c r="K12" t="s">
        <v>251</v>
      </c>
      <c r="L12" t="s">
        <v>257</v>
      </c>
      <c r="M12" s="24">
        <v>0.25</v>
      </c>
      <c r="N12" t="s">
        <v>241</v>
      </c>
      <c r="O12" t="s">
        <v>246</v>
      </c>
      <c r="P12">
        <v>15</v>
      </c>
    </row>
    <row r="13" spans="1:17" x14ac:dyDescent="0.2">
      <c r="A13" t="s">
        <v>10</v>
      </c>
      <c r="B13" t="s">
        <v>205</v>
      </c>
      <c r="C13" t="s">
        <v>209</v>
      </c>
      <c r="D13" t="s">
        <v>224</v>
      </c>
      <c r="E13" s="24">
        <v>0.47199999999999998</v>
      </c>
      <c r="F13" t="s">
        <v>238</v>
      </c>
      <c r="G13" t="s">
        <v>246</v>
      </c>
      <c r="H13" t="s">
        <v>258</v>
      </c>
      <c r="I13" s="24">
        <v>0.58333333333333337</v>
      </c>
      <c r="J13" t="s">
        <v>234</v>
      </c>
      <c r="K13" t="s">
        <v>252</v>
      </c>
      <c r="L13" t="s">
        <v>265</v>
      </c>
      <c r="M13" s="24">
        <v>0.3611111111111111</v>
      </c>
      <c r="N13" t="s">
        <v>235</v>
      </c>
      <c r="O13" t="s">
        <v>247</v>
      </c>
      <c r="P13">
        <v>9</v>
      </c>
    </row>
    <row r="14" spans="1:17" x14ac:dyDescent="0.2">
      <c r="A14" t="s">
        <v>104</v>
      </c>
      <c r="B14" t="s">
        <v>206</v>
      </c>
      <c r="C14" t="s">
        <v>212</v>
      </c>
      <c r="D14" t="s">
        <v>220</v>
      </c>
      <c r="E14" s="24">
        <v>0.65300000000000002</v>
      </c>
      <c r="F14" t="s">
        <v>235</v>
      </c>
      <c r="G14" t="s">
        <v>247</v>
      </c>
      <c r="H14" t="s">
        <v>258</v>
      </c>
      <c r="I14" s="24">
        <v>0.58333333333333337</v>
      </c>
      <c r="J14" t="s">
        <v>238</v>
      </c>
      <c r="K14" t="s">
        <v>247</v>
      </c>
      <c r="L14" t="s">
        <v>273</v>
      </c>
      <c r="M14" s="24">
        <v>0.72222222222222221</v>
      </c>
      <c r="N14" t="s">
        <v>240</v>
      </c>
      <c r="O14" t="s">
        <v>243</v>
      </c>
      <c r="P14">
        <v>4</v>
      </c>
    </row>
    <row r="15" spans="1:17" x14ac:dyDescent="0.2">
      <c r="A15" t="s">
        <v>105</v>
      </c>
      <c r="B15" t="s">
        <v>206</v>
      </c>
      <c r="C15" t="s">
        <v>212</v>
      </c>
      <c r="D15" t="s">
        <v>219</v>
      </c>
      <c r="E15" s="24">
        <v>0.58299999999999996</v>
      </c>
      <c r="F15" t="s">
        <v>236</v>
      </c>
      <c r="G15" t="s">
        <v>244</v>
      </c>
      <c r="H15" t="s">
        <v>258</v>
      </c>
      <c r="I15" s="24">
        <v>0.58333333333333337</v>
      </c>
      <c r="J15" t="s">
        <v>235</v>
      </c>
      <c r="K15" t="s">
        <v>252</v>
      </c>
      <c r="L15" t="s">
        <v>258</v>
      </c>
      <c r="M15" s="24">
        <v>0.58333333333333337</v>
      </c>
      <c r="N15" t="s">
        <v>238</v>
      </c>
      <c r="O15" t="s">
        <v>242</v>
      </c>
      <c r="P15">
        <v>7</v>
      </c>
    </row>
    <row r="16" spans="1:17" x14ac:dyDescent="0.2">
      <c r="A16" t="s">
        <v>13</v>
      </c>
      <c r="B16" t="s">
        <v>206</v>
      </c>
      <c r="C16" t="s">
        <v>210</v>
      </c>
      <c r="D16" t="s">
        <v>225</v>
      </c>
      <c r="E16" s="24">
        <v>0.52800000000000002</v>
      </c>
      <c r="F16" t="s">
        <v>236</v>
      </c>
      <c r="G16" t="s">
        <v>243</v>
      </c>
      <c r="H16" t="s">
        <v>256</v>
      </c>
      <c r="I16" s="24">
        <v>0.55555555555555558</v>
      </c>
      <c r="J16" t="s">
        <v>235</v>
      </c>
      <c r="K16" t="s">
        <v>243</v>
      </c>
      <c r="L16" t="s">
        <v>272</v>
      </c>
      <c r="M16" s="24">
        <v>0.5</v>
      </c>
      <c r="N16" t="s">
        <v>236</v>
      </c>
      <c r="O16" t="s">
        <v>242</v>
      </c>
      <c r="P16">
        <v>8</v>
      </c>
    </row>
    <row r="17" spans="1:16" x14ac:dyDescent="0.2">
      <c r="A17" t="s">
        <v>106</v>
      </c>
      <c r="B17" t="s">
        <v>205</v>
      </c>
      <c r="C17" t="s">
        <v>207</v>
      </c>
      <c r="D17" t="s">
        <v>226</v>
      </c>
      <c r="E17" s="24">
        <v>0.55600000000000005</v>
      </c>
      <c r="F17" t="s">
        <v>240</v>
      </c>
      <c r="G17" t="s">
        <v>246</v>
      </c>
      <c r="H17" t="s">
        <v>263</v>
      </c>
      <c r="I17" s="24">
        <v>0.52777777777777779</v>
      </c>
      <c r="J17" t="s">
        <v>236</v>
      </c>
      <c r="K17" t="s">
        <v>246</v>
      </c>
      <c r="L17" t="s">
        <v>258</v>
      </c>
      <c r="M17" s="24">
        <v>0.58333333333333337</v>
      </c>
      <c r="N17" t="s">
        <v>234</v>
      </c>
      <c r="O17" t="s">
        <v>252</v>
      </c>
      <c r="P17">
        <v>6</v>
      </c>
    </row>
    <row r="18" spans="1:16" x14ac:dyDescent="0.2">
      <c r="A18" t="s">
        <v>14</v>
      </c>
      <c r="B18" t="s">
        <v>205</v>
      </c>
      <c r="C18" t="s">
        <v>209</v>
      </c>
      <c r="D18" t="s">
        <v>227</v>
      </c>
      <c r="E18" s="24">
        <v>0.63900000000000001</v>
      </c>
      <c r="F18" t="s">
        <v>240</v>
      </c>
      <c r="G18" t="s">
        <v>243</v>
      </c>
      <c r="H18" t="s">
        <v>256</v>
      </c>
      <c r="I18" s="24">
        <v>0.55555555555555558</v>
      </c>
      <c r="J18" t="s">
        <v>236</v>
      </c>
      <c r="K18" t="s">
        <v>243</v>
      </c>
      <c r="L18" t="s">
        <v>273</v>
      </c>
      <c r="M18" s="24">
        <v>0.72222222222222221</v>
      </c>
      <c r="N18" t="s">
        <v>240</v>
      </c>
      <c r="O18" t="s">
        <v>280</v>
      </c>
      <c r="P18">
        <v>3</v>
      </c>
    </row>
    <row r="19" spans="1:16" x14ac:dyDescent="0.2">
      <c r="A19" t="s">
        <v>107</v>
      </c>
      <c r="B19" t="s">
        <v>206</v>
      </c>
      <c r="C19" t="s">
        <v>211</v>
      </c>
      <c r="D19" t="s">
        <v>228</v>
      </c>
      <c r="E19" s="24">
        <v>0.31900000000000001</v>
      </c>
      <c r="F19" t="s">
        <v>238</v>
      </c>
      <c r="G19" t="s">
        <v>246</v>
      </c>
      <c r="H19" t="s">
        <v>264</v>
      </c>
      <c r="I19" s="24">
        <v>0.27777777777777779</v>
      </c>
      <c r="J19" t="s">
        <v>238</v>
      </c>
      <c r="K19" t="s">
        <v>252</v>
      </c>
      <c r="L19" t="s">
        <v>265</v>
      </c>
      <c r="M19" s="24">
        <v>0.3611111111111111</v>
      </c>
      <c r="N19" t="s">
        <v>235</v>
      </c>
      <c r="O19" t="s">
        <v>246</v>
      </c>
      <c r="P19">
        <v>13</v>
      </c>
    </row>
    <row r="20" spans="1:16" x14ac:dyDescent="0.2">
      <c r="A20" t="s">
        <v>12</v>
      </c>
      <c r="B20" t="s">
        <v>206</v>
      </c>
      <c r="C20" t="s">
        <v>210</v>
      </c>
      <c r="D20" t="s">
        <v>217</v>
      </c>
      <c r="E20" s="24">
        <v>0.43099999999999999</v>
      </c>
      <c r="F20" t="s">
        <v>235</v>
      </c>
      <c r="G20" t="s">
        <v>249</v>
      </c>
      <c r="H20" t="s">
        <v>265</v>
      </c>
      <c r="I20" s="24">
        <v>0.3611111111111111</v>
      </c>
      <c r="J20" t="s">
        <v>235</v>
      </c>
      <c r="K20" t="s">
        <v>253</v>
      </c>
      <c r="L20" t="s">
        <v>272</v>
      </c>
      <c r="M20" s="24">
        <v>0.5</v>
      </c>
      <c r="N20" t="s">
        <v>235</v>
      </c>
      <c r="O20" t="s">
        <v>243</v>
      </c>
      <c r="P20">
        <v>11</v>
      </c>
    </row>
    <row r="21" spans="1:16" x14ac:dyDescent="0.2">
      <c r="A21" t="s">
        <v>108</v>
      </c>
      <c r="B21" t="s">
        <v>205</v>
      </c>
      <c r="C21" t="s">
        <v>208</v>
      </c>
      <c r="D21" t="s">
        <v>213</v>
      </c>
      <c r="E21" s="24">
        <v>0.56899999999999995</v>
      </c>
      <c r="F21" t="s">
        <v>234</v>
      </c>
      <c r="G21" t="s">
        <v>250</v>
      </c>
      <c r="H21" t="s">
        <v>254</v>
      </c>
      <c r="I21" s="24">
        <v>0.44444444444444442</v>
      </c>
      <c r="J21" t="s">
        <v>238</v>
      </c>
      <c r="K21" t="s">
        <v>243</v>
      </c>
      <c r="L21" t="s">
        <v>270</v>
      </c>
      <c r="M21" s="24">
        <v>0.69444444444444442</v>
      </c>
      <c r="N21" t="s">
        <v>278</v>
      </c>
      <c r="O21" t="s">
        <v>242</v>
      </c>
      <c r="P21">
        <v>4</v>
      </c>
    </row>
    <row r="22" spans="1:16" x14ac:dyDescent="0.2">
      <c r="A22" t="s">
        <v>109</v>
      </c>
      <c r="B22" t="s">
        <v>206</v>
      </c>
      <c r="C22" t="s">
        <v>211</v>
      </c>
      <c r="D22" t="s">
        <v>218</v>
      </c>
      <c r="E22" s="24">
        <v>0.30599999999999999</v>
      </c>
      <c r="F22" t="s">
        <v>239</v>
      </c>
      <c r="G22" t="s">
        <v>246</v>
      </c>
      <c r="H22" t="s">
        <v>266</v>
      </c>
      <c r="I22" s="24">
        <v>0.33333333333333331</v>
      </c>
      <c r="J22" t="s">
        <v>239</v>
      </c>
      <c r="K22" t="s">
        <v>249</v>
      </c>
      <c r="L22" t="s">
        <v>264</v>
      </c>
      <c r="M22" s="24">
        <v>0.27777777777777779</v>
      </c>
      <c r="N22" t="s">
        <v>239</v>
      </c>
      <c r="O22" t="s">
        <v>246</v>
      </c>
      <c r="P22">
        <v>14</v>
      </c>
    </row>
    <row r="23" spans="1:16" x14ac:dyDescent="0.2">
      <c r="A23" t="s">
        <v>110</v>
      </c>
      <c r="B23" t="s">
        <v>205</v>
      </c>
      <c r="C23" t="s">
        <v>207</v>
      </c>
      <c r="D23" t="s">
        <v>229</v>
      </c>
      <c r="E23" s="24">
        <v>0.29199999999999998</v>
      </c>
      <c r="F23" t="s">
        <v>241</v>
      </c>
      <c r="G23" t="s">
        <v>251</v>
      </c>
      <c r="H23" t="s">
        <v>264</v>
      </c>
      <c r="I23" s="24">
        <v>0.27777777777777779</v>
      </c>
      <c r="J23" t="s">
        <v>241</v>
      </c>
      <c r="K23" t="s">
        <v>245</v>
      </c>
      <c r="L23" t="s">
        <v>268</v>
      </c>
      <c r="M23" s="24">
        <v>0.30555555555555558</v>
      </c>
      <c r="N23" t="s">
        <v>239</v>
      </c>
      <c r="O23" t="s">
        <v>247</v>
      </c>
      <c r="P23">
        <v>14</v>
      </c>
    </row>
    <row r="24" spans="1:16" x14ac:dyDescent="0.2">
      <c r="A24" t="s">
        <v>111</v>
      </c>
      <c r="B24" t="s">
        <v>205</v>
      </c>
      <c r="C24" t="s">
        <v>208</v>
      </c>
      <c r="D24" t="s">
        <v>230</v>
      </c>
      <c r="E24" s="24">
        <v>0.68100000000000005</v>
      </c>
      <c r="F24" t="s">
        <v>240</v>
      </c>
      <c r="G24" t="s">
        <v>252</v>
      </c>
      <c r="H24" t="s">
        <v>256</v>
      </c>
      <c r="I24" s="24">
        <v>0.55555555555555558</v>
      </c>
      <c r="J24" t="s">
        <v>238</v>
      </c>
      <c r="K24" t="s">
        <v>247</v>
      </c>
      <c r="L24" t="s">
        <v>274</v>
      </c>
      <c r="M24" s="24">
        <v>0.80555555555555558</v>
      </c>
      <c r="N24" t="s">
        <v>240</v>
      </c>
      <c r="O24" t="s">
        <v>281</v>
      </c>
      <c r="P24">
        <v>1</v>
      </c>
    </row>
    <row r="25" spans="1:16" x14ac:dyDescent="0.2">
      <c r="A25" t="s">
        <v>112</v>
      </c>
      <c r="B25" t="s">
        <v>206</v>
      </c>
      <c r="C25" t="s">
        <v>212</v>
      </c>
      <c r="D25" t="s">
        <v>231</v>
      </c>
      <c r="E25" s="24">
        <v>0.70799999999999996</v>
      </c>
      <c r="F25" t="s">
        <v>234</v>
      </c>
      <c r="G25" t="s">
        <v>250</v>
      </c>
      <c r="H25" t="s">
        <v>267</v>
      </c>
      <c r="I25" s="24">
        <v>0.66666666666666663</v>
      </c>
      <c r="J25" t="s">
        <v>238</v>
      </c>
      <c r="K25" t="s">
        <v>252</v>
      </c>
      <c r="L25" t="s">
        <v>275</v>
      </c>
      <c r="M25" s="24">
        <v>0.75</v>
      </c>
      <c r="N25" t="s">
        <v>278</v>
      </c>
      <c r="O25" t="s">
        <v>242</v>
      </c>
      <c r="P25">
        <v>2</v>
      </c>
    </row>
    <row r="26" spans="1:16" x14ac:dyDescent="0.2">
      <c r="A26" t="s">
        <v>19</v>
      </c>
      <c r="B26" t="s">
        <v>206</v>
      </c>
      <c r="C26" t="s">
        <v>211</v>
      </c>
      <c r="D26" t="s">
        <v>219</v>
      </c>
      <c r="E26" s="24">
        <v>0.58299999999999996</v>
      </c>
      <c r="F26" t="s">
        <v>240</v>
      </c>
      <c r="G26" t="s">
        <v>246</v>
      </c>
      <c r="H26" t="s">
        <v>259</v>
      </c>
      <c r="I26" s="24">
        <v>0.61111111111111116</v>
      </c>
      <c r="J26" t="s">
        <v>234</v>
      </c>
      <c r="K26" t="s">
        <v>243</v>
      </c>
      <c r="L26" t="s">
        <v>256</v>
      </c>
      <c r="M26" s="24">
        <v>0.55555555555555558</v>
      </c>
      <c r="N26" t="s">
        <v>235</v>
      </c>
      <c r="O26" t="s">
        <v>242</v>
      </c>
      <c r="P26">
        <v>6</v>
      </c>
    </row>
    <row r="27" spans="1:16" x14ac:dyDescent="0.2">
      <c r="A27" t="s">
        <v>113</v>
      </c>
      <c r="B27" t="s">
        <v>206</v>
      </c>
      <c r="C27" t="s">
        <v>212</v>
      </c>
      <c r="D27" t="s">
        <v>217</v>
      </c>
      <c r="E27" s="24">
        <v>0.43099999999999999</v>
      </c>
      <c r="F27" t="s">
        <v>236</v>
      </c>
      <c r="G27" t="s">
        <v>253</v>
      </c>
      <c r="H27" t="s">
        <v>255</v>
      </c>
      <c r="I27" s="24">
        <v>0.41666666666666669</v>
      </c>
      <c r="J27" t="s">
        <v>238</v>
      </c>
      <c r="K27" t="s">
        <v>247</v>
      </c>
      <c r="L27" t="s">
        <v>254</v>
      </c>
      <c r="M27" s="24">
        <v>0.44444444444444442</v>
      </c>
      <c r="N27" t="s">
        <v>235</v>
      </c>
      <c r="O27" t="s">
        <v>243</v>
      </c>
      <c r="P27">
        <v>12</v>
      </c>
    </row>
    <row r="28" spans="1:16" x14ac:dyDescent="0.2">
      <c r="A28" t="s">
        <v>15</v>
      </c>
      <c r="B28" t="s">
        <v>206</v>
      </c>
      <c r="C28" t="s">
        <v>210</v>
      </c>
      <c r="D28" t="s">
        <v>216</v>
      </c>
      <c r="E28" s="24">
        <v>0.45800000000000002</v>
      </c>
      <c r="F28" t="s">
        <v>241</v>
      </c>
      <c r="G28" t="s">
        <v>249</v>
      </c>
      <c r="H28" t="s">
        <v>263</v>
      </c>
      <c r="I28" s="24">
        <v>0.52777777777777779</v>
      </c>
      <c r="J28" t="s">
        <v>237</v>
      </c>
      <c r="K28" t="s">
        <v>253</v>
      </c>
      <c r="L28" t="s">
        <v>261</v>
      </c>
      <c r="M28" s="24">
        <v>0.3888888888888889</v>
      </c>
      <c r="N28" t="s">
        <v>241</v>
      </c>
      <c r="O28" t="s">
        <v>247</v>
      </c>
      <c r="P28">
        <v>10</v>
      </c>
    </row>
    <row r="29" spans="1:16" x14ac:dyDescent="0.2">
      <c r="A29" t="s">
        <v>114</v>
      </c>
      <c r="B29" t="s">
        <v>205</v>
      </c>
      <c r="C29" t="s">
        <v>208</v>
      </c>
      <c r="D29" t="s">
        <v>232</v>
      </c>
      <c r="E29" s="24">
        <v>0.375</v>
      </c>
      <c r="F29" t="s">
        <v>239</v>
      </c>
      <c r="G29" t="s">
        <v>251</v>
      </c>
      <c r="H29" t="s">
        <v>268</v>
      </c>
      <c r="I29" s="24">
        <v>0.30555555555555558</v>
      </c>
      <c r="J29" t="s">
        <v>241</v>
      </c>
      <c r="K29" t="s">
        <v>253</v>
      </c>
      <c r="L29" t="s">
        <v>254</v>
      </c>
      <c r="M29" s="24">
        <v>0.44444444444444442</v>
      </c>
      <c r="N29" t="s">
        <v>238</v>
      </c>
      <c r="O29" t="s">
        <v>245</v>
      </c>
      <c r="P29">
        <v>12</v>
      </c>
    </row>
    <row r="30" spans="1:16" x14ac:dyDescent="0.2">
      <c r="A30" t="s">
        <v>16</v>
      </c>
      <c r="B30" t="s">
        <v>206</v>
      </c>
      <c r="C30" t="s">
        <v>211</v>
      </c>
      <c r="D30" t="s">
        <v>233</v>
      </c>
      <c r="E30" s="24">
        <v>0.72199999999999998</v>
      </c>
      <c r="F30" t="s">
        <v>234</v>
      </c>
      <c r="G30" t="s">
        <v>252</v>
      </c>
      <c r="H30" t="s">
        <v>258</v>
      </c>
      <c r="I30" s="24">
        <v>0.58333333333333337</v>
      </c>
      <c r="J30" t="s">
        <v>238</v>
      </c>
      <c r="K30" t="s">
        <v>252</v>
      </c>
      <c r="L30" t="s">
        <v>276</v>
      </c>
      <c r="M30" s="24">
        <v>0.86111111111111116</v>
      </c>
      <c r="N30" t="s">
        <v>234</v>
      </c>
      <c r="O30" t="s">
        <v>243</v>
      </c>
      <c r="P30">
        <v>1</v>
      </c>
    </row>
    <row r="31" spans="1:16" x14ac:dyDescent="0.2">
      <c r="A31" t="s">
        <v>7</v>
      </c>
      <c r="B31" t="s">
        <v>205</v>
      </c>
      <c r="C31" t="s">
        <v>207</v>
      </c>
      <c r="D31" t="s">
        <v>224</v>
      </c>
      <c r="E31" s="24">
        <v>0.47199999999999998</v>
      </c>
      <c r="F31" t="s">
        <v>236</v>
      </c>
      <c r="G31" t="s">
        <v>252</v>
      </c>
      <c r="H31" t="s">
        <v>255</v>
      </c>
      <c r="I31" s="24">
        <v>0.41666666666666669</v>
      </c>
      <c r="J31" t="s">
        <v>236</v>
      </c>
      <c r="K31" t="s">
        <v>247</v>
      </c>
      <c r="L31" t="s">
        <v>263</v>
      </c>
      <c r="M31" s="24">
        <v>0.52777777777777779</v>
      </c>
      <c r="N31" t="s">
        <v>278</v>
      </c>
      <c r="O31" t="s">
        <v>242</v>
      </c>
      <c r="P31">
        <v>8</v>
      </c>
    </row>
  </sheetData>
  <pageMargins left="0.7" right="0.7" top="0.75" bottom="0.75" header="0.3" footer="0.3"/>
  <ignoredErrors>
    <ignoredError sqref="N2"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C354C-8526-BC4D-9F98-FF59DDB2B8D0}">
  <dimension ref="A1:J31"/>
  <sheetViews>
    <sheetView workbookViewId="0"/>
  </sheetViews>
  <sheetFormatPr baseColWidth="10" defaultRowHeight="15" x14ac:dyDescent="0.2"/>
  <cols>
    <col min="1" max="1" width="20.1640625" bestFit="1" customWidth="1" collapsed="1"/>
    <col min="2" max="2" width="23" bestFit="1" customWidth="1" collapsed="1"/>
    <col min="3" max="3" width="21.6640625" bestFit="1" customWidth="1" collapsed="1"/>
  </cols>
  <sheetData>
    <row r="1" spans="1:10" x14ac:dyDescent="0.2">
      <c r="A1" s="23" t="s">
        <v>26</v>
      </c>
      <c r="B1" s="23" t="s">
        <v>189</v>
      </c>
      <c r="C1" s="23" t="s">
        <v>287</v>
      </c>
    </row>
    <row r="2" spans="1:10" x14ac:dyDescent="0.2">
      <c r="A2" t="s">
        <v>130</v>
      </c>
      <c r="B2" t="s">
        <v>131</v>
      </c>
      <c r="C2" t="s">
        <v>310</v>
      </c>
      <c r="D2" s="21"/>
      <c r="E2" s="21"/>
      <c r="F2" s="21"/>
      <c r="G2" s="21"/>
      <c r="H2" s="21"/>
      <c r="I2" s="29"/>
      <c r="J2" s="21"/>
    </row>
    <row r="3" spans="1:10" x14ac:dyDescent="0.2">
      <c r="A3" t="s">
        <v>132</v>
      </c>
      <c r="B3" t="s">
        <v>133</v>
      </c>
      <c r="C3" t="s">
        <v>312</v>
      </c>
      <c r="D3" s="21"/>
      <c r="E3" s="21"/>
      <c r="F3" s="21"/>
      <c r="G3" s="21"/>
      <c r="H3" s="21"/>
      <c r="I3" s="29"/>
      <c r="J3" s="21"/>
    </row>
    <row r="4" spans="1:10" x14ac:dyDescent="0.2">
      <c r="A4" t="s">
        <v>134</v>
      </c>
      <c r="B4" t="s">
        <v>135</v>
      </c>
      <c r="C4" t="s">
        <v>305</v>
      </c>
      <c r="D4" s="21"/>
      <c r="E4" s="21"/>
      <c r="F4" s="21"/>
      <c r="G4" s="21"/>
      <c r="H4" s="21"/>
      <c r="I4" s="29"/>
      <c r="J4" s="21"/>
    </row>
    <row r="5" spans="1:10" x14ac:dyDescent="0.2">
      <c r="A5" t="s">
        <v>136</v>
      </c>
      <c r="B5" t="s">
        <v>137</v>
      </c>
      <c r="C5" t="s">
        <v>307</v>
      </c>
      <c r="D5" s="21"/>
      <c r="E5" s="21"/>
      <c r="F5" s="21"/>
      <c r="G5" s="21"/>
      <c r="H5" s="21"/>
      <c r="I5" s="29"/>
      <c r="J5" s="22"/>
    </row>
    <row r="6" spans="1:10" x14ac:dyDescent="0.2">
      <c r="A6" t="s">
        <v>138</v>
      </c>
      <c r="B6" t="s">
        <v>139</v>
      </c>
      <c r="C6" t="s">
        <v>314</v>
      </c>
      <c r="D6" s="21"/>
      <c r="E6" s="21"/>
      <c r="F6" s="21"/>
      <c r="G6" s="21"/>
      <c r="H6" s="21"/>
      <c r="I6" s="29"/>
      <c r="J6" s="21"/>
    </row>
    <row r="7" spans="1:10" x14ac:dyDescent="0.2">
      <c r="A7" t="s">
        <v>140</v>
      </c>
      <c r="B7" t="s">
        <v>141</v>
      </c>
      <c r="C7" t="s">
        <v>288</v>
      </c>
      <c r="D7" s="22"/>
      <c r="E7" s="21"/>
      <c r="F7" s="21"/>
      <c r="G7" s="21"/>
      <c r="H7" s="21"/>
      <c r="I7" s="29"/>
      <c r="J7" s="21"/>
    </row>
    <row r="8" spans="1:10" x14ac:dyDescent="0.2">
      <c r="A8" t="s">
        <v>142</v>
      </c>
      <c r="B8" t="s">
        <v>143</v>
      </c>
      <c r="C8" t="s">
        <v>291</v>
      </c>
      <c r="D8" s="21"/>
      <c r="E8" s="21"/>
      <c r="F8" s="21"/>
      <c r="G8" s="21"/>
      <c r="H8" s="21"/>
      <c r="I8" s="29"/>
      <c r="J8" s="22"/>
    </row>
    <row r="9" spans="1:10" x14ac:dyDescent="0.2">
      <c r="A9" t="s">
        <v>144</v>
      </c>
      <c r="B9" t="s">
        <v>145</v>
      </c>
      <c r="C9" t="s">
        <v>294</v>
      </c>
      <c r="D9" s="21"/>
      <c r="E9" s="21"/>
      <c r="F9" s="21"/>
      <c r="G9" s="21"/>
      <c r="H9" s="21"/>
      <c r="I9" s="29"/>
      <c r="J9" s="22"/>
    </row>
    <row r="10" spans="1:10" x14ac:dyDescent="0.2">
      <c r="A10" t="s">
        <v>146</v>
      </c>
      <c r="B10" t="s">
        <v>147</v>
      </c>
      <c r="C10" t="s">
        <v>313</v>
      </c>
      <c r="D10" s="21"/>
      <c r="E10" s="21"/>
      <c r="F10" s="21"/>
      <c r="G10" s="21"/>
      <c r="H10" s="21"/>
      <c r="I10" s="29"/>
      <c r="J10" s="21"/>
    </row>
    <row r="11" spans="1:10" x14ac:dyDescent="0.2">
      <c r="A11" t="s">
        <v>148</v>
      </c>
      <c r="B11" t="s">
        <v>149</v>
      </c>
      <c r="C11" t="s">
        <v>309</v>
      </c>
      <c r="D11" s="21"/>
      <c r="E11" s="21"/>
      <c r="F11" s="21"/>
      <c r="G11" s="21"/>
      <c r="H11" s="21"/>
      <c r="I11" s="29"/>
      <c r="J11" s="21"/>
    </row>
    <row r="12" spans="1:10" x14ac:dyDescent="0.2">
      <c r="A12" t="s">
        <v>150</v>
      </c>
      <c r="B12" t="s">
        <v>149</v>
      </c>
      <c r="C12" t="s">
        <v>309</v>
      </c>
      <c r="D12" s="21"/>
      <c r="E12" s="21"/>
      <c r="F12" s="21"/>
      <c r="G12" s="21"/>
      <c r="H12" s="21"/>
      <c r="I12" s="29"/>
      <c r="J12" s="21"/>
    </row>
    <row r="13" spans="1:10" x14ac:dyDescent="0.2">
      <c r="A13" t="s">
        <v>151</v>
      </c>
      <c r="B13" t="s">
        <v>152</v>
      </c>
      <c r="C13" t="s">
        <v>298</v>
      </c>
      <c r="D13" s="21"/>
      <c r="E13" s="21"/>
      <c r="F13" s="21"/>
      <c r="G13" s="21"/>
      <c r="H13" s="21"/>
      <c r="I13" s="29"/>
      <c r="J13" s="21"/>
    </row>
    <row r="14" spans="1:10" x14ac:dyDescent="0.2">
      <c r="A14" t="s">
        <v>153</v>
      </c>
      <c r="B14" t="s">
        <v>154</v>
      </c>
      <c r="C14" t="s">
        <v>296</v>
      </c>
      <c r="D14" s="21"/>
      <c r="E14" s="21"/>
      <c r="F14" s="21"/>
      <c r="G14" s="21"/>
      <c r="H14" s="21"/>
      <c r="I14" s="29"/>
      <c r="J14" s="21"/>
    </row>
    <row r="15" spans="1:10" x14ac:dyDescent="0.2">
      <c r="A15" t="s">
        <v>155</v>
      </c>
      <c r="B15" t="s">
        <v>156</v>
      </c>
      <c r="C15" t="s">
        <v>311</v>
      </c>
      <c r="D15" s="22"/>
      <c r="E15" s="21"/>
      <c r="F15" s="21"/>
      <c r="G15" s="21"/>
      <c r="H15" s="21"/>
      <c r="I15" s="29"/>
      <c r="J15" s="21"/>
    </row>
    <row r="16" spans="1:10" x14ac:dyDescent="0.2">
      <c r="A16" t="s">
        <v>157</v>
      </c>
      <c r="B16" t="s">
        <v>158</v>
      </c>
      <c r="C16" t="s">
        <v>292</v>
      </c>
      <c r="D16" s="21"/>
      <c r="E16" s="21"/>
      <c r="F16" s="21"/>
      <c r="G16" s="21"/>
      <c r="H16" s="21"/>
      <c r="I16" s="29"/>
      <c r="J16" s="22"/>
    </row>
    <row r="17" spans="1:10" x14ac:dyDescent="0.2">
      <c r="A17" t="s">
        <v>159</v>
      </c>
      <c r="B17" t="s">
        <v>160</v>
      </c>
      <c r="C17" t="s">
        <v>302</v>
      </c>
      <c r="D17" s="21"/>
      <c r="E17" s="21"/>
      <c r="F17" s="21"/>
      <c r="G17" s="21"/>
      <c r="H17" s="21"/>
      <c r="I17" s="29"/>
      <c r="J17" s="21"/>
    </row>
    <row r="18" spans="1:10" x14ac:dyDescent="0.2">
      <c r="A18" t="s">
        <v>161</v>
      </c>
      <c r="B18" t="s">
        <v>162</v>
      </c>
      <c r="C18" t="s">
        <v>289</v>
      </c>
      <c r="D18" s="21"/>
      <c r="E18" s="21"/>
      <c r="F18" s="21"/>
      <c r="G18" s="21"/>
      <c r="H18" s="21"/>
      <c r="I18" s="29"/>
      <c r="J18" s="21"/>
    </row>
    <row r="19" spans="1:10" x14ac:dyDescent="0.2">
      <c r="A19" t="s">
        <v>163</v>
      </c>
      <c r="B19" t="s">
        <v>164</v>
      </c>
      <c r="C19" t="s">
        <v>299</v>
      </c>
      <c r="D19" s="21"/>
      <c r="E19" s="21"/>
      <c r="F19" s="21"/>
      <c r="G19" s="21"/>
      <c r="H19" s="21"/>
      <c r="I19" s="29"/>
      <c r="J19" s="21"/>
    </row>
    <row r="20" spans="1:10" x14ac:dyDescent="0.2">
      <c r="A20" t="s">
        <v>165</v>
      </c>
      <c r="B20" t="s">
        <v>166</v>
      </c>
      <c r="C20" t="s">
        <v>316</v>
      </c>
      <c r="D20" s="21"/>
      <c r="E20" s="21"/>
      <c r="F20" s="21"/>
      <c r="G20" s="21"/>
      <c r="H20" s="21"/>
      <c r="I20" s="29"/>
      <c r="J20" s="22"/>
    </row>
    <row r="21" spans="1:10" x14ac:dyDescent="0.2">
      <c r="A21" t="s">
        <v>167</v>
      </c>
      <c r="B21" t="s">
        <v>168</v>
      </c>
      <c r="C21" t="s">
        <v>297</v>
      </c>
      <c r="D21" s="21"/>
      <c r="E21" s="21"/>
      <c r="F21" s="21"/>
      <c r="G21" s="21"/>
      <c r="H21" s="21"/>
      <c r="I21" s="29"/>
      <c r="J21" s="22"/>
    </row>
    <row r="22" spans="1:10" x14ac:dyDescent="0.2">
      <c r="A22" t="s">
        <v>169</v>
      </c>
      <c r="B22" t="s">
        <v>170</v>
      </c>
      <c r="C22" t="s">
        <v>303</v>
      </c>
      <c r="D22" s="21"/>
      <c r="E22" s="21"/>
      <c r="F22" s="21"/>
      <c r="G22" s="21"/>
      <c r="H22" s="21"/>
      <c r="I22" s="29"/>
      <c r="J22" s="21"/>
    </row>
    <row r="23" spans="1:10" x14ac:dyDescent="0.2">
      <c r="A23" t="s">
        <v>171</v>
      </c>
      <c r="B23" t="s">
        <v>172</v>
      </c>
      <c r="C23" t="s">
        <v>300</v>
      </c>
      <c r="D23" s="21"/>
      <c r="E23" s="21"/>
      <c r="F23" s="21"/>
      <c r="G23" s="21"/>
      <c r="H23" s="21"/>
      <c r="I23" s="29"/>
      <c r="J23" s="21"/>
    </row>
    <row r="24" spans="1:10" x14ac:dyDescent="0.2">
      <c r="A24" t="s">
        <v>173</v>
      </c>
      <c r="B24" t="s">
        <v>174</v>
      </c>
      <c r="C24" t="s">
        <v>290</v>
      </c>
      <c r="D24" s="21"/>
      <c r="E24" s="21"/>
      <c r="F24" s="29"/>
      <c r="G24" s="21"/>
      <c r="H24" s="21"/>
      <c r="I24" s="21"/>
      <c r="J24" s="21"/>
    </row>
    <row r="25" spans="1:10" x14ac:dyDescent="0.2">
      <c r="A25" t="s">
        <v>175</v>
      </c>
      <c r="B25" t="s">
        <v>176</v>
      </c>
      <c r="C25" t="s">
        <v>304</v>
      </c>
      <c r="D25" s="21"/>
      <c r="E25" s="21"/>
      <c r="F25" s="21"/>
      <c r="G25" s="21"/>
      <c r="H25" s="21"/>
      <c r="I25" s="29"/>
      <c r="J25" s="22"/>
    </row>
    <row r="26" spans="1:10" x14ac:dyDescent="0.2">
      <c r="A26" t="s">
        <v>177</v>
      </c>
      <c r="B26" t="s">
        <v>178</v>
      </c>
      <c r="C26" t="s">
        <v>306</v>
      </c>
      <c r="D26" s="21"/>
      <c r="E26" s="21"/>
      <c r="F26" s="21"/>
      <c r="G26" s="21"/>
      <c r="H26" s="21"/>
      <c r="I26" s="29"/>
      <c r="J26" s="22"/>
    </row>
    <row r="27" spans="1:10" x14ac:dyDescent="0.2">
      <c r="A27" t="s">
        <v>179</v>
      </c>
      <c r="B27" t="s">
        <v>180</v>
      </c>
      <c r="C27" t="s">
        <v>315</v>
      </c>
      <c r="D27" s="21"/>
      <c r="E27" s="21"/>
      <c r="F27" s="21"/>
      <c r="G27" s="21"/>
      <c r="H27" s="21"/>
      <c r="I27" s="29"/>
      <c r="J27" s="22"/>
    </row>
    <row r="28" spans="1:10" x14ac:dyDescent="0.2">
      <c r="A28" t="s">
        <v>181</v>
      </c>
      <c r="B28" t="s">
        <v>182</v>
      </c>
      <c r="C28" t="s">
        <v>295</v>
      </c>
      <c r="D28" s="21"/>
      <c r="E28" s="21"/>
      <c r="F28" s="21"/>
      <c r="G28" s="21"/>
      <c r="H28" s="21"/>
      <c r="I28" s="29"/>
      <c r="J28" s="21"/>
    </row>
    <row r="29" spans="1:10" x14ac:dyDescent="0.2">
      <c r="A29" t="s">
        <v>183</v>
      </c>
      <c r="B29" t="s">
        <v>184</v>
      </c>
      <c r="C29" t="s">
        <v>293</v>
      </c>
      <c r="D29" s="21"/>
      <c r="E29" s="21"/>
      <c r="F29" s="21"/>
      <c r="G29" s="21"/>
      <c r="H29" s="21"/>
      <c r="I29" s="29"/>
      <c r="J29" s="21"/>
    </row>
    <row r="30" spans="1:10" x14ac:dyDescent="0.2">
      <c r="A30" t="s">
        <v>185</v>
      </c>
      <c r="B30" t="s">
        <v>186</v>
      </c>
      <c r="C30" t="s">
        <v>301</v>
      </c>
      <c r="D30" s="21"/>
      <c r="E30" s="21"/>
      <c r="F30" s="21"/>
      <c r="G30" s="21"/>
      <c r="H30" s="21"/>
      <c r="I30" s="29"/>
      <c r="J30" s="22"/>
    </row>
    <row r="31" spans="1:10" x14ac:dyDescent="0.2">
      <c r="A31" t="s">
        <v>187</v>
      </c>
      <c r="B31" t="s">
        <v>188</v>
      </c>
      <c r="C31" t="s">
        <v>308</v>
      </c>
      <c r="D31" s="21"/>
      <c r="E31" s="21"/>
      <c r="F31" s="21"/>
      <c r="G31" s="21"/>
      <c r="H31" s="21"/>
      <c r="I31" s="29"/>
      <c r="J31" s="2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8B1E3-23C0-AA4D-9DB6-C62496E3F468}">
  <dimension ref="A1:F16"/>
  <sheetViews>
    <sheetView workbookViewId="0"/>
  </sheetViews>
  <sheetFormatPr baseColWidth="10" defaultRowHeight="15" x14ac:dyDescent="0.2"/>
  <sheetData>
    <row r="1" spans="1:6" x14ac:dyDescent="0.2">
      <c r="A1" t="s">
        <v>0</v>
      </c>
      <c r="B1" t="s">
        <v>1</v>
      </c>
      <c r="C1" t="s">
        <v>317</v>
      </c>
    </row>
    <row r="2" spans="1:6" x14ac:dyDescent="0.2">
      <c r="A2" t="s">
        <v>110</v>
      </c>
      <c r="B2" t="s">
        <v>103</v>
      </c>
      <c r="C2" t="s">
        <v>318</v>
      </c>
      <c r="D2">
        <f>IF(LEFT(C2,2)&lt;10,LEFT(C2,2),LEFT(C2,2)+12)</f>
        <v>18</v>
      </c>
      <c r="E2" t="str">
        <f>RIGHT(C2,2)</f>
        <v>00</v>
      </c>
      <c r="F2" s="31">
        <f>TIME(D2,E2,)</f>
        <v>0.75</v>
      </c>
    </row>
    <row r="3" spans="1:6" x14ac:dyDescent="0.2">
      <c r="A3" t="s">
        <v>10</v>
      </c>
      <c r="B3" t="s">
        <v>7</v>
      </c>
      <c r="C3" t="s">
        <v>318</v>
      </c>
      <c r="D3">
        <f t="shared" ref="D3:D16" si="0">IF(LEFT(C3,2)&lt;10,LEFT(C3,2),LEFT(C3,2)+12)</f>
        <v>18</v>
      </c>
      <c r="E3" t="str">
        <f t="shared" ref="E3:E16" si="1">RIGHT(C3,2)</f>
        <v>00</v>
      </c>
      <c r="F3" s="31">
        <f t="shared" ref="F3:F16" si="2">TIME(D3,E3,)</f>
        <v>0.75</v>
      </c>
    </row>
    <row r="4" spans="1:6" x14ac:dyDescent="0.2">
      <c r="A4" t="s">
        <v>17</v>
      </c>
      <c r="B4" t="s">
        <v>12</v>
      </c>
      <c r="C4" t="s">
        <v>319</v>
      </c>
      <c r="D4">
        <f t="shared" si="0"/>
        <v>18</v>
      </c>
      <c r="E4" t="str">
        <f t="shared" si="1"/>
        <v>30</v>
      </c>
      <c r="F4" s="31">
        <f t="shared" si="2"/>
        <v>0.77083333333333337</v>
      </c>
    </row>
    <row r="5" spans="1:6" x14ac:dyDescent="0.2">
      <c r="A5" t="s">
        <v>19</v>
      </c>
      <c r="B5" t="s">
        <v>8</v>
      </c>
      <c r="C5" t="s">
        <v>320</v>
      </c>
      <c r="D5">
        <f t="shared" si="0"/>
        <v>19</v>
      </c>
      <c r="E5" t="str">
        <f t="shared" si="1"/>
        <v>00</v>
      </c>
      <c r="F5" s="31">
        <f t="shared" si="2"/>
        <v>0.79166666666666663</v>
      </c>
    </row>
    <row r="6" spans="1:6" x14ac:dyDescent="0.2">
      <c r="A6" t="s">
        <v>111</v>
      </c>
      <c r="B6" t="s">
        <v>100</v>
      </c>
      <c r="C6" t="s">
        <v>321</v>
      </c>
      <c r="D6">
        <f t="shared" si="0"/>
        <v>20</v>
      </c>
      <c r="E6" t="str">
        <f t="shared" si="1"/>
        <v>00</v>
      </c>
      <c r="F6" s="31">
        <f t="shared" si="2"/>
        <v>0.83333333333333337</v>
      </c>
    </row>
    <row r="7" spans="1:6" x14ac:dyDescent="0.2">
      <c r="A7" t="s">
        <v>108</v>
      </c>
      <c r="B7" t="s">
        <v>13</v>
      </c>
      <c r="C7" t="s">
        <v>321</v>
      </c>
      <c r="D7">
        <f t="shared" si="0"/>
        <v>20</v>
      </c>
      <c r="E7" t="str">
        <f t="shared" si="1"/>
        <v>00</v>
      </c>
      <c r="F7" s="31">
        <f t="shared" si="2"/>
        <v>0.83333333333333337</v>
      </c>
    </row>
    <row r="8" spans="1:6" x14ac:dyDescent="0.2">
      <c r="A8" t="s">
        <v>102</v>
      </c>
      <c r="B8" t="s">
        <v>105</v>
      </c>
      <c r="C8" t="s">
        <v>322</v>
      </c>
      <c r="D8">
        <f t="shared" si="0"/>
        <v>21</v>
      </c>
      <c r="E8" t="str">
        <f t="shared" si="1"/>
        <v>00</v>
      </c>
      <c r="F8" s="31">
        <f t="shared" si="2"/>
        <v>0.875</v>
      </c>
    </row>
    <row r="9" spans="1:6" x14ac:dyDescent="0.2">
      <c r="A9" t="s">
        <v>15</v>
      </c>
      <c r="B9" t="s">
        <v>16</v>
      </c>
      <c r="C9" t="s">
        <v>322</v>
      </c>
      <c r="D9">
        <f t="shared" si="0"/>
        <v>21</v>
      </c>
      <c r="E9" t="str">
        <f t="shared" si="1"/>
        <v>00</v>
      </c>
      <c r="F9" s="31">
        <f t="shared" si="2"/>
        <v>0.875</v>
      </c>
    </row>
    <row r="10" spans="1:6" x14ac:dyDescent="0.2">
      <c r="D10" t="e">
        <f t="shared" si="0"/>
        <v>#VALUE!</v>
      </c>
      <c r="E10" t="str">
        <f t="shared" si="1"/>
        <v/>
      </c>
      <c r="F10" s="31" t="e">
        <f t="shared" si="2"/>
        <v>#VALUE!</v>
      </c>
    </row>
    <row r="11" spans="1:6" x14ac:dyDescent="0.2">
      <c r="D11" t="e">
        <f t="shared" si="0"/>
        <v>#VALUE!</v>
      </c>
      <c r="E11" t="str">
        <f t="shared" si="1"/>
        <v/>
      </c>
      <c r="F11" s="31" t="e">
        <f t="shared" si="2"/>
        <v>#VALUE!</v>
      </c>
    </row>
    <row r="12" spans="1:6" x14ac:dyDescent="0.2">
      <c r="D12" t="e">
        <f t="shared" si="0"/>
        <v>#VALUE!</v>
      </c>
      <c r="E12" t="str">
        <f t="shared" si="1"/>
        <v/>
      </c>
      <c r="F12" s="31" t="e">
        <f t="shared" si="2"/>
        <v>#VALUE!</v>
      </c>
    </row>
    <row r="13" spans="1:6" x14ac:dyDescent="0.2">
      <c r="D13" t="e">
        <f t="shared" si="0"/>
        <v>#VALUE!</v>
      </c>
      <c r="E13" t="str">
        <f t="shared" si="1"/>
        <v/>
      </c>
      <c r="F13" s="31" t="e">
        <f t="shared" si="2"/>
        <v>#VALUE!</v>
      </c>
    </row>
    <row r="14" spans="1:6" x14ac:dyDescent="0.2">
      <c r="D14" t="e">
        <f t="shared" si="0"/>
        <v>#VALUE!</v>
      </c>
      <c r="E14" t="str">
        <f t="shared" si="1"/>
        <v/>
      </c>
      <c r="F14" s="31" t="e">
        <f t="shared" si="2"/>
        <v>#VALUE!</v>
      </c>
    </row>
    <row r="15" spans="1:6" x14ac:dyDescent="0.2">
      <c r="D15" t="e">
        <f t="shared" si="0"/>
        <v>#VALUE!</v>
      </c>
      <c r="E15" t="str">
        <f t="shared" si="1"/>
        <v/>
      </c>
      <c r="F15" s="31" t="e">
        <f t="shared" si="2"/>
        <v>#VALUE!</v>
      </c>
    </row>
    <row r="16" spans="1:6" x14ac:dyDescent="0.2">
      <c r="D16" t="e">
        <f t="shared" si="0"/>
        <v>#VALUE!</v>
      </c>
      <c r="E16" t="str">
        <f t="shared" si="1"/>
        <v/>
      </c>
      <c r="F16" s="31" t="e">
        <f t="shared" si="2"/>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Summary</vt:lpstr>
      <vt:lpstr>pivot</vt:lpstr>
      <vt:lpstr>all models</vt:lpstr>
      <vt:lpstr>away rank</vt:lpstr>
      <vt:lpstr>home rank</vt:lpstr>
      <vt:lpstr>league</vt:lpstr>
      <vt:lpstr>standings</vt:lpstr>
      <vt:lpstr>arenas</vt:lpstr>
      <vt:lpstr>game times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dc:creator>
  <cp:lastModifiedBy>Microsoft Office User</cp:lastModifiedBy>
  <dcterms:created xsi:type="dcterms:W3CDTF">2021-09-28T19:53:44Z</dcterms:created>
  <dcterms:modified xsi:type="dcterms:W3CDTF">2021-10-08T14:36:24Z</dcterms:modified>
</cp:coreProperties>
</file>