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4.wmf" ContentType="image/x-wmf"/>
  <Override PartName="/xl/media/image13.wmf" ContentType="image/x-wmf"/>
  <Override PartName="/xl/media/image12.wmf" ContentType="image/x-wmf"/>
  <Override PartName="/xl/media/image11.wmf" ContentType="image/x-wmf"/>
  <Override PartName="/xl/media/image1.wmf" ContentType="image/x-wmf"/>
  <Override PartName="/xl/media/image2.wmf" ContentType="image/x-wmf"/>
  <Override PartName="/xl/media/image3.wmf" ContentType="image/x-wmf"/>
  <Override PartName="/xl/media/image4.wmf" ContentType="image/x-wmf"/>
  <Override PartName="/xl/media/image5.wmf" ContentType="image/x-wmf"/>
  <Override PartName="/xl/media/image6.wmf" ContentType="image/x-wmf"/>
  <Override PartName="/xl/media/image7.wmf" ContentType="image/x-wmf"/>
  <Override PartName="/xl/media/image8.wmf" ContentType="image/x-wmf"/>
  <Override PartName="/xl/media/image10.wmf" ContentType="image/x-wmf"/>
  <Override PartName="/xl/media/image9.wmf" ContentType="image/x-wmf"/>
  <Override PartName="/xl/sharedStrings.xml" ContentType="application/vnd.openxmlformats-officedocument.spreadsheetml.sharedStrings+xml"/>
  <Override PartName="/xl/comments1.xml" ContentType="application/vnd.openxmlformats-officedocument.spreadsheetml.comment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6.xml" ContentType="application/vnd.openxmlformats-officedocument.drawing+xml"/>
  <Override PartName="/xl/drawings/drawing5.xml" ContentType="application/vnd.openxmlformats-officedocument.drawing+xml"/>
  <Override PartName="/xl/drawings/drawing3.xml" ContentType="application/vnd.openxmlformats-officedocument.drawing+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4.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4" firstSheet="0" activeTab="0"/>
  </bookViews>
  <sheets>
    <sheet name="Input" sheetId="1" state="visible" r:id="rId2"/>
    <sheet name="Rate GKS" sheetId="2" state="visible" r:id="rId3"/>
    <sheet name="Rate Oms. Ekstra" sheetId="3" state="visible" r:id="rId4"/>
    <sheet name="Hardware" sheetId="4" state="visible" r:id="rId5"/>
    <sheet name="Godt I Gang GKS" sheetId="5" state="visible" r:id="rId6"/>
    <sheet name="Installation Oms. Ekstra" sheetId="6" state="visible" r:id="rId7"/>
    <sheet name="Support" sheetId="7" state="visible" r:id="rId8"/>
    <sheet name="Data Omstilling" sheetId="8" state="visible" r:id="rId9"/>
  </sheets>
  <definedNames>
    <definedName function="false" hidden="false" localSheetId="4" name="_xlnm.Print_Area" vbProcedure="false">'Godt I Gang GKS'!$A$1:$J$64</definedName>
    <definedName function="false" hidden="false" localSheetId="3" name="_xlnm.Print_Area" vbProcedure="false">Hardware!$A$1:$J$57</definedName>
    <definedName function="false" hidden="false" localSheetId="5" name="_xlnm.Print_Area" vbProcedure="false">'Installation Oms. Ekstra'!$A$1:$J$64</definedName>
    <definedName function="false" hidden="false" localSheetId="1" name="_xlnm.Print_Area" vbProcedure="false">'Rate GKS'!$A$1:$J$223</definedName>
    <definedName function="false" hidden="false" localSheetId="2" name="_xlnm.Print_Area" vbProcedure="false">'Rate Oms. Ekstra'!$A$1:$J$223</definedName>
    <definedName function="false" hidden="false" localSheetId="6" name="_xlnm.Print_Area" vbProcedure="false">Support!$A$1:$J$171</definedName>
    <definedName function="false" hidden="false" localSheetId="1" name="_xlnm.Print_Area" vbProcedure="false">'Rate GKS'!$A$1:$J$223</definedName>
    <definedName function="false" hidden="false" localSheetId="2" name="_xlnm.Print_Area" vbProcedure="false">'Rate Oms. Ekstra'!$A$1:$J$223</definedName>
    <definedName function="false" hidden="false" localSheetId="3" name="_xlnm.Print_Area" vbProcedure="false">Hardware!$A$1:$J$57</definedName>
    <definedName function="false" hidden="false" localSheetId="4" name="_xlnm.Print_Area" vbProcedure="false">'Godt I Gang GKS'!$A$1:$J$64</definedName>
    <definedName function="false" hidden="false" localSheetId="5" name="_xlnm.Print_Area" vbProcedure="false">'Installation Oms. Ekstra'!$A$1:$J$64</definedName>
    <definedName function="false" hidden="false" localSheetId="6" name="_xlnm.Print_Area" vbProcedure="false">Support!$A$1:$J$171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178" authorId="0">
      <text>
        <r>
          <rPr>
            <sz val="11"/>
            <color rgb="FF000000"/>
            <rFont val="Calibri"/>
            <family val="2"/>
            <charset val="1"/>
          </rPr>
          <t>SKRIV TOTAL BELØB I ANTAL</t>
        </r>
      </text>
    </comment>
    <comment ref="A198" authorId="0">
      <text>
        <r>
          <rPr>
            <sz val="11"/>
            <color rgb="FF000000"/>
            <rFont val="Calibri"/>
            <family val="2"/>
            <charset val="1"/>
          </rPr>
          <t>SKRIV TOTAL BELØB I ANTAL</t>
        </r>
      </text>
    </comment>
    <comment ref="A218" authorId="0">
      <text>
        <r>
          <rPr>
            <sz val="11"/>
            <color rgb="FF000000"/>
            <rFont val="Calibri"/>
            <family val="2"/>
            <charset val="1"/>
          </rPr>
          <t>SKRIV TOTAL BELØB PR. MD. I ANTAL</t>
        </r>
      </text>
    </comment>
  </commentList>
</comments>
</file>

<file path=xl/sharedStrings.xml><?xml version="1.0" encoding="utf-8"?>
<sst xmlns="http://schemas.openxmlformats.org/spreadsheetml/2006/main" count="723" uniqueCount="402">
  <si>
    <t>Løsning</t>
  </si>
  <si>
    <t>Partner inst.</t>
  </si>
  <si>
    <t>Segment</t>
  </si>
  <si>
    <t>Afdeling</t>
  </si>
  <si>
    <t>Adresse</t>
  </si>
  <si>
    <t>CVR</t>
  </si>
  <si>
    <t>Tlf.</t>
  </si>
  <si>
    <t>support mail</t>
  </si>
  <si>
    <t>Bagsværd</t>
  </si>
  <si>
    <t>Bornholm</t>
  </si>
  <si>
    <t>Jylland</t>
  </si>
  <si>
    <t>Fyn</t>
  </si>
  <si>
    <t>Glostrup</t>
  </si>
  <si>
    <t>Sjælland</t>
  </si>
  <si>
    <t>Finansiering</t>
  </si>
  <si>
    <t>Grundpakke</t>
  </si>
  <si>
    <t>Pris pr. bruger</t>
  </si>
  <si>
    <t>Løbetid</t>
  </si>
  <si>
    <t>Antal brugere</t>
  </si>
  <si>
    <t>Hardware</t>
  </si>
  <si>
    <t>Pris ift. valg i input</t>
  </si>
  <si>
    <t>Interval min ift. input</t>
  </si>
  <si>
    <t>Interval max ift. input</t>
  </si>
  <si>
    <t>pris Kazam ift. interval</t>
  </si>
  <si>
    <t>Pris doro ift. interval</t>
  </si>
  <si>
    <t>Pris 4G usb</t>
  </si>
  <si>
    <t>Pris 4G wifi</t>
  </si>
  <si>
    <t>Bluetooth headset</t>
  </si>
  <si>
    <t>Office headset</t>
  </si>
  <si>
    <t>Rørløfter</t>
  </si>
  <si>
    <t>48 md</t>
  </si>
  <si>
    <t>36 md</t>
  </si>
  <si>
    <t>24 md</t>
  </si>
  <si>
    <t>sum 48</t>
  </si>
  <si>
    <t>sum 36</t>
  </si>
  <si>
    <t>sum 24</t>
  </si>
  <si>
    <t>Jylland min</t>
  </si>
  <si>
    <t>Jylland max</t>
  </si>
  <si>
    <t>Sjælland min</t>
  </si>
  <si>
    <t>Sjælland max</t>
  </si>
  <si>
    <t>Fyn min</t>
  </si>
  <si>
    <t>Fyn max</t>
  </si>
  <si>
    <t>Bagsværd min</t>
  </si>
  <si>
    <t>Bagsværd max</t>
  </si>
  <si>
    <t>Glostrup min</t>
  </si>
  <si>
    <t>Glostrup max</t>
  </si>
  <si>
    <t>Bornholm min</t>
  </si>
  <si>
    <t>Bornholm max</t>
  </si>
  <si>
    <t>Godt Købmandsskab (GKS) + std. Omst.</t>
  </si>
  <si>
    <t>Ja</t>
  </si>
  <si>
    <t>BS05</t>
  </si>
  <si>
    <t>TDC Erhvervscenter Bagsværd</t>
  </si>
  <si>
    <t>Vadstrupvej 77</t>
  </si>
  <si>
    <t>2880 Bagsværd</t>
  </si>
  <si>
    <t>44 44 05 11</t>
  </si>
  <si>
    <t>bagsvaerd@tdcerhvervscenter.dk</t>
  </si>
  <si>
    <t>Iver Jakobsen</t>
  </si>
  <si>
    <t>Jess Rømer</t>
  </si>
  <si>
    <t>Brian Thomsen</t>
  </si>
  <si>
    <t>Jakob Lund Rasmussen</t>
  </si>
  <si>
    <t>Kasper Johannessen</t>
  </si>
  <si>
    <t>Aydin Musovski</t>
  </si>
  <si>
    <t>KAZAM Mobil telefon **</t>
  </si>
  <si>
    <t>TDC Omstilling Ekstra</t>
  </si>
  <si>
    <t>Nej</t>
  </si>
  <si>
    <t>BS30</t>
  </si>
  <si>
    <t>TDC Erhvervscenter Bornholm</t>
  </si>
  <si>
    <t>Industrivej 1B</t>
  </si>
  <si>
    <t>3700 Rønne</t>
  </si>
  <si>
    <t>56 95 85 15</t>
  </si>
  <si>
    <t>ronne@tdcerhvervscenter.dk</t>
  </si>
  <si>
    <t>Jan Castengren</t>
  </si>
  <si>
    <t>Marc Håkansson</t>
  </si>
  <si>
    <t>Claus Pedersen</t>
  </si>
  <si>
    <t>Jens Jacob Groth Madsen</t>
  </si>
  <si>
    <t>Morten Stricker</t>
  </si>
  <si>
    <t>Bo Bøgeskov</t>
  </si>
  <si>
    <t>DORO Mobil telefon *</t>
  </si>
  <si>
    <t>BS50</t>
  </si>
  <si>
    <t>TDC Erhvervscenter Esbjerg</t>
  </si>
  <si>
    <t>Sædding Strandvej 61</t>
  </si>
  <si>
    <t>6715 Esbjerg N</t>
  </si>
  <si>
    <t>70 25 75 00</t>
  </si>
  <si>
    <t>support@scalejylland.dk</t>
  </si>
  <si>
    <t>Johnnie Hansen</t>
  </si>
  <si>
    <t>René Andreassen</t>
  </si>
  <si>
    <t>Christian Jydby</t>
  </si>
  <si>
    <t>Per Jan Christensen</t>
  </si>
  <si>
    <t>Danni Hjorth</t>
  </si>
  <si>
    <t>Huawei 4G USB modem *</t>
  </si>
  <si>
    <t>EP</t>
  </si>
  <si>
    <t>TDC Erhvervscenter Fyn</t>
  </si>
  <si>
    <t>Svendborgvej 39</t>
  </si>
  <si>
    <t>5260 Odense S</t>
  </si>
  <si>
    <t>70 20 34 54</t>
  </si>
  <si>
    <t>odenses@tdcerhvervscenter.dk</t>
  </si>
  <si>
    <t>Kim Castengren</t>
  </si>
  <si>
    <t>Danny Rithaporn</t>
  </si>
  <si>
    <t>David Petersen</t>
  </si>
  <si>
    <t>Huawei 4G wifi router *</t>
  </si>
  <si>
    <t>SOHO</t>
  </si>
  <si>
    <t>TDC Erhvervscenter Glostrup</t>
  </si>
  <si>
    <t>Naverland 1 A</t>
  </si>
  <si>
    <t>2600 Glostrup</t>
  </si>
  <si>
    <t>70 26 30 00</t>
  </si>
  <si>
    <t>glostrup@tdcerhvervscenter.dk</t>
  </si>
  <si>
    <t>Dennis Christensen</t>
  </si>
  <si>
    <t>Hanne Mønster</t>
  </si>
  <si>
    <t>Jabra/Plantronics/Sennheiser BT headset **</t>
  </si>
  <si>
    <t>CS</t>
  </si>
  <si>
    <t>TDC Erhvervscenter Holbæk</t>
  </si>
  <si>
    <t>Ved Faurgården 3</t>
  </si>
  <si>
    <t>4300 Holbæk</t>
  </si>
  <si>
    <t>70 25 08 00</t>
  </si>
  <si>
    <t>70250800@tdcerhvervscenter.dk</t>
  </si>
  <si>
    <t>Jacob Jul</t>
  </si>
  <si>
    <t>Henrik Jørgensen</t>
  </si>
  <si>
    <t>Jabra/Plantronics/Sennheiser Trådløst Office headset **</t>
  </si>
  <si>
    <t>TDC Erhvervscenter Køge</t>
  </si>
  <si>
    <t>Unionsvej 10</t>
  </si>
  <si>
    <t>4600 Køge</t>
  </si>
  <si>
    <t>James Selvarajah</t>
  </si>
  <si>
    <t>Henrik Laursen</t>
  </si>
  <si>
    <t>Jabra/Plantronics/Sennheiser Rørløfter **</t>
  </si>
  <si>
    <t>TDC Erhvervscenter Roskilde</t>
  </si>
  <si>
    <t>Københavnsvej 130</t>
  </si>
  <si>
    <t>4000 Roskilde</t>
  </si>
  <si>
    <t>Jeppe Nielsen</t>
  </si>
  <si>
    <t>Morten Birk</t>
  </si>
  <si>
    <t>TDC Erhvervscenter Slagelse</t>
  </si>
  <si>
    <t>Sorøvej 6</t>
  </si>
  <si>
    <t>4200 Slagelse</t>
  </si>
  <si>
    <t>Jesper Hejdeman</t>
  </si>
  <si>
    <t>Morten Haubjerg</t>
  </si>
  <si>
    <t>Jesper Landbo</t>
  </si>
  <si>
    <t>Morten Hoffmann Boesen</t>
  </si>
  <si>
    <t>John Bilstrup</t>
  </si>
  <si>
    <t>Nick Kure</t>
  </si>
  <si>
    <t>Kenneth Elsner</t>
  </si>
  <si>
    <t>Ulrich Trosbjerg Rasmussen</t>
  </si>
  <si>
    <t>Kim Houen Larsen</t>
  </si>
  <si>
    <t>Lars Kjærulff</t>
  </si>
  <si>
    <t>Lars Solberg</t>
  </si>
  <si>
    <t>Marco Botin Christensen</t>
  </si>
  <si>
    <t>Maria Winding</t>
  </si>
  <si>
    <t>Max Møller</t>
  </si>
  <si>
    <t>Mick Rasmussen</t>
  </si>
  <si>
    <t>Mike Bonet</t>
  </si>
  <si>
    <t>Mohamad Akile</t>
  </si>
  <si>
    <t>Nitharsen Vijayakanthan</t>
  </si>
  <si>
    <t>Rasmus Christensen</t>
  </si>
  <si>
    <t>Ronni Snitgaard</t>
  </si>
  <si>
    <t>Sebastian Landt</t>
  </si>
  <si>
    <t>Steen Slabiak Jensen</t>
  </si>
  <si>
    <t>Søren Abildgaard</t>
  </si>
  <si>
    <t>Torben Schrøder</t>
  </si>
  <si>
    <t>Thomas Bonde</t>
  </si>
  <si>
    <t>Thomas Hougesen</t>
  </si>
  <si>
    <t>Thomas Møller</t>
  </si>
  <si>
    <t>Thomas Riisgaard</t>
  </si>
  <si>
    <t>Tommy Feder</t>
  </si>
  <si>
    <t>Version</t>
  </si>
  <si>
    <t>4.0</t>
  </si>
  <si>
    <t>Center</t>
  </si>
  <si>
    <r>
      <rPr>
        <sz val="10"/>
        <color rgb="FF000000"/>
        <rFont val="Calibri"/>
        <family val="2"/>
        <charset val="1"/>
      </rPr>
      <t>Vejledning: </t>
    </r>
    <r>
      <rPr>
        <sz val="10"/>
        <color rgb="FF000000"/>
        <rFont val="Calibri"/>
        <family val="2"/>
        <charset val="1"/>
      </rPr>
      <t>Denne konfigurator kan beregne en vejledende provision på bagrund af input fra et TDC Erhverv Omstillings tilbud generet i Sales Cloud. Der ud over kan du lave tilbud til kunden på henholdsvis: Support og Rate aftale kontrakt evt. inklusive udstyrsaftale, installations kontrakt og support kontrakt.
Du udfylder de gule felter, som for de flestes tilfælde indeholder rullegardiner med forud definerede valgmuligheder. Andre felter, så som kunde informationer og rabat, er fri tekst felter, som du selv skrive i. Kan du ikke finde dit navn i rullegardinet, vælg da et vilkårligt navn og overskriv dette på den eller de relevante kontrakter, cellen er ikke låst.
Når alle felter er udfyldt går du ind på de relevante faner og udskriver til papir eller pdf hvorefter du er klar til at indhente underskriften fra kunden. BEMÆRK at du må IKKE vælge "Send e-mail som vedhæftet pdf.", da du så sender alle sider i regnearket, inklusive denne input side. 
Ønsker du blot at beregne din provision kan du nøjes med at udfylde segment i B114, samt input fra række 159 og ned, hvorefter du kan se din provision i cellerne B142-B144.
Sidde du sammen en kunde og udfylde skemaet, kan du vælge at skjule provisionsinformationerne ved at skrive "ja" i celle B146.
God fornøjelse :-)</t>
    </r>
  </si>
  <si>
    <t>Sælger</t>
  </si>
  <si>
    <t>Vælg løsning</t>
  </si>
  <si>
    <t>Dato</t>
  </si>
  <si>
    <t>Kundenavn</t>
  </si>
  <si>
    <t>Kundeadresse</t>
  </si>
  <si>
    <t>Kundeadresse 2</t>
  </si>
  <si>
    <t>Postnummer og By</t>
  </si>
  <si>
    <t>Kontaktperson</t>
  </si>
  <si>
    <t>CVR nummer</t>
  </si>
  <si>
    <t>TDC Erhvervscenter installation (JA/NEJ)</t>
  </si>
  <si>
    <t>Pris ved egen installation/Godt I Gang</t>
  </si>
  <si>
    <t>Rabat på egen installation/Godt I Gang</t>
  </si>
  <si>
    <t>Tilbudspris ved egen installation/Godt I Gang</t>
  </si>
  <si>
    <t>Hardware til rate betaling</t>
  </si>
  <si>
    <t>Antal brugere/telefoner - supportaftale</t>
  </si>
  <si>
    <t>Antal</t>
  </si>
  <si>
    <t>Produkt</t>
  </si>
  <si>
    <t>Pris pr. md pr. stk</t>
  </si>
  <si>
    <t>Pris pr. stk. finansieret</t>
  </si>
  <si>
    <t>Pris pr. bruger/telefon - supportaftale</t>
  </si>
  <si>
    <t>Grundpris - supportaftale</t>
  </si>
  <si>
    <t>Løbetid i måneder - supportaftale</t>
  </si>
  <si>
    <t>Support pr. måned</t>
  </si>
  <si>
    <t>Etableringsomkostninger rate</t>
  </si>
  <si>
    <t>Løbetid i måneder - rate</t>
  </si>
  <si>
    <t>PBS Reg. nr.</t>
  </si>
  <si>
    <t>PBS Konto nr. </t>
  </si>
  <si>
    <t>FRI TEKST</t>
  </si>
  <si>
    <t>Vejledende stykprovision brugerprofiler</t>
  </si>
  <si>
    <t>Vejledende satsprovision omsætning </t>
  </si>
  <si>
    <t>Sum udstyr i alt</t>
  </si>
  <si>
    <t>Vejledende provision total Omstilling</t>
  </si>
  <si>
    <t>skjul provision: skriv "ja" i celle B146</t>
  </si>
  <si>
    <r>
      <rPr>
        <sz val="11"/>
        <color rgb="FF000000"/>
        <rFont val="Calibri"/>
        <family val="2"/>
        <charset val="1"/>
      </rPr>
      <t>Vejledning: </t>
    </r>
    <r>
      <rPr>
        <b val="true"/>
        <sz val="11"/>
        <color rgb="FF000000"/>
        <rFont val="Calibri"/>
        <family val="2"/>
        <charset val="1"/>
      </rPr>
      <t>Udskriv dit TDC Erhverv Omstillings tilbud fra Sales Cloud. </t>
    </r>
    <r>
      <rPr>
        <sz val="11"/>
        <color rgb="FF000000"/>
        <rFont val="Calibri"/>
        <family val="2"/>
        <charset val="1"/>
      </rPr>
      <t>HUSK ALTID AT UDSKRIVE ET EKSEMPLAR AF DIT TILBUD INKLUSIVE TDC INSTALLATION - DETTE BRUGES TIL AT TASTE EFTER.</t>
    </r>
    <r>
      <rPr>
        <sz val="11"/>
        <color rgb="FF000000"/>
        <rFont val="Calibri"/>
        <family val="2"/>
        <charset val="1"/>
      </rPr>
      <t> Såfremt TDC Erhvervscenter skal lave installationen, angiver du dette i Sales Cloud og genudskriver tilbuddet som kunden kan skrive under på! Yderligere vejledning er angivet til højre for hver sektion nedenfor. Husk altid at angive segment i celle B114.</t>
    </r>
  </si>
  <si>
    <t>OMSTILLINGSPAKKE INPUT</t>
  </si>
  <si>
    <t>Antal </t>
  </si>
  <si>
    <t>Provision</t>
  </si>
  <si>
    <t>Oprettelse:</t>
  </si>
  <si>
    <t>TDC Omstilling </t>
  </si>
  <si>
    <t>Fra bilaget "Detaljeret oversigt over oprettelse" i dit TDC Erhverv Omstillings tilbud, taster du antal i de respektive gule felter til venstre. 
Orange felter autoudfyldes i det omfang det er muligt, der skal derfor ikke tastes i disse.
Eventuel rabat indtastes IKKE i skemaet.
I det tilfælde der er varelinjer i tilbuddet som ikke findes her, samles værdien af den eller de varelinjer og tastes under "diverse oprettelse" i celler B178.</t>
  </si>
  <si>
    <t>SCALE MOBIL MIX GRUNDABONNEMENT</t>
  </si>
  <si>
    <t>SCALE MOBILPAKKE BASIS</t>
  </si>
  <si>
    <t>SCALE MOBILPAKKE MEDIUM</t>
  </si>
  <si>
    <t>SCALE MOBILPAKKE EKSTRA</t>
  </si>
  <si>
    <t>SCALE MOBILPAKKE EKSTRA UDLAND </t>
  </si>
  <si>
    <t>Antal tilvalg SCALE MOBIL MIX</t>
  </si>
  <si>
    <t>Direkte Nummer 1 stk</t>
  </si>
  <si>
    <t>Direkte nr 10 stk</t>
  </si>
  <si>
    <t>Velkomsthilsen</t>
  </si>
  <si>
    <t>Udvidet Søgegruppe</t>
  </si>
  <si>
    <t>Musik på Hold</t>
  </si>
  <si>
    <t>Menuvalg</t>
  </si>
  <si>
    <t>PC Omstilling</t>
  </si>
  <si>
    <t>PC opkaldsklient</t>
  </si>
  <si>
    <t>VOQ Omstilling ekstra brugere</t>
  </si>
  <si>
    <t>Ipt. Cc Agent</t>
  </si>
  <si>
    <t>Ipt. Cc Supervisor </t>
  </si>
  <si>
    <t>DIVERSE OPRETTELSE</t>
  </si>
  <si>
    <t>Installation af løsning:</t>
  </si>
  <si>
    <t>Remote Installation</t>
  </si>
  <si>
    <t>Fra bilaget "Detaljeret oversigt over installation" i dit TDC Erhverv Omstillings tilbud, taster du antal i de respektive gule felter til venstre.
Orange felter autoudfyldes i det omfang det er muligt, der skal derfor ikke tastes i disse.
Eventuel rabat indtastes IKKE i skemaet. 
I det tilfælde der er varelinjer i tilbuddet som ikke findes her, samles værdien af den eller de varelinjer og tastes under "diverse oprettelse" i celler B196.
 </t>
  </si>
  <si>
    <t>SCALE INST GRUNDPK</t>
  </si>
  <si>
    <t>SCALE INST GRUNDP AVANC.</t>
  </si>
  <si>
    <t>SCALE INST OPSTAR+KØRSEL</t>
  </si>
  <si>
    <t>Scale Installation Udvidet Søgegr.</t>
  </si>
  <si>
    <t>Installation Wallboard light (kræver udvidet søge gr.)</t>
  </si>
  <si>
    <t>Installation Wallboard (kræver udvidet søge gr. + call center supervisor)</t>
  </si>
  <si>
    <t>Installation musik på hold</t>
  </si>
  <si>
    <t>Scale Installation Menuvalg</t>
  </si>
  <si>
    <t>Installation af PC omstilling</t>
  </si>
  <si>
    <t>Installation af PC opkaldsklient</t>
  </si>
  <si>
    <t>Hjælp til indspilning af besked</t>
  </si>
  <si>
    <t>VOQ  Installation under 50 brugere- ekstrabrugere</t>
  </si>
  <si>
    <t>Scale Installation Call Center Supervisor/Agent</t>
  </si>
  <si>
    <t>kundeuddannelse på installationsdagen</t>
  </si>
  <si>
    <t>Ekstra uddannelse 1-2 uger efter installation </t>
  </si>
  <si>
    <t>DIVERSE INSTALLATION</t>
  </si>
  <si>
    <t>Drift:</t>
  </si>
  <si>
    <t>Fra bilaget "Detaljeret oversigt over drift pr. måned" i dit TDC Erhverv Omstillings tilbud, taster du antal i de respektive gule felter til venstre.
Orange felter autoudfyldes i det omfang det er muligt, der skal derfor ikke tastes i disse.
Eventuel rabat indtastes IKKE i skemaet. 
I det tilfælde der er varelinjer i tilbuddet som ikke findes her, samles værdien af den eller de varelinjer og tastes under "diverse oprettelse" i celler B216.
</t>
  </si>
  <si>
    <t>DIVERSE DRIFT</t>
  </si>
  <si>
    <t>Mellem</t>
  </si>
  <si>
    <t>CVR:</t>
  </si>
  <si>
    <t>Herefter benævnt TDC Erhvervscenter</t>
  </si>
  <si>
    <t>Og</t>
  </si>
  <si>
    <t>Herefter benævnt Kunden</t>
  </si>
  <si>
    <t>Er der indgået en TDC Erhvervscenter Omstilling Support- og</t>
  </si>
  <si>
    <t>rate aftale ("Aftalen")</t>
  </si>
  <si>
    <t>Aftalen omfatter support udført af TDC Erhvervscenter på Kundens</t>
  </si>
  <si>
    <t>TDC Erhverv Omstillings løsning og rente- og gebyrfri rate betaling af</t>
  </si>
  <si>
    <t>etableringsomkostningerne for Kundens TDC Erhverv Omstillings løsning.</t>
  </si>
  <si>
    <t>Aftalen omfatter følgende:</t>
  </si>
  <si>
    <t>Support:</t>
  </si>
  <si>
    <t>Telefonisk assistance og remote support i forbindelse med den daglige </t>
  </si>
  <si>
    <t>drift af løsningen. Aftalen dækker de justeringer og ændringer, der </t>
  </si>
  <si>
    <t>kan foretages remote via Selvbetjening Erhverv på tdc.dk.</t>
  </si>
  <si>
    <t>* Oprettelse / nedlæggelse af bruger</t>
  </si>
  <si>
    <t>* Ændring af velkomsthilsen og natsvar</t>
  </si>
  <si>
    <t>* Ændring af eksisterende funktioner og faciliteter</t>
  </si>
  <si>
    <t>* Ændring af brugerprofiler</t>
  </si>
  <si>
    <t>* Hjælp til upload af lydfil</t>
  </si>
  <si>
    <t>* Hotline telefon-support til kundens navngivne systemansvarlige</t>
  </si>
  <si>
    <t>Grundbeløb</t>
  </si>
  <si>
    <t>Pris pr. måned - supportaftale</t>
  </si>
  <si>
    <t>16:00. Supportarbejde udføres indenfor maksimalt 2 hverdage. </t>
  </si>
  <si>
    <t>Undtagelser fra aftalen</t>
  </si>
  <si>
    <t>Aftalen omfatter ikke support på ADSL-, bærelinjer eller switche. </t>
  </si>
  <si>
    <t>Disse produkter er omfattet af TDC’s standardbetingelser for support </t>
  </si>
  <si>
    <t>af abonnementer. Support for disse ydes af TDC fejlretning på telefon</t>
  </si>
  <si>
    <t>70 70 90 90.</t>
  </si>
  <si>
    <t>Konfiguration af nye brugere på løsningen er ikke indeholdt i Aftalen,</t>
  </si>
  <si>
    <t>og afregnes til gældende listepris. Support som skyldes Kundens egne </t>
  </si>
  <si>
    <t>udførte funktionsændringer faktureres efter gældende listepris.</t>
  </si>
  <si>
    <t>Aftalen indeholder ingen former for on site support, installation, </t>
  </si>
  <si>
    <t>undervisning og licenser. For ydelser som ikke er dækket af Aftalen </t>
  </si>
  <si>
    <t>gælder, at al support udføres til gældende listepris. </t>
  </si>
  <si>
    <t>Aftalen dækker ikke support på tredjeparts udstyr og installationer.</t>
  </si>
  <si>
    <t>Forbehold</t>
  </si>
  <si>
    <t>TDC Erhvervscenters forpligtelser bortfalder hvis forhold som TDC </t>
  </si>
  <si>
    <t>Erhvervscenter ikke er herre over gør, at der ikke kan skabes </t>
  </si>
  <si>
    <t>dataforbindelse mellem TDC’s servere og TDC Erhvervscenters </t>
  </si>
  <si>
    <t>supportcenter, og hvis nedbrud og driftsforstyrrelser skyldes fejl på </t>
  </si>
  <si>
    <t>TDC’s servere. </t>
  </si>
  <si>
    <t>Ansvarsbegrænsning</t>
  </si>
  <si>
    <t>TDC Erhvervscenter og dennes eventuelle underleverandør er i intet </t>
  </si>
  <si>
    <t>tilfælde ansvarlig for nogen følgeskade eller indirekte tab, herunder </t>
  </si>
  <si>
    <t>driftstab, tab af data, tidstab, tabt avance, forventede besparelser, </t>
  </si>
  <si>
    <t>genetablering af tabte data eller for noget krav rejst af tredjepart mod </t>
  </si>
  <si>
    <t>Kunden, selvom der er blevet gjort opmærksom på muligheden for </t>
  </si>
  <si>
    <t>sådanne tab eller krav. </t>
  </si>
  <si>
    <t>TDC Erhvervscenter kan i intet tilfælde gøres ansvarlig for fejl og </t>
  </si>
  <si>
    <t>driftsforstyrrelser på TDC’s server eller access.</t>
  </si>
  <si>
    <t>Force majeure</t>
  </si>
  <si>
    <t>TDC Erhvervscenters pligt til at foretage ændringer inden for 2 </t>
  </si>
  <si>
    <t>arbejdsdage bortfalder, i det omfang opfyldelse hindres af sådanne </t>
  </si>
  <si>
    <t>ekstraordinære omstændigheder, som TDC Erhvervscenter ikke er </t>
  </si>
  <si>
    <t>herre over, og som TDC Erhvervscenter ikke ved Aftalens indgåelse </t>
  </si>
  <si>
    <t>med rimelighed kunne eller burde have forudset og ej heller burde </t>
  </si>
  <si>
    <t>have undgået eller overvundet (force majeure).</t>
  </si>
  <si>
    <t>Fortrolighed </t>
  </si>
  <si>
    <t>Alle informationer omkring Aftalens indhold, Kundens engagement og </t>
  </si>
  <si>
    <t>følsomme data vil blive behandlet strengt fortroligt.</t>
  </si>
  <si>
    <t>Rate betaling</t>
  </si>
  <si>
    <t>Omkostningerne til etablering af Kundens TDC Erhverv Omstillings</t>
  </si>
  <si>
    <t>oprettelse af Kundens TDC Erhverv Omstillings løsning, der opkræves</t>
  </si>
  <si>
    <t>af TDC er IKKE omfattet af denne rate betaling.</t>
  </si>
  <si>
    <t>Etableringsomkostningerne dækker over følgende:</t>
  </si>
  <si>
    <t>Kundeuddannelse på installationsdagen</t>
  </si>
  <si>
    <t>Opstart og kørsel</t>
  </si>
  <si>
    <t>Etableringspris i alt </t>
  </si>
  <si>
    <t>Etablering af rate aftale</t>
  </si>
  <si>
    <t>Totalbeløb til rate betaling</t>
  </si>
  <si>
    <t>Pris pr. måned - rate betaling</t>
  </si>
  <si>
    <t>Opsætning af telefoner</t>
  </si>
  <si>
    <t>Kunden udfylder installationsblanket med lokalnumre og navne mv.</t>
  </si>
  <si>
    <t>Etableringen udføres på hverdage mellem kl. 08.00 - 16.00. Eventuelt</t>
  </si>
  <si>
    <t>ekstra arbejde faktureres særskilt, med accept fra kunden.</t>
  </si>
  <si>
    <t>Aftalens varighed</t>
  </si>
  <si>
    <t>måneder, Aftalen faktureres fra datoen for etablering af løsningen. </t>
  </si>
  <si>
    <t>Aftalen om rate betaling ophører med udløb af den aftale periode. Hvis </t>
  </si>
  <si>
    <t>Hvis support aftalen ikke opsiges, fortsætter denne uændret. Aftalen</t>
  </si>
  <si>
    <t>kan af begge parter opsiges med et skriftligt varsel på 90 dage til</t>
  </si>
  <si>
    <t>udgangen af et kvartal, dog først efter udløb af aftaleperioden.</t>
  </si>
  <si>
    <t>Fakturering og betaling</t>
  </si>
  <si>
    <t>Aftalen faktureres kvartalsvis forud.</t>
  </si>
  <si>
    <t>Ved manglende tilmelding til PBS, tillægges et fakturagebyr på kr. 40,-</t>
  </si>
  <si>
    <t>Alle priser er oplyst ekskl. moms.</t>
  </si>
  <si>
    <t>PBS-tilmelding</t>
  </si>
  <si>
    <t>Reg. nr.:</t>
  </si>
  <si>
    <t>Konto nr.:</t>
  </si>
  <si>
    <t>Ved angivelse af PBS oplysninger i denne kontrakt, accepteres det</t>
  </si>
  <si>
    <t>samtidig, at TDC Erhvervscenter tilmelder abonnement til Nets.</t>
  </si>
  <si>
    <t>Total pris pr. måned - SAMLET</t>
  </si>
  <si>
    <t>Dato:</t>
  </si>
  <si>
    <t>___________________</t>
  </si>
  <si>
    <t>____________________</t>
  </si>
  <si>
    <t>Grund indstallation, brugerprofiler, søgegruppe mv.</t>
  </si>
  <si>
    <t>Installationspris i alt </t>
  </si>
  <si>
    <t>Installationen udføres på hverdage mellem kl. 08.00 - 16.00. Eventuelt</t>
  </si>
  <si>
    <t>måneder, Aftalen faktureres fra datoen for installation af løsningen. </t>
  </si>
  <si>
    <t>Specifikation af hardware  i udstyrsaftale</t>
  </si>
  <si>
    <t>Jævnfør support- og rate aftale TDC Erhverv Omstilling, </t>
  </si>
  <si>
    <t>specificerer dette bilag det omfattede hardware i udstyrsaftalen.</t>
  </si>
  <si>
    <t>Beskrivelse</t>
  </si>
  <si>
    <t>* Produktet er omfattet af bytteret/service</t>
  </si>
  <si>
    <t>Pris </t>
  </si>
  <si>
    <t>Sum udstyrsaftale pr. måned</t>
  </si>
  <si>
    <t>Månedsprisen indgår i den samlede rate betaling.</t>
  </si>
  <si>
    <t>Bytteret/service</t>
  </si>
  <si>
    <t>Produktet leveres med bytteret ved defekt. Bytteret giver mulighed for </t>
  </si>
  <si>
    <t>1 ombytning pr. aftaleår. Eventuelle ombytninger er ikke bundet til </t>
  </si>
  <si>
    <t>kalenderåret. Mere end én ombytning kan derfor godt finde sted i samme</t>
  </si>
  <si>
    <t>aftaleår. Bytteret udbydes og serviceres af TDC Erhvervscenter.</t>
  </si>
  <si>
    <t>Udvidet garanti</t>
  </si>
  <si>
    <t>Udvidet garanti dækker over forlængelse af reklamationsfristen til at </t>
  </si>
  <si>
    <t>omfattet den ovenfor nævnte periode. </t>
  </si>
  <si>
    <t>Øvrigt udstyr</t>
  </si>
  <si>
    <t>Øvrigt udstyr er omfattet af 12 måneders reklamationsret</t>
  </si>
  <si>
    <t>Er der indgået aftale om Godt I Gang hjælp med TDC Erhverv</t>
  </si>
  <si>
    <t>Omstilling</t>
  </si>
  <si>
    <t>(”Aftalen”)</t>
  </si>
  <si>
    <t>Som beskrevet i løsningsforslag til TDC Erhverv Omstilling, er tilbud på</t>
  </si>
  <si>
    <t>Godt I Gang hjælp afholdt for sig selv, da dette udføres af TDC Erhvervs-</t>
  </si>
  <si>
    <t>center. Indholdet i Aftalen er udarbejdet i henhold til de oplysninger og</t>
  </si>
  <si>
    <t>informationer der er fremkommet ved vores møde.</t>
  </si>
  <si>
    <t>Godt I Gang pris i alt </t>
  </si>
  <si>
    <t>Betingelser og forbehold</t>
  </si>
  <si>
    <t>generelle salgs- og leveringsbetingelser.</t>
  </si>
  <si>
    <t>Fakturering finder sted på dato for installation. </t>
  </si>
  <si>
    <t>Er der indgået aftale om installation af TDC Erhverv Omstilling</t>
  </si>
  <si>
    <t>installation afholdt for sig selv, da dette udføres af TDC Erhvervscenter.</t>
  </si>
  <si>
    <t>Indholdet i Aftalen er udarbejdet i henhold til de oplysninger og info-</t>
  </si>
  <si>
    <t>mationer der er fremkommet ved vores møde.</t>
  </si>
  <si>
    <t>Er der indgået en TDC Erhvervscenter Omstilling Supportaftale </t>
  </si>
  <si>
    <t>TDC Erhverv Omstillings løsning.  </t>
  </si>
  <si>
    <t>Pris pr. måned </t>
  </si>
  <si>
    <t>Vilkår</t>
  </si>
  <si>
    <t>Kunden giver ved underskrift på Aftalen TDC Erhvervscenters </t>
  </si>
  <si>
    <t>teknikere administrator adgang til TDC Selvbetjening Erhverv </t>
  </si>
  <si>
    <t>med om brugernavn og password.</t>
  </si>
  <si>
    <t>installation af løsningen. Aftalen kan herefter opsiges af begge parter </t>
  </si>
  <si>
    <t>med et skriftligt varsel på 90 dage til udgangen af et kvartal.</t>
  </si>
  <si>
    <t>Hvis Aftalen ikke opsiges fortsætter Aftalen uændret.</t>
  </si>
  <si>
    <t>Reg. </t>
  </si>
  <si>
    <t>Konto</t>
  </si>
  <si>
    <t>Dit profilvalg:</t>
  </si>
  <si>
    <t>TDC</t>
  </si>
  <si>
    <t>SUM TDC </t>
  </si>
  <si>
    <t>Sum Sjælland</t>
  </si>
  <si>
    <t>Sum Jylland</t>
  </si>
  <si>
    <t>Sum Bagsværd</t>
  </si>
  <si>
    <t>Forretningsværdi</t>
  </si>
  <si>
    <t>Soho</t>
  </si>
  <si>
    <t>Installation wallboard light</t>
  </si>
  <si>
    <t>Installation wallboard</t>
  </si>
  <si>
    <t>Installation afPC opkaldsklient</t>
  </si>
  <si>
    <t>Opsætning af Wallboard</t>
  </si>
  <si>
    <t>Special rabat</t>
  </si>
</sst>
</file>

<file path=xl/styles.xml><?xml version="1.0" encoding="utf-8"?>
<styleSheet xmlns="http://schemas.openxmlformats.org/spreadsheetml/2006/main">
  <numFmts count="12">
    <numFmt numFmtId="164" formatCode="GENERAL"/>
    <numFmt numFmtId="165" formatCode="MM/DD/YYYY"/>
    <numFmt numFmtId="166" formatCode="_ &quot;kr. &quot;* #,##0_ ;_ &quot;kr. &quot;* \-#,##0_ ;_ &quot;kr. &quot;* \-??_ ;_ @_ "/>
    <numFmt numFmtId="167" formatCode="_ &quot;kr. &quot;* #,##0.00_ ;_ &quot;kr. &quot;* \-#,##0.00_ ;_ &quot;kr. &quot;* \-??_ ;_ @_ "/>
    <numFmt numFmtId="168" formatCode="0"/>
    <numFmt numFmtId="169" formatCode="#,##0"/>
    <numFmt numFmtId="170" formatCode="0%"/>
    <numFmt numFmtId="171" formatCode="_ * #,##0.00_ ;_ * \-#,##0.00_ ;_ * \-??_ ;_ @_ "/>
    <numFmt numFmtId="172" formatCode="_ * #,##0_ ;_ * \-#,##0_ ;_ * \-??_ ;_ @_ "/>
    <numFmt numFmtId="173" formatCode="#,##0_ ;\-#,##0\ "/>
    <numFmt numFmtId="174" formatCode="#,##0.00_ ;\-#,##0.00\ "/>
    <numFmt numFmtId="175" formatCode="0.00"/>
  </numFmts>
  <fonts count="2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2.1"/>
      <color rgb="FF0000FF"/>
      <name val="Calibri"/>
      <family val="2"/>
      <charset val="1"/>
    </font>
    <font>
      <sz val="11"/>
      <color rgb="FF3A302A"/>
      <name val="Calibri"/>
      <family val="2"/>
      <charset val="1"/>
    </font>
    <font>
      <sz val="11"/>
      <name val="Calibri"/>
      <family val="2"/>
      <charset val="1"/>
    </font>
    <font>
      <sz val="11"/>
      <color rgb="FF000000"/>
      <name val="Arial"/>
      <family val="2"/>
      <charset val="1"/>
    </font>
    <font>
      <b val="true"/>
      <sz val="10"/>
      <color rgb="FF000000"/>
      <name val="Calibri"/>
      <family val="2"/>
      <charset val="1"/>
    </font>
    <font>
      <sz val="10"/>
      <color rgb="FF000000"/>
      <name val="Calibri"/>
      <family val="2"/>
      <charset val="1"/>
    </font>
    <font>
      <b val="true"/>
      <sz val="24"/>
      <color rgb="FF000000"/>
      <name val="Calibri"/>
      <family val="2"/>
      <charset val="1"/>
    </font>
    <font>
      <b val="true"/>
      <sz val="16"/>
      <color rgb="FF000000"/>
      <name val="Calibri"/>
      <family val="2"/>
      <charset val="1"/>
    </font>
    <font>
      <b val="true"/>
      <sz val="14"/>
      <color rgb="FF000000"/>
      <name val="Tahoma"/>
      <family val="2"/>
      <charset val="1"/>
    </font>
    <font>
      <sz val="11"/>
      <name val="Arial"/>
      <family val="2"/>
      <charset val="1"/>
    </font>
    <font>
      <sz val="12"/>
      <color rgb="FF000000"/>
      <name val="Arial"/>
      <family val="2"/>
      <charset val="1"/>
    </font>
    <font>
      <b val="true"/>
      <sz val="11"/>
      <color rgb="FF000000"/>
      <name val="Arial"/>
      <family val="2"/>
      <charset val="1"/>
    </font>
    <font>
      <b val="true"/>
      <sz val="16"/>
      <color rgb="FF000000"/>
      <name val="Arial"/>
      <family val="2"/>
      <charset val="1"/>
    </font>
    <font>
      <sz val="11"/>
      <color rgb="FF000000"/>
      <name val="Verdana"/>
      <family val="2"/>
      <charset val="1"/>
    </font>
    <font>
      <sz val="12"/>
      <name val="Arial"/>
      <family val="2"/>
      <charset val="1"/>
    </font>
    <font>
      <b val="true"/>
      <sz val="11"/>
      <name val="Arial"/>
      <family val="2"/>
      <charset val="1"/>
    </font>
    <font>
      <sz val="9.5"/>
      <color rgb="FF000000"/>
      <name val="Verdana"/>
      <family val="2"/>
      <charset val="1"/>
    </font>
    <font>
      <sz val="12"/>
      <name val="Times New Roman"/>
      <family val="1"/>
    </font>
    <font>
      <b val="true"/>
      <sz val="18"/>
      <name val="Times New Roman"/>
      <family val="1"/>
    </font>
    <font>
      <b val="true"/>
      <sz val="14"/>
      <name val="Times New Roman"/>
      <family val="1"/>
    </font>
    <font>
      <sz val="14"/>
      <name val="Times New Roman"/>
      <family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92D050"/>
        <bgColor rgb="FFC0C0C0"/>
      </patternFill>
    </fill>
    <fill>
      <patternFill patternType="solid">
        <fgColor rgb="FFFFC000"/>
        <bgColor rgb="FFFF9900"/>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 diagonalUp="false" diagonalDown="false">
      <left/>
      <right/>
      <top style="thin"/>
      <bottom style="double"/>
      <diagonal/>
    </border>
    <border diagonalUp="false" diagonalDown="false">
      <left/>
      <right/>
      <top style="thin"/>
      <bottom/>
      <diagonal/>
    </border>
    <border diagonalUp="false" diagonalDown="false">
      <left/>
      <right/>
      <top/>
      <bottom style="double"/>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left" vertical="top"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5" fontId="0" fillId="3" borderId="1" xfId="0" applyFont="false" applyBorder="true" applyAlignment="true" applyProtection="false">
      <alignment horizontal="center" vertical="center" textRotation="0" wrapText="false" indent="0" shrinkToFit="false"/>
      <protection locked="true" hidden="false"/>
    </xf>
    <xf numFmtId="164" fontId="0" fillId="3" borderId="1" xfId="0" applyFont="false" applyBorder="true" applyAlignment="true" applyProtection="false">
      <alignment horizontal="left" vertical="center" textRotation="0" wrapText="fals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true" applyProtection="false">
      <alignment horizontal="left" vertical="bottom" textRotation="0" wrapText="false" indent="0" shrinkToFit="false"/>
      <protection locked="true" hidden="false"/>
    </xf>
    <xf numFmtId="166" fontId="0" fillId="4" borderId="1" xfId="0" applyFont="false" applyBorder="true" applyAlignment="true" applyProtection="false">
      <alignment horizontal="center" vertical="center" textRotation="0" wrapText="false" indent="0" shrinkToFit="false"/>
      <protection locked="true" hidden="false"/>
    </xf>
    <xf numFmtId="166" fontId="0" fillId="3" borderId="1" xfId="17" applyFont="true" applyBorder="true" applyAlignment="true" applyProtection="tru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3" borderId="1" xfId="0" applyFont="false" applyBorder="true" applyAlignment="true" applyProtection="false">
      <alignment horizontal="center"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6" fontId="0" fillId="4" borderId="1" xfId="17" applyFont="true" applyBorder="true" applyAlignment="true" applyProtection="true">
      <alignment horizontal="center" vertical="bottom" textRotation="0" wrapText="false" indent="0" shrinkToFit="false"/>
      <protection locked="true" hidden="false"/>
    </xf>
    <xf numFmtId="166" fontId="0" fillId="4" borderId="1" xfId="0" applyFont="false" applyBorder="true" applyAlignment="true" applyProtection="false">
      <alignment horizontal="center" vertical="bottom" textRotation="0" wrapText="false" indent="0" shrinkToFit="false"/>
      <protection locked="true" hidden="false"/>
    </xf>
    <xf numFmtId="166" fontId="0" fillId="4" borderId="1" xfId="17" applyFont="true" applyBorder="true" applyAlignment="true" applyProtection="true">
      <alignment horizontal="right" vertical="bottom" textRotation="0" wrapText="false" indent="0" shrinkToFit="false"/>
      <protection locked="true" hidden="false"/>
    </xf>
    <xf numFmtId="166" fontId="4" fillId="4" borderId="1" xfId="17" applyFont="true" applyBorder="true" applyAlignment="true" applyProtection="tru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center" vertical="bottom" textRotation="0" wrapText="true" indent="0" shrinkToFit="false"/>
      <protection locked="true" hidden="false"/>
    </xf>
    <xf numFmtId="164" fontId="11" fillId="2" borderId="0" xfId="0" applyFont="true" applyBorder="true" applyAlignment="true" applyProtection="false">
      <alignment horizontal="center" vertical="bottom" textRotation="0" wrapText="true" indent="0" shrinkToFit="false"/>
      <protection locked="true" hidden="false"/>
    </xf>
    <xf numFmtId="164" fontId="0" fillId="2" borderId="1" xfId="0" applyFont="true" applyBorder="true" applyAlignment="true" applyProtection="false">
      <alignment horizontal="center" vertical="bottom" textRotation="0" wrapText="tru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0" fillId="3" borderId="1" xfId="0" applyFont="false" applyBorder="true" applyAlignment="true" applyProtection="false">
      <alignment horizontal="center"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left" vertical="bottom" textRotation="0" wrapText="tru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12" fillId="2" borderId="0"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4" fontId="0" fillId="5" borderId="1" xfId="0" applyFont="false" applyBorder="true" applyAlignment="true" applyProtection="false">
      <alignment horizontal="center" vertical="bottom" textRotation="0" wrapText="tru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left" vertical="bottom" textRotation="0" wrapText="false" indent="0" shrinkToFit="false"/>
      <protection locked="true" hidden="false"/>
    </xf>
    <xf numFmtId="168" fontId="14" fillId="2" borderId="0" xfId="0" applyFont="true" applyBorder="true" applyAlignment="true" applyProtection="false">
      <alignment horizontal="left"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5" fontId="8" fillId="2" borderId="0" xfId="0" applyFont="true" applyBorder="false" applyAlignment="true" applyProtection="false">
      <alignment horizontal="left"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17" fillId="2" borderId="0" xfId="0" applyFont="true" applyBorder="true" applyAlignment="false" applyProtection="false">
      <alignment horizontal="general" vertical="bottom" textRotation="0" wrapText="false" indent="0" shrinkToFit="false"/>
      <protection locked="true" hidden="false"/>
    </xf>
    <xf numFmtId="164" fontId="18" fillId="2" borderId="0" xfId="0" applyFont="true" applyBorder="false" applyAlignment="false" applyProtection="false">
      <alignment horizontal="general" vertical="bottom" textRotation="0" wrapText="false" indent="0" shrinkToFit="false"/>
      <protection locked="true" hidden="false"/>
    </xf>
    <xf numFmtId="167" fontId="8" fillId="2" borderId="0" xfId="17" applyFont="true" applyBorder="true" applyAlignment="true" applyProtection="true">
      <alignment horizontal="general" vertical="bottom" textRotation="0" wrapText="false" indent="0" shrinkToFit="false"/>
      <protection locked="true" hidden="false"/>
    </xf>
    <xf numFmtId="164" fontId="16" fillId="2" borderId="2" xfId="0" applyFont="true" applyBorder="true" applyAlignment="true" applyProtection="false">
      <alignment horizontal="center" vertical="bottom" textRotation="0" wrapText="false" indent="0" shrinkToFit="false"/>
      <protection locked="true" hidden="false"/>
    </xf>
    <xf numFmtId="166" fontId="16" fillId="2" borderId="3" xfId="17" applyFont="true" applyBorder="true" applyAlignment="true" applyProtection="true">
      <alignment horizontal="general" vertical="bottom" textRotation="0" wrapText="false" indent="0" shrinkToFit="false"/>
      <protection locked="true" hidden="false"/>
    </xf>
    <xf numFmtId="166" fontId="16" fillId="2" borderId="4" xfId="17" applyFont="true" applyBorder="true" applyAlignment="true" applyProtection="true">
      <alignment horizontal="general" vertical="bottom"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19" fillId="2"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6" fontId="8" fillId="2" borderId="0" xfId="17" applyFont="true" applyBorder="true" applyAlignment="true" applyProtection="true">
      <alignment horizontal="general" vertical="bottom" textRotation="0" wrapText="false" indent="0" shrinkToFit="false"/>
      <protection locked="true" hidden="false"/>
    </xf>
    <xf numFmtId="166" fontId="14" fillId="2" borderId="0" xfId="17" applyFont="true" applyBorder="true" applyAlignment="true" applyProtection="true">
      <alignment horizontal="general" vertical="bottom" textRotation="0" wrapText="false" indent="0" shrinkToFit="false"/>
      <protection locked="true" hidden="false"/>
    </xf>
    <xf numFmtId="164" fontId="20" fillId="2" borderId="0" xfId="0" applyFont="true" applyBorder="false" applyAlignment="false" applyProtection="false">
      <alignment horizontal="general" vertical="bottom" textRotation="0" wrapText="false" indent="0" shrinkToFit="false"/>
      <protection locked="true" hidden="false"/>
    </xf>
    <xf numFmtId="166" fontId="14" fillId="2" borderId="3" xfId="17" applyFont="true" applyBorder="true" applyAlignment="true" applyProtection="true">
      <alignment horizontal="general" vertical="bottom" textRotation="0" wrapText="false" indent="0" shrinkToFit="false"/>
      <protection locked="true" hidden="false"/>
    </xf>
    <xf numFmtId="166" fontId="14" fillId="2" borderId="5" xfId="17" applyFont="true" applyBorder="true" applyAlignment="true" applyProtection="true">
      <alignment horizontal="general" vertical="bottom" textRotation="0" wrapText="false" indent="0" shrinkToFit="false"/>
      <protection locked="true" hidden="false"/>
    </xf>
    <xf numFmtId="166" fontId="14" fillId="2" borderId="4" xfId="17" applyFont="true" applyBorder="true" applyAlignment="true" applyProtection="true">
      <alignment horizontal="general" vertical="bottom" textRotation="0" wrapText="false" indent="0" shrinkToFit="false"/>
      <protection locked="true" hidden="false"/>
    </xf>
    <xf numFmtId="166" fontId="20" fillId="2" borderId="6" xfId="17" applyFont="true" applyBorder="true" applyAlignment="true" applyProtection="true">
      <alignment horizontal="general" vertical="bottom" textRotation="0" wrapText="false" indent="0" shrinkToFit="false"/>
      <protection locked="true" hidden="false"/>
    </xf>
    <xf numFmtId="169" fontId="20" fillId="2" borderId="0" xfId="0" applyFont="true" applyBorder="true" applyAlignment="false" applyProtection="false">
      <alignment horizontal="general"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8" fillId="2" borderId="0" xfId="0" applyFont="true" applyBorder="true" applyAlignment="true" applyProtection="false">
      <alignment horizontal="center" vertical="bottom" textRotation="0" wrapText="false" indent="0" shrinkToFit="false"/>
      <protection locked="true" hidden="false"/>
    </xf>
    <xf numFmtId="166" fontId="8" fillId="2" borderId="0" xfId="0" applyFont="true" applyBorder="false" applyAlignment="false" applyProtection="false">
      <alignment horizontal="general" vertical="bottom" textRotation="0" wrapText="false" indent="0" shrinkToFit="false"/>
      <protection locked="true" hidden="false"/>
    </xf>
    <xf numFmtId="166" fontId="16" fillId="2" borderId="6" xfId="0" applyFont="true" applyBorder="true" applyAlignment="false" applyProtection="false">
      <alignment horizontal="general" vertical="bottom" textRotation="0" wrapText="false" indent="0" shrinkToFit="false"/>
      <protection locked="true" hidden="false"/>
    </xf>
    <xf numFmtId="164" fontId="21" fillId="2" borderId="0" xfId="0" applyFont="true" applyBorder="false" applyAlignment="false" applyProtection="false">
      <alignment horizontal="general" vertical="bottom" textRotation="0" wrapText="false" indent="0" shrinkToFit="false"/>
      <protection locked="true" hidden="false"/>
    </xf>
    <xf numFmtId="164" fontId="16" fillId="2" borderId="1" xfId="0" applyFont="true" applyBorder="true" applyAlignment="true" applyProtection="false">
      <alignment horizontal="center" vertical="bottom" textRotation="0" wrapText="false" indent="0" shrinkToFit="false"/>
      <protection locked="true" hidden="false"/>
    </xf>
    <xf numFmtId="168" fontId="20" fillId="2" borderId="1" xfId="0" applyFont="true" applyBorder="true" applyAlignment="true" applyProtection="false">
      <alignment horizontal="left" vertical="bottom" textRotation="0" wrapText="false" indent="0" shrinkToFit="false"/>
      <protection locked="true" hidden="false"/>
    </xf>
    <xf numFmtId="164" fontId="8" fillId="2" borderId="1" xfId="0" applyFont="true" applyBorder="true" applyAlignment="true" applyProtection="false">
      <alignment horizontal="left" vertical="bottom" textRotation="0" wrapText="false" indent="0" shrinkToFit="false"/>
      <protection locked="true" hidden="false"/>
    </xf>
    <xf numFmtId="164" fontId="8" fillId="2" borderId="0" xfId="0" applyFont="true" applyBorder="true" applyAlignment="true" applyProtection="false">
      <alignment horizontal="left" vertical="bottom" textRotation="0" wrapText="false" indent="0" shrinkToFit="false"/>
      <protection locked="true" hidden="false"/>
    </xf>
    <xf numFmtId="164" fontId="16" fillId="2" borderId="0" xfId="0" applyFont="true" applyBorder="true" applyAlignment="true" applyProtection="false">
      <alignment horizontal="left" vertical="bottom" textRotation="0" wrapText="false" indent="0" shrinkToFit="false"/>
      <protection locked="true" hidden="false"/>
    </xf>
    <xf numFmtId="166" fontId="8" fillId="2" borderId="6" xfId="17" applyFont="true" applyBorder="true" applyAlignment="true" applyProtection="true">
      <alignment horizontal="left" vertical="bottom" textRotation="0" wrapText="false" indent="0" shrinkToFit="false"/>
      <protection locked="true" hidden="false"/>
    </xf>
    <xf numFmtId="166" fontId="8" fillId="2" borderId="0" xfId="17" applyFont="true" applyBorder="true" applyAlignment="true" applyProtection="true">
      <alignment horizontal="left" vertical="bottom" textRotation="0" wrapText="false" indent="0" shrinkToFit="false"/>
      <protection locked="true" hidden="false"/>
    </xf>
    <xf numFmtId="164" fontId="16" fillId="2" borderId="0" xfId="0" applyFont="true" applyBorder="true" applyAlignment="true" applyProtection="false">
      <alignment horizontal="center" vertical="bottom" textRotation="0" wrapText="false" indent="0" shrinkToFit="false"/>
      <protection locked="true" hidden="false"/>
    </xf>
    <xf numFmtId="166" fontId="16" fillId="2" borderId="0" xfId="17"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7" fontId="14" fillId="2" borderId="0" xfId="17" applyFont="true" applyBorder="true" applyAlignment="true" applyProtection="true">
      <alignment horizontal="general" vertical="bottom" textRotation="0" wrapText="false" indent="0" shrinkToFit="false"/>
      <protection locked="true" hidden="false"/>
    </xf>
    <xf numFmtId="166" fontId="14" fillId="2" borderId="2" xfId="17" applyFont="true" applyBorder="true" applyAlignment="true" applyProtection="true">
      <alignment horizontal="general" vertical="bottom" textRotation="0" wrapText="false" indent="0" shrinkToFit="false"/>
      <protection locked="true" hidden="false"/>
    </xf>
    <xf numFmtId="167" fontId="20" fillId="2" borderId="0" xfId="17" applyFont="true" applyBorder="true" applyAlignment="true" applyProtection="tru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72" fontId="0" fillId="0"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3" fontId="0" fillId="0" borderId="0" xfId="15" applyFont="true" applyBorder="true" applyAlignment="true" applyProtection="true">
      <alignment horizontal="general" vertical="bottom" textRotation="0" wrapText="true" indent="0" shrinkToFit="false"/>
      <protection locked="true" hidden="false"/>
    </xf>
    <xf numFmtId="174" fontId="0" fillId="0" borderId="0" xfId="15" applyFont="true" applyBorder="true" applyAlignment="true" applyProtection="true">
      <alignment horizontal="general" vertical="bottom" textRotation="0" wrapText="true" indent="0" shrinkToFit="false"/>
      <protection locked="true" hidden="false"/>
    </xf>
    <xf numFmtId="170" fontId="0" fillId="0" borderId="0"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8"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true" applyBorder="true" applyAlignment="true" applyProtection="false">
      <alignment horizontal="general" vertical="bottom" textRotation="0" wrapText="true" indent="0" shrinkToFit="false"/>
      <protection locked="true" hidden="false"/>
    </xf>
    <xf numFmtId="175" fontId="0"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12">
    <dxf>
      <fill>
        <patternFill>
          <bgColor rgb="FF0070C0"/>
        </patternFill>
      </fill>
    </dxf>
    <dxf>
      <font>
        <color rgb="FFFFFFFF"/>
      </font>
      <fill>
        <patternFill>
          <bgColor rgb="FFFFFFFF"/>
        </patternFill>
      </fill>
      <border diagonalUp="false" diagonalDown="false">
        <left/>
        <right/>
        <top/>
        <bottom/>
        <diagonal/>
      </border>
    </dxf>
    <dxf>
      <font>
        <color rgb="FFFFFFFF"/>
      </font>
      <fill>
        <patternFill>
          <bgColor rgb="00FFFFFF"/>
        </patternFill>
      </fill>
      <border diagonalUp="false" diagonalDown="false">
        <left/>
        <right/>
        <top/>
        <bottom/>
        <diagonal/>
      </border>
    </dxf>
    <dxf>
      <font>
        <color rgb="FFFFFFFF"/>
      </font>
    </dxf>
    <dxf>
      <fill>
        <patternFill>
          <bgColor rgb="FF92D050"/>
        </patternFill>
      </fill>
    </dxf>
    <dxf>
      <font>
        <color rgb="FFFFFFFF"/>
      </font>
      <border diagonalUp="false" diagonalDown="false">
        <left style="thin"/>
        <right style="thin"/>
        <top style="thin"/>
        <bottom style="thin"/>
        <diagonal/>
      </border>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A30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wmf"/><Relationship Id="rId2" Type="http://schemas.openxmlformats.org/officeDocument/2006/relationships/image" Target="../media/image2.wmf"/><Relationship Id="rId3" Type="http://schemas.openxmlformats.org/officeDocument/2006/relationships/image" Target="../media/image3.wmf"/><Relationship Id="rId4" Type="http://schemas.openxmlformats.org/officeDocument/2006/relationships/image" Target="../media/image4.wmf"/>
</Relationships>
</file>

<file path=xl/drawings/_rels/drawing2.xml.rels><?xml version="1.0" encoding="UTF-8"?>
<Relationships xmlns="http://schemas.openxmlformats.org/package/2006/relationships"><Relationship Id="rId1" Type="http://schemas.openxmlformats.org/officeDocument/2006/relationships/image" Target="../media/image5.wmf"/><Relationship Id="rId2" Type="http://schemas.openxmlformats.org/officeDocument/2006/relationships/image" Target="../media/image6.wmf"/><Relationship Id="rId3" Type="http://schemas.openxmlformats.org/officeDocument/2006/relationships/image" Target="../media/image7.wmf"/><Relationship Id="rId4" Type="http://schemas.openxmlformats.org/officeDocument/2006/relationships/image" Target="../media/image8.wmf"/>
</Relationships>
</file>

<file path=xl/drawings/_rels/drawing3.xml.rels><?xml version="1.0" encoding="UTF-8"?>
<Relationships xmlns="http://schemas.openxmlformats.org/package/2006/relationships"><Relationship Id="rId1" Type="http://schemas.openxmlformats.org/officeDocument/2006/relationships/image" Target="../media/image9.wmf"/>
</Relationships>
</file>

<file path=xl/drawings/_rels/drawing4.xml.rels><?xml version="1.0" encoding="UTF-8"?>
<Relationships xmlns="http://schemas.openxmlformats.org/package/2006/relationships"><Relationship Id="rId1" Type="http://schemas.openxmlformats.org/officeDocument/2006/relationships/image" Target="../media/image10.wmf"/>
</Relationships>
</file>

<file path=xl/drawings/_rels/drawing5.xml.rels><?xml version="1.0" encoding="UTF-8"?>
<Relationships xmlns="http://schemas.openxmlformats.org/package/2006/relationships"><Relationship Id="rId1" Type="http://schemas.openxmlformats.org/officeDocument/2006/relationships/image" Target="../media/image11.wmf"/>
</Relationships>
</file>

<file path=xl/drawings/_rels/drawing6.xml.rels><?xml version="1.0" encoding="UTF-8"?>
<Relationships xmlns="http://schemas.openxmlformats.org/package/2006/relationships"><Relationship Id="rId1" Type="http://schemas.openxmlformats.org/officeDocument/2006/relationships/image" Target="../media/image12.wmf"/><Relationship Id="rId2" Type="http://schemas.openxmlformats.org/officeDocument/2006/relationships/image" Target="../media/image13.wmf"/><Relationship Id="rId3" Type="http://schemas.openxmlformats.org/officeDocument/2006/relationships/image" Target="../media/image14.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27000</xdr:colOff>
      <xdr:row>0</xdr:row>
      <xdr:rowOff>0</xdr:rowOff>
    </xdr:from>
    <xdr:to>
      <xdr:col>9</xdr:col>
      <xdr:colOff>605880</xdr:colOff>
      <xdr:row>223</xdr:row>
      <xdr:rowOff>9000</xdr:rowOff>
    </xdr:to>
    <xdr:sp>
      <xdr:nvSpPr>
        <xdr:cNvPr id="0" name="CustomShape 1"/>
        <xdr:cNvSpPr/>
      </xdr:nvSpPr>
      <xdr:spPr>
        <a:xfrm>
          <a:off x="6208560" y="0"/>
          <a:ext cx="2198160" cy="43680960"/>
        </a:xfrm>
        <a:prstGeom prst="rect">
          <a:avLst/>
        </a:prstGeom>
        <a:solidFill>
          <a:srgbClr val="e9b0b0">
            <a:alpha val="60000"/>
          </a:srgbClr>
        </a:solidFill>
        <a:ln w="9360">
          <a:noFill/>
        </a:ln>
      </xdr:spPr>
      <xdr:style>
        <a:lnRef idx="0"/>
        <a:fillRef idx="0"/>
        <a:effectRef idx="0"/>
        <a:fontRef idx="minor"/>
      </xdr:style>
    </xdr:sp>
    <xdr:clientData/>
  </xdr:twoCellAnchor>
  <xdr:twoCellAnchor editAs="oneCell">
    <xdr:from>
      <xdr:col>5</xdr:col>
      <xdr:colOff>770040</xdr:colOff>
      <xdr:row>4</xdr:row>
      <xdr:rowOff>95040</xdr:rowOff>
    </xdr:from>
    <xdr:to>
      <xdr:col>10</xdr:col>
      <xdr:colOff>64800</xdr:colOff>
      <xdr:row>16</xdr:row>
      <xdr:rowOff>110880</xdr:rowOff>
    </xdr:to>
    <xdr:sp>
      <xdr:nvSpPr>
        <xdr:cNvPr id="1" name="CustomShape 1"/>
        <xdr:cNvSpPr/>
      </xdr:nvSpPr>
      <xdr:spPr>
        <a:xfrm>
          <a:off x="5256000" y="1047240"/>
          <a:ext cx="3381120" cy="2301840"/>
        </a:xfrm>
        <a:prstGeom prst="ellipse">
          <a:avLst/>
        </a:prstGeom>
        <a:solidFill>
          <a:srgbClr val="ffffff">
            <a:alpha val="40000"/>
          </a:srgbClr>
        </a:solidFill>
        <a:ln w="9360">
          <a:noFill/>
        </a:ln>
      </xdr:spPr>
      <xdr:style>
        <a:lnRef idx="0"/>
        <a:fillRef idx="0"/>
        <a:effectRef idx="0"/>
        <a:fontRef idx="minor"/>
      </xdr:style>
      <xdr:txBody>
        <a:bodyPr lIns="90000" rIns="90000" tIns="45000" bIns="45000"/>
        <a:p>
          <a:r>
            <a:rPr lang="en" sz="1200" spc="-1" strike="noStrike">
              <a:solidFill>
                <a:srgbClr val="000000"/>
              </a:solidFill>
              <a:uFill>
                <a:solidFill>
                  <a:srgbClr val="ffffff"/>
                </a:solidFill>
              </a:uFill>
              <a:latin typeface="Times New Roman"/>
            </a:rPr>
            <a:t>          </a:t>
          </a:r>
          <a:endParaRPr lang="en" sz="1200" spc="-1" strike="noStrike">
            <a:solidFill>
              <a:srgbClr val="000000"/>
            </a:solidFill>
            <a:uFill>
              <a:solidFill>
                <a:srgbClr val="ffffff"/>
              </a:solidFill>
            </a:uFill>
            <a:latin typeface="Times New Roman"/>
          </a:endParaRPr>
        </a:p>
        <a:p>
          <a:r>
            <a:rPr lang="en" sz="1200" spc="-1" strike="noStrike">
              <a:solidFill>
                <a:srgbClr val="000000"/>
              </a:solidFill>
              <a:uFill>
                <a:solidFill>
                  <a:srgbClr val="ffffff"/>
                </a:solidFill>
              </a:uFill>
              <a:latin typeface="Times New Roman"/>
            </a:rPr>
            <a:t>        </a:t>
          </a:r>
          <a:r>
            <a:rPr b="1" lang="en" sz="1800" spc="-1" strike="noStrike">
              <a:solidFill>
                <a:srgbClr val="000000"/>
              </a:solidFill>
              <a:uFill>
                <a:solidFill>
                  <a:srgbClr val="ffffff"/>
                </a:solidFill>
              </a:uFill>
              <a:latin typeface="Times New Roman"/>
            </a:rPr>
            <a:t>Support- og           </a:t>
          </a:r>
          <a:endParaRPr lang="en" sz="1200" spc="-1" strike="noStrike">
            <a:solidFill>
              <a:srgbClr val="000000"/>
            </a:solidFill>
            <a:uFill>
              <a:solidFill>
                <a:srgbClr val="ffffff"/>
              </a:solidFill>
            </a:uFill>
            <a:latin typeface="Times New Roman"/>
          </a:endParaRPr>
        </a:p>
        <a:p>
          <a:r>
            <a:rPr b="1" lang="en" sz="1800" spc="-1" strike="noStrike">
              <a:solidFill>
                <a:srgbClr val="000000"/>
              </a:solidFill>
              <a:uFill>
                <a:solidFill>
                  <a:srgbClr val="ffffff"/>
                </a:solidFill>
              </a:uFill>
              <a:latin typeface="Times New Roman"/>
            </a:rPr>
            <a:t>     </a:t>
          </a:r>
          <a:r>
            <a:rPr b="1" lang="en" sz="1800" spc="-1" strike="noStrike">
              <a:solidFill>
                <a:srgbClr val="000000"/>
              </a:solidFill>
              <a:uFill>
                <a:solidFill>
                  <a:srgbClr val="ffffff"/>
                </a:solidFill>
              </a:uFill>
              <a:latin typeface="Times New Roman"/>
            </a:rPr>
            <a:t>Rate aftale                       </a:t>
          </a:r>
          <a:endParaRPr lang="en" sz="1200" spc="-1" strike="noStrike">
            <a:solidFill>
              <a:srgbClr val="000000"/>
            </a:solidFill>
            <a:uFill>
              <a:solidFill>
                <a:srgbClr val="ffffff"/>
              </a:solidFill>
            </a:uFill>
            <a:latin typeface="Times New Roman"/>
          </a:endParaRPr>
        </a:p>
        <a:p>
          <a:r>
            <a:rPr b="1" lang="en" sz="1800" spc="-1" strike="noStrike">
              <a:solidFill>
                <a:srgbClr val="000000"/>
              </a:solidFill>
              <a:uFill>
                <a:solidFill>
                  <a:srgbClr val="ffffff"/>
                </a:solidFill>
              </a:uFill>
              <a:latin typeface="Times New Roman"/>
            </a:rPr>
            <a:t>     </a:t>
          </a:r>
          <a:r>
            <a:rPr b="1" lang="en" sz="1800" spc="-1" strike="noStrike">
              <a:solidFill>
                <a:srgbClr val="000000"/>
              </a:solidFill>
              <a:uFill>
                <a:solidFill>
                  <a:srgbClr val="ffffff"/>
                </a:solidFill>
              </a:uFill>
              <a:latin typeface="Times New Roman"/>
            </a:rPr>
            <a:t>TDC Erhverv                                                     </a:t>
          </a:r>
          <a:endParaRPr lang="en" sz="1200" spc="-1" strike="noStrike">
            <a:solidFill>
              <a:srgbClr val="000000"/>
            </a:solidFill>
            <a:uFill>
              <a:solidFill>
                <a:srgbClr val="ffffff"/>
              </a:solidFill>
            </a:uFill>
            <a:latin typeface="Times New Roman"/>
          </a:endParaRPr>
        </a:p>
        <a:p>
          <a:r>
            <a:rPr b="1" lang="en" sz="1800" spc="-1" strike="noStrike">
              <a:solidFill>
                <a:srgbClr val="000000"/>
              </a:solidFill>
              <a:uFill>
                <a:solidFill>
                  <a:srgbClr val="ffffff"/>
                </a:solidFill>
              </a:uFill>
              <a:latin typeface="Times New Roman"/>
            </a:rPr>
            <a:t>     </a:t>
          </a:r>
          <a:r>
            <a:rPr b="1" lang="en" sz="1800" spc="-1" strike="noStrike">
              <a:solidFill>
                <a:srgbClr val="000000"/>
              </a:solidFill>
              <a:uFill>
                <a:solidFill>
                  <a:srgbClr val="ffffff"/>
                </a:solidFill>
              </a:uFill>
              <a:latin typeface="Times New Roman"/>
            </a:rPr>
            <a:t>Omstilling</a:t>
          </a:r>
          <a:endParaRPr lang="en" sz="1200" spc="-1" strike="noStrike">
            <a:solidFill>
              <a:srgbClr val="000000"/>
            </a:solidFill>
            <a:uFill>
              <a:solidFill>
                <a:srgbClr val="ffffff"/>
              </a:solidFill>
            </a:uFill>
            <a:latin typeface="Times New Roman"/>
          </a:endParaRPr>
        </a:p>
      </xdr:txBody>
    </xdr:sp>
    <xdr:clientData/>
  </xdr:twoCellAnchor>
  <xdr:twoCellAnchor editAs="oneCell">
    <xdr:from>
      <xdr:col>7</xdr:col>
      <xdr:colOff>455760</xdr:colOff>
      <xdr:row>15</xdr:row>
      <xdr:rowOff>119880</xdr:rowOff>
    </xdr:from>
    <xdr:to>
      <xdr:col>10</xdr:col>
      <xdr:colOff>77760</xdr:colOff>
      <xdr:row>23</xdr:row>
      <xdr:rowOff>33840</xdr:rowOff>
    </xdr:to>
    <xdr:sp>
      <xdr:nvSpPr>
        <xdr:cNvPr id="2" name="CustomShape 1"/>
        <xdr:cNvSpPr/>
      </xdr:nvSpPr>
      <xdr:spPr>
        <a:xfrm>
          <a:off x="6637320" y="3167640"/>
          <a:ext cx="2012760" cy="1447560"/>
        </a:xfrm>
        <a:prstGeom prst="ellipse">
          <a:avLst/>
        </a:prstGeom>
        <a:solidFill>
          <a:srgbClr val="ffffff">
            <a:alpha val="40000"/>
          </a:srgbClr>
        </a:solidFill>
        <a:ln w="9360">
          <a:noFill/>
        </a:ln>
      </xdr:spPr>
      <xdr:style>
        <a:lnRef idx="0"/>
        <a:fillRef idx="0"/>
        <a:effectRef idx="0"/>
        <a:fontRef idx="minor"/>
      </xdr:style>
      <xdr:txBody>
        <a:bodyPr lIns="90000" rIns="90000" tIns="45000" bIns="45000"/>
        <a:p>
          <a:endParaRPr lang="en" sz="1200" spc="-1" strike="noStrike">
            <a:solidFill>
              <a:srgbClr val="000000"/>
            </a:solidFill>
            <a:uFill>
              <a:solidFill>
                <a:srgbClr val="ffffff"/>
              </a:solidFill>
            </a:uFill>
            <a:latin typeface="Times New Roman"/>
          </a:endParaRPr>
        </a:p>
        <a:p>
          <a:r>
            <a:rPr b="1" lang="en" sz="1400" spc="-1" strike="noStrike">
              <a:solidFill>
                <a:srgbClr val="000000"/>
              </a:solidFill>
              <a:uFill>
                <a:solidFill>
                  <a:srgbClr val="ffffff"/>
                </a:solidFill>
              </a:uFill>
              <a:latin typeface="Times New Roman"/>
            </a:rPr>
            <a:t>Indhold og vilkår</a:t>
          </a:r>
          <a:endParaRPr lang="en" sz="1200" spc="-1" strike="noStrike">
            <a:solidFill>
              <a:srgbClr val="000000"/>
            </a:solidFill>
            <a:uFill>
              <a:solidFill>
                <a:srgbClr val="ffffff"/>
              </a:solidFill>
            </a:uFill>
            <a:latin typeface="Times New Roman"/>
          </a:endParaRPr>
        </a:p>
        <a:p>
          <a:endParaRPr lang="en" sz="1200" spc="-1" strike="noStrike">
            <a:solidFill>
              <a:srgbClr val="000000"/>
            </a:solidFill>
            <a:uFill>
              <a:solidFill>
                <a:srgbClr val="ffffff"/>
              </a:solidFill>
            </a:uFill>
            <a:latin typeface="Times New Roman"/>
          </a:endParaRPr>
        </a:p>
      </xdr:txBody>
    </xdr:sp>
    <xdr:clientData/>
  </xdr:twoCellAnchor>
  <xdr:twoCellAnchor editAs="oneCell">
    <xdr:from>
      <xdr:col>1</xdr:col>
      <xdr:colOff>27000</xdr:colOff>
      <xdr:row>3</xdr:row>
      <xdr:rowOff>181440</xdr:rowOff>
    </xdr:from>
    <xdr:to>
      <xdr:col>4</xdr:col>
      <xdr:colOff>215280</xdr:colOff>
      <xdr:row>5</xdr:row>
      <xdr:rowOff>181080</xdr:rowOff>
    </xdr:to>
    <xdr:pic>
      <xdr:nvPicPr>
        <xdr:cNvPr id="3" name="Picture 2" descr=""/>
        <xdr:cNvPicPr/>
      </xdr:nvPicPr>
      <xdr:blipFill>
        <a:blip r:embed="rId1"/>
        <a:stretch/>
      </xdr:blipFill>
      <xdr:spPr>
        <a:xfrm>
          <a:off x="331560" y="943200"/>
          <a:ext cx="3379320" cy="380880"/>
        </a:xfrm>
        <a:prstGeom prst="rect">
          <a:avLst/>
        </a:prstGeom>
        <a:ln>
          <a:noFill/>
        </a:ln>
      </xdr:spPr>
    </xdr:pic>
    <xdr:clientData/>
  </xdr:twoCellAnchor>
  <xdr:twoCellAnchor editAs="oneCell">
    <xdr:from>
      <xdr:col>1</xdr:col>
      <xdr:colOff>27000</xdr:colOff>
      <xdr:row>59</xdr:row>
      <xdr:rowOff>181440</xdr:rowOff>
    </xdr:from>
    <xdr:to>
      <xdr:col>4</xdr:col>
      <xdr:colOff>215280</xdr:colOff>
      <xdr:row>61</xdr:row>
      <xdr:rowOff>181080</xdr:rowOff>
    </xdr:to>
    <xdr:pic>
      <xdr:nvPicPr>
        <xdr:cNvPr id="4" name="Picture 2" descr=""/>
        <xdr:cNvPicPr/>
      </xdr:nvPicPr>
      <xdr:blipFill>
        <a:blip r:embed="rId2"/>
        <a:stretch/>
      </xdr:blipFill>
      <xdr:spPr>
        <a:xfrm>
          <a:off x="331560" y="11896920"/>
          <a:ext cx="3379320" cy="380880"/>
        </a:xfrm>
        <a:prstGeom prst="rect">
          <a:avLst/>
        </a:prstGeom>
        <a:ln>
          <a:noFill/>
        </a:ln>
      </xdr:spPr>
    </xdr:pic>
    <xdr:clientData/>
  </xdr:twoCellAnchor>
  <xdr:twoCellAnchor editAs="oneCell">
    <xdr:from>
      <xdr:col>1</xdr:col>
      <xdr:colOff>27000</xdr:colOff>
      <xdr:row>115</xdr:row>
      <xdr:rowOff>181440</xdr:rowOff>
    </xdr:from>
    <xdr:to>
      <xdr:col>4</xdr:col>
      <xdr:colOff>215280</xdr:colOff>
      <xdr:row>117</xdr:row>
      <xdr:rowOff>181080</xdr:rowOff>
    </xdr:to>
    <xdr:pic>
      <xdr:nvPicPr>
        <xdr:cNvPr id="5" name="Picture 2" descr=""/>
        <xdr:cNvPicPr/>
      </xdr:nvPicPr>
      <xdr:blipFill>
        <a:blip r:embed="rId3"/>
        <a:stretch/>
      </xdr:blipFill>
      <xdr:spPr>
        <a:xfrm>
          <a:off x="331560" y="22755600"/>
          <a:ext cx="3379320" cy="380520"/>
        </a:xfrm>
        <a:prstGeom prst="rect">
          <a:avLst/>
        </a:prstGeom>
        <a:ln>
          <a:noFill/>
        </a:ln>
      </xdr:spPr>
    </xdr:pic>
    <xdr:clientData/>
  </xdr:twoCellAnchor>
  <xdr:twoCellAnchor editAs="oneCell">
    <xdr:from>
      <xdr:col>1</xdr:col>
      <xdr:colOff>27000</xdr:colOff>
      <xdr:row>169</xdr:row>
      <xdr:rowOff>181440</xdr:rowOff>
    </xdr:from>
    <xdr:to>
      <xdr:col>4</xdr:col>
      <xdr:colOff>215280</xdr:colOff>
      <xdr:row>171</xdr:row>
      <xdr:rowOff>181440</xdr:rowOff>
    </xdr:to>
    <xdr:pic>
      <xdr:nvPicPr>
        <xdr:cNvPr id="6" name="Picture 2" descr=""/>
        <xdr:cNvPicPr/>
      </xdr:nvPicPr>
      <xdr:blipFill>
        <a:blip r:embed="rId4"/>
        <a:stretch/>
      </xdr:blipFill>
      <xdr:spPr>
        <a:xfrm>
          <a:off x="331560" y="33547320"/>
          <a:ext cx="3379320" cy="380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27000</xdr:colOff>
      <xdr:row>0</xdr:row>
      <xdr:rowOff>0</xdr:rowOff>
    </xdr:from>
    <xdr:to>
      <xdr:col>9</xdr:col>
      <xdr:colOff>605880</xdr:colOff>
      <xdr:row>223</xdr:row>
      <xdr:rowOff>9000</xdr:rowOff>
    </xdr:to>
    <xdr:sp>
      <xdr:nvSpPr>
        <xdr:cNvPr id="7" name="CustomShape 1"/>
        <xdr:cNvSpPr/>
      </xdr:nvSpPr>
      <xdr:spPr>
        <a:xfrm>
          <a:off x="6237000" y="0"/>
          <a:ext cx="2198160" cy="43680960"/>
        </a:xfrm>
        <a:prstGeom prst="rect">
          <a:avLst/>
        </a:prstGeom>
        <a:solidFill>
          <a:srgbClr val="e9b0b0">
            <a:alpha val="60000"/>
          </a:srgbClr>
        </a:solidFill>
        <a:ln w="9360">
          <a:noFill/>
        </a:ln>
      </xdr:spPr>
      <xdr:style>
        <a:lnRef idx="0"/>
        <a:fillRef idx="0"/>
        <a:effectRef idx="0"/>
        <a:fontRef idx="minor"/>
      </xdr:style>
    </xdr:sp>
    <xdr:clientData/>
  </xdr:twoCellAnchor>
  <xdr:twoCellAnchor editAs="oneCell">
    <xdr:from>
      <xdr:col>5</xdr:col>
      <xdr:colOff>770040</xdr:colOff>
      <xdr:row>4</xdr:row>
      <xdr:rowOff>95040</xdr:rowOff>
    </xdr:from>
    <xdr:to>
      <xdr:col>10</xdr:col>
      <xdr:colOff>64800</xdr:colOff>
      <xdr:row>16</xdr:row>
      <xdr:rowOff>110880</xdr:rowOff>
    </xdr:to>
    <xdr:sp>
      <xdr:nvSpPr>
        <xdr:cNvPr id="8" name="CustomShape 1"/>
        <xdr:cNvSpPr/>
      </xdr:nvSpPr>
      <xdr:spPr>
        <a:xfrm>
          <a:off x="5284800" y="1047240"/>
          <a:ext cx="3380760" cy="2301840"/>
        </a:xfrm>
        <a:prstGeom prst="ellipse">
          <a:avLst/>
        </a:prstGeom>
        <a:solidFill>
          <a:srgbClr val="ffffff">
            <a:alpha val="40000"/>
          </a:srgbClr>
        </a:solidFill>
        <a:ln w="9360">
          <a:noFill/>
        </a:ln>
      </xdr:spPr>
      <xdr:style>
        <a:lnRef idx="0"/>
        <a:fillRef idx="0"/>
        <a:effectRef idx="0"/>
        <a:fontRef idx="minor"/>
      </xdr:style>
      <xdr:txBody>
        <a:bodyPr lIns="90000" rIns="90000" tIns="45000" bIns="45000"/>
        <a:p>
          <a:r>
            <a:rPr lang="en" sz="1200" spc="-1" strike="noStrike">
              <a:solidFill>
                <a:srgbClr val="000000"/>
              </a:solidFill>
              <a:uFill>
                <a:solidFill>
                  <a:srgbClr val="ffffff"/>
                </a:solidFill>
              </a:uFill>
              <a:latin typeface="Times New Roman"/>
            </a:rPr>
            <a:t>          </a:t>
          </a:r>
          <a:endParaRPr lang="en" sz="1200" spc="-1" strike="noStrike">
            <a:solidFill>
              <a:srgbClr val="000000"/>
            </a:solidFill>
            <a:uFill>
              <a:solidFill>
                <a:srgbClr val="ffffff"/>
              </a:solidFill>
            </a:uFill>
            <a:latin typeface="Times New Roman"/>
          </a:endParaRPr>
        </a:p>
        <a:p>
          <a:r>
            <a:rPr lang="en" sz="1200" spc="-1" strike="noStrike">
              <a:solidFill>
                <a:srgbClr val="000000"/>
              </a:solidFill>
              <a:uFill>
                <a:solidFill>
                  <a:srgbClr val="ffffff"/>
                </a:solidFill>
              </a:uFill>
              <a:latin typeface="Times New Roman"/>
            </a:rPr>
            <a:t>        </a:t>
          </a:r>
          <a:r>
            <a:rPr b="1" lang="en" sz="1800" spc="-1" strike="noStrike">
              <a:solidFill>
                <a:srgbClr val="000000"/>
              </a:solidFill>
              <a:uFill>
                <a:solidFill>
                  <a:srgbClr val="ffffff"/>
                </a:solidFill>
              </a:uFill>
              <a:latin typeface="Times New Roman"/>
            </a:rPr>
            <a:t>Support- og           </a:t>
          </a:r>
          <a:endParaRPr lang="en" sz="1200" spc="-1" strike="noStrike">
            <a:solidFill>
              <a:srgbClr val="000000"/>
            </a:solidFill>
            <a:uFill>
              <a:solidFill>
                <a:srgbClr val="ffffff"/>
              </a:solidFill>
            </a:uFill>
            <a:latin typeface="Times New Roman"/>
          </a:endParaRPr>
        </a:p>
        <a:p>
          <a:r>
            <a:rPr b="1" lang="en" sz="1800" spc="-1" strike="noStrike">
              <a:solidFill>
                <a:srgbClr val="000000"/>
              </a:solidFill>
              <a:uFill>
                <a:solidFill>
                  <a:srgbClr val="ffffff"/>
                </a:solidFill>
              </a:uFill>
              <a:latin typeface="Times New Roman"/>
            </a:rPr>
            <a:t>     </a:t>
          </a:r>
          <a:r>
            <a:rPr b="1" lang="en" sz="1800" spc="-1" strike="noStrike">
              <a:solidFill>
                <a:srgbClr val="000000"/>
              </a:solidFill>
              <a:uFill>
                <a:solidFill>
                  <a:srgbClr val="ffffff"/>
                </a:solidFill>
              </a:uFill>
              <a:latin typeface="Times New Roman"/>
            </a:rPr>
            <a:t>Rate aftale                       </a:t>
          </a:r>
          <a:endParaRPr lang="en" sz="1200" spc="-1" strike="noStrike">
            <a:solidFill>
              <a:srgbClr val="000000"/>
            </a:solidFill>
            <a:uFill>
              <a:solidFill>
                <a:srgbClr val="ffffff"/>
              </a:solidFill>
            </a:uFill>
            <a:latin typeface="Times New Roman"/>
          </a:endParaRPr>
        </a:p>
        <a:p>
          <a:r>
            <a:rPr b="1" lang="en" sz="1800" spc="-1" strike="noStrike">
              <a:solidFill>
                <a:srgbClr val="000000"/>
              </a:solidFill>
              <a:uFill>
                <a:solidFill>
                  <a:srgbClr val="ffffff"/>
                </a:solidFill>
              </a:uFill>
              <a:latin typeface="Times New Roman"/>
            </a:rPr>
            <a:t>     </a:t>
          </a:r>
          <a:r>
            <a:rPr b="1" lang="en" sz="1800" spc="-1" strike="noStrike">
              <a:solidFill>
                <a:srgbClr val="000000"/>
              </a:solidFill>
              <a:uFill>
                <a:solidFill>
                  <a:srgbClr val="ffffff"/>
                </a:solidFill>
              </a:uFill>
              <a:latin typeface="Times New Roman"/>
            </a:rPr>
            <a:t>TDC Erhverv                                                     </a:t>
          </a:r>
          <a:endParaRPr lang="en" sz="1200" spc="-1" strike="noStrike">
            <a:solidFill>
              <a:srgbClr val="000000"/>
            </a:solidFill>
            <a:uFill>
              <a:solidFill>
                <a:srgbClr val="ffffff"/>
              </a:solidFill>
            </a:uFill>
            <a:latin typeface="Times New Roman"/>
          </a:endParaRPr>
        </a:p>
        <a:p>
          <a:r>
            <a:rPr b="1" lang="en" sz="1800" spc="-1" strike="noStrike">
              <a:solidFill>
                <a:srgbClr val="000000"/>
              </a:solidFill>
              <a:uFill>
                <a:solidFill>
                  <a:srgbClr val="ffffff"/>
                </a:solidFill>
              </a:uFill>
              <a:latin typeface="Times New Roman"/>
            </a:rPr>
            <a:t>     </a:t>
          </a:r>
          <a:r>
            <a:rPr b="1" lang="en" sz="1800" spc="-1" strike="noStrike">
              <a:solidFill>
                <a:srgbClr val="000000"/>
              </a:solidFill>
              <a:uFill>
                <a:solidFill>
                  <a:srgbClr val="ffffff"/>
                </a:solidFill>
              </a:uFill>
              <a:latin typeface="Times New Roman"/>
            </a:rPr>
            <a:t>Omstilling</a:t>
          </a:r>
          <a:endParaRPr lang="en" sz="1200" spc="-1" strike="noStrike">
            <a:solidFill>
              <a:srgbClr val="000000"/>
            </a:solidFill>
            <a:uFill>
              <a:solidFill>
                <a:srgbClr val="ffffff"/>
              </a:solidFill>
            </a:uFill>
            <a:latin typeface="Times New Roman"/>
          </a:endParaRPr>
        </a:p>
      </xdr:txBody>
    </xdr:sp>
    <xdr:clientData/>
  </xdr:twoCellAnchor>
  <xdr:twoCellAnchor editAs="oneCell">
    <xdr:from>
      <xdr:col>7</xdr:col>
      <xdr:colOff>455760</xdr:colOff>
      <xdr:row>15</xdr:row>
      <xdr:rowOff>119880</xdr:rowOff>
    </xdr:from>
    <xdr:to>
      <xdr:col>10</xdr:col>
      <xdr:colOff>77760</xdr:colOff>
      <xdr:row>23</xdr:row>
      <xdr:rowOff>33840</xdr:rowOff>
    </xdr:to>
    <xdr:sp>
      <xdr:nvSpPr>
        <xdr:cNvPr id="9" name="CustomShape 1"/>
        <xdr:cNvSpPr/>
      </xdr:nvSpPr>
      <xdr:spPr>
        <a:xfrm>
          <a:off x="6665760" y="3167640"/>
          <a:ext cx="2012760" cy="1447560"/>
        </a:xfrm>
        <a:prstGeom prst="ellipse">
          <a:avLst/>
        </a:prstGeom>
        <a:solidFill>
          <a:srgbClr val="ffffff">
            <a:alpha val="40000"/>
          </a:srgbClr>
        </a:solidFill>
        <a:ln w="9360">
          <a:noFill/>
        </a:ln>
      </xdr:spPr>
      <xdr:style>
        <a:lnRef idx="0"/>
        <a:fillRef idx="0"/>
        <a:effectRef idx="0"/>
        <a:fontRef idx="minor"/>
      </xdr:style>
      <xdr:txBody>
        <a:bodyPr lIns="90000" rIns="90000" tIns="45000" bIns="45000"/>
        <a:p>
          <a:endParaRPr lang="en" sz="1200" spc="-1" strike="noStrike">
            <a:solidFill>
              <a:srgbClr val="000000"/>
            </a:solidFill>
            <a:uFill>
              <a:solidFill>
                <a:srgbClr val="ffffff"/>
              </a:solidFill>
            </a:uFill>
            <a:latin typeface="Times New Roman"/>
          </a:endParaRPr>
        </a:p>
        <a:p>
          <a:r>
            <a:rPr b="1" lang="en" sz="1400" spc="-1" strike="noStrike">
              <a:solidFill>
                <a:srgbClr val="000000"/>
              </a:solidFill>
              <a:uFill>
                <a:solidFill>
                  <a:srgbClr val="ffffff"/>
                </a:solidFill>
              </a:uFill>
              <a:latin typeface="Times New Roman"/>
            </a:rPr>
            <a:t>Indhold og vilkår</a:t>
          </a:r>
          <a:endParaRPr lang="en" sz="1200" spc="-1" strike="noStrike">
            <a:solidFill>
              <a:srgbClr val="000000"/>
            </a:solidFill>
            <a:uFill>
              <a:solidFill>
                <a:srgbClr val="ffffff"/>
              </a:solidFill>
            </a:uFill>
            <a:latin typeface="Times New Roman"/>
          </a:endParaRPr>
        </a:p>
        <a:p>
          <a:endParaRPr lang="en" sz="1200" spc="-1" strike="noStrike">
            <a:solidFill>
              <a:srgbClr val="000000"/>
            </a:solidFill>
            <a:uFill>
              <a:solidFill>
                <a:srgbClr val="ffffff"/>
              </a:solidFill>
            </a:uFill>
            <a:latin typeface="Times New Roman"/>
          </a:endParaRPr>
        </a:p>
      </xdr:txBody>
    </xdr:sp>
    <xdr:clientData/>
  </xdr:twoCellAnchor>
  <xdr:twoCellAnchor editAs="oneCell">
    <xdr:from>
      <xdr:col>1</xdr:col>
      <xdr:colOff>27000</xdr:colOff>
      <xdr:row>3</xdr:row>
      <xdr:rowOff>181440</xdr:rowOff>
    </xdr:from>
    <xdr:to>
      <xdr:col>4</xdr:col>
      <xdr:colOff>215280</xdr:colOff>
      <xdr:row>5</xdr:row>
      <xdr:rowOff>181080</xdr:rowOff>
    </xdr:to>
    <xdr:pic>
      <xdr:nvPicPr>
        <xdr:cNvPr id="10" name="Picture 2" descr=""/>
        <xdr:cNvPicPr/>
      </xdr:nvPicPr>
      <xdr:blipFill>
        <a:blip r:embed="rId1"/>
        <a:stretch/>
      </xdr:blipFill>
      <xdr:spPr>
        <a:xfrm>
          <a:off x="331560" y="943200"/>
          <a:ext cx="3379320" cy="380880"/>
        </a:xfrm>
        <a:prstGeom prst="rect">
          <a:avLst/>
        </a:prstGeom>
        <a:ln>
          <a:noFill/>
        </a:ln>
      </xdr:spPr>
    </xdr:pic>
    <xdr:clientData/>
  </xdr:twoCellAnchor>
  <xdr:twoCellAnchor editAs="oneCell">
    <xdr:from>
      <xdr:col>1</xdr:col>
      <xdr:colOff>27000</xdr:colOff>
      <xdr:row>59</xdr:row>
      <xdr:rowOff>181440</xdr:rowOff>
    </xdr:from>
    <xdr:to>
      <xdr:col>4</xdr:col>
      <xdr:colOff>215280</xdr:colOff>
      <xdr:row>61</xdr:row>
      <xdr:rowOff>181080</xdr:rowOff>
    </xdr:to>
    <xdr:pic>
      <xdr:nvPicPr>
        <xdr:cNvPr id="11" name="Picture 2" descr=""/>
        <xdr:cNvPicPr/>
      </xdr:nvPicPr>
      <xdr:blipFill>
        <a:blip r:embed="rId2"/>
        <a:stretch/>
      </xdr:blipFill>
      <xdr:spPr>
        <a:xfrm>
          <a:off x="331560" y="11896920"/>
          <a:ext cx="3379320" cy="380880"/>
        </a:xfrm>
        <a:prstGeom prst="rect">
          <a:avLst/>
        </a:prstGeom>
        <a:ln>
          <a:noFill/>
        </a:ln>
      </xdr:spPr>
    </xdr:pic>
    <xdr:clientData/>
  </xdr:twoCellAnchor>
  <xdr:twoCellAnchor editAs="oneCell">
    <xdr:from>
      <xdr:col>1</xdr:col>
      <xdr:colOff>27000</xdr:colOff>
      <xdr:row>115</xdr:row>
      <xdr:rowOff>181440</xdr:rowOff>
    </xdr:from>
    <xdr:to>
      <xdr:col>4</xdr:col>
      <xdr:colOff>215280</xdr:colOff>
      <xdr:row>117</xdr:row>
      <xdr:rowOff>181080</xdr:rowOff>
    </xdr:to>
    <xdr:pic>
      <xdr:nvPicPr>
        <xdr:cNvPr id="12" name="Picture 2" descr=""/>
        <xdr:cNvPicPr/>
      </xdr:nvPicPr>
      <xdr:blipFill>
        <a:blip r:embed="rId3"/>
        <a:stretch/>
      </xdr:blipFill>
      <xdr:spPr>
        <a:xfrm>
          <a:off x="331560" y="22755600"/>
          <a:ext cx="3379320" cy="380520"/>
        </a:xfrm>
        <a:prstGeom prst="rect">
          <a:avLst/>
        </a:prstGeom>
        <a:ln>
          <a:noFill/>
        </a:ln>
      </xdr:spPr>
    </xdr:pic>
    <xdr:clientData/>
  </xdr:twoCellAnchor>
  <xdr:twoCellAnchor editAs="oneCell">
    <xdr:from>
      <xdr:col>1</xdr:col>
      <xdr:colOff>27000</xdr:colOff>
      <xdr:row>170</xdr:row>
      <xdr:rowOff>181440</xdr:rowOff>
    </xdr:from>
    <xdr:to>
      <xdr:col>4</xdr:col>
      <xdr:colOff>215280</xdr:colOff>
      <xdr:row>172</xdr:row>
      <xdr:rowOff>181080</xdr:rowOff>
    </xdr:to>
    <xdr:pic>
      <xdr:nvPicPr>
        <xdr:cNvPr id="13" name="Picture 2" descr=""/>
        <xdr:cNvPicPr/>
      </xdr:nvPicPr>
      <xdr:blipFill>
        <a:blip r:embed="rId4"/>
        <a:stretch/>
      </xdr:blipFill>
      <xdr:spPr>
        <a:xfrm>
          <a:off x="331560" y="33737760"/>
          <a:ext cx="3379320" cy="3808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27000</xdr:colOff>
      <xdr:row>0</xdr:row>
      <xdr:rowOff>0</xdr:rowOff>
    </xdr:from>
    <xdr:to>
      <xdr:col>10</xdr:col>
      <xdr:colOff>53640</xdr:colOff>
      <xdr:row>177</xdr:row>
      <xdr:rowOff>181440</xdr:rowOff>
    </xdr:to>
    <xdr:sp>
      <xdr:nvSpPr>
        <xdr:cNvPr id="14" name="CustomShape 1"/>
        <xdr:cNvSpPr/>
      </xdr:nvSpPr>
      <xdr:spPr>
        <a:xfrm>
          <a:off x="6075360" y="0"/>
          <a:ext cx="2455200" cy="34109280"/>
        </a:xfrm>
        <a:prstGeom prst="rect">
          <a:avLst/>
        </a:prstGeom>
        <a:solidFill>
          <a:srgbClr val="e9b0b0">
            <a:alpha val="60000"/>
          </a:srgbClr>
        </a:solidFill>
        <a:ln w="9360">
          <a:noFill/>
        </a:ln>
      </xdr:spPr>
      <xdr:style>
        <a:lnRef idx="0"/>
        <a:fillRef idx="0"/>
        <a:effectRef idx="0"/>
        <a:fontRef idx="minor"/>
      </xdr:style>
    </xdr:sp>
    <xdr:clientData/>
  </xdr:twoCellAnchor>
  <xdr:twoCellAnchor editAs="oneCell">
    <xdr:from>
      <xdr:col>5</xdr:col>
      <xdr:colOff>1027080</xdr:colOff>
      <xdr:row>3</xdr:row>
      <xdr:rowOff>75960</xdr:rowOff>
    </xdr:from>
    <xdr:to>
      <xdr:col>10</xdr:col>
      <xdr:colOff>83880</xdr:colOff>
      <xdr:row>14</xdr:row>
      <xdr:rowOff>171720</xdr:rowOff>
    </xdr:to>
    <xdr:sp>
      <xdr:nvSpPr>
        <xdr:cNvPr id="15" name="CustomShape 1"/>
        <xdr:cNvSpPr/>
      </xdr:nvSpPr>
      <xdr:spPr>
        <a:xfrm>
          <a:off x="5170320" y="837720"/>
          <a:ext cx="3390480" cy="2191320"/>
        </a:xfrm>
        <a:prstGeom prst="ellipse">
          <a:avLst/>
        </a:prstGeom>
        <a:solidFill>
          <a:srgbClr val="ffffff">
            <a:alpha val="40000"/>
          </a:srgbClr>
        </a:solidFill>
        <a:ln w="9360">
          <a:noFill/>
        </a:ln>
      </xdr:spPr>
      <xdr:style>
        <a:lnRef idx="0"/>
        <a:fillRef idx="0"/>
        <a:effectRef idx="0"/>
        <a:fontRef idx="minor"/>
      </xdr:style>
      <xdr:txBody>
        <a:bodyPr lIns="90000" rIns="90000" tIns="45000" bIns="45000"/>
        <a:p>
          <a:r>
            <a:rPr lang="en" sz="1200" spc="-1" strike="noStrike">
              <a:solidFill>
                <a:srgbClr val="000000"/>
              </a:solidFill>
              <a:uFill>
                <a:solidFill>
                  <a:srgbClr val="ffffff"/>
                </a:solidFill>
              </a:uFill>
              <a:latin typeface="Times New Roman"/>
            </a:rPr>
            <a:t>          </a:t>
          </a:r>
          <a:endParaRPr lang="en" sz="1200" spc="-1" strike="noStrike">
            <a:solidFill>
              <a:srgbClr val="000000"/>
            </a:solidFill>
            <a:uFill>
              <a:solidFill>
                <a:srgbClr val="ffffff"/>
              </a:solidFill>
            </a:uFill>
            <a:latin typeface="Times New Roman"/>
          </a:endParaRPr>
        </a:p>
        <a:p>
          <a:r>
            <a:rPr lang="en" sz="1200" spc="-1" strike="noStrike">
              <a:solidFill>
                <a:srgbClr val="000000"/>
              </a:solidFill>
              <a:uFill>
                <a:solidFill>
                  <a:srgbClr val="ffffff"/>
                </a:solidFill>
              </a:uFill>
              <a:latin typeface="Times New Roman"/>
            </a:rPr>
            <a:t>       </a:t>
          </a:r>
          <a:r>
            <a:rPr b="1" lang="en" sz="1800" spc="-1" strike="noStrike">
              <a:solidFill>
                <a:srgbClr val="000000"/>
              </a:solidFill>
              <a:uFill>
                <a:solidFill>
                  <a:srgbClr val="ffffff"/>
                </a:solidFill>
              </a:uFill>
              <a:latin typeface="Times New Roman"/>
            </a:rPr>
            <a:t>Hardware til   </a:t>
          </a:r>
          <a:endParaRPr lang="en" sz="1200" spc="-1" strike="noStrike">
            <a:solidFill>
              <a:srgbClr val="000000"/>
            </a:solidFill>
            <a:uFill>
              <a:solidFill>
                <a:srgbClr val="ffffff"/>
              </a:solidFill>
            </a:uFill>
            <a:latin typeface="Times New Roman"/>
          </a:endParaRPr>
        </a:p>
        <a:p>
          <a:r>
            <a:rPr b="1" lang="en" sz="1800" spc="-1" strike="noStrike">
              <a:solidFill>
                <a:srgbClr val="000000"/>
              </a:solidFill>
              <a:uFill>
                <a:solidFill>
                  <a:srgbClr val="ffffff"/>
                </a:solidFill>
              </a:uFill>
              <a:latin typeface="Times New Roman"/>
            </a:rPr>
            <a:t>    </a:t>
          </a:r>
          <a:r>
            <a:rPr b="1" lang="en" sz="1800" spc="-1" strike="noStrike">
              <a:solidFill>
                <a:srgbClr val="000000"/>
              </a:solidFill>
              <a:uFill>
                <a:solidFill>
                  <a:srgbClr val="ffffff"/>
                </a:solidFill>
              </a:uFill>
              <a:latin typeface="Times New Roman"/>
            </a:rPr>
            <a:t>rate betaling</a:t>
          </a:r>
          <a:endParaRPr lang="en" sz="1200" spc="-1" strike="noStrike">
            <a:solidFill>
              <a:srgbClr val="000000"/>
            </a:solidFill>
            <a:uFill>
              <a:solidFill>
                <a:srgbClr val="ffffff"/>
              </a:solidFill>
            </a:uFill>
            <a:latin typeface="Times New Roman"/>
          </a:endParaRPr>
        </a:p>
        <a:p>
          <a:r>
            <a:rPr b="1" lang="en" sz="1800" spc="-1" strike="noStrike">
              <a:solidFill>
                <a:srgbClr val="000000"/>
              </a:solidFill>
              <a:uFill>
                <a:solidFill>
                  <a:srgbClr val="ffffff"/>
                </a:solidFill>
              </a:uFill>
              <a:latin typeface="Times New Roman"/>
            </a:rPr>
            <a:t>    </a:t>
          </a:r>
          <a:r>
            <a:rPr b="1" lang="en" sz="1800" spc="-1" strike="noStrike">
              <a:solidFill>
                <a:srgbClr val="000000"/>
              </a:solidFill>
              <a:uFill>
                <a:solidFill>
                  <a:srgbClr val="ffffff"/>
                </a:solidFill>
              </a:uFill>
              <a:latin typeface="Times New Roman"/>
            </a:rPr>
            <a:t>TDC Erhverv </a:t>
          </a:r>
          <a:endParaRPr lang="en" sz="1200" spc="-1" strike="noStrike">
            <a:solidFill>
              <a:srgbClr val="000000"/>
            </a:solidFill>
            <a:uFill>
              <a:solidFill>
                <a:srgbClr val="ffffff"/>
              </a:solidFill>
            </a:uFill>
            <a:latin typeface="Times New Roman"/>
          </a:endParaRPr>
        </a:p>
        <a:p>
          <a:r>
            <a:rPr b="1" lang="en" sz="1800" spc="-1" strike="noStrike">
              <a:solidFill>
                <a:srgbClr val="000000"/>
              </a:solidFill>
              <a:uFill>
                <a:solidFill>
                  <a:srgbClr val="ffffff"/>
                </a:solidFill>
              </a:uFill>
              <a:latin typeface="Times New Roman"/>
            </a:rPr>
            <a:t>    </a:t>
          </a:r>
          <a:r>
            <a:rPr b="1" lang="en" sz="1800" spc="-1" strike="noStrike">
              <a:solidFill>
                <a:srgbClr val="000000"/>
              </a:solidFill>
              <a:uFill>
                <a:solidFill>
                  <a:srgbClr val="ffffff"/>
                </a:solidFill>
              </a:uFill>
              <a:latin typeface="Times New Roman"/>
            </a:rPr>
            <a:t>Omstilling                     </a:t>
          </a:r>
          <a:endParaRPr lang="en" sz="1200" spc="-1" strike="noStrike">
            <a:solidFill>
              <a:srgbClr val="000000"/>
            </a:solidFill>
            <a:uFill>
              <a:solidFill>
                <a:srgbClr val="ffffff"/>
              </a:solidFill>
            </a:uFill>
            <a:latin typeface="Times New Roman"/>
          </a:endParaRPr>
        </a:p>
        <a:p>
          <a:r>
            <a:rPr b="1" lang="en" sz="1800" spc="-1" strike="noStrike">
              <a:solidFill>
                <a:srgbClr val="000000"/>
              </a:solidFill>
              <a:uFill>
                <a:solidFill>
                  <a:srgbClr val="ffffff"/>
                </a:solidFill>
              </a:uFill>
              <a:latin typeface="Times New Roman"/>
            </a:rPr>
            <a:t>     </a:t>
          </a:r>
          <a:endParaRPr lang="en" sz="1200" spc="-1" strike="noStrike">
            <a:solidFill>
              <a:srgbClr val="000000"/>
            </a:solidFill>
            <a:uFill>
              <a:solidFill>
                <a:srgbClr val="ffffff"/>
              </a:solidFill>
            </a:uFill>
            <a:latin typeface="Times New Roman"/>
          </a:endParaRPr>
        </a:p>
      </xdr:txBody>
    </xdr:sp>
    <xdr:clientData/>
  </xdr:twoCellAnchor>
  <xdr:twoCellAnchor editAs="oneCell">
    <xdr:from>
      <xdr:col>7</xdr:col>
      <xdr:colOff>598680</xdr:colOff>
      <xdr:row>13</xdr:row>
      <xdr:rowOff>119880</xdr:rowOff>
    </xdr:from>
    <xdr:to>
      <xdr:col>10</xdr:col>
      <xdr:colOff>87480</xdr:colOff>
      <xdr:row>21</xdr:row>
      <xdr:rowOff>47520</xdr:rowOff>
    </xdr:to>
    <xdr:sp>
      <xdr:nvSpPr>
        <xdr:cNvPr id="16" name="CustomShape 1"/>
        <xdr:cNvSpPr/>
      </xdr:nvSpPr>
      <xdr:spPr>
        <a:xfrm>
          <a:off x="6647040" y="2786760"/>
          <a:ext cx="1917360" cy="1451520"/>
        </a:xfrm>
        <a:prstGeom prst="ellipse">
          <a:avLst/>
        </a:prstGeom>
        <a:solidFill>
          <a:srgbClr val="ffffff">
            <a:alpha val="40000"/>
          </a:srgbClr>
        </a:solidFill>
        <a:ln w="9360">
          <a:noFill/>
        </a:ln>
      </xdr:spPr>
      <xdr:style>
        <a:lnRef idx="0"/>
        <a:fillRef idx="0"/>
        <a:effectRef idx="0"/>
        <a:fontRef idx="minor"/>
      </xdr:style>
      <xdr:txBody>
        <a:bodyPr lIns="90000" rIns="90000" tIns="45000" bIns="45000"/>
        <a:p>
          <a:endParaRPr lang="en" sz="1200" spc="-1" strike="noStrike">
            <a:solidFill>
              <a:srgbClr val="000000"/>
            </a:solidFill>
            <a:uFill>
              <a:solidFill>
                <a:srgbClr val="ffffff"/>
              </a:solidFill>
            </a:uFill>
            <a:latin typeface="Times New Roman"/>
          </a:endParaRPr>
        </a:p>
        <a:p>
          <a:r>
            <a:rPr b="1" lang="en" sz="1400" spc="-1" strike="noStrike">
              <a:solidFill>
                <a:srgbClr val="000000"/>
              </a:solidFill>
              <a:uFill>
                <a:solidFill>
                  <a:srgbClr val="ffffff"/>
                </a:solidFill>
              </a:uFill>
              <a:latin typeface="Times New Roman"/>
            </a:rPr>
            <a:t>
</a:t>
          </a:r>
          <a:r>
            <a:rPr b="1" lang="en" sz="1400" spc="-1" strike="noStrike">
              <a:solidFill>
                <a:srgbClr val="000000"/>
              </a:solidFill>
              <a:uFill>
                <a:solidFill>
                  <a:srgbClr val="ffffff"/>
                </a:solidFill>
              </a:uFill>
              <a:latin typeface="Times New Roman"/>
            </a:rPr>
            <a:t>Bilag</a:t>
          </a:r>
          <a:endParaRPr lang="en" sz="1200" spc="-1" strike="noStrike">
            <a:solidFill>
              <a:srgbClr val="000000"/>
            </a:solidFill>
            <a:uFill>
              <a:solidFill>
                <a:srgbClr val="ffffff"/>
              </a:solidFill>
            </a:uFill>
            <a:latin typeface="Times New Roman"/>
          </a:endParaRPr>
        </a:p>
        <a:p>
          <a:endParaRPr lang="en" sz="1200" spc="-1" strike="noStrike">
            <a:solidFill>
              <a:srgbClr val="000000"/>
            </a:solidFill>
            <a:uFill>
              <a:solidFill>
                <a:srgbClr val="ffffff"/>
              </a:solidFill>
            </a:uFill>
            <a:latin typeface="Times New Roman"/>
          </a:endParaRPr>
        </a:p>
      </xdr:txBody>
    </xdr:sp>
    <xdr:clientData/>
  </xdr:twoCellAnchor>
  <xdr:twoCellAnchor editAs="oneCell">
    <xdr:from>
      <xdr:col>1</xdr:col>
      <xdr:colOff>27000</xdr:colOff>
      <xdr:row>2</xdr:row>
      <xdr:rowOff>181440</xdr:rowOff>
    </xdr:from>
    <xdr:to>
      <xdr:col>5</xdr:col>
      <xdr:colOff>158400</xdr:colOff>
      <xdr:row>4</xdr:row>
      <xdr:rowOff>181440</xdr:rowOff>
    </xdr:to>
    <xdr:pic>
      <xdr:nvPicPr>
        <xdr:cNvPr id="17" name="Picture 2" descr=""/>
        <xdr:cNvPicPr/>
      </xdr:nvPicPr>
      <xdr:blipFill>
        <a:blip r:embed="rId1"/>
        <a:stretch/>
      </xdr:blipFill>
      <xdr:spPr>
        <a:xfrm>
          <a:off x="331560" y="752760"/>
          <a:ext cx="3970080" cy="3808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27000</xdr:colOff>
      <xdr:row>0</xdr:row>
      <xdr:rowOff>0</xdr:rowOff>
    </xdr:from>
    <xdr:to>
      <xdr:col>10</xdr:col>
      <xdr:colOff>53640</xdr:colOff>
      <xdr:row>65</xdr:row>
      <xdr:rowOff>190080</xdr:rowOff>
    </xdr:to>
    <xdr:sp>
      <xdr:nvSpPr>
        <xdr:cNvPr id="18" name="CustomShape 1"/>
        <xdr:cNvSpPr/>
      </xdr:nvSpPr>
      <xdr:spPr>
        <a:xfrm>
          <a:off x="6113160" y="0"/>
          <a:ext cx="2455560" cy="11755800"/>
        </a:xfrm>
        <a:prstGeom prst="rect">
          <a:avLst/>
        </a:prstGeom>
        <a:solidFill>
          <a:srgbClr val="e9b0b0">
            <a:alpha val="60000"/>
          </a:srgbClr>
        </a:solidFill>
        <a:ln w="9360">
          <a:noFill/>
        </a:ln>
      </xdr:spPr>
      <xdr:style>
        <a:lnRef idx="0"/>
        <a:fillRef idx="0"/>
        <a:effectRef idx="0"/>
        <a:fontRef idx="minor"/>
      </xdr:style>
    </xdr:sp>
    <xdr:clientData/>
  </xdr:twoCellAnchor>
  <xdr:twoCellAnchor editAs="oneCell">
    <xdr:from>
      <xdr:col>6</xdr:col>
      <xdr:colOff>55440</xdr:colOff>
      <xdr:row>4</xdr:row>
      <xdr:rowOff>143280</xdr:rowOff>
    </xdr:from>
    <xdr:to>
      <xdr:col>9</xdr:col>
      <xdr:colOff>626760</xdr:colOff>
      <xdr:row>16</xdr:row>
      <xdr:rowOff>104760</xdr:rowOff>
    </xdr:to>
    <xdr:sp>
      <xdr:nvSpPr>
        <xdr:cNvPr id="19" name="CustomShape 1"/>
        <xdr:cNvSpPr/>
      </xdr:nvSpPr>
      <xdr:spPr>
        <a:xfrm>
          <a:off x="5884560" y="1046160"/>
          <a:ext cx="2447640" cy="2049120"/>
        </a:xfrm>
        <a:prstGeom prst="ellipse">
          <a:avLst/>
        </a:prstGeom>
        <a:solidFill>
          <a:srgbClr val="ffffff">
            <a:alpha val="40000"/>
          </a:srgbClr>
        </a:solidFill>
        <a:ln w="9360">
          <a:noFill/>
        </a:ln>
      </xdr:spPr>
      <xdr:style>
        <a:lnRef idx="0"/>
        <a:fillRef idx="0"/>
        <a:effectRef idx="0"/>
        <a:fontRef idx="minor"/>
      </xdr:style>
      <xdr:txBody>
        <a:bodyPr lIns="90000" rIns="90000" tIns="45000" bIns="45000"/>
        <a:p>
          <a:r>
            <a:rPr lang="en" sz="1200" spc="-1" strike="noStrike">
              <a:solidFill>
                <a:srgbClr val="000000"/>
              </a:solidFill>
              <a:uFill>
                <a:solidFill>
                  <a:srgbClr val="ffffff"/>
                </a:solidFill>
              </a:uFill>
              <a:latin typeface="Times New Roman"/>
            </a:rPr>
            <a:t>          </a:t>
          </a:r>
          <a:endParaRPr lang="en" sz="1200" spc="-1" strike="noStrike">
            <a:solidFill>
              <a:srgbClr val="000000"/>
            </a:solidFill>
            <a:uFill>
              <a:solidFill>
                <a:srgbClr val="ffffff"/>
              </a:solidFill>
            </a:uFill>
            <a:latin typeface="Times New Roman"/>
          </a:endParaRPr>
        </a:p>
        <a:p>
          <a:r>
            <a:rPr b="1" lang="en" sz="1800" spc="-1" strike="noStrike">
              <a:solidFill>
                <a:srgbClr val="000000"/>
              </a:solidFill>
              <a:uFill>
                <a:solidFill>
                  <a:srgbClr val="ffffff"/>
                </a:solidFill>
              </a:uFill>
              <a:latin typeface="Times New Roman"/>
            </a:rPr>
            <a:t>Godt I Gang                       </a:t>
          </a:r>
          <a:endParaRPr lang="en" sz="1200" spc="-1" strike="noStrike">
            <a:solidFill>
              <a:srgbClr val="000000"/>
            </a:solidFill>
            <a:uFill>
              <a:solidFill>
                <a:srgbClr val="ffffff"/>
              </a:solidFill>
            </a:uFill>
            <a:latin typeface="Times New Roman"/>
          </a:endParaRPr>
        </a:p>
        <a:p>
          <a:r>
            <a:rPr b="1" lang="en" sz="1800" spc="-1" strike="noStrike">
              <a:solidFill>
                <a:srgbClr val="000000"/>
              </a:solidFill>
              <a:uFill>
                <a:solidFill>
                  <a:srgbClr val="ffffff"/>
                </a:solidFill>
              </a:uFill>
              <a:latin typeface="Times New Roman"/>
            </a:rPr>
            <a:t>TDC Erhverv                                                     </a:t>
          </a:r>
          <a:endParaRPr lang="en" sz="1200" spc="-1" strike="noStrike">
            <a:solidFill>
              <a:srgbClr val="000000"/>
            </a:solidFill>
            <a:uFill>
              <a:solidFill>
                <a:srgbClr val="ffffff"/>
              </a:solidFill>
            </a:uFill>
            <a:latin typeface="Times New Roman"/>
          </a:endParaRPr>
        </a:p>
        <a:p>
          <a:r>
            <a:rPr b="1" lang="en" sz="1800" spc="-1" strike="noStrike">
              <a:solidFill>
                <a:srgbClr val="000000"/>
              </a:solidFill>
              <a:uFill>
                <a:solidFill>
                  <a:srgbClr val="ffffff"/>
                </a:solidFill>
              </a:uFill>
              <a:latin typeface="Times New Roman"/>
            </a:rPr>
            <a:t>Omstilling</a:t>
          </a:r>
          <a:endParaRPr lang="en" sz="1200" spc="-1" strike="noStrike">
            <a:solidFill>
              <a:srgbClr val="000000"/>
            </a:solidFill>
            <a:uFill>
              <a:solidFill>
                <a:srgbClr val="ffffff"/>
              </a:solidFill>
            </a:uFill>
            <a:latin typeface="Times New Roman"/>
          </a:endParaRPr>
        </a:p>
      </xdr:txBody>
    </xdr:sp>
    <xdr:clientData/>
  </xdr:twoCellAnchor>
  <xdr:twoCellAnchor editAs="oneCell">
    <xdr:from>
      <xdr:col>8</xdr:col>
      <xdr:colOff>93600</xdr:colOff>
      <xdr:row>14</xdr:row>
      <xdr:rowOff>100800</xdr:rowOff>
    </xdr:from>
    <xdr:to>
      <xdr:col>10</xdr:col>
      <xdr:colOff>163440</xdr:colOff>
      <xdr:row>22</xdr:row>
      <xdr:rowOff>38160</xdr:rowOff>
    </xdr:to>
    <xdr:sp>
      <xdr:nvSpPr>
        <xdr:cNvPr id="20" name="CustomShape 1"/>
        <xdr:cNvSpPr/>
      </xdr:nvSpPr>
      <xdr:spPr>
        <a:xfrm>
          <a:off x="6989400" y="2743560"/>
          <a:ext cx="1689120" cy="1329120"/>
        </a:xfrm>
        <a:prstGeom prst="ellipse">
          <a:avLst/>
        </a:prstGeom>
        <a:solidFill>
          <a:srgbClr val="ffffff">
            <a:alpha val="40000"/>
          </a:srgbClr>
        </a:solidFill>
        <a:ln w="9360">
          <a:noFill/>
        </a:ln>
      </xdr:spPr>
      <xdr:style>
        <a:lnRef idx="0"/>
        <a:fillRef idx="0"/>
        <a:effectRef idx="0"/>
        <a:fontRef idx="minor"/>
      </xdr:style>
      <xdr:txBody>
        <a:bodyPr lIns="90000" rIns="90000" tIns="45000" bIns="45000"/>
        <a:p>
          <a:endParaRPr lang="en" sz="1200" spc="-1" strike="noStrike">
            <a:solidFill>
              <a:srgbClr val="000000"/>
            </a:solidFill>
            <a:uFill>
              <a:solidFill>
                <a:srgbClr val="ffffff"/>
              </a:solidFill>
            </a:uFill>
            <a:latin typeface="Times New Roman"/>
          </a:endParaRPr>
        </a:p>
        <a:p>
          <a:r>
            <a:rPr b="1" lang="en" sz="1400" spc="-1" strike="noStrike">
              <a:solidFill>
                <a:srgbClr val="000000"/>
              </a:solidFill>
              <a:uFill>
                <a:solidFill>
                  <a:srgbClr val="ffffff"/>
                </a:solidFill>
              </a:uFill>
              <a:latin typeface="Times New Roman"/>
            </a:rPr>
            <a:t>Indhold og vilkår</a:t>
          </a:r>
          <a:endParaRPr lang="en" sz="1200" spc="-1" strike="noStrike">
            <a:solidFill>
              <a:srgbClr val="000000"/>
            </a:solidFill>
            <a:uFill>
              <a:solidFill>
                <a:srgbClr val="ffffff"/>
              </a:solidFill>
            </a:uFill>
            <a:latin typeface="Times New Roman"/>
          </a:endParaRPr>
        </a:p>
        <a:p>
          <a:endParaRPr lang="en" sz="1200" spc="-1" strike="noStrike">
            <a:solidFill>
              <a:srgbClr val="000000"/>
            </a:solidFill>
            <a:uFill>
              <a:solidFill>
                <a:srgbClr val="ffffff"/>
              </a:solidFill>
            </a:uFill>
            <a:latin typeface="Times New Roman"/>
          </a:endParaRPr>
        </a:p>
      </xdr:txBody>
    </xdr:sp>
    <xdr:clientData/>
  </xdr:twoCellAnchor>
  <xdr:twoCellAnchor editAs="oneCell">
    <xdr:from>
      <xdr:col>1</xdr:col>
      <xdr:colOff>27000</xdr:colOff>
      <xdr:row>3</xdr:row>
      <xdr:rowOff>165240</xdr:rowOff>
    </xdr:from>
    <xdr:to>
      <xdr:col>4</xdr:col>
      <xdr:colOff>510840</xdr:colOff>
      <xdr:row>6</xdr:row>
      <xdr:rowOff>66960</xdr:rowOff>
    </xdr:to>
    <xdr:pic>
      <xdr:nvPicPr>
        <xdr:cNvPr id="21" name="Picture 2" descr=""/>
        <xdr:cNvPicPr/>
      </xdr:nvPicPr>
      <xdr:blipFill>
        <a:blip r:embed="rId1"/>
        <a:stretch/>
      </xdr:blipFill>
      <xdr:spPr>
        <a:xfrm>
          <a:off x="322200" y="893880"/>
          <a:ext cx="3808080" cy="4237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27000</xdr:colOff>
      <xdr:row>0</xdr:row>
      <xdr:rowOff>0</xdr:rowOff>
    </xdr:from>
    <xdr:to>
      <xdr:col>10</xdr:col>
      <xdr:colOff>53640</xdr:colOff>
      <xdr:row>64</xdr:row>
      <xdr:rowOff>173520</xdr:rowOff>
    </xdr:to>
    <xdr:sp>
      <xdr:nvSpPr>
        <xdr:cNvPr id="22" name="CustomShape 1"/>
        <xdr:cNvSpPr/>
      </xdr:nvSpPr>
      <xdr:spPr>
        <a:xfrm>
          <a:off x="6113160" y="0"/>
          <a:ext cx="2455560" cy="11515680"/>
        </a:xfrm>
        <a:prstGeom prst="rect">
          <a:avLst/>
        </a:prstGeom>
        <a:solidFill>
          <a:srgbClr val="e9b0b0">
            <a:alpha val="60000"/>
          </a:srgbClr>
        </a:solidFill>
        <a:ln w="9360">
          <a:noFill/>
        </a:ln>
      </xdr:spPr>
      <xdr:style>
        <a:lnRef idx="0"/>
        <a:fillRef idx="0"/>
        <a:effectRef idx="0"/>
        <a:fontRef idx="minor"/>
      </xdr:style>
    </xdr:sp>
    <xdr:clientData/>
  </xdr:twoCellAnchor>
  <xdr:twoCellAnchor editAs="oneCell">
    <xdr:from>
      <xdr:col>6</xdr:col>
      <xdr:colOff>55440</xdr:colOff>
      <xdr:row>3</xdr:row>
      <xdr:rowOff>143280</xdr:rowOff>
    </xdr:from>
    <xdr:to>
      <xdr:col>9</xdr:col>
      <xdr:colOff>626760</xdr:colOff>
      <xdr:row>14</xdr:row>
      <xdr:rowOff>66600</xdr:rowOff>
    </xdr:to>
    <xdr:sp>
      <xdr:nvSpPr>
        <xdr:cNvPr id="23" name="CustomShape 1"/>
        <xdr:cNvSpPr/>
      </xdr:nvSpPr>
      <xdr:spPr>
        <a:xfrm>
          <a:off x="5884560" y="871920"/>
          <a:ext cx="2447640" cy="1837440"/>
        </a:xfrm>
        <a:prstGeom prst="ellipse">
          <a:avLst/>
        </a:prstGeom>
        <a:solidFill>
          <a:srgbClr val="ffffff">
            <a:alpha val="40000"/>
          </a:srgbClr>
        </a:solidFill>
        <a:ln w="9360">
          <a:noFill/>
        </a:ln>
      </xdr:spPr>
      <xdr:style>
        <a:lnRef idx="0"/>
        <a:fillRef idx="0"/>
        <a:effectRef idx="0"/>
        <a:fontRef idx="minor"/>
      </xdr:style>
      <xdr:txBody>
        <a:bodyPr lIns="90000" rIns="90000" tIns="45000" bIns="45000"/>
        <a:p>
          <a:r>
            <a:rPr lang="en" sz="1200" spc="-1" strike="noStrike">
              <a:solidFill>
                <a:srgbClr val="000000"/>
              </a:solidFill>
              <a:uFill>
                <a:solidFill>
                  <a:srgbClr val="ffffff"/>
                </a:solidFill>
              </a:uFill>
              <a:latin typeface="Times New Roman"/>
            </a:rPr>
            <a:t>          </a:t>
          </a:r>
          <a:endParaRPr lang="en" sz="1200" spc="-1" strike="noStrike">
            <a:solidFill>
              <a:srgbClr val="000000"/>
            </a:solidFill>
            <a:uFill>
              <a:solidFill>
                <a:srgbClr val="ffffff"/>
              </a:solidFill>
            </a:uFill>
            <a:latin typeface="Times New Roman"/>
          </a:endParaRPr>
        </a:p>
        <a:p>
          <a:r>
            <a:rPr b="1" lang="en" sz="1800" spc="-1" strike="noStrike">
              <a:solidFill>
                <a:srgbClr val="000000"/>
              </a:solidFill>
              <a:uFill>
                <a:solidFill>
                  <a:srgbClr val="ffffff"/>
                </a:solidFill>
              </a:uFill>
              <a:latin typeface="Times New Roman"/>
            </a:rPr>
            <a:t>Installation                       </a:t>
          </a:r>
          <a:endParaRPr lang="en" sz="1200" spc="-1" strike="noStrike">
            <a:solidFill>
              <a:srgbClr val="000000"/>
            </a:solidFill>
            <a:uFill>
              <a:solidFill>
                <a:srgbClr val="ffffff"/>
              </a:solidFill>
            </a:uFill>
            <a:latin typeface="Times New Roman"/>
          </a:endParaRPr>
        </a:p>
        <a:p>
          <a:r>
            <a:rPr b="1" lang="en" sz="1800" spc="-1" strike="noStrike">
              <a:solidFill>
                <a:srgbClr val="000000"/>
              </a:solidFill>
              <a:uFill>
                <a:solidFill>
                  <a:srgbClr val="ffffff"/>
                </a:solidFill>
              </a:uFill>
              <a:latin typeface="Times New Roman"/>
            </a:rPr>
            <a:t>TDC Erhverv                                                     </a:t>
          </a:r>
          <a:endParaRPr lang="en" sz="1200" spc="-1" strike="noStrike">
            <a:solidFill>
              <a:srgbClr val="000000"/>
            </a:solidFill>
            <a:uFill>
              <a:solidFill>
                <a:srgbClr val="ffffff"/>
              </a:solidFill>
            </a:uFill>
            <a:latin typeface="Times New Roman"/>
          </a:endParaRPr>
        </a:p>
        <a:p>
          <a:r>
            <a:rPr b="1" lang="en" sz="1800" spc="-1" strike="noStrike">
              <a:solidFill>
                <a:srgbClr val="000000"/>
              </a:solidFill>
              <a:uFill>
                <a:solidFill>
                  <a:srgbClr val="ffffff"/>
                </a:solidFill>
              </a:uFill>
              <a:latin typeface="Times New Roman"/>
            </a:rPr>
            <a:t>Omstilling</a:t>
          </a:r>
          <a:endParaRPr lang="en" sz="1200" spc="-1" strike="noStrike">
            <a:solidFill>
              <a:srgbClr val="000000"/>
            </a:solidFill>
            <a:uFill>
              <a:solidFill>
                <a:srgbClr val="ffffff"/>
              </a:solidFill>
            </a:uFill>
            <a:latin typeface="Times New Roman"/>
          </a:endParaRPr>
        </a:p>
      </xdr:txBody>
    </xdr:sp>
    <xdr:clientData/>
  </xdr:twoCellAnchor>
  <xdr:twoCellAnchor editAs="oneCell">
    <xdr:from>
      <xdr:col>7</xdr:col>
      <xdr:colOff>617400</xdr:colOff>
      <xdr:row>12</xdr:row>
      <xdr:rowOff>170280</xdr:rowOff>
    </xdr:from>
    <xdr:to>
      <xdr:col>10</xdr:col>
      <xdr:colOff>77400</xdr:colOff>
      <xdr:row>20</xdr:row>
      <xdr:rowOff>138600</xdr:rowOff>
    </xdr:to>
    <xdr:sp>
      <xdr:nvSpPr>
        <xdr:cNvPr id="24" name="CustomShape 1"/>
        <xdr:cNvSpPr/>
      </xdr:nvSpPr>
      <xdr:spPr>
        <a:xfrm>
          <a:off x="6703560" y="2464920"/>
          <a:ext cx="1888920" cy="1360440"/>
        </a:xfrm>
        <a:prstGeom prst="ellipse">
          <a:avLst/>
        </a:prstGeom>
        <a:solidFill>
          <a:srgbClr val="ffffff">
            <a:alpha val="40000"/>
          </a:srgbClr>
        </a:solidFill>
        <a:ln w="9360">
          <a:noFill/>
        </a:ln>
      </xdr:spPr>
      <xdr:style>
        <a:lnRef idx="0"/>
        <a:fillRef idx="0"/>
        <a:effectRef idx="0"/>
        <a:fontRef idx="minor"/>
      </xdr:style>
      <xdr:txBody>
        <a:bodyPr lIns="90000" rIns="90000" tIns="45000" bIns="45000"/>
        <a:p>
          <a:endParaRPr lang="en" sz="1200" spc="-1" strike="noStrike">
            <a:solidFill>
              <a:srgbClr val="000000"/>
            </a:solidFill>
            <a:uFill>
              <a:solidFill>
                <a:srgbClr val="ffffff"/>
              </a:solidFill>
            </a:uFill>
            <a:latin typeface="Times New Roman"/>
          </a:endParaRPr>
        </a:p>
        <a:p>
          <a:r>
            <a:rPr b="1" lang="en" sz="1400" spc="-1" strike="noStrike">
              <a:solidFill>
                <a:srgbClr val="000000"/>
              </a:solidFill>
              <a:uFill>
                <a:solidFill>
                  <a:srgbClr val="ffffff"/>
                </a:solidFill>
              </a:uFill>
              <a:latin typeface="Times New Roman"/>
            </a:rPr>
            <a:t>Indhold og vilkår</a:t>
          </a:r>
          <a:endParaRPr lang="en" sz="1200" spc="-1" strike="noStrike">
            <a:solidFill>
              <a:srgbClr val="000000"/>
            </a:solidFill>
            <a:uFill>
              <a:solidFill>
                <a:srgbClr val="ffffff"/>
              </a:solidFill>
            </a:uFill>
            <a:latin typeface="Times New Roman"/>
          </a:endParaRPr>
        </a:p>
        <a:p>
          <a:endParaRPr lang="en" sz="1200" spc="-1" strike="noStrike">
            <a:solidFill>
              <a:srgbClr val="000000"/>
            </a:solidFill>
            <a:uFill>
              <a:solidFill>
                <a:srgbClr val="ffffff"/>
              </a:solidFill>
            </a:uFill>
            <a:latin typeface="Times New Roman"/>
          </a:endParaRPr>
        </a:p>
      </xdr:txBody>
    </xdr:sp>
    <xdr:clientData/>
  </xdr:twoCellAnchor>
  <xdr:twoCellAnchor editAs="oneCell">
    <xdr:from>
      <xdr:col>1</xdr:col>
      <xdr:colOff>27000</xdr:colOff>
      <xdr:row>2</xdr:row>
      <xdr:rowOff>164880</xdr:rowOff>
    </xdr:from>
    <xdr:to>
      <xdr:col>4</xdr:col>
      <xdr:colOff>510840</xdr:colOff>
      <xdr:row>5</xdr:row>
      <xdr:rowOff>66960</xdr:rowOff>
    </xdr:to>
    <xdr:pic>
      <xdr:nvPicPr>
        <xdr:cNvPr id="25" name="Picture 2" descr=""/>
        <xdr:cNvPicPr/>
      </xdr:nvPicPr>
      <xdr:blipFill>
        <a:blip r:embed="rId1"/>
        <a:stretch/>
      </xdr:blipFill>
      <xdr:spPr>
        <a:xfrm>
          <a:off x="322200" y="719640"/>
          <a:ext cx="3808080" cy="42408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27000</xdr:colOff>
      <xdr:row>0</xdr:row>
      <xdr:rowOff>0</xdr:rowOff>
    </xdr:from>
    <xdr:to>
      <xdr:col>10</xdr:col>
      <xdr:colOff>53640</xdr:colOff>
      <xdr:row>178</xdr:row>
      <xdr:rowOff>181440</xdr:rowOff>
    </xdr:to>
    <xdr:sp>
      <xdr:nvSpPr>
        <xdr:cNvPr id="26" name="CustomShape 1"/>
        <xdr:cNvSpPr/>
      </xdr:nvSpPr>
      <xdr:spPr>
        <a:xfrm>
          <a:off x="6094080" y="0"/>
          <a:ext cx="2455560" cy="34690320"/>
        </a:xfrm>
        <a:prstGeom prst="rect">
          <a:avLst/>
        </a:prstGeom>
        <a:solidFill>
          <a:srgbClr val="e9b0b0">
            <a:alpha val="60000"/>
          </a:srgbClr>
        </a:solidFill>
        <a:ln w="9360">
          <a:noFill/>
        </a:ln>
      </xdr:spPr>
      <xdr:style>
        <a:lnRef idx="0"/>
        <a:fillRef idx="0"/>
        <a:effectRef idx="0"/>
        <a:fontRef idx="minor"/>
      </xdr:style>
    </xdr:sp>
    <xdr:clientData/>
  </xdr:twoCellAnchor>
  <xdr:twoCellAnchor editAs="oneCell">
    <xdr:from>
      <xdr:col>5</xdr:col>
      <xdr:colOff>832320</xdr:colOff>
      <xdr:row>4</xdr:row>
      <xdr:rowOff>75960</xdr:rowOff>
    </xdr:from>
    <xdr:to>
      <xdr:col>10</xdr:col>
      <xdr:colOff>95040</xdr:colOff>
      <xdr:row>17</xdr:row>
      <xdr:rowOff>111960</xdr:rowOff>
    </xdr:to>
    <xdr:sp>
      <xdr:nvSpPr>
        <xdr:cNvPr id="27" name="CustomShape 1"/>
        <xdr:cNvSpPr/>
      </xdr:nvSpPr>
      <xdr:spPr>
        <a:xfrm>
          <a:off x="5146920" y="1028160"/>
          <a:ext cx="3444120" cy="2512800"/>
        </a:xfrm>
        <a:prstGeom prst="ellipse">
          <a:avLst/>
        </a:prstGeom>
        <a:solidFill>
          <a:srgbClr val="ffffff">
            <a:alpha val="40000"/>
          </a:srgbClr>
        </a:solidFill>
        <a:ln w="9360">
          <a:noFill/>
        </a:ln>
      </xdr:spPr>
      <xdr:style>
        <a:lnRef idx="0"/>
        <a:fillRef idx="0"/>
        <a:effectRef idx="0"/>
        <a:fontRef idx="minor"/>
      </xdr:style>
      <xdr:txBody>
        <a:bodyPr lIns="90000" rIns="90000" tIns="45000" bIns="45000"/>
        <a:p>
          <a:r>
            <a:rPr lang="en" sz="1200" spc="-1" strike="noStrike">
              <a:solidFill>
                <a:srgbClr val="000000"/>
              </a:solidFill>
              <a:uFill>
                <a:solidFill>
                  <a:srgbClr val="ffffff"/>
                </a:solidFill>
              </a:uFill>
              <a:latin typeface="Times New Roman"/>
            </a:rPr>
            <a:t>          </a:t>
          </a:r>
          <a:endParaRPr lang="en" sz="1200" spc="-1" strike="noStrike">
            <a:solidFill>
              <a:srgbClr val="000000"/>
            </a:solidFill>
            <a:uFill>
              <a:solidFill>
                <a:srgbClr val="ffffff"/>
              </a:solidFill>
            </a:uFill>
            <a:latin typeface="Times New Roman"/>
          </a:endParaRPr>
        </a:p>
        <a:p>
          <a:endParaRPr lang="en" sz="1200" spc="-1" strike="noStrike">
            <a:solidFill>
              <a:srgbClr val="000000"/>
            </a:solidFill>
            <a:uFill>
              <a:solidFill>
                <a:srgbClr val="ffffff"/>
              </a:solidFill>
            </a:uFill>
            <a:latin typeface="Times New Roman"/>
          </a:endParaRPr>
        </a:p>
        <a:p>
          <a:r>
            <a:rPr b="1" lang="en" sz="1800" spc="-1" strike="noStrike">
              <a:solidFill>
                <a:srgbClr val="000000"/>
              </a:solidFill>
              <a:uFill>
                <a:solidFill>
                  <a:srgbClr val="ffffff"/>
                </a:solidFill>
              </a:uFill>
              <a:latin typeface="Times New Roman"/>
            </a:rPr>
            <a:t>   </a:t>
          </a:r>
          <a:r>
            <a:rPr b="1" lang="en" sz="1800" spc="-1" strike="noStrike">
              <a:solidFill>
                <a:srgbClr val="000000"/>
              </a:solidFill>
              <a:uFill>
                <a:solidFill>
                  <a:srgbClr val="ffffff"/>
                </a:solidFill>
              </a:uFill>
              <a:latin typeface="Times New Roman"/>
            </a:rPr>
            <a:t>Supportaftale                     </a:t>
          </a:r>
          <a:endParaRPr lang="en" sz="1200" spc="-1" strike="noStrike">
            <a:solidFill>
              <a:srgbClr val="000000"/>
            </a:solidFill>
            <a:uFill>
              <a:solidFill>
                <a:srgbClr val="ffffff"/>
              </a:solidFill>
            </a:uFill>
            <a:latin typeface="Times New Roman"/>
          </a:endParaRPr>
        </a:p>
        <a:p>
          <a:r>
            <a:rPr b="1" lang="en" sz="1800" spc="-1" strike="noStrike">
              <a:solidFill>
                <a:srgbClr val="000000"/>
              </a:solidFill>
              <a:uFill>
                <a:solidFill>
                  <a:srgbClr val="ffffff"/>
                </a:solidFill>
              </a:uFill>
              <a:latin typeface="Times New Roman"/>
            </a:rPr>
            <a:t>   </a:t>
          </a:r>
          <a:r>
            <a:rPr b="1" lang="en" sz="1800" spc="-1" strike="noStrike">
              <a:solidFill>
                <a:srgbClr val="000000"/>
              </a:solidFill>
              <a:uFill>
                <a:solidFill>
                  <a:srgbClr val="ffffff"/>
                </a:solidFill>
              </a:uFill>
              <a:latin typeface="Times New Roman"/>
            </a:rPr>
            <a:t>TDC Erhverv                                                     </a:t>
          </a:r>
          <a:endParaRPr lang="en" sz="1200" spc="-1" strike="noStrike">
            <a:solidFill>
              <a:srgbClr val="000000"/>
            </a:solidFill>
            <a:uFill>
              <a:solidFill>
                <a:srgbClr val="ffffff"/>
              </a:solidFill>
            </a:uFill>
            <a:latin typeface="Times New Roman"/>
          </a:endParaRPr>
        </a:p>
        <a:p>
          <a:r>
            <a:rPr b="1" lang="en" sz="1800" spc="-1" strike="noStrike">
              <a:solidFill>
                <a:srgbClr val="000000"/>
              </a:solidFill>
              <a:uFill>
                <a:solidFill>
                  <a:srgbClr val="ffffff"/>
                </a:solidFill>
              </a:uFill>
              <a:latin typeface="Times New Roman"/>
            </a:rPr>
            <a:t>   </a:t>
          </a:r>
          <a:r>
            <a:rPr b="1" lang="en" sz="1800" spc="-1" strike="noStrike">
              <a:solidFill>
                <a:srgbClr val="000000"/>
              </a:solidFill>
              <a:uFill>
                <a:solidFill>
                  <a:srgbClr val="ffffff"/>
                </a:solidFill>
              </a:uFill>
              <a:latin typeface="Times New Roman"/>
            </a:rPr>
            <a:t>Omstilling</a:t>
          </a:r>
          <a:endParaRPr lang="en" sz="1200" spc="-1" strike="noStrike">
            <a:solidFill>
              <a:srgbClr val="000000"/>
            </a:solidFill>
            <a:uFill>
              <a:solidFill>
                <a:srgbClr val="ffffff"/>
              </a:solidFill>
            </a:uFill>
            <a:latin typeface="Times New Roman"/>
          </a:endParaRPr>
        </a:p>
      </xdr:txBody>
    </xdr:sp>
    <xdr:clientData/>
  </xdr:twoCellAnchor>
  <xdr:twoCellAnchor editAs="oneCell">
    <xdr:from>
      <xdr:col>7</xdr:col>
      <xdr:colOff>455760</xdr:colOff>
      <xdr:row>15</xdr:row>
      <xdr:rowOff>119880</xdr:rowOff>
    </xdr:from>
    <xdr:to>
      <xdr:col>10</xdr:col>
      <xdr:colOff>77760</xdr:colOff>
      <xdr:row>23</xdr:row>
      <xdr:rowOff>33840</xdr:rowOff>
    </xdr:to>
    <xdr:sp>
      <xdr:nvSpPr>
        <xdr:cNvPr id="28" name="CustomShape 1"/>
        <xdr:cNvSpPr/>
      </xdr:nvSpPr>
      <xdr:spPr>
        <a:xfrm>
          <a:off x="6522840" y="3167640"/>
          <a:ext cx="2050920" cy="1447560"/>
        </a:xfrm>
        <a:prstGeom prst="ellipse">
          <a:avLst/>
        </a:prstGeom>
        <a:solidFill>
          <a:srgbClr val="ffffff">
            <a:alpha val="40000"/>
          </a:srgbClr>
        </a:solidFill>
        <a:ln w="9360">
          <a:noFill/>
        </a:ln>
      </xdr:spPr>
      <xdr:style>
        <a:lnRef idx="0"/>
        <a:fillRef idx="0"/>
        <a:effectRef idx="0"/>
        <a:fontRef idx="minor"/>
      </xdr:style>
      <xdr:txBody>
        <a:bodyPr lIns="90000" rIns="90000" tIns="45000" bIns="45000"/>
        <a:p>
          <a:endParaRPr lang="en" sz="1200" spc="-1" strike="noStrike">
            <a:solidFill>
              <a:srgbClr val="000000"/>
            </a:solidFill>
            <a:uFill>
              <a:solidFill>
                <a:srgbClr val="ffffff"/>
              </a:solidFill>
            </a:uFill>
            <a:latin typeface="Times New Roman"/>
          </a:endParaRPr>
        </a:p>
        <a:p>
          <a:r>
            <a:rPr b="1" lang="en" sz="1400" spc="-1" strike="noStrike">
              <a:solidFill>
                <a:srgbClr val="000000"/>
              </a:solidFill>
              <a:uFill>
                <a:solidFill>
                  <a:srgbClr val="ffffff"/>
                </a:solidFill>
              </a:uFill>
              <a:latin typeface="Times New Roman"/>
            </a:rPr>
            <a:t>Indhold og vilkår</a:t>
          </a:r>
          <a:endParaRPr lang="en" sz="1200" spc="-1" strike="noStrike">
            <a:solidFill>
              <a:srgbClr val="000000"/>
            </a:solidFill>
            <a:uFill>
              <a:solidFill>
                <a:srgbClr val="ffffff"/>
              </a:solidFill>
            </a:uFill>
            <a:latin typeface="Times New Roman"/>
          </a:endParaRPr>
        </a:p>
        <a:p>
          <a:endParaRPr lang="en" sz="1200" spc="-1" strike="noStrike">
            <a:solidFill>
              <a:srgbClr val="000000"/>
            </a:solidFill>
            <a:uFill>
              <a:solidFill>
                <a:srgbClr val="ffffff"/>
              </a:solidFill>
            </a:uFill>
            <a:latin typeface="Times New Roman"/>
          </a:endParaRPr>
        </a:p>
      </xdr:txBody>
    </xdr:sp>
    <xdr:clientData/>
  </xdr:twoCellAnchor>
  <xdr:twoCellAnchor editAs="oneCell">
    <xdr:from>
      <xdr:col>1</xdr:col>
      <xdr:colOff>27000</xdr:colOff>
      <xdr:row>60</xdr:row>
      <xdr:rowOff>181440</xdr:rowOff>
    </xdr:from>
    <xdr:to>
      <xdr:col>4</xdr:col>
      <xdr:colOff>844200</xdr:colOff>
      <xdr:row>62</xdr:row>
      <xdr:rowOff>181080</xdr:rowOff>
    </xdr:to>
    <xdr:pic>
      <xdr:nvPicPr>
        <xdr:cNvPr id="29" name="Picture 2" descr=""/>
        <xdr:cNvPicPr/>
      </xdr:nvPicPr>
      <xdr:blipFill>
        <a:blip r:embed="rId1"/>
        <a:stretch/>
      </xdr:blipFill>
      <xdr:spPr>
        <a:xfrm>
          <a:off x="331560" y="12020760"/>
          <a:ext cx="3693960" cy="380880"/>
        </a:xfrm>
        <a:prstGeom prst="rect">
          <a:avLst/>
        </a:prstGeom>
        <a:ln>
          <a:noFill/>
        </a:ln>
      </xdr:spPr>
    </xdr:pic>
    <xdr:clientData/>
  </xdr:twoCellAnchor>
  <xdr:twoCellAnchor editAs="oneCell">
    <xdr:from>
      <xdr:col>1</xdr:col>
      <xdr:colOff>27000</xdr:colOff>
      <xdr:row>3</xdr:row>
      <xdr:rowOff>181440</xdr:rowOff>
    </xdr:from>
    <xdr:to>
      <xdr:col>4</xdr:col>
      <xdr:colOff>844200</xdr:colOff>
      <xdr:row>5</xdr:row>
      <xdr:rowOff>181080</xdr:rowOff>
    </xdr:to>
    <xdr:pic>
      <xdr:nvPicPr>
        <xdr:cNvPr id="30" name="Picture 2" descr=""/>
        <xdr:cNvPicPr/>
      </xdr:nvPicPr>
      <xdr:blipFill>
        <a:blip r:embed="rId2"/>
        <a:stretch/>
      </xdr:blipFill>
      <xdr:spPr>
        <a:xfrm>
          <a:off x="331560" y="943200"/>
          <a:ext cx="3693960" cy="380880"/>
        </a:xfrm>
        <a:prstGeom prst="rect">
          <a:avLst/>
        </a:prstGeom>
        <a:ln>
          <a:noFill/>
        </a:ln>
      </xdr:spPr>
    </xdr:pic>
    <xdr:clientData/>
  </xdr:twoCellAnchor>
  <xdr:twoCellAnchor editAs="oneCell">
    <xdr:from>
      <xdr:col>1</xdr:col>
      <xdr:colOff>27000</xdr:colOff>
      <xdr:row>117</xdr:row>
      <xdr:rowOff>181440</xdr:rowOff>
    </xdr:from>
    <xdr:to>
      <xdr:col>4</xdr:col>
      <xdr:colOff>844200</xdr:colOff>
      <xdr:row>119</xdr:row>
      <xdr:rowOff>181080</xdr:rowOff>
    </xdr:to>
    <xdr:pic>
      <xdr:nvPicPr>
        <xdr:cNvPr id="31" name="Picture 2" descr=""/>
        <xdr:cNvPicPr/>
      </xdr:nvPicPr>
      <xdr:blipFill>
        <a:blip r:embed="rId3"/>
        <a:stretch/>
      </xdr:blipFill>
      <xdr:spPr>
        <a:xfrm>
          <a:off x="331560" y="23069880"/>
          <a:ext cx="3693960" cy="3805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bagsvaerd@tdcerhvervscenter.dk" TargetMode="External"/><Relationship Id="rId3" Type="http://schemas.openxmlformats.org/officeDocument/2006/relationships/hyperlink" Target="mailto:ronne@tdcerhvervscenter.dk" TargetMode="External"/><Relationship Id="rId4" Type="http://schemas.openxmlformats.org/officeDocument/2006/relationships/hyperlink" Target="mailto:support@scalejylland.dk" TargetMode="External"/><Relationship Id="rId5" Type="http://schemas.openxmlformats.org/officeDocument/2006/relationships/hyperlink" Target="mailto:odenses@tdcerhvervscenter.dk" TargetMode="External"/><Relationship Id="rId6" Type="http://schemas.openxmlformats.org/officeDocument/2006/relationships/hyperlink" Target="mailto:glostrup@tdcerhvervscenter.dk" TargetMode="External"/><Relationship Id="rId7" Type="http://schemas.openxmlformats.org/officeDocument/2006/relationships/hyperlink" Target="mailto:70250800@tdcerhvervscenter.dk" TargetMode="External"/><Relationship Id="rId8" Type="http://schemas.openxmlformats.org/officeDocument/2006/relationships/hyperlink" Target="mailto:70250800@tdcerhvervscenter.dk" TargetMode="External"/><Relationship Id="rId9" Type="http://schemas.openxmlformats.org/officeDocument/2006/relationships/hyperlink" Target="mailto:70250800@tdcerhvervscenter.dk" TargetMode="External"/><Relationship Id="rId10" Type="http://schemas.openxmlformats.org/officeDocument/2006/relationships/hyperlink" Target="mailto:70250800@tdcerhvervscenter.dk" TargetMode="External"/><Relationship Id="rId11"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C21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8" activeCellId="0" sqref="C8"/>
    </sheetView>
  </sheetViews>
  <sheetFormatPr defaultRowHeight="15"/>
  <cols>
    <col collapsed="false" hidden="false" max="1" min="1" style="1" width="51.0971659919028"/>
    <col collapsed="false" hidden="false" max="2" min="2" style="1" width="27.3157894736842"/>
    <col collapsed="false" hidden="false" max="4" min="3" style="1" width="9.10526315789474"/>
    <col collapsed="false" hidden="false" max="5" min="5" style="1" width="15.2105263157895"/>
    <col collapsed="false" hidden="false" max="6" min="6" style="1" width="53.5587044534413"/>
    <col collapsed="false" hidden="false" max="7" min="7" style="1" width="16.497975708502"/>
    <col collapsed="false" hidden="false" max="8" min="8" style="1" width="21.2105263157895"/>
    <col collapsed="false" hidden="false" max="10" min="9" style="1" width="9.10526315789474"/>
    <col collapsed="false" hidden="false" max="11" min="11" style="1" width="14.1417004048583"/>
    <col collapsed="false" hidden="false" max="12" min="12" style="1" width="9"/>
    <col collapsed="false" hidden="false" max="13" min="13" style="1" width="10.3886639676113"/>
    <col collapsed="false" hidden="false" max="14" min="14" style="1" width="32.7773279352227"/>
    <col collapsed="false" hidden="false" max="15" min="15" style="1" width="15.2105263157895"/>
    <col collapsed="false" hidden="false" max="16" min="16" style="1" width="16.7125506072875"/>
    <col collapsed="false" hidden="false" max="17" min="17" style="1" width="23.2429149797571"/>
    <col collapsed="false" hidden="false" max="18" min="18" style="1" width="23.5668016194332"/>
    <col collapsed="false" hidden="false" max="19" min="19" style="1" width="19.2834008097166"/>
    <col collapsed="false" hidden="false" max="20" min="20" style="1" width="25.8137651821862"/>
    <col collapsed="false" hidden="false" max="22" min="21" style="1" width="11.9959514170041"/>
    <col collapsed="false" hidden="false" max="23" min="23" style="1" width="13.6032388663968"/>
    <col collapsed="false" hidden="false" max="24" min="24" style="1" width="7.71255060728745"/>
    <col collapsed="false" hidden="false" max="25" min="25" style="1" width="13.3886639676113"/>
    <col collapsed="false" hidden="false" max="26" min="26" style="1" width="9.10526315789474"/>
    <col collapsed="false" hidden="false" max="27" min="27" style="1" width="52.3805668016194"/>
    <col collapsed="false" hidden="false" max="28" min="28" style="1" width="17.7813765182186"/>
    <col collapsed="false" hidden="false" max="29" min="29" style="1" width="20.246963562753"/>
    <col collapsed="false" hidden="false" max="30" min="30" style="1" width="20.5668016194332"/>
    <col collapsed="false" hidden="false" max="31" min="31" style="1" width="21.1012145748988"/>
    <col collapsed="false" hidden="false" max="32" min="32" style="1" width="19.6032388663968"/>
    <col collapsed="false" hidden="false" max="34" min="33" style="1" width="12.6396761133603"/>
    <col collapsed="false" hidden="false" max="35" min="35" style="1" width="17.7813765182186"/>
    <col collapsed="false" hidden="false" max="36" min="36" style="1" width="14.1417004048583"/>
    <col collapsed="false" hidden="false" max="37" min="37" style="1" width="12.6396761133603"/>
    <col collapsed="false" hidden="false" max="40" min="38" style="1" width="6.31983805668016"/>
    <col collapsed="false" hidden="false" max="43" min="41" style="1" width="7.17813765182186"/>
    <col collapsed="false" hidden="false" max="46" min="44" style="1" width="12.6396761133603"/>
    <col collapsed="false" hidden="false" max="47" min="47" style="1" width="12.9595141700405"/>
    <col collapsed="false" hidden="false" max="49" min="48" style="1" width="12.6396761133603"/>
    <col collapsed="false" hidden="false" max="50" min="50" style="1" width="13.6032388663968"/>
    <col collapsed="false" hidden="false" max="51" min="51" style="1" width="13.9271255060729"/>
    <col collapsed="false" hidden="false" max="52" min="52" style="1" width="12.6396761133603"/>
    <col collapsed="false" hidden="false" max="53" min="53" style="1" width="12.9595141700405"/>
    <col collapsed="false" hidden="false" max="54" min="54" style="1" width="13.7125506072874"/>
    <col collapsed="false" hidden="false" max="55" min="55" style="1" width="14.0323886639676"/>
    <col collapsed="false" hidden="false" max="1025" min="56" style="1" width="9.10526315789474"/>
  </cols>
  <sheetData>
    <row r="1" customFormat="false" ht="16.5" hidden="false" customHeight="true" outlineLevel="0" collapsed="false">
      <c r="A1" s="0"/>
      <c r="B1" s="2"/>
      <c r="C1" s="0"/>
      <c r="D1" s="0"/>
      <c r="E1" s="0"/>
      <c r="F1" s="3" t="s">
        <v>0</v>
      </c>
      <c r="G1" s="4" t="s">
        <v>1</v>
      </c>
      <c r="H1" s="4" t="s">
        <v>2</v>
      </c>
      <c r="I1" s="4" t="s">
        <v>3</v>
      </c>
      <c r="J1" s="4" t="s">
        <v>4</v>
      </c>
      <c r="K1" s="4"/>
      <c r="L1" s="4" t="s">
        <v>5</v>
      </c>
      <c r="M1" s="4" t="s">
        <v>6</v>
      </c>
      <c r="N1" s="4" t="s">
        <v>7</v>
      </c>
      <c r="O1" s="4" t="s">
        <v>8</v>
      </c>
      <c r="P1" s="4" t="s">
        <v>9</v>
      </c>
      <c r="Q1" s="4" t="s">
        <v>10</v>
      </c>
      <c r="R1" s="4" t="s">
        <v>11</v>
      </c>
      <c r="S1" s="4" t="s">
        <v>12</v>
      </c>
      <c r="T1" s="4" t="s">
        <v>13</v>
      </c>
      <c r="U1" s="4" t="s">
        <v>14</v>
      </c>
      <c r="V1" s="4" t="s">
        <v>15</v>
      </c>
      <c r="W1" s="4" t="s">
        <v>16</v>
      </c>
      <c r="X1" s="4" t="s">
        <v>17</v>
      </c>
      <c r="Y1" s="4" t="s">
        <v>18</v>
      </c>
      <c r="Z1" s="4"/>
      <c r="AA1" s="4" t="s">
        <v>19</v>
      </c>
      <c r="AB1" s="4" t="s">
        <v>20</v>
      </c>
      <c r="AC1" s="4" t="s">
        <v>21</v>
      </c>
      <c r="AD1" s="4" t="s">
        <v>22</v>
      </c>
      <c r="AE1" s="4" t="s">
        <v>23</v>
      </c>
      <c r="AF1" s="4" t="s">
        <v>24</v>
      </c>
      <c r="AG1" s="4" t="s">
        <v>25</v>
      </c>
      <c r="AH1" s="4" t="s">
        <v>26</v>
      </c>
      <c r="AI1" s="4" t="s">
        <v>27</v>
      </c>
      <c r="AJ1" s="4" t="s">
        <v>28</v>
      </c>
      <c r="AK1" s="4" t="s">
        <v>29</v>
      </c>
      <c r="AL1" s="4" t="s">
        <v>30</v>
      </c>
      <c r="AM1" s="4" t="s">
        <v>31</v>
      </c>
      <c r="AN1" s="4" t="s">
        <v>32</v>
      </c>
      <c r="AO1" s="4" t="s">
        <v>33</v>
      </c>
      <c r="AP1" s="4" t="s">
        <v>34</v>
      </c>
      <c r="AQ1" s="4" t="s">
        <v>35</v>
      </c>
      <c r="AR1" s="4" t="s">
        <v>36</v>
      </c>
      <c r="AS1" s="4" t="s">
        <v>37</v>
      </c>
      <c r="AT1" s="4" t="s">
        <v>38</v>
      </c>
      <c r="AU1" s="4" t="s">
        <v>39</v>
      </c>
      <c r="AV1" s="4" t="s">
        <v>40</v>
      </c>
      <c r="AW1" s="4" t="s">
        <v>41</v>
      </c>
      <c r="AX1" s="4" t="s">
        <v>42</v>
      </c>
      <c r="AY1" s="4" t="s">
        <v>43</v>
      </c>
      <c r="AZ1" s="4" t="s">
        <v>44</v>
      </c>
      <c r="BA1" s="4" t="s">
        <v>45</v>
      </c>
      <c r="BB1" s="4" t="s">
        <v>46</v>
      </c>
      <c r="BC1" s="4" t="s">
        <v>47</v>
      </c>
    </row>
    <row r="2" customFormat="false" ht="15.75" hidden="false" customHeight="false" outlineLevel="0" collapsed="false">
      <c r="A2" s="0"/>
      <c r="B2" s="2"/>
      <c r="C2" s="0"/>
      <c r="D2" s="0"/>
      <c r="E2" s="0"/>
      <c r="F2" s="1" t="s">
        <v>48</v>
      </c>
      <c r="G2" s="1" t="s">
        <v>49</v>
      </c>
      <c r="H2" s="1" t="s">
        <v>50</v>
      </c>
      <c r="I2" s="1" t="s">
        <v>51</v>
      </c>
      <c r="J2" s="1" t="s">
        <v>52</v>
      </c>
      <c r="K2" s="1" t="s">
        <v>53</v>
      </c>
      <c r="L2" s="1" t="n">
        <v>30555120</v>
      </c>
      <c r="M2" s="1" t="s">
        <v>54</v>
      </c>
      <c r="N2" s="5" t="s">
        <v>55</v>
      </c>
      <c r="O2" s="1" t="s">
        <v>56</v>
      </c>
      <c r="P2" s="1" t="s">
        <v>57</v>
      </c>
      <c r="Q2" s="6" t="s">
        <v>58</v>
      </c>
      <c r="R2" s="1" t="s">
        <v>59</v>
      </c>
      <c r="S2" s="1" t="s">
        <v>60</v>
      </c>
      <c r="T2" s="1" t="s">
        <v>61</v>
      </c>
      <c r="U2" s="1" t="n">
        <v>0</v>
      </c>
      <c r="V2" s="0"/>
      <c r="W2" s="0"/>
      <c r="X2" s="0"/>
      <c r="Y2" s="0"/>
      <c r="AA2" s="1" t="s">
        <v>62</v>
      </c>
      <c r="AB2" s="1" t="n">
        <f aca="false">IF($B$135=24,AN2,IF($B$135=36,AM2,AL2))</f>
        <v>25</v>
      </c>
      <c r="AC2" s="1" t="n">
        <f aca="false">IF($B$111=$I$2,AX2,IF($B$111=$I$3,BB2,IF($B$111=$I$4,AR2,IF($B$111=$I$5,AV2,IF($B$111=$I$6,AZ2,IF($B$111=$I$7,AT2,IF($B$111=$I$8,AT2,IF($B$111=$I$9,AT2,IF($B$111=$I$10,AT2,IF($B$111=$I$11,AT2,""))))))))))</f>
        <v>65</v>
      </c>
      <c r="AD2" s="1" t="n">
        <f aca="false">IF($B$111=$I$2,AY2,IF($B$111=$I$3,BC2,IF($B$111=$I$4,AS2,IF($B$111=$I$5,AW2,IF($B$111=$I$6,BA2,IF($B$111=$I$7,AU2,IF($B$111=$I$8,AU2,IF($B$111=$I$9,AU2,IF($B$111=$I$10,AU2,IF($B$111=$I$11,AU2,""))))))))))</f>
        <v>115</v>
      </c>
      <c r="AE2" s="1" t="str">
        <f aca="false">IF($AB2&gt;=$AC$2,IF($AB2&lt;=$AD$2,$AB2,""),"")</f>
        <v/>
      </c>
      <c r="AF2" s="1" t="str">
        <f aca="false">IF($AB2&gt;=$AC$3,IF($AB2&lt;=$AD$3,$AB2,""),"")</f>
        <v/>
      </c>
      <c r="AG2" s="1" t="str">
        <f aca="false">IF($AB2&gt;=$AC$4,IF($AB2&lt;=$AD$4,$AB2,""),"")</f>
        <v/>
      </c>
      <c r="AH2" s="1" t="str">
        <f aca="false">IF($AB2&gt;=$AC$5,IF($AB2&lt;=$AD$5,$AB2,""),"")</f>
        <v/>
      </c>
      <c r="AI2" s="1" t="n">
        <f aca="false">IF($AB2&gt;=$AC$6,IF($AB2&lt;=$AD$6,$AB2,""),"")</f>
        <v>25</v>
      </c>
      <c r="AJ2" s="1" t="n">
        <f aca="false">IF($AB2&gt;=$AC$7,IF($AB2&lt;=$AD$7,$AB2,""),"")</f>
        <v>25</v>
      </c>
      <c r="AK2" s="1" t="n">
        <f aca="false">IF($AB2&gt;=$AC$8,IF($AB2&lt;=$AD$8,$AB2,""),"")</f>
        <v>25</v>
      </c>
      <c r="AL2" s="1" t="n">
        <v>25</v>
      </c>
      <c r="AM2" s="1" t="n">
        <v>35</v>
      </c>
      <c r="AN2" s="1" t="n">
        <f aca="false">AL2*2</f>
        <v>50</v>
      </c>
      <c r="AO2" s="1" t="n">
        <f aca="false">AL2*48</f>
        <v>1200</v>
      </c>
      <c r="AP2" s="1" t="n">
        <f aca="false">AM2*36</f>
        <v>1260</v>
      </c>
      <c r="AQ2" s="1" t="n">
        <f aca="false">AN2*24</f>
        <v>1200</v>
      </c>
      <c r="AR2" s="1" t="n">
        <f aca="false">$AB$10</f>
        <v>65</v>
      </c>
      <c r="AS2" s="1" t="n">
        <f aca="false">$AB$20</f>
        <v>115</v>
      </c>
      <c r="AT2" s="1" t="n">
        <f aca="false">$AB$10</f>
        <v>65</v>
      </c>
      <c r="AU2" s="1" t="n">
        <f aca="false">$AB$20</f>
        <v>115</v>
      </c>
      <c r="AV2" s="1" t="n">
        <f aca="false">$AB$10</f>
        <v>65</v>
      </c>
      <c r="AW2" s="1" t="n">
        <f aca="false">$AB$20</f>
        <v>115</v>
      </c>
      <c r="AX2" s="1" t="n">
        <f aca="false">$AB$10</f>
        <v>65</v>
      </c>
      <c r="AY2" s="1" t="n">
        <f aca="false">$AB$20</f>
        <v>115</v>
      </c>
      <c r="AZ2" s="1" t="n">
        <f aca="false">$AB$10</f>
        <v>65</v>
      </c>
      <c r="BA2" s="1" t="n">
        <f aca="false">$AB$20</f>
        <v>115</v>
      </c>
      <c r="BB2" s="1" t="n">
        <f aca="false">$AB$10</f>
        <v>65</v>
      </c>
      <c r="BC2" s="1" t="n">
        <f aca="false">$AB$20</f>
        <v>115</v>
      </c>
    </row>
    <row r="3" customFormat="false" ht="15.75" hidden="false" customHeight="false" outlineLevel="0" collapsed="false">
      <c r="A3" s="0"/>
      <c r="B3" s="2"/>
      <c r="C3" s="0"/>
      <c r="D3" s="0"/>
      <c r="E3" s="0"/>
      <c r="F3" s="1" t="s">
        <v>63</v>
      </c>
      <c r="G3" s="1" t="s">
        <v>64</v>
      </c>
      <c r="H3" s="1" t="s">
        <v>65</v>
      </c>
      <c r="I3" s="1" t="s">
        <v>66</v>
      </c>
      <c r="J3" s="1" t="s">
        <v>67</v>
      </c>
      <c r="K3" s="1" t="s">
        <v>68</v>
      </c>
      <c r="L3" s="1" t="n">
        <v>19064107</v>
      </c>
      <c r="M3" s="1" t="s">
        <v>69</v>
      </c>
      <c r="N3" s="5" t="s">
        <v>70</v>
      </c>
      <c r="O3" s="1" t="s">
        <v>71</v>
      </c>
      <c r="P3" s="1" t="s">
        <v>72</v>
      </c>
      <c r="Q3" s="6" t="s">
        <v>73</v>
      </c>
      <c r="R3" s="1" t="s">
        <v>74</v>
      </c>
      <c r="S3" s="1" t="s">
        <v>75</v>
      </c>
      <c r="T3" s="1" t="s">
        <v>76</v>
      </c>
      <c r="U3" s="1" t="n">
        <v>1000</v>
      </c>
      <c r="V3" s="1" t="n">
        <v>100</v>
      </c>
      <c r="W3" s="1" t="n">
        <v>4</v>
      </c>
      <c r="X3" s="1" t="n">
        <v>12</v>
      </c>
      <c r="Y3" s="1" t="n">
        <v>1</v>
      </c>
      <c r="AA3" s="1" t="s">
        <v>77</v>
      </c>
      <c r="AB3" s="1" t="n">
        <f aca="false">IF($B$135=24,AN3,IF($B$135=36,AM3,AL3))</f>
        <v>30</v>
      </c>
      <c r="AC3" s="1" t="n">
        <f aca="false">IF($B$111=$I$2,AX3,IF($B$111=$I$3,BB3,IF($B$111=$I$4,AR3,IF($B$111=$I$5,AV3,IF($B$111=$I$6,AZ3,IF($B$111=$I$7,AT3,IF($B$111=$I$8,AT3,IF($B$111=$I$9,AT3,IF($B$111=$I$10,AT3,IF($B$111=$I$11,AT3,""))))))))))</f>
        <v>40</v>
      </c>
      <c r="AD3" s="1" t="n">
        <f aca="false">IF($B$111=$I$2,AY3,IF($B$111=$I$3,BC3,IF($B$111=$I$4,AS3,IF($B$111=$I$5,AW3,IF($B$111=$I$6,BA3,IF($B$111=$I$7,AU3,IF($B$111=$I$8,AU3,IF($B$111=$I$9,AU3,IF($B$111=$I$10,AU3,IF($B$111=$I$11,AU3,""))))))))))</f>
        <v>60</v>
      </c>
      <c r="AE3" s="1" t="str">
        <f aca="false">IF($AB3&gt;=$AC$2,IF($AB3&lt;=$AD$2,$AB3,""),"")</f>
        <v/>
      </c>
      <c r="AF3" s="1" t="str">
        <f aca="false">IF($AB3&gt;=$AC$3,IF($AB3&lt;=$AD$3,$AB3,""),"")</f>
        <v/>
      </c>
      <c r="AG3" s="1" t="str">
        <f aca="false">IF($AB3&gt;=$AC$4,IF($AB3&lt;=$AD$4,$AB3,""),"")</f>
        <v/>
      </c>
      <c r="AH3" s="1" t="str">
        <f aca="false">IF($AB3&gt;=$AC$5,IF($AB3&lt;=$AD$5,$AB3,""),"")</f>
        <v/>
      </c>
      <c r="AI3" s="1" t="n">
        <f aca="false">IF($AB3&gt;=$AC$6,IF($AB3&lt;=$AD$6,$AB3,""),"")</f>
        <v>30</v>
      </c>
      <c r="AJ3" s="1" t="n">
        <f aca="false">IF($AB3&gt;=$AC$7,IF($AB3&lt;=$AD$7,$AB3,""),"")</f>
        <v>30</v>
      </c>
      <c r="AK3" s="1" t="str">
        <f aca="false">IF($AB3&gt;=$AC$8,IF($AB3&lt;=$AD$8,$AB3,""),"")</f>
        <v/>
      </c>
      <c r="AL3" s="1" t="n">
        <v>30</v>
      </c>
      <c r="AM3" s="1" t="n">
        <v>40</v>
      </c>
      <c r="AN3" s="1" t="n">
        <f aca="false">AL3*2</f>
        <v>60</v>
      </c>
      <c r="AO3" s="1" t="n">
        <f aca="false">AL3*48</f>
        <v>1440</v>
      </c>
      <c r="AP3" s="1" t="n">
        <f aca="false">AM3*36</f>
        <v>1440</v>
      </c>
      <c r="AQ3" s="1" t="n">
        <f aca="false">AN3*24</f>
        <v>1440</v>
      </c>
      <c r="AR3" s="1" t="n">
        <f aca="false">$AB$5</f>
        <v>40</v>
      </c>
      <c r="AS3" s="1" t="n">
        <f aca="false">$AB$9</f>
        <v>60</v>
      </c>
      <c r="AT3" s="1" t="n">
        <f aca="false">$AB$5</f>
        <v>40</v>
      </c>
      <c r="AU3" s="1" t="n">
        <f aca="false">$AB$9</f>
        <v>60</v>
      </c>
      <c r="AV3" s="1" t="n">
        <f aca="false">$AB$5</f>
        <v>40</v>
      </c>
      <c r="AW3" s="1" t="n">
        <f aca="false">$AB$9</f>
        <v>60</v>
      </c>
      <c r="AX3" s="1" t="n">
        <f aca="false">$AB$5</f>
        <v>40</v>
      </c>
      <c r="AY3" s="1" t="n">
        <f aca="false">$AB$9</f>
        <v>60</v>
      </c>
      <c r="AZ3" s="1" t="n">
        <f aca="false">$AB$5</f>
        <v>40</v>
      </c>
      <c r="BA3" s="1" t="n">
        <f aca="false">$AB$9</f>
        <v>60</v>
      </c>
      <c r="BB3" s="1" t="n">
        <f aca="false">$AB$5</f>
        <v>40</v>
      </c>
      <c r="BC3" s="1" t="n">
        <f aca="false">$AB$9</f>
        <v>60</v>
      </c>
    </row>
    <row r="4" customFormat="false" ht="15.75" hidden="false" customHeight="false" outlineLevel="0" collapsed="false">
      <c r="A4" s="0"/>
      <c r="B4" s="2"/>
      <c r="C4" s="0"/>
      <c r="D4" s="0"/>
      <c r="E4" s="0"/>
      <c r="F4" s="0"/>
      <c r="G4" s="0"/>
      <c r="H4" s="1" t="s">
        <v>78</v>
      </c>
      <c r="I4" s="1" t="s">
        <v>79</v>
      </c>
      <c r="J4" s="1" t="s">
        <v>80</v>
      </c>
      <c r="K4" s="1" t="s">
        <v>81</v>
      </c>
      <c r="L4" s="7" t="n">
        <v>29827729</v>
      </c>
      <c r="M4" s="1" t="s">
        <v>82</v>
      </c>
      <c r="N4" s="5" t="s">
        <v>83</v>
      </c>
      <c r="O4" s="1" t="s">
        <v>84</v>
      </c>
      <c r="P4" s="1" t="s">
        <v>85</v>
      </c>
      <c r="Q4" s="6" t="s">
        <v>86</v>
      </c>
      <c r="S4" s="1" t="s">
        <v>87</v>
      </c>
      <c r="T4" s="1" t="s">
        <v>88</v>
      </c>
      <c r="U4" s="1" t="n">
        <v>2000</v>
      </c>
      <c r="V4" s="1" t="n">
        <v>150</v>
      </c>
      <c r="W4" s="1" t="n">
        <v>5</v>
      </c>
      <c r="X4" s="1" t="n">
        <v>24</v>
      </c>
      <c r="Y4" s="1" t="n">
        <v>2</v>
      </c>
      <c r="AA4" s="1" t="s">
        <v>89</v>
      </c>
      <c r="AB4" s="1" t="n">
        <f aca="false">IF($B$135=24,AN4,IF($B$135=36,AM4,AL4))</f>
        <v>35</v>
      </c>
      <c r="AC4" s="1" t="n">
        <f aca="false">IF($B$111=$I$2,AX4,IF($B$111=$I$3,BB4,IF($B$111=$I$4,AR4,IF($B$111=$I$5,AV4,IF($B$111=$I$6,AZ4,IF($B$111=$I$7,AT4,IF($B$111=$I$8,AT4,IF($B$111=$I$9,AT4,IF($B$111=$I$10,AT4,IF($B$111=$I$11,AT4,""))))))))))</f>
        <v>35</v>
      </c>
      <c r="AD4" s="1" t="n">
        <f aca="false">IF($B$111=$I$2,AY4,IF($B$111=$I$3,BC4,IF($B$111=$I$4,AS4,IF($B$111=$I$5,AW4,IF($B$111=$I$6,BA4,IF($B$111=$I$7,AU4,IF($B$111=$I$8,AU4,IF($B$111=$I$9,AU4,IF($B$111=$I$10,AU4,IF($B$111=$I$11,AU4,""))))))))))</f>
        <v>35</v>
      </c>
      <c r="AE4" s="1" t="str">
        <f aca="false">IF($AB4&gt;=$AC$2,IF($AB4&lt;=$AD$2,$AB4,""),"")</f>
        <v/>
      </c>
      <c r="AF4" s="1" t="str">
        <f aca="false">IF($AB4&gt;=$AC$3,IF($AB4&lt;=$AD$3,$AB4,""),"")</f>
        <v/>
      </c>
      <c r="AG4" s="1" t="n">
        <f aca="false">IF($AB4&gt;=$AC$4,IF($AB4&lt;=$AD$4,$AB4,""),"")</f>
        <v>35</v>
      </c>
      <c r="AH4" s="1" t="str">
        <f aca="false">IF($AB4&gt;=$AC$5,IF($AB4&lt;=$AD$5,$AB4,""),"")</f>
        <v/>
      </c>
      <c r="AI4" s="1" t="n">
        <f aca="false">IF($AB4&gt;=$AC$6,IF($AB4&lt;=$AD$6,$AB4,""),"")</f>
        <v>35</v>
      </c>
      <c r="AJ4" s="1" t="n">
        <f aca="false">IF($AB4&gt;=$AC$7,IF($AB4&lt;=$AD$7,$AB4,""),"")</f>
        <v>35</v>
      </c>
      <c r="AK4" s="1" t="str">
        <f aca="false">IF($AB4&gt;=$AC$8,IF($AB4&lt;=$AD$8,$AB4,""),"")</f>
        <v/>
      </c>
      <c r="AL4" s="1" t="n">
        <v>35</v>
      </c>
      <c r="AM4" s="1" t="n">
        <v>45</v>
      </c>
      <c r="AN4" s="1" t="n">
        <f aca="false">AL4*2</f>
        <v>70</v>
      </c>
      <c r="AO4" s="1" t="n">
        <f aca="false">AL4*48</f>
        <v>1680</v>
      </c>
      <c r="AP4" s="1" t="n">
        <f aca="false">AM4*36</f>
        <v>1620</v>
      </c>
      <c r="AQ4" s="1" t="n">
        <f aca="false">AN4*24</f>
        <v>1680</v>
      </c>
      <c r="AR4" s="1" t="n">
        <f aca="false">$AB$4</f>
        <v>35</v>
      </c>
      <c r="AS4" s="1" t="n">
        <f aca="false">$AB$4</f>
        <v>35</v>
      </c>
      <c r="AT4" s="1" t="n">
        <f aca="false">$AB$4</f>
        <v>35</v>
      </c>
      <c r="AU4" s="1" t="n">
        <f aca="false">$AB$4</f>
        <v>35</v>
      </c>
      <c r="AV4" s="1" t="n">
        <f aca="false">$AB$4</f>
        <v>35</v>
      </c>
      <c r="AW4" s="1" t="n">
        <f aca="false">$AB$4</f>
        <v>35</v>
      </c>
      <c r="AX4" s="1" t="n">
        <f aca="false">$AB$4</f>
        <v>35</v>
      </c>
      <c r="AY4" s="1" t="n">
        <f aca="false">$AB$4</f>
        <v>35</v>
      </c>
      <c r="AZ4" s="1" t="n">
        <f aca="false">$AB$4</f>
        <v>35</v>
      </c>
      <c r="BA4" s="1" t="n">
        <f aca="false">$AB$4</f>
        <v>35</v>
      </c>
      <c r="BB4" s="1" t="n">
        <f aca="false">$AB$4</f>
        <v>35</v>
      </c>
      <c r="BC4" s="1" t="n">
        <f aca="false">$AB$4</f>
        <v>35</v>
      </c>
    </row>
    <row r="5" customFormat="false" ht="15.75" hidden="false" customHeight="false" outlineLevel="0" collapsed="false">
      <c r="A5" s="0"/>
      <c r="B5" s="2"/>
      <c r="C5" s="0"/>
      <c r="D5" s="0"/>
      <c r="E5" s="0"/>
      <c r="F5" s="0"/>
      <c r="G5" s="0"/>
      <c r="H5" s="1" t="s">
        <v>90</v>
      </c>
      <c r="I5" s="1" t="s">
        <v>91</v>
      </c>
      <c r="J5" s="1" t="s">
        <v>92</v>
      </c>
      <c r="K5" s="1" t="s">
        <v>93</v>
      </c>
      <c r="L5" s="7" t="n">
        <v>21667803</v>
      </c>
      <c r="M5" s="7" t="s">
        <v>94</v>
      </c>
      <c r="N5" s="5" t="s">
        <v>95</v>
      </c>
      <c r="O5" s="1" t="s">
        <v>96</v>
      </c>
      <c r="Q5" s="6" t="s">
        <v>97</v>
      </c>
      <c r="T5" s="1" t="s">
        <v>98</v>
      </c>
      <c r="U5" s="8" t="n">
        <v>3000</v>
      </c>
      <c r="V5" s="1" t="n">
        <v>200</v>
      </c>
      <c r="W5" s="1" t="n">
        <v>6</v>
      </c>
      <c r="X5" s="1" t="n">
        <v>36</v>
      </c>
      <c r="Y5" s="1" t="n">
        <v>3</v>
      </c>
      <c r="AA5" s="1" t="s">
        <v>99</v>
      </c>
      <c r="AB5" s="1" t="n">
        <f aca="false">IF($B$135=24,AN5,IF($B$135=36,AM5,AL5))</f>
        <v>40</v>
      </c>
      <c r="AC5" s="1" t="n">
        <f aca="false">IF($B$111=$I$2,AX5,IF($B$111=$I$3,BB5,IF($B$111=$I$4,AR5,IF($B$111=$I$5,AV5,IF($B$111=$I$6,AZ5,IF($B$111=$I$7,AT5,IF($B$111=$I$8,AT5,IF($B$111=$I$9,AT5,IF($B$111=$I$10,AT5,IF($B$111=$I$11,AT5,""))))))))))</f>
        <v>75</v>
      </c>
      <c r="AD5" s="1" t="n">
        <f aca="false">IF($B$111=$I$2,AY5,IF($B$111=$I$3,BC5,IF($B$111=$I$4,AS5,IF($B$111=$I$5,AW5,IF($B$111=$I$6,BA5,IF($B$111=$I$7,AU5,IF($B$111=$I$8,AU5,IF($B$111=$I$9,AU5,IF($B$111=$I$10,AU5,IF($B$111=$I$11,AU5,""))))))))))</f>
        <v>75</v>
      </c>
      <c r="AE5" s="1" t="str">
        <f aca="false">IF($AB5&gt;=$AC$2,IF($AB5&lt;=$AD$2,$AB5,""),"")</f>
        <v/>
      </c>
      <c r="AF5" s="1" t="n">
        <f aca="false">IF($AB5&gt;=$AC$3,IF($AB5&lt;=$AD$3,$AB5,""),"")</f>
        <v>40</v>
      </c>
      <c r="AG5" s="1" t="str">
        <f aca="false">IF($AB5&gt;=$AC$4,IF($AB5&lt;=$AD$4,$AB5,""),"")</f>
        <v/>
      </c>
      <c r="AH5" s="1" t="str">
        <f aca="false">IF($AB5&gt;=$AC$5,IF($AB5&lt;=$AD$5,$AB5,""),"")</f>
        <v/>
      </c>
      <c r="AI5" s="1" t="n">
        <f aca="false">IF($AB5&gt;=$AC$6,IF($AB5&lt;=$AD$6,$AB5,""),"")</f>
        <v>40</v>
      </c>
      <c r="AJ5" s="1" t="n">
        <f aca="false">IF($AB5&gt;=$AC$7,IF($AB5&lt;=$AD$7,$AB5,""),"")</f>
        <v>40</v>
      </c>
      <c r="AK5" s="1" t="str">
        <f aca="false">IF($AB5&gt;=$AC$8,IF($AB5&lt;=$AD$8,$AB5,""),"")</f>
        <v/>
      </c>
      <c r="AL5" s="1" t="n">
        <v>40</v>
      </c>
      <c r="AM5" s="1" t="n">
        <v>50</v>
      </c>
      <c r="AN5" s="1" t="n">
        <f aca="false">AL5*2</f>
        <v>80</v>
      </c>
      <c r="AO5" s="1" t="n">
        <f aca="false">AL5*48</f>
        <v>1920</v>
      </c>
      <c r="AP5" s="1" t="n">
        <f aca="false">AM5*36</f>
        <v>1800</v>
      </c>
      <c r="AQ5" s="1" t="n">
        <f aca="false">AN5*24</f>
        <v>1920</v>
      </c>
      <c r="AR5" s="1" t="n">
        <f aca="false">$AB$12</f>
        <v>75</v>
      </c>
      <c r="AS5" s="1" t="n">
        <f aca="false">$AB$12</f>
        <v>75</v>
      </c>
      <c r="AT5" s="1" t="n">
        <f aca="false">$AB$12</f>
        <v>75</v>
      </c>
      <c r="AU5" s="1" t="n">
        <v>110</v>
      </c>
      <c r="AV5" s="1" t="n">
        <f aca="false">$AB$12</f>
        <v>75</v>
      </c>
      <c r="AW5" s="1" t="n">
        <f aca="false">$AB$12</f>
        <v>75</v>
      </c>
      <c r="AX5" s="1" t="n">
        <f aca="false">$AB$12</f>
        <v>75</v>
      </c>
      <c r="AY5" s="1" t="n">
        <f aca="false">$AB$12</f>
        <v>75</v>
      </c>
      <c r="AZ5" s="1" t="n">
        <f aca="false">$AB$12</f>
        <v>75</v>
      </c>
      <c r="BA5" s="1" t="n">
        <f aca="false">$AB$12</f>
        <v>75</v>
      </c>
      <c r="BB5" s="1" t="n">
        <f aca="false">$AB$12</f>
        <v>75</v>
      </c>
      <c r="BC5" s="1" t="n">
        <f aca="false">$AB$12</f>
        <v>75</v>
      </c>
    </row>
    <row r="6" customFormat="false" ht="15.75" hidden="false" customHeight="false" outlineLevel="0" collapsed="false">
      <c r="A6" s="0"/>
      <c r="B6" s="2"/>
      <c r="C6" s="0"/>
      <c r="D6" s="0"/>
      <c r="E6" s="0"/>
      <c r="F6" s="0"/>
      <c r="G6" s="0"/>
      <c r="H6" s="1" t="s">
        <v>100</v>
      </c>
      <c r="I6" s="1" t="s">
        <v>101</v>
      </c>
      <c r="J6" s="1" t="s">
        <v>102</v>
      </c>
      <c r="K6" s="1" t="s">
        <v>103</v>
      </c>
      <c r="L6" s="7" t="n">
        <v>27089569</v>
      </c>
      <c r="M6" s="1" t="s">
        <v>104</v>
      </c>
      <c r="N6" s="5" t="s">
        <v>105</v>
      </c>
      <c r="Q6" s="6" t="s">
        <v>106</v>
      </c>
      <c r="T6" s="1" t="s">
        <v>107</v>
      </c>
      <c r="U6" s="1" t="n">
        <v>4000</v>
      </c>
      <c r="V6" s="1" t="n">
        <v>250</v>
      </c>
      <c r="W6" s="1" t="n">
        <v>7</v>
      </c>
      <c r="X6" s="1" t="n">
        <v>48</v>
      </c>
      <c r="Y6" s="1" t="n">
        <v>4</v>
      </c>
      <c r="AA6" s="1" t="s">
        <v>108</v>
      </c>
      <c r="AB6" s="1" t="n">
        <f aca="false">IF($B$135=24,AN6,IF($B$135=36,AM6,AL6))</f>
        <v>45</v>
      </c>
      <c r="AC6" s="1" t="n">
        <f aca="false">IF($B$111=$I$2,AX6,IF($B$111=$I$3,BB6,IF($B$111=$I$4,AR6,IF($B$111=$I$5,AV6,IF($B$111=$I$6,AZ6,IF($B$111=$I$7,AT6,IF($B$111=$I$8,AT6,IF($B$111=$I$9,AT6,IF($B$111=$I$10,AT6,IF($B$111=$I$11,AT6,""))))))))))</f>
        <v>25</v>
      </c>
      <c r="AD6" s="1" t="n">
        <f aca="false">IF($B$111=$I$2,AY6,IF($B$111=$I$3,BC6,IF($B$111=$I$4,AS6,IF($B$111=$I$5,AW6,IF($B$111=$I$6,BA6,IF($B$111=$I$7,AU6,IF($B$111=$I$8,AU6,IF($B$111=$I$9,AU6,IF($B$111=$I$10,AU6,IF($B$111=$I$11,AU6,""))))))))))</f>
        <v>75</v>
      </c>
      <c r="AE6" s="1" t="str">
        <f aca="false">IF($AB6&gt;=$AC$2,IF($AB6&lt;=$AD$2,$AB6,""),"")</f>
        <v/>
      </c>
      <c r="AF6" s="1" t="n">
        <f aca="false">IF($AB6&gt;=$AC$3,IF($AB6&lt;=$AD$3,$AB6,""),"")</f>
        <v>45</v>
      </c>
      <c r="AG6" s="1" t="str">
        <f aca="false">IF($AB6&gt;=$AC$4,IF($AB6&lt;=$AD$4,$AB6,""),"")</f>
        <v/>
      </c>
      <c r="AH6" s="1" t="str">
        <f aca="false">IF($AB6&gt;=$AC$5,IF($AB6&lt;=$AD$5,$AB6,""),"")</f>
        <v/>
      </c>
      <c r="AI6" s="1" t="n">
        <f aca="false">IF($AB6&gt;=$AC$6,IF($AB6&lt;=$AD$6,$AB6,""),"")</f>
        <v>45</v>
      </c>
      <c r="AJ6" s="1" t="n">
        <f aca="false">IF($AB6&gt;=$AC$7,IF($AB6&lt;=$AD$7,$AB6,""),"")</f>
        <v>45</v>
      </c>
      <c r="AK6" s="1" t="str">
        <f aca="false">IF($AB6&gt;=$AC$8,IF($AB6&lt;=$AD$8,$AB6,""),"")</f>
        <v/>
      </c>
      <c r="AL6" s="1" t="n">
        <v>45</v>
      </c>
      <c r="AM6" s="1" t="n">
        <v>60</v>
      </c>
      <c r="AN6" s="1" t="n">
        <f aca="false">AL6*2</f>
        <v>90</v>
      </c>
      <c r="AO6" s="1" t="n">
        <f aca="false">AL6*48</f>
        <v>2160</v>
      </c>
      <c r="AP6" s="1" t="n">
        <f aca="false">AM6*36</f>
        <v>2160</v>
      </c>
      <c r="AQ6" s="1" t="n">
        <f aca="false">AN6*24</f>
        <v>2160</v>
      </c>
      <c r="AR6" s="1" t="n">
        <f aca="false">$AB$2</f>
        <v>25</v>
      </c>
      <c r="AS6" s="1" t="n">
        <f aca="false">$AB$12</f>
        <v>75</v>
      </c>
      <c r="AT6" s="1" t="n">
        <f aca="false">$AB$2</f>
        <v>25</v>
      </c>
      <c r="AU6" s="1" t="n">
        <f aca="false">$AB$12</f>
        <v>75</v>
      </c>
      <c r="AV6" s="1" t="n">
        <f aca="false">$AB$2</f>
        <v>25</v>
      </c>
      <c r="AW6" s="1" t="n">
        <f aca="false">$AB$12</f>
        <v>75</v>
      </c>
      <c r="AX6" s="1" t="n">
        <f aca="false">$AB$2</f>
        <v>25</v>
      </c>
      <c r="AY6" s="1" t="n">
        <f aca="false">$AB$12</f>
        <v>75</v>
      </c>
      <c r="AZ6" s="1" t="n">
        <f aca="false">$AB$2</f>
        <v>25</v>
      </c>
      <c r="BA6" s="1" t="n">
        <f aca="false">$AB$12</f>
        <v>75</v>
      </c>
      <c r="BB6" s="1" t="n">
        <f aca="false">$AB$2</f>
        <v>25</v>
      </c>
      <c r="BC6" s="1" t="n">
        <f aca="false">$AB$12</f>
        <v>75</v>
      </c>
    </row>
    <row r="7" customFormat="false" ht="15.75" hidden="false" customHeight="false" outlineLevel="0" collapsed="false">
      <c r="A7" s="0"/>
      <c r="B7" s="2"/>
      <c r="C7" s="0"/>
      <c r="D7" s="0"/>
      <c r="E7" s="0"/>
      <c r="F7" s="0"/>
      <c r="G7" s="0"/>
      <c r="H7" s="1" t="s">
        <v>109</v>
      </c>
      <c r="I7" s="1" t="s">
        <v>110</v>
      </c>
      <c r="J7" s="1" t="s">
        <v>111</v>
      </c>
      <c r="K7" s="1" t="s">
        <v>112</v>
      </c>
      <c r="L7" s="7" t="n">
        <v>26379490</v>
      </c>
      <c r="M7" s="1" t="s">
        <v>113</v>
      </c>
      <c r="N7" s="5" t="s">
        <v>114</v>
      </c>
      <c r="Q7" s="6" t="s">
        <v>115</v>
      </c>
      <c r="T7" s="1" t="s">
        <v>116</v>
      </c>
      <c r="U7" s="1" t="n">
        <v>5000</v>
      </c>
      <c r="V7" s="1" t="n">
        <v>300</v>
      </c>
      <c r="W7" s="1" t="n">
        <v>8</v>
      </c>
      <c r="Y7" s="1" t="n">
        <v>5</v>
      </c>
      <c r="AA7" s="1" t="s">
        <v>117</v>
      </c>
      <c r="AB7" s="1" t="n">
        <f aca="false">IF($B$135=24,AN7,IF($B$135=36,AM7,AL7))</f>
        <v>50</v>
      </c>
      <c r="AC7" s="1" t="n">
        <f aca="false">IF($B$111=$I$2,AX7,IF($B$111=$I$3,BB7,IF($B$111=$I$4,AR7,IF($B$111=$I$5,AV7,IF($B$111=$I$6,AZ7,IF($B$111=$I$7,AT7,IF($B$111=$I$8,AT7,IF($B$111=$I$9,AT7,IF($B$111=$I$10,AT7,IF($B$111=$I$11,AT7,""))))))))))</f>
        <v>25</v>
      </c>
      <c r="AD7" s="1" t="n">
        <f aca="false">IF($B$111=$I$2,AY7,IF($B$111=$I$3,BC7,IF($B$111=$I$4,AS7,IF($B$111=$I$5,AW7,IF($B$111=$I$6,BA7,IF($B$111=$I$7,AU7,IF($B$111=$I$8,AU7,IF($B$111=$I$9,AU7,IF($B$111=$I$10,AU7,IF($B$111=$I$11,AU7,""))))))))))</f>
        <v>115</v>
      </c>
      <c r="AE7" s="1" t="str">
        <f aca="false">IF($AB7&gt;=$AC$2,IF($AB7&lt;=$AD$2,$AB7,""),"")</f>
        <v/>
      </c>
      <c r="AF7" s="1" t="n">
        <f aca="false">IF($AB7&gt;=$AC$3,IF($AB7&lt;=$AD$3,$AB7,""),"")</f>
        <v>50</v>
      </c>
      <c r="AG7" s="1" t="str">
        <f aca="false">IF($AB7&gt;=$AC$4,IF($AB7&lt;=$AD$4,$AB7,""),"")</f>
        <v/>
      </c>
      <c r="AH7" s="1" t="str">
        <f aca="false">IF($AB7&gt;=$AC$5,IF($AB7&lt;=$AD$5,$AB7,""),"")</f>
        <v/>
      </c>
      <c r="AI7" s="1" t="n">
        <f aca="false">IF($AB7&gt;=$AC$6,IF($AB7&lt;=$AD$6,$AB7,""),"")</f>
        <v>50</v>
      </c>
      <c r="AJ7" s="1" t="n">
        <f aca="false">IF($AB7&gt;=$AC$7,IF($AB7&lt;=$AD$7,$AB7,""),"")</f>
        <v>50</v>
      </c>
      <c r="AK7" s="1" t="str">
        <f aca="false">IF($AB7&gt;=$AC$8,IF($AB7&lt;=$AD$8,$AB7,""),"")</f>
        <v/>
      </c>
      <c r="AL7" s="1" t="n">
        <v>50</v>
      </c>
      <c r="AM7" s="1" t="n">
        <v>65</v>
      </c>
      <c r="AN7" s="1" t="n">
        <f aca="false">AL7*2</f>
        <v>100</v>
      </c>
      <c r="AO7" s="1" t="n">
        <f aca="false">AL7*48</f>
        <v>2400</v>
      </c>
      <c r="AP7" s="1" t="n">
        <f aca="false">AM7*36</f>
        <v>2340</v>
      </c>
      <c r="AQ7" s="1" t="n">
        <f aca="false">AN7*24</f>
        <v>2400</v>
      </c>
      <c r="AR7" s="1" t="n">
        <f aca="false">$AB$2</f>
        <v>25</v>
      </c>
      <c r="AS7" s="1" t="n">
        <f aca="false">$AB$20</f>
        <v>115</v>
      </c>
      <c r="AT7" s="1" t="n">
        <f aca="false">$AB$2</f>
        <v>25</v>
      </c>
      <c r="AU7" s="1" t="n">
        <f aca="false">$AB$20</f>
        <v>115</v>
      </c>
      <c r="AV7" s="1" t="n">
        <f aca="false">$AB$2</f>
        <v>25</v>
      </c>
      <c r="AW7" s="1" t="n">
        <f aca="false">$AB$20</f>
        <v>115</v>
      </c>
      <c r="AX7" s="1" t="n">
        <f aca="false">$AB$2</f>
        <v>25</v>
      </c>
      <c r="AY7" s="1" t="n">
        <f aca="false">$AB$20</f>
        <v>115</v>
      </c>
      <c r="AZ7" s="1" t="n">
        <f aca="false">$AB$2</f>
        <v>25</v>
      </c>
      <c r="BA7" s="1" t="n">
        <f aca="false">$AB$20</f>
        <v>115</v>
      </c>
      <c r="BB7" s="1" t="n">
        <f aca="false">$AB$2</f>
        <v>25</v>
      </c>
      <c r="BC7" s="1" t="n">
        <f aca="false">$AB$20</f>
        <v>115</v>
      </c>
    </row>
    <row r="8" customFormat="false" ht="15.75" hidden="false" customHeight="false" outlineLevel="0" collapsed="false">
      <c r="A8" s="0"/>
      <c r="B8" s="2"/>
      <c r="C8" s="0"/>
      <c r="D8" s="0"/>
      <c r="E8" s="0"/>
      <c r="F8" s="0"/>
      <c r="G8" s="0"/>
      <c r="H8" s="0"/>
      <c r="I8" s="1" t="s">
        <v>118</v>
      </c>
      <c r="J8" s="1" t="s">
        <v>119</v>
      </c>
      <c r="K8" s="1" t="s">
        <v>120</v>
      </c>
      <c r="L8" s="7" t="n">
        <v>25773098</v>
      </c>
      <c r="M8" s="1" t="s">
        <v>113</v>
      </c>
      <c r="N8" s="5" t="s">
        <v>114</v>
      </c>
      <c r="Q8" s="6" t="s">
        <v>121</v>
      </c>
      <c r="T8" s="1" t="s">
        <v>122</v>
      </c>
      <c r="W8" s="1" t="n">
        <v>9</v>
      </c>
      <c r="Y8" s="1" t="n">
        <v>6</v>
      </c>
      <c r="AA8" s="1" t="s">
        <v>123</v>
      </c>
      <c r="AB8" s="1" t="n">
        <f aca="false">IF($B$135=24,AN8,IF($B$135=36,AM8,AL8))</f>
        <v>55</v>
      </c>
      <c r="AC8" s="1" t="n">
        <f aca="false">IF($B$111=$I$2,AX8,IF($B$111=$I$3,BB8,IF($B$111=$I$4,AR8,IF($B$111=$I$5,AV8,IF($B$111=$I$6,AZ8,IF($B$111=$I$7,AT8,IF($B$111=$I$8,AT8,IF($B$111=$I$9,AT8,IF($B$111=$I$10,AT8,IF($B$111=$I$11,AT8,""))))))))))</f>
        <v>25</v>
      </c>
      <c r="AD8" s="1" t="n">
        <f aca="false">IF($B$111=$I$2,AY8,IF($B$111=$I$3,BC8,IF($B$111=$I$4,AS8,IF($B$111=$I$5,AW8,IF($B$111=$I$6,BA8,IF($B$111=$I$7,AU8,IF($B$111=$I$8,AU8,IF($B$111=$I$9,AU8,IF($B$111=$I$10,AU8,IF($B$111=$I$11,AU8,""))))))))))</f>
        <v>25</v>
      </c>
      <c r="AE8" s="1" t="str">
        <f aca="false">IF($AB8&gt;=$AC$2,IF($AB8&lt;=$AD$2,$AB8,""),"")</f>
        <v/>
      </c>
      <c r="AF8" s="1" t="n">
        <f aca="false">IF($AB8&gt;=$AC$3,IF($AB8&lt;=$AD$3,$AB8,""),"")</f>
        <v>55</v>
      </c>
      <c r="AG8" s="1" t="str">
        <f aca="false">IF($AB8&gt;=$AC$4,IF($AB8&lt;=$AD$4,$AB8,""),"")</f>
        <v/>
      </c>
      <c r="AH8" s="1" t="str">
        <f aca="false">IF($AB8&gt;=$AC$5,IF($AB8&lt;=$AD$5,$AB8,""),"")</f>
        <v/>
      </c>
      <c r="AI8" s="1" t="n">
        <f aca="false">IF($AB8&gt;=$AC$6,IF($AB8&lt;=$AD$6,$AB8,""),"")</f>
        <v>55</v>
      </c>
      <c r="AJ8" s="1" t="n">
        <f aca="false">IF($AB8&gt;=$AC$7,IF($AB8&lt;=$AD$7,$AB8,""),"")</f>
        <v>55</v>
      </c>
      <c r="AK8" s="1" t="str">
        <f aca="false">IF($AB8&gt;=$AC$8,IF($AB8&lt;=$AD$8,$AB8,""),"")</f>
        <v/>
      </c>
      <c r="AL8" s="1" t="n">
        <v>55</v>
      </c>
      <c r="AM8" s="1" t="n">
        <v>70</v>
      </c>
      <c r="AN8" s="1" t="n">
        <f aca="false">AL8*2</f>
        <v>110</v>
      </c>
      <c r="AO8" s="1" t="n">
        <f aca="false">AL8*48</f>
        <v>2640</v>
      </c>
      <c r="AP8" s="1" t="n">
        <f aca="false">AM8*36</f>
        <v>2520</v>
      </c>
      <c r="AQ8" s="1" t="n">
        <f aca="false">AN8*24</f>
        <v>2640</v>
      </c>
      <c r="AR8" s="1" t="n">
        <f aca="false">$AB$2</f>
        <v>25</v>
      </c>
      <c r="AS8" s="1" t="n">
        <f aca="false">$AB$2</f>
        <v>25</v>
      </c>
      <c r="AT8" s="1" t="n">
        <f aca="false">$AB$2</f>
        <v>25</v>
      </c>
      <c r="AU8" s="1" t="n">
        <f aca="false">$AB$2</f>
        <v>25</v>
      </c>
      <c r="AV8" s="1" t="n">
        <f aca="false">$AB$2</f>
        <v>25</v>
      </c>
      <c r="AW8" s="1" t="n">
        <f aca="false">$AB$2</f>
        <v>25</v>
      </c>
      <c r="AX8" s="1" t="n">
        <f aca="false">$AB$2</f>
        <v>25</v>
      </c>
      <c r="AY8" s="1" t="n">
        <f aca="false">$AB$2</f>
        <v>25</v>
      </c>
      <c r="AZ8" s="1" t="n">
        <f aca="false">$AB$2</f>
        <v>25</v>
      </c>
      <c r="BA8" s="1" t="n">
        <f aca="false">$AB$2</f>
        <v>25</v>
      </c>
      <c r="BB8" s="1" t="n">
        <f aca="false">$AB$2</f>
        <v>25</v>
      </c>
      <c r="BC8" s="1" t="n">
        <f aca="false">$AB$2</f>
        <v>25</v>
      </c>
    </row>
    <row r="9" customFormat="false" ht="15.75" hidden="false" customHeight="false" outlineLevel="0" collapsed="false">
      <c r="A9" s="0"/>
      <c r="B9" s="2"/>
      <c r="C9" s="0"/>
      <c r="D9" s="0"/>
      <c r="E9" s="0"/>
      <c r="F9" s="0"/>
      <c r="G9" s="0"/>
      <c r="H9" s="0"/>
      <c r="I9" s="1" t="s">
        <v>124</v>
      </c>
      <c r="J9" s="1" t="s">
        <v>125</v>
      </c>
      <c r="K9" s="1" t="s">
        <v>126</v>
      </c>
      <c r="L9" s="7" t="n">
        <v>33354983</v>
      </c>
      <c r="M9" s="1" t="s">
        <v>113</v>
      </c>
      <c r="N9" s="5" t="s">
        <v>114</v>
      </c>
      <c r="Q9" s="6" t="s">
        <v>127</v>
      </c>
      <c r="T9" s="1" t="s">
        <v>128</v>
      </c>
      <c r="W9" s="1" t="n">
        <v>10</v>
      </c>
      <c r="Y9" s="1" t="n">
        <v>7</v>
      </c>
      <c r="AB9" s="1" t="n">
        <f aca="false">IF($B$135=24,AN9,IF($B$135=36,AM9,AL9))</f>
        <v>60</v>
      </c>
      <c r="AC9" s="1" t="n">
        <f aca="false">IF($B$111=$I$2,AX9,IF($B$111=$I$3,BB9,IF($B$111=$I$4,AR9,IF($B$111=$I$5,AV9,IF($B$111=$I$6,AZ9,IF($B$111=$I$7,AT9,IF($B$111=$I$8,AT9,IF($B$111=$I$9,AT9,IF($B$111=$I$10,AT9,IF($B$111=$I$11,AT9,""))))))))))</f>
        <v>0</v>
      </c>
      <c r="AD9" s="1" t="n">
        <f aca="false">IF($B$111=$I$2,AY9,IF($B$111=$I$3,BC9,IF($B$111=$I$4,AS9,IF($B$111=$I$5,AW9,IF($B$111=$I$6,BA9,IF($B$111=$I$7,AU9,IF($B$111=$I$8,AU9,IF($B$111=$I$9,AU9,IF($B$111=$I$10,AU9,IF($B$111=$I$11,AU9,""))))))))))</f>
        <v>0</v>
      </c>
      <c r="AE9" s="1" t="str">
        <f aca="false">IF($AB9&gt;=$AC$2,IF($AB9&lt;=$AD$2,$AB9,""),"")</f>
        <v/>
      </c>
      <c r="AF9" s="1" t="n">
        <f aca="false">IF($AB9&gt;=$AC$3,IF($AB9&lt;=$AD$3,$AB9,""),"")</f>
        <v>60</v>
      </c>
      <c r="AG9" s="1" t="str">
        <f aca="false">IF($AB9&gt;=$AC$4,IF($AB9&lt;=$AD$4,$AB9,""),"")</f>
        <v/>
      </c>
      <c r="AH9" s="1" t="str">
        <f aca="false">IF($AB9&gt;=$AC$5,IF($AB9&lt;=$AD$5,$AB9,""),"")</f>
        <v/>
      </c>
      <c r="AI9" s="1" t="n">
        <f aca="false">IF($AB9&gt;=$AC$6,IF($AB9&lt;=$AD$6,$AB9,""),"")</f>
        <v>60</v>
      </c>
      <c r="AJ9" s="1" t="n">
        <f aca="false">IF($AB9&gt;=$AC$7,IF($AB9&lt;=$AD$7,$AB9,""),"")</f>
        <v>60</v>
      </c>
      <c r="AK9" s="1" t="str">
        <f aca="false">IF($AB9&gt;=$AC$8,IF($AB9&lt;=$AD$8,$AB9,""),"")</f>
        <v/>
      </c>
      <c r="AL9" s="1" t="n">
        <v>60</v>
      </c>
      <c r="AM9" s="1" t="n">
        <v>80</v>
      </c>
      <c r="AN9" s="1" t="n">
        <f aca="false">AL9*2</f>
        <v>120</v>
      </c>
      <c r="AO9" s="1" t="n">
        <f aca="false">AL9*48</f>
        <v>2880</v>
      </c>
      <c r="AP9" s="1" t="n">
        <f aca="false">AM9*36</f>
        <v>2880</v>
      </c>
      <c r="AQ9" s="1" t="n">
        <f aca="false">AN9*24</f>
        <v>2880</v>
      </c>
    </row>
    <row r="10" customFormat="false" ht="15.75" hidden="false" customHeight="false" outlineLevel="0" collapsed="false">
      <c r="A10" s="0"/>
      <c r="B10" s="2"/>
      <c r="C10" s="0"/>
      <c r="D10" s="0"/>
      <c r="E10" s="0"/>
      <c r="F10" s="0"/>
      <c r="G10" s="0"/>
      <c r="H10" s="0"/>
      <c r="I10" s="1" t="s">
        <v>129</v>
      </c>
      <c r="J10" s="1" t="s">
        <v>130</v>
      </c>
      <c r="K10" s="1" t="s">
        <v>131</v>
      </c>
      <c r="L10" s="7" t="n">
        <v>27296734</v>
      </c>
      <c r="M10" s="1" t="s">
        <v>113</v>
      </c>
      <c r="N10" s="5" t="s">
        <v>114</v>
      </c>
      <c r="Q10" s="6" t="s">
        <v>132</v>
      </c>
      <c r="T10" s="1" t="s">
        <v>133</v>
      </c>
      <c r="Y10" s="1" t="n">
        <v>8</v>
      </c>
      <c r="AB10" s="1" t="n">
        <f aca="false">IF($B$135=24,AN10,IF($B$135=36,AM10,AL10))</f>
        <v>65</v>
      </c>
      <c r="AC10" s="1" t="n">
        <f aca="false">IF($B$111=$I$2,AX10,IF($B$111=$I$3,BB10,IF($B$111=$I$4,AR10,IF($B$111=$I$5,AV10,IF($B$111=$I$6,AZ10,IF($B$111=$I$7,AT10,IF($B$111=$I$8,AT10,IF($B$111=$I$9,AT10,IF($B$111=$I$10,AT10,IF($B$111=$I$11,AT10,""))))))))))</f>
        <v>0</v>
      </c>
      <c r="AD10" s="1" t="n">
        <f aca="false">IF($B$111=$I$2,AY10,IF($B$111=$I$3,BC10,IF($B$111=$I$4,AS10,IF($B$111=$I$5,AW10,IF($B$111=$I$6,BA10,IF($B$111=$I$7,AU10,IF($B$111=$I$8,AU10,IF($B$111=$I$9,AU10,IF($B$111=$I$10,AU10,IF($B$111=$I$11,AU10,""))))))))))</f>
        <v>0</v>
      </c>
      <c r="AE10" s="1" t="n">
        <f aca="false">IF($AB10&gt;=$AC$2,IF($AB10&lt;=$AD$2,$AB10,""),"")</f>
        <v>65</v>
      </c>
      <c r="AF10" s="1" t="str">
        <f aca="false">IF($AB10&gt;=$AC$3,IF($AB10&lt;=$AD$3,$AB10,""),"")</f>
        <v/>
      </c>
      <c r="AG10" s="1" t="str">
        <f aca="false">IF($AB10&gt;=$AC$4,IF($AB10&lt;=$AD$4,$AB10,""),"")</f>
        <v/>
      </c>
      <c r="AH10" s="1" t="str">
        <f aca="false">IF($AB10&gt;=$AC$5,IF($AB10&lt;=$AD$5,$AB10,""),"")</f>
        <v/>
      </c>
      <c r="AI10" s="1" t="n">
        <f aca="false">IF($AB10&gt;=$AC$6,IF($AB10&lt;=$AD$6,$AB10,""),"")</f>
        <v>65</v>
      </c>
      <c r="AJ10" s="1" t="n">
        <f aca="false">IF($AB10&gt;=$AC$7,IF($AB10&lt;=$AD$7,$AB10,""),"")</f>
        <v>65</v>
      </c>
      <c r="AK10" s="1" t="str">
        <f aca="false">IF($AB10&gt;=$AC$8,IF($AB10&lt;=$AD$8,$AB10,""),"")</f>
        <v/>
      </c>
      <c r="AL10" s="1" t="n">
        <v>65</v>
      </c>
      <c r="AM10" s="1" t="n">
        <v>85</v>
      </c>
      <c r="AN10" s="1" t="n">
        <f aca="false">AL10*2</f>
        <v>130</v>
      </c>
      <c r="AO10" s="1" t="n">
        <f aca="false">AL10*48</f>
        <v>3120</v>
      </c>
      <c r="AP10" s="1" t="n">
        <f aca="false">AM10*36</f>
        <v>3060</v>
      </c>
      <c r="AQ10" s="1" t="n">
        <f aca="false">AN10*24</f>
        <v>3120</v>
      </c>
    </row>
    <row r="11" customFormat="false" ht="15" hidden="false" customHeight="false" outlineLevel="0" collapsed="false">
      <c r="A11" s="0"/>
      <c r="B11" s="2"/>
      <c r="C11" s="0"/>
      <c r="D11" s="0"/>
      <c r="E11" s="0"/>
      <c r="F11" s="0"/>
      <c r="G11" s="0"/>
      <c r="H11" s="0"/>
      <c r="Q11" s="6" t="s">
        <v>134</v>
      </c>
      <c r="T11" s="1" t="s">
        <v>135</v>
      </c>
      <c r="Y11" s="1" t="n">
        <v>9</v>
      </c>
      <c r="AB11" s="1" t="n">
        <f aca="false">IF($B$135=24,AN11,IF($B$135=36,AM11,AL11))</f>
        <v>70</v>
      </c>
      <c r="AC11" s="1" t="n">
        <f aca="false">IF($B$111=$I$2,AX11,IF($B$111=$I$3,BB11,IF($B$111=$I$4,AR11,IF($B$111=$I$5,AV11,IF($B$111=$I$6,AZ11,IF($B$111=$I$7,AT11,IF($B$111=$I$8,AT11,IF($B$111=$I$9,AT11,IF($B$111=$I$10,AT11,IF($B$111=$I$11,AT11,""))))))))))</f>
        <v>0</v>
      </c>
      <c r="AD11" s="1" t="n">
        <f aca="false">IF($B$111=$I$2,AY11,IF($B$111=$I$3,BC11,IF($B$111=$I$4,AS11,IF($B$111=$I$5,AW11,IF($B$111=$I$6,BA11,IF($B$111=$I$7,AU11,IF($B$111=$I$8,AU11,IF($B$111=$I$9,AU11,IF($B$111=$I$10,AU11,IF($B$111=$I$11,AU11,""))))))))))</f>
        <v>0</v>
      </c>
      <c r="AE11" s="1" t="n">
        <f aca="false">IF($AB11&gt;=$AC$2,IF($AB11&lt;=$AD$2,$AB11,""),"")</f>
        <v>70</v>
      </c>
      <c r="AF11" s="1" t="str">
        <f aca="false">IF($AB11&gt;=$AC$3,IF($AB11&lt;=$AD$3,$AB11,""),"")</f>
        <v/>
      </c>
      <c r="AG11" s="1" t="str">
        <f aca="false">IF($AB11&gt;=$AC$4,IF($AB11&lt;=$AD$4,$AB11,""),"")</f>
        <v/>
      </c>
      <c r="AH11" s="1" t="str">
        <f aca="false">IF($AB11&gt;=$AC$5,IF($AB11&lt;=$AD$5,$AB11,""),"")</f>
        <v/>
      </c>
      <c r="AI11" s="1" t="n">
        <f aca="false">IF($AB11&gt;=$AC$6,IF($AB11&lt;=$AD$6,$AB11,""),"")</f>
        <v>70</v>
      </c>
      <c r="AJ11" s="1" t="n">
        <f aca="false">IF($AB11&gt;=$AC$7,IF($AB11&lt;=$AD$7,$AB11,""),"")</f>
        <v>70</v>
      </c>
      <c r="AK11" s="1" t="str">
        <f aca="false">IF($AB11&gt;=$AC$8,IF($AB11&lt;=$AD$8,$AB11,""),"")</f>
        <v/>
      </c>
      <c r="AL11" s="1" t="n">
        <v>70</v>
      </c>
      <c r="AM11" s="1" t="n">
        <v>90</v>
      </c>
      <c r="AN11" s="1" t="n">
        <f aca="false">AL11*2</f>
        <v>140</v>
      </c>
      <c r="AO11" s="1" t="n">
        <f aca="false">AL11*48</f>
        <v>3360</v>
      </c>
      <c r="AP11" s="1" t="n">
        <f aca="false">AM11*36</f>
        <v>3240</v>
      </c>
      <c r="AQ11" s="1" t="n">
        <f aca="false">AN11*24</f>
        <v>3360</v>
      </c>
    </row>
    <row r="12" customFormat="false" ht="15" hidden="false" customHeight="false" outlineLevel="0" collapsed="false">
      <c r="A12" s="0"/>
      <c r="B12" s="2"/>
      <c r="C12" s="0"/>
      <c r="D12" s="0"/>
      <c r="E12" s="0"/>
      <c r="F12" s="0"/>
      <c r="G12" s="0"/>
      <c r="H12" s="0"/>
      <c r="Q12" s="6" t="s">
        <v>136</v>
      </c>
      <c r="T12" s="1" t="s">
        <v>137</v>
      </c>
      <c r="Y12" s="1" t="n">
        <v>10</v>
      </c>
      <c r="AB12" s="1" t="n">
        <f aca="false">IF($B$135=24,AN12,IF($B$135=36,AM12,AL12))</f>
        <v>75</v>
      </c>
      <c r="AE12" s="1" t="n">
        <f aca="false">IF($AB12&gt;=$AC$2,IF($AB12&lt;=$AD$2,$AB12,""),"")</f>
        <v>75</v>
      </c>
      <c r="AF12" s="1" t="str">
        <f aca="false">IF($AB12&gt;=$AC$3,IF($AB12&lt;=$AD$3,$AB12,""),"")</f>
        <v/>
      </c>
      <c r="AG12" s="1" t="str">
        <f aca="false">IF($AB12&gt;=$AC$4,IF($AB12&lt;=$AD$4,$AB12,""),"")</f>
        <v/>
      </c>
      <c r="AH12" s="1" t="n">
        <f aca="false">IF($AB12&gt;=$AC$5,IF($AB12&lt;=$AD$5,$AB12,""),"")</f>
        <v>75</v>
      </c>
      <c r="AI12" s="1" t="n">
        <f aca="false">IF($AB12&gt;=$AC$6,IF($AB12&lt;=$AD$6,$AB12,""),"")</f>
        <v>75</v>
      </c>
      <c r="AJ12" s="1" t="n">
        <f aca="false">IF($AB12&gt;=$AC$7,IF($AB12&lt;=$AD$7,$AB12,""),"")</f>
        <v>75</v>
      </c>
      <c r="AK12" s="1" t="str">
        <f aca="false">IF($AB12&gt;=$AC$8,IF($AB12&lt;=$AD$8,$AB12,""),"")</f>
        <v/>
      </c>
      <c r="AL12" s="1" t="n">
        <v>75</v>
      </c>
      <c r="AM12" s="1" t="n">
        <v>100</v>
      </c>
      <c r="AN12" s="1" t="n">
        <f aca="false">AL12*2</f>
        <v>150</v>
      </c>
      <c r="AO12" s="1" t="n">
        <f aca="false">AL12*48</f>
        <v>3600</v>
      </c>
      <c r="AP12" s="1" t="n">
        <f aca="false">AM12*36</f>
        <v>3600</v>
      </c>
      <c r="AQ12" s="1" t="n">
        <f aca="false">AN12*24</f>
        <v>3600</v>
      </c>
    </row>
    <row r="13" customFormat="false" ht="15" hidden="false" customHeight="false" outlineLevel="0" collapsed="false">
      <c r="A13" s="0"/>
      <c r="B13" s="2"/>
      <c r="C13" s="0"/>
      <c r="D13" s="0"/>
      <c r="E13" s="0"/>
      <c r="F13" s="0"/>
      <c r="G13" s="0"/>
      <c r="H13" s="0"/>
      <c r="Q13" s="6" t="s">
        <v>138</v>
      </c>
      <c r="T13" s="1" t="s">
        <v>139</v>
      </c>
      <c r="Y13" s="1" t="n">
        <v>11</v>
      </c>
      <c r="AB13" s="1" t="n">
        <f aca="false">IF($B$135=24,AN13,IF($B$135=36,AM13,AL13))</f>
        <v>80</v>
      </c>
      <c r="AE13" s="1" t="n">
        <f aca="false">IF($AB13&gt;=$AC$2,IF($AB13&lt;=$AD$2,$AB13,""),"")</f>
        <v>80</v>
      </c>
      <c r="AF13" s="1" t="str">
        <f aca="false">IF($AB13&gt;=$AC$3,IF($AB13&lt;=$AD$3,$AB13,""),"")</f>
        <v/>
      </c>
      <c r="AG13" s="1" t="str">
        <f aca="false">IF($AB13&gt;=$AC$4,IF($AB13&lt;=$AD$4,$AB13,""),"")</f>
        <v/>
      </c>
      <c r="AH13" s="1" t="str">
        <f aca="false">IF($AB13&gt;=$AC$5,IF($AB13&lt;=$AD$5,$AB13,""),"")</f>
        <v/>
      </c>
      <c r="AI13" s="1" t="str">
        <f aca="false">IF($AB13&gt;=$AC$6,IF($AB13&lt;=$AD$6,$AB13,""),"")</f>
        <v/>
      </c>
      <c r="AJ13" s="1" t="n">
        <f aca="false">IF($AB13&gt;=$AC$7,IF($AB13&lt;=$AD$7,$AB13,""),"")</f>
        <v>80</v>
      </c>
      <c r="AK13" s="1" t="str">
        <f aca="false">IF($AB13&gt;=$AC$8,IF($AB13&lt;=$AD$8,$AB13,""),"")</f>
        <v/>
      </c>
      <c r="AL13" s="1" t="n">
        <v>80</v>
      </c>
      <c r="AM13" s="1" t="n">
        <v>105</v>
      </c>
      <c r="AN13" s="1" t="n">
        <f aca="false">AL13*2</f>
        <v>160</v>
      </c>
      <c r="AO13" s="1" t="n">
        <f aca="false">AL13*48</f>
        <v>3840</v>
      </c>
      <c r="AP13" s="1" t="n">
        <f aca="false">AM13*36</f>
        <v>3780</v>
      </c>
      <c r="AQ13" s="1" t="n">
        <f aca="false">AN13*24</f>
        <v>3840</v>
      </c>
    </row>
    <row r="14" customFormat="false" ht="15" hidden="false" customHeight="false" outlineLevel="0" collapsed="false">
      <c r="A14" s="0"/>
      <c r="B14" s="2"/>
      <c r="C14" s="0"/>
      <c r="D14" s="0"/>
      <c r="E14" s="0"/>
      <c r="F14" s="0"/>
      <c r="G14" s="0"/>
      <c r="H14" s="0"/>
      <c r="Q14" s="6" t="s">
        <v>140</v>
      </c>
      <c r="Y14" s="1" t="n">
        <v>12</v>
      </c>
      <c r="AB14" s="1" t="n">
        <f aca="false">IF($B$135=24,AN14,IF($B$135=36,AM14,AL14))</f>
        <v>85</v>
      </c>
      <c r="AE14" s="1" t="n">
        <f aca="false">IF($AB14&gt;=$AC$2,IF($AB14&lt;=$AD$2,$AB14,""),"")</f>
        <v>85</v>
      </c>
      <c r="AF14" s="1" t="str">
        <f aca="false">IF($AB14&gt;=$AC$3,IF($AB14&lt;=$AD$3,$AB14,""),"")</f>
        <v/>
      </c>
      <c r="AG14" s="1" t="str">
        <f aca="false">IF($AB14&gt;=$AC$4,IF($AB14&lt;=$AD$4,$AB14,""),"")</f>
        <v/>
      </c>
      <c r="AH14" s="1" t="str">
        <f aca="false">IF($AB14&gt;=$AC$5,IF($AB14&lt;=$AD$5,$AB14,""),"")</f>
        <v/>
      </c>
      <c r="AI14" s="1" t="str">
        <f aca="false">IF($AB14&gt;=$AC$6,IF($AB14&lt;=$AD$6,$AB14,""),"")</f>
        <v/>
      </c>
      <c r="AJ14" s="1" t="n">
        <f aca="false">IF($AB14&gt;=$AC$7,IF($AB14&lt;=$AD$7,$AB14,""),"")</f>
        <v>85</v>
      </c>
      <c r="AK14" s="1" t="str">
        <f aca="false">IF($AB14&gt;=$AC$8,IF($AB14&lt;=$AD$8,$AB14,""),"")</f>
        <v/>
      </c>
      <c r="AL14" s="1" t="n">
        <v>85</v>
      </c>
      <c r="AM14" s="1" t="n">
        <v>110</v>
      </c>
      <c r="AN14" s="1" t="n">
        <f aca="false">AL14*2</f>
        <v>170</v>
      </c>
      <c r="AO14" s="1" t="n">
        <f aca="false">AL14*48</f>
        <v>4080</v>
      </c>
      <c r="AP14" s="1" t="n">
        <f aca="false">AM14*36</f>
        <v>3960</v>
      </c>
      <c r="AQ14" s="1" t="n">
        <f aca="false">AN14*24</f>
        <v>4080</v>
      </c>
    </row>
    <row r="15" customFormat="false" ht="15" hidden="false" customHeight="false" outlineLevel="0" collapsed="false">
      <c r="A15" s="0"/>
      <c r="B15" s="2"/>
      <c r="C15" s="0"/>
      <c r="D15" s="0"/>
      <c r="E15" s="0"/>
      <c r="F15" s="0"/>
      <c r="G15" s="0"/>
      <c r="H15" s="0"/>
      <c r="Q15" s="6" t="s">
        <v>141</v>
      </c>
      <c r="Y15" s="1" t="n">
        <v>13</v>
      </c>
      <c r="AB15" s="1" t="n">
        <f aca="false">IF($B$135=24,AN15,IF($B$135=36,AM15,AL15))</f>
        <v>90</v>
      </c>
      <c r="AE15" s="1" t="n">
        <f aca="false">IF($AB15&gt;=$AC$2,IF($AB15&lt;=$AD$2,$AB15,""),"")</f>
        <v>90</v>
      </c>
      <c r="AF15" s="1" t="str">
        <f aca="false">IF($AB15&gt;=$AC$3,IF($AB15&lt;=$AD$3,$AB15,""),"")</f>
        <v/>
      </c>
      <c r="AG15" s="1" t="str">
        <f aca="false">IF($AB15&gt;=$AC$4,IF($AB15&lt;=$AD$4,$AB15,""),"")</f>
        <v/>
      </c>
      <c r="AH15" s="1" t="str">
        <f aca="false">IF($AB15&gt;=$AC$5,IF($AB15&lt;=$AD$5,$AB15,""),"")</f>
        <v/>
      </c>
      <c r="AI15" s="1" t="str">
        <f aca="false">IF($AB15&gt;=$AC$6,IF($AB15&lt;=$AD$6,$AB15,""),"")</f>
        <v/>
      </c>
      <c r="AJ15" s="1" t="n">
        <f aca="false">IF($AB15&gt;=$AC$7,IF($AB15&lt;=$AD$7,$AB15,""),"")</f>
        <v>90</v>
      </c>
      <c r="AK15" s="1" t="str">
        <f aca="false">IF($AB15&gt;=$AC$8,IF($AB15&lt;=$AD$8,$AB15,""),"")</f>
        <v/>
      </c>
      <c r="AL15" s="1" t="n">
        <v>90</v>
      </c>
      <c r="AM15" s="1" t="n">
        <v>120</v>
      </c>
      <c r="AN15" s="1" t="n">
        <f aca="false">AL15*2</f>
        <v>180</v>
      </c>
      <c r="AO15" s="1" t="n">
        <f aca="false">AL15*48</f>
        <v>4320</v>
      </c>
      <c r="AP15" s="1" t="n">
        <f aca="false">AM15*36</f>
        <v>4320</v>
      </c>
      <c r="AQ15" s="1" t="n">
        <f aca="false">AN15*24</f>
        <v>4320</v>
      </c>
    </row>
    <row r="16" customFormat="false" ht="29.25" hidden="false" customHeight="true" outlineLevel="0" collapsed="false">
      <c r="A16" s="0"/>
      <c r="B16" s="2"/>
      <c r="C16" s="0"/>
      <c r="D16" s="0"/>
      <c r="E16" s="0"/>
      <c r="F16" s="0"/>
      <c r="G16" s="0"/>
      <c r="H16" s="0"/>
      <c r="Q16" s="6" t="s">
        <v>142</v>
      </c>
      <c r="Y16" s="1" t="n">
        <v>14</v>
      </c>
      <c r="AB16" s="1" t="n">
        <f aca="false">IF($B$135=24,AN16,IF($B$135=36,AM16,AL16))</f>
        <v>95</v>
      </c>
      <c r="AE16" s="1" t="n">
        <f aca="false">IF($AB16&gt;=$AC$2,IF($AB16&lt;=$AD$2,$AB16,""),"")</f>
        <v>95</v>
      </c>
      <c r="AF16" s="1" t="str">
        <f aca="false">IF($AB16&gt;=$AC$3,IF($AB16&lt;=$AD$3,$AB16,""),"")</f>
        <v/>
      </c>
      <c r="AG16" s="1" t="str">
        <f aca="false">IF($AB16&gt;=$AC$4,IF($AB16&lt;=$AD$4,$AB16,""),"")</f>
        <v/>
      </c>
      <c r="AH16" s="1" t="str">
        <f aca="false">IF($AB16&gt;=$AC$5,IF($AB16&lt;=$AD$5,$AB16,""),"")</f>
        <v/>
      </c>
      <c r="AI16" s="1" t="str">
        <f aca="false">IF($AB16&gt;=$AC$6,IF($AB16&lt;=$AD$6,$AB16,""),"")</f>
        <v/>
      </c>
      <c r="AJ16" s="1" t="n">
        <f aca="false">IF($AB16&gt;=$AC$7,IF($AB16&lt;=$AD$7,$AB16,""),"")</f>
        <v>95</v>
      </c>
      <c r="AK16" s="1" t="str">
        <f aca="false">IF($AB16&gt;=$AC$8,IF($AB16&lt;=$AD$8,$AB16,""),"")</f>
        <v/>
      </c>
      <c r="AL16" s="1" t="n">
        <v>95</v>
      </c>
      <c r="AM16" s="1" t="n">
        <v>125</v>
      </c>
      <c r="AN16" s="1" t="n">
        <f aca="false">AL16*2</f>
        <v>190</v>
      </c>
      <c r="AO16" s="1" t="n">
        <f aca="false">AL16*48</f>
        <v>4560</v>
      </c>
      <c r="AP16" s="1" t="n">
        <f aca="false">AM16*36</f>
        <v>4500</v>
      </c>
      <c r="AQ16" s="1" t="n">
        <f aca="false">AN16*24</f>
        <v>4560</v>
      </c>
    </row>
    <row r="17" customFormat="false" ht="29.25" hidden="false" customHeight="true" outlineLevel="0" collapsed="false">
      <c r="A17" s="0"/>
      <c r="B17" s="2"/>
      <c r="C17" s="0"/>
      <c r="D17" s="0"/>
      <c r="E17" s="0"/>
      <c r="F17" s="0"/>
      <c r="G17" s="0"/>
      <c r="H17" s="0"/>
      <c r="Q17" s="6" t="s">
        <v>143</v>
      </c>
      <c r="Y17" s="1" t="n">
        <v>15</v>
      </c>
      <c r="AB17" s="1" t="n">
        <f aca="false">IF($B$135=24,AN17,IF($B$135=36,AM17,AL17))</f>
        <v>100</v>
      </c>
      <c r="AE17" s="1" t="n">
        <f aca="false">IF($AB17&gt;=$AC$2,IF($AB17&lt;=$AD$2,$AB17,""),"")</f>
        <v>100</v>
      </c>
      <c r="AF17" s="1" t="str">
        <f aca="false">IF($AB17&gt;=$AC$3,IF($AB17&lt;=$AD$3,$AB17,""),"")</f>
        <v/>
      </c>
      <c r="AG17" s="1" t="str">
        <f aca="false">IF($AB17&gt;=$AC$4,IF($AB17&lt;=$AD$4,$AB17,""),"")</f>
        <v/>
      </c>
      <c r="AH17" s="1" t="str">
        <f aca="false">IF($AB17&gt;=$AC$5,IF($AB17&lt;=$AD$5,$AB17,""),"")</f>
        <v/>
      </c>
      <c r="AI17" s="1" t="str">
        <f aca="false">IF($AB17&gt;=$AC$6,IF($AB17&lt;=$AD$6,$AB17,""),"")</f>
        <v/>
      </c>
      <c r="AJ17" s="1" t="n">
        <f aca="false">IF($AB17&gt;=$AC$7,IF($AB17&lt;=$AD$7,$AB17,""),"")</f>
        <v>100</v>
      </c>
      <c r="AK17" s="1" t="str">
        <f aca="false">IF($AB17&gt;=$AC$8,IF($AB17&lt;=$AD$8,$AB17,""),"")</f>
        <v/>
      </c>
      <c r="AL17" s="1" t="n">
        <v>100</v>
      </c>
      <c r="AM17" s="1" t="n">
        <v>130</v>
      </c>
      <c r="AN17" s="1" t="n">
        <f aca="false">AL17*2</f>
        <v>200</v>
      </c>
      <c r="AO17" s="1" t="n">
        <f aca="false">AL17*48</f>
        <v>4800</v>
      </c>
      <c r="AP17" s="1" t="n">
        <f aca="false">AM17*36</f>
        <v>4680</v>
      </c>
      <c r="AQ17" s="1" t="n">
        <f aca="false">AN17*24</f>
        <v>4800</v>
      </c>
    </row>
    <row r="18" customFormat="false" ht="30.75" hidden="false" customHeight="true" outlineLevel="0" collapsed="false">
      <c r="A18" s="0"/>
      <c r="B18" s="2"/>
      <c r="C18" s="0"/>
      <c r="D18" s="0"/>
      <c r="E18" s="0"/>
      <c r="F18" s="0"/>
      <c r="G18" s="0"/>
      <c r="H18" s="0"/>
      <c r="Q18" s="6" t="s">
        <v>144</v>
      </c>
      <c r="Y18" s="1" t="n">
        <v>16</v>
      </c>
      <c r="AB18" s="1" t="n">
        <f aca="false">IF($B$135=24,AN18,IF($B$135=36,AM18,AL18))</f>
        <v>105</v>
      </c>
      <c r="AE18" s="1" t="n">
        <f aca="false">IF($AB18&gt;=$AC$2,IF($AB18&lt;=$AD$2,$AB18,""),"")</f>
        <v>105</v>
      </c>
      <c r="AF18" s="1" t="str">
        <f aca="false">IF($AB18&gt;=$AC$3,IF($AB18&lt;=$AD$3,$AB18,""),"")</f>
        <v/>
      </c>
      <c r="AG18" s="1" t="str">
        <f aca="false">IF($AB18&gt;=$AC$4,IF($AB18&lt;=$AD$4,$AB18,""),"")</f>
        <v/>
      </c>
      <c r="AH18" s="1" t="str">
        <f aca="false">IF($AB18&gt;=$AC$5,IF($AB18&lt;=$AD$5,$AB18,""),"")</f>
        <v/>
      </c>
      <c r="AI18" s="1" t="str">
        <f aca="false">IF($AB18&gt;=$AC$6,IF($AB18&lt;=$AD$6,$AB18,""),"")</f>
        <v/>
      </c>
      <c r="AJ18" s="1" t="n">
        <f aca="false">IF($AB18&gt;=$AC$7,IF($AB18&lt;=$AD$7,$AB18,""),"")</f>
        <v>105</v>
      </c>
      <c r="AK18" s="1" t="str">
        <f aca="false">IF($AB18&gt;=$AC$8,IF($AB18&lt;=$AD$8,$AB18,""),"")</f>
        <v/>
      </c>
      <c r="AL18" s="1" t="n">
        <v>105</v>
      </c>
      <c r="AM18" s="1" t="n">
        <v>140</v>
      </c>
      <c r="AN18" s="1" t="n">
        <f aca="false">AL18*2</f>
        <v>210</v>
      </c>
      <c r="AO18" s="1" t="n">
        <f aca="false">AL18*48</f>
        <v>5040</v>
      </c>
      <c r="AP18" s="1" t="n">
        <f aca="false">AM18*36</f>
        <v>5040</v>
      </c>
      <c r="AQ18" s="1" t="n">
        <f aca="false">AN18*24</f>
        <v>5040</v>
      </c>
    </row>
    <row r="19" customFormat="false" ht="15" hidden="false" customHeight="false" outlineLevel="0" collapsed="false">
      <c r="A19" s="0"/>
      <c r="B19" s="2"/>
      <c r="C19" s="0"/>
      <c r="D19" s="0"/>
      <c r="E19" s="0"/>
      <c r="F19" s="0"/>
      <c r="G19" s="0"/>
      <c r="H19" s="0"/>
      <c r="Q19" s="6" t="s">
        <v>145</v>
      </c>
      <c r="Y19" s="1" t="n">
        <v>17</v>
      </c>
      <c r="AB19" s="1" t="n">
        <f aca="false">IF($B$135=24,AN19,IF($B$135=36,AM19,AL19))</f>
        <v>110</v>
      </c>
      <c r="AE19" s="1" t="n">
        <f aca="false">IF($AB19&gt;=$AC$2,IF($AB19&lt;=$AD$2,$AB19,""),"")</f>
        <v>110</v>
      </c>
      <c r="AF19" s="1" t="str">
        <f aca="false">IF($AB19&gt;=$AC$3,IF($AB19&lt;=$AD$3,$AB19,""),"")</f>
        <v/>
      </c>
      <c r="AG19" s="1" t="str">
        <f aca="false">IF($AB19&gt;=$AC$4,IF($AB19&lt;=$AD$4,$AB19,""),"")</f>
        <v/>
      </c>
      <c r="AH19" s="1" t="str">
        <f aca="false">IF($AB19&gt;=$AC$5,IF($AB19&lt;=$AD$5,$AB19,""),"")</f>
        <v/>
      </c>
      <c r="AI19" s="1" t="str">
        <f aca="false">IF($AB19&gt;=$AC$6,IF($AB19&lt;=$AD$6,$AB19,""),"")</f>
        <v/>
      </c>
      <c r="AJ19" s="1" t="n">
        <f aca="false">IF($AB19&gt;=$AC$7,IF($AB19&lt;=$AD$7,$AB19,""),"")</f>
        <v>110</v>
      </c>
      <c r="AK19" s="1" t="str">
        <f aca="false">IF($AB19&gt;=$AC$8,IF($AB19&lt;=$AD$8,$AB19,""),"")</f>
        <v/>
      </c>
      <c r="AL19" s="1" t="n">
        <v>110</v>
      </c>
      <c r="AM19" s="1" t="n">
        <v>145</v>
      </c>
      <c r="AN19" s="1" t="n">
        <f aca="false">AL19*2</f>
        <v>220</v>
      </c>
      <c r="AO19" s="1" t="n">
        <f aca="false">AL19*48</f>
        <v>5280</v>
      </c>
      <c r="AP19" s="1" t="n">
        <f aca="false">AM19*36</f>
        <v>5220</v>
      </c>
      <c r="AQ19" s="1" t="n">
        <f aca="false">AN19*24</f>
        <v>5280</v>
      </c>
    </row>
    <row r="20" customFormat="false" ht="15" hidden="false" customHeight="false" outlineLevel="0" collapsed="false">
      <c r="A20" s="0"/>
      <c r="B20" s="2"/>
      <c r="C20" s="0"/>
      <c r="D20" s="0"/>
      <c r="E20" s="0"/>
      <c r="F20" s="0"/>
      <c r="G20" s="0"/>
      <c r="H20" s="0"/>
      <c r="Q20" s="6" t="s">
        <v>146</v>
      </c>
      <c r="Y20" s="1" t="n">
        <v>18</v>
      </c>
      <c r="AB20" s="1" t="n">
        <f aca="false">IF($B$135=24,AN20,IF($B$135=36,AM20,AL20))</f>
        <v>115</v>
      </c>
      <c r="AE20" s="1" t="n">
        <f aca="false">IF($AB20&gt;=$AC$2,IF($AB20&lt;=$AD$2,$AB20,""),"")</f>
        <v>115</v>
      </c>
      <c r="AF20" s="1" t="str">
        <f aca="false">IF($AB20&gt;=$AC$3,IF($AB20&lt;=$AD$3,$AB20,""),"")</f>
        <v/>
      </c>
      <c r="AG20" s="1" t="str">
        <f aca="false">IF($AB20&gt;=$AC$4,IF($AB20&lt;=$AD$4,$AB20,""),"")</f>
        <v/>
      </c>
      <c r="AH20" s="1" t="str">
        <f aca="false">IF($AB20&gt;=$AC$5,IF($AB20&lt;=$AD$5,$AB20,""),"")</f>
        <v/>
      </c>
      <c r="AI20" s="1" t="str">
        <f aca="false">IF($AB20&gt;=$AC$6,IF($AB20&lt;=$AD$6,$AB20,""),"")</f>
        <v/>
      </c>
      <c r="AJ20" s="1" t="n">
        <f aca="false">IF($AB20&gt;=$AC$7,IF($AB20&lt;=$AD$7,$AB20,""),"")</f>
        <v>115</v>
      </c>
      <c r="AK20" s="1" t="str">
        <f aca="false">IF($AB20&gt;=$AC$8,IF($AB20&lt;=$AD$8,$AB20,""),"")</f>
        <v/>
      </c>
      <c r="AL20" s="1" t="n">
        <v>115</v>
      </c>
      <c r="AM20" s="1" t="n">
        <v>150</v>
      </c>
      <c r="AN20" s="1" t="n">
        <f aca="false">AL20*2</f>
        <v>230</v>
      </c>
      <c r="AO20" s="1" t="n">
        <f aca="false">AL20*48</f>
        <v>5520</v>
      </c>
      <c r="AP20" s="1" t="n">
        <f aca="false">AM20*36</f>
        <v>5400</v>
      </c>
      <c r="AQ20" s="1" t="n">
        <f aca="false">AN20*24</f>
        <v>5520</v>
      </c>
    </row>
    <row r="21" customFormat="false" ht="15" hidden="false" customHeight="false" outlineLevel="0" collapsed="false">
      <c r="A21" s="0"/>
      <c r="B21" s="2"/>
      <c r="C21" s="0"/>
      <c r="D21" s="0"/>
      <c r="E21" s="0"/>
      <c r="F21" s="0"/>
      <c r="G21" s="0"/>
      <c r="H21" s="0"/>
      <c r="Q21" s="6" t="s">
        <v>147</v>
      </c>
      <c r="Y21" s="1" t="n">
        <v>19</v>
      </c>
    </row>
    <row r="22" customFormat="false" ht="15" hidden="false" customHeight="false" outlineLevel="0" collapsed="false">
      <c r="A22" s="0"/>
      <c r="B22" s="2"/>
      <c r="C22" s="0"/>
      <c r="D22" s="0"/>
      <c r="E22" s="0"/>
      <c r="F22" s="0"/>
      <c r="G22" s="0"/>
      <c r="H22" s="0"/>
      <c r="Q22" s="6" t="s">
        <v>148</v>
      </c>
      <c r="Y22" s="1" t="n">
        <v>20</v>
      </c>
    </row>
    <row r="23" customFormat="false" ht="15" hidden="false" customHeight="false" outlineLevel="0" collapsed="false">
      <c r="A23" s="0"/>
      <c r="B23" s="2"/>
      <c r="C23" s="0"/>
      <c r="D23" s="0"/>
      <c r="E23" s="0"/>
      <c r="F23" s="0"/>
      <c r="G23" s="0"/>
      <c r="H23" s="0"/>
      <c r="Q23" s="6" t="s">
        <v>149</v>
      </c>
      <c r="Y23" s="1" t="n">
        <v>21</v>
      </c>
    </row>
    <row r="24" customFormat="false" ht="15" hidden="false" customHeight="false" outlineLevel="0" collapsed="false">
      <c r="A24" s="0"/>
      <c r="B24" s="2"/>
      <c r="C24" s="0"/>
      <c r="D24" s="0"/>
      <c r="E24" s="0"/>
      <c r="F24" s="0"/>
      <c r="G24" s="0"/>
      <c r="H24" s="0"/>
      <c r="Q24" s="6" t="s">
        <v>150</v>
      </c>
      <c r="Y24" s="1" t="n">
        <v>22</v>
      </c>
    </row>
    <row r="25" customFormat="false" ht="15" hidden="false" customHeight="false" outlineLevel="0" collapsed="false">
      <c r="A25" s="0"/>
      <c r="B25" s="2"/>
      <c r="C25" s="0"/>
      <c r="D25" s="0"/>
      <c r="E25" s="0"/>
      <c r="F25" s="0"/>
      <c r="G25" s="0"/>
      <c r="H25" s="0"/>
      <c r="Q25" s="6" t="s">
        <v>151</v>
      </c>
      <c r="Y25" s="1" t="n">
        <v>23</v>
      </c>
    </row>
    <row r="26" customFormat="false" ht="15" hidden="false" customHeight="false" outlineLevel="0" collapsed="false">
      <c r="A26" s="0"/>
      <c r="B26" s="2"/>
      <c r="C26" s="0"/>
      <c r="D26" s="0"/>
      <c r="E26" s="0"/>
      <c r="F26" s="0"/>
      <c r="G26" s="0"/>
      <c r="H26" s="0"/>
      <c r="Q26" s="6" t="s">
        <v>152</v>
      </c>
      <c r="Y26" s="1" t="n">
        <v>24</v>
      </c>
    </row>
    <row r="27" customFormat="false" ht="15" hidden="false" customHeight="false" outlineLevel="0" collapsed="false">
      <c r="A27" s="0"/>
      <c r="B27" s="2"/>
      <c r="C27" s="0"/>
      <c r="D27" s="0"/>
      <c r="E27" s="0"/>
      <c r="F27" s="0"/>
      <c r="G27" s="0"/>
      <c r="H27" s="0"/>
      <c r="Q27" s="6" t="s">
        <v>153</v>
      </c>
      <c r="Y27" s="1" t="n">
        <v>25</v>
      </c>
    </row>
    <row r="28" customFormat="false" ht="15" hidden="false" customHeight="false" outlineLevel="0" collapsed="false">
      <c r="A28" s="0"/>
      <c r="B28" s="2"/>
      <c r="C28" s="0"/>
      <c r="D28" s="0"/>
      <c r="E28" s="0"/>
      <c r="F28" s="0"/>
      <c r="G28" s="0"/>
      <c r="H28" s="0"/>
      <c r="Q28" s="6" t="s">
        <v>154</v>
      </c>
      <c r="Y28" s="1" t="n">
        <v>26</v>
      </c>
    </row>
    <row r="29" customFormat="false" ht="15" hidden="false" customHeight="false" outlineLevel="0" collapsed="false">
      <c r="A29" s="0"/>
      <c r="B29" s="2"/>
      <c r="C29" s="0"/>
      <c r="D29" s="0"/>
      <c r="E29" s="0"/>
      <c r="F29" s="0"/>
      <c r="G29" s="0"/>
      <c r="H29" s="0"/>
      <c r="Q29" s="6" t="s">
        <v>155</v>
      </c>
      <c r="Y29" s="1" t="n">
        <v>27</v>
      </c>
    </row>
    <row r="30" customFormat="false" ht="15" hidden="false" customHeight="false" outlineLevel="0" collapsed="false">
      <c r="A30" s="0"/>
      <c r="B30" s="2"/>
      <c r="C30" s="0"/>
      <c r="D30" s="0"/>
      <c r="E30" s="0"/>
      <c r="F30" s="0"/>
      <c r="G30" s="0"/>
      <c r="H30" s="0"/>
      <c r="Q30" s="6" t="s">
        <v>156</v>
      </c>
      <c r="Y30" s="1" t="n">
        <v>28</v>
      </c>
    </row>
    <row r="31" customFormat="false" ht="15" hidden="false" customHeight="false" outlineLevel="0" collapsed="false">
      <c r="A31" s="0"/>
      <c r="B31" s="2"/>
      <c r="C31" s="0"/>
      <c r="D31" s="0"/>
      <c r="E31" s="0"/>
      <c r="F31" s="0"/>
      <c r="G31" s="0"/>
      <c r="H31" s="0"/>
      <c r="Q31" s="6" t="s">
        <v>157</v>
      </c>
      <c r="Y31" s="1" t="n">
        <v>29</v>
      </c>
    </row>
    <row r="32" customFormat="false" ht="15" hidden="false" customHeight="false" outlineLevel="0" collapsed="false">
      <c r="A32" s="0"/>
      <c r="B32" s="2"/>
      <c r="C32" s="0"/>
      <c r="D32" s="0"/>
      <c r="E32" s="0"/>
      <c r="F32" s="0"/>
      <c r="G32" s="0"/>
      <c r="H32" s="0"/>
      <c r="Q32" s="6" t="s">
        <v>158</v>
      </c>
      <c r="Y32" s="1" t="n">
        <v>30</v>
      </c>
    </row>
    <row r="33" customFormat="false" ht="15" hidden="false" customHeight="false" outlineLevel="0" collapsed="false">
      <c r="A33" s="0"/>
      <c r="B33" s="2"/>
      <c r="C33" s="0"/>
      <c r="D33" s="0"/>
      <c r="E33" s="0"/>
      <c r="F33" s="0"/>
      <c r="G33" s="0"/>
      <c r="H33" s="0"/>
      <c r="Q33" s="6" t="s">
        <v>159</v>
      </c>
      <c r="Y33" s="1" t="n">
        <v>31</v>
      </c>
    </row>
    <row r="34" customFormat="false" ht="15" hidden="false" customHeight="false" outlineLevel="0" collapsed="false">
      <c r="A34" s="0"/>
      <c r="B34" s="2"/>
      <c r="C34" s="0"/>
      <c r="D34" s="0"/>
      <c r="E34" s="0"/>
      <c r="F34" s="0"/>
      <c r="G34" s="0"/>
      <c r="H34" s="0"/>
      <c r="Q34" s="6" t="s">
        <v>160</v>
      </c>
      <c r="Y34" s="1" t="n">
        <v>32</v>
      </c>
    </row>
    <row r="35" customFormat="false" ht="15" hidden="false" customHeight="false" outlineLevel="0" collapsed="false">
      <c r="A35" s="0"/>
      <c r="B35" s="2"/>
      <c r="C35" s="0"/>
      <c r="D35" s="0"/>
      <c r="E35" s="0"/>
      <c r="F35" s="0"/>
      <c r="G35" s="0"/>
      <c r="H35" s="0"/>
      <c r="Q35" s="9"/>
      <c r="Y35" s="1" t="n">
        <v>33</v>
      </c>
    </row>
    <row r="36" customFormat="false" ht="15" hidden="false" customHeight="false" outlineLevel="0" collapsed="false">
      <c r="A36" s="0"/>
      <c r="B36" s="2"/>
      <c r="C36" s="0"/>
      <c r="D36" s="0"/>
      <c r="E36" s="0"/>
      <c r="F36" s="0"/>
      <c r="G36" s="0"/>
      <c r="H36" s="0"/>
      <c r="Q36" s="9"/>
      <c r="Y36" s="1" t="n">
        <v>34</v>
      </c>
    </row>
    <row r="37" customFormat="false" ht="15" hidden="false" customHeight="false" outlineLevel="0" collapsed="false">
      <c r="A37" s="0"/>
      <c r="B37" s="2"/>
      <c r="C37" s="0"/>
      <c r="D37" s="0"/>
      <c r="E37" s="0"/>
      <c r="F37" s="0"/>
      <c r="G37" s="0"/>
      <c r="H37" s="0"/>
      <c r="Q37" s="9"/>
      <c r="Y37" s="1" t="n">
        <v>35</v>
      </c>
    </row>
    <row r="38" customFormat="false" ht="15" hidden="false" customHeight="false" outlineLevel="0" collapsed="false">
      <c r="A38" s="0"/>
      <c r="B38" s="2"/>
      <c r="C38" s="0"/>
      <c r="D38" s="0"/>
      <c r="E38" s="0"/>
      <c r="F38" s="0"/>
      <c r="G38" s="0"/>
      <c r="H38" s="0"/>
      <c r="Q38" s="9"/>
      <c r="Y38" s="1" t="n">
        <v>36</v>
      </c>
    </row>
    <row r="39" customFormat="false" ht="15" hidden="false" customHeight="false" outlineLevel="0" collapsed="false">
      <c r="A39" s="0"/>
      <c r="B39" s="2"/>
      <c r="C39" s="0"/>
      <c r="D39" s="0"/>
      <c r="E39" s="0"/>
      <c r="F39" s="0"/>
      <c r="G39" s="0"/>
      <c r="H39" s="0"/>
      <c r="Q39" s="9"/>
      <c r="Y39" s="1" t="n">
        <v>37</v>
      </c>
    </row>
    <row r="40" customFormat="false" ht="15" hidden="false" customHeight="false" outlineLevel="0" collapsed="false">
      <c r="A40" s="0"/>
      <c r="B40" s="2"/>
      <c r="C40" s="0"/>
      <c r="D40" s="0"/>
      <c r="E40" s="0"/>
      <c r="F40" s="0"/>
      <c r="G40" s="0"/>
      <c r="H40" s="0"/>
      <c r="Q40" s="9"/>
      <c r="Y40" s="1" t="n">
        <v>38</v>
      </c>
    </row>
    <row r="41" customFormat="false" ht="15" hidden="false" customHeight="false" outlineLevel="0" collapsed="false">
      <c r="A41" s="0"/>
      <c r="B41" s="2"/>
      <c r="C41" s="0"/>
      <c r="D41" s="0"/>
      <c r="E41" s="0"/>
      <c r="F41" s="0"/>
      <c r="G41" s="0"/>
      <c r="H41" s="0"/>
      <c r="Q41" s="9"/>
      <c r="Y41" s="1" t="n">
        <v>39</v>
      </c>
    </row>
    <row r="42" customFormat="false" ht="15" hidden="false" customHeight="false" outlineLevel="0" collapsed="false">
      <c r="A42" s="0"/>
      <c r="B42" s="2"/>
      <c r="C42" s="0"/>
      <c r="D42" s="0"/>
      <c r="E42" s="0"/>
      <c r="F42" s="0"/>
      <c r="G42" s="0"/>
      <c r="H42" s="0"/>
      <c r="Q42" s="9"/>
      <c r="Y42" s="1" t="n">
        <v>40</v>
      </c>
    </row>
    <row r="43" customFormat="false" ht="15" hidden="false" customHeight="false" outlineLevel="0" collapsed="false">
      <c r="A43" s="0"/>
      <c r="B43" s="2"/>
      <c r="C43" s="0"/>
      <c r="D43" s="0"/>
      <c r="E43" s="0"/>
      <c r="F43" s="0"/>
      <c r="G43" s="0"/>
      <c r="H43" s="0"/>
      <c r="Q43" s="9"/>
      <c r="Y43" s="1" t="n">
        <v>41</v>
      </c>
    </row>
    <row r="44" customFormat="false" ht="15" hidden="false" customHeight="false" outlineLevel="0" collapsed="false">
      <c r="A44" s="0"/>
      <c r="B44" s="2"/>
      <c r="C44" s="0"/>
      <c r="D44" s="0"/>
      <c r="E44" s="0"/>
      <c r="F44" s="0"/>
      <c r="G44" s="0"/>
      <c r="H44" s="0"/>
      <c r="Q44" s="9"/>
      <c r="Y44" s="1" t="n">
        <v>42</v>
      </c>
    </row>
    <row r="45" customFormat="false" ht="15" hidden="false" customHeight="false" outlineLevel="0" collapsed="false">
      <c r="A45" s="0"/>
      <c r="B45" s="2"/>
      <c r="C45" s="0"/>
      <c r="D45" s="0"/>
      <c r="E45" s="0"/>
      <c r="F45" s="0"/>
      <c r="G45" s="0"/>
      <c r="H45" s="0"/>
      <c r="Q45" s="9"/>
      <c r="Y45" s="1" t="n">
        <v>43</v>
      </c>
    </row>
    <row r="46" customFormat="false" ht="15" hidden="false" customHeight="false" outlineLevel="0" collapsed="false">
      <c r="A46" s="0"/>
      <c r="B46" s="2"/>
      <c r="C46" s="0"/>
      <c r="D46" s="0"/>
      <c r="E46" s="0"/>
      <c r="F46" s="0"/>
      <c r="G46" s="0"/>
      <c r="H46" s="0"/>
      <c r="Q46" s="9"/>
      <c r="Y46" s="1" t="n">
        <v>44</v>
      </c>
    </row>
    <row r="47" customFormat="false" ht="15" hidden="false" customHeight="false" outlineLevel="0" collapsed="false">
      <c r="A47" s="0"/>
      <c r="B47" s="2"/>
      <c r="C47" s="0"/>
      <c r="D47" s="0"/>
      <c r="E47" s="0"/>
      <c r="F47" s="0"/>
      <c r="G47" s="0"/>
      <c r="H47" s="0"/>
      <c r="Q47" s="9"/>
      <c r="Y47" s="1" t="n">
        <v>45</v>
      </c>
    </row>
    <row r="48" customFormat="false" ht="15" hidden="false" customHeight="false" outlineLevel="0" collapsed="false">
      <c r="A48" s="0"/>
      <c r="B48" s="2"/>
      <c r="C48" s="0"/>
      <c r="D48" s="0"/>
      <c r="E48" s="0"/>
      <c r="F48" s="0"/>
      <c r="G48" s="0"/>
      <c r="H48" s="0"/>
      <c r="Q48" s="9"/>
      <c r="Y48" s="1" t="n">
        <v>46</v>
      </c>
    </row>
    <row r="49" customFormat="false" ht="15" hidden="false" customHeight="false" outlineLevel="0" collapsed="false">
      <c r="A49" s="0"/>
      <c r="B49" s="2"/>
      <c r="C49" s="0"/>
      <c r="D49" s="0"/>
      <c r="E49" s="0"/>
      <c r="F49" s="0"/>
      <c r="G49" s="0"/>
      <c r="H49" s="0"/>
      <c r="Q49" s="9"/>
      <c r="Y49" s="1" t="n">
        <v>47</v>
      </c>
    </row>
    <row r="50" customFormat="false" ht="15" hidden="false" customHeight="false" outlineLevel="0" collapsed="false">
      <c r="A50" s="0"/>
      <c r="B50" s="2"/>
      <c r="C50" s="0"/>
      <c r="D50" s="0"/>
      <c r="E50" s="0"/>
      <c r="F50" s="0"/>
      <c r="G50" s="0"/>
      <c r="H50" s="0"/>
      <c r="Q50" s="9"/>
      <c r="Y50" s="1" t="n">
        <v>48</v>
      </c>
    </row>
    <row r="51" customFormat="false" ht="15" hidden="false" customHeight="false" outlineLevel="0" collapsed="false">
      <c r="A51" s="0"/>
      <c r="B51" s="2"/>
      <c r="C51" s="0"/>
      <c r="D51" s="0"/>
      <c r="E51" s="0"/>
      <c r="F51" s="0"/>
      <c r="G51" s="0"/>
      <c r="H51" s="0"/>
      <c r="Q51" s="9"/>
      <c r="Y51" s="1" t="n">
        <v>49</v>
      </c>
    </row>
    <row r="52" customFormat="false" ht="15" hidden="false" customHeight="false" outlineLevel="0" collapsed="false">
      <c r="A52" s="0"/>
      <c r="B52" s="2"/>
      <c r="C52" s="0"/>
      <c r="D52" s="0"/>
      <c r="E52" s="0"/>
      <c r="F52" s="0"/>
      <c r="G52" s="0"/>
      <c r="H52" s="0"/>
      <c r="Q52" s="9"/>
      <c r="Y52" s="1" t="n">
        <v>50</v>
      </c>
    </row>
    <row r="53" customFormat="false" ht="15" hidden="false" customHeight="false" outlineLevel="0" collapsed="false">
      <c r="A53" s="0"/>
      <c r="B53" s="2"/>
      <c r="C53" s="0"/>
      <c r="D53" s="0"/>
      <c r="E53" s="0"/>
      <c r="F53" s="0"/>
      <c r="G53" s="0"/>
      <c r="H53" s="0"/>
      <c r="Q53" s="9"/>
      <c r="Y53" s="1" t="n">
        <v>51</v>
      </c>
    </row>
    <row r="54" customFormat="false" ht="15" hidden="false" customHeight="false" outlineLevel="0" collapsed="false">
      <c r="A54" s="0"/>
      <c r="B54" s="2"/>
      <c r="C54" s="0"/>
      <c r="D54" s="0"/>
      <c r="E54" s="0"/>
      <c r="F54" s="0"/>
      <c r="G54" s="0"/>
      <c r="H54" s="0"/>
      <c r="Q54" s="9"/>
      <c r="Y54" s="1" t="n">
        <v>52</v>
      </c>
    </row>
    <row r="55" customFormat="false" ht="15" hidden="false" customHeight="false" outlineLevel="0" collapsed="false">
      <c r="A55" s="0"/>
      <c r="B55" s="2"/>
      <c r="C55" s="0"/>
      <c r="D55" s="0"/>
      <c r="E55" s="0"/>
      <c r="F55" s="0"/>
      <c r="G55" s="0"/>
      <c r="H55" s="0"/>
      <c r="Q55" s="9"/>
      <c r="Y55" s="1" t="n">
        <v>53</v>
      </c>
    </row>
    <row r="56" customFormat="false" ht="15" hidden="false" customHeight="false" outlineLevel="0" collapsed="false">
      <c r="A56" s="0"/>
      <c r="B56" s="2"/>
      <c r="C56" s="0"/>
      <c r="D56" s="0"/>
      <c r="E56" s="0"/>
      <c r="F56" s="0"/>
      <c r="G56" s="0"/>
      <c r="H56" s="0"/>
      <c r="Q56" s="9"/>
      <c r="Y56" s="1" t="n">
        <v>54</v>
      </c>
    </row>
    <row r="57" customFormat="false" ht="15" hidden="false" customHeight="false" outlineLevel="0" collapsed="false">
      <c r="A57" s="0"/>
      <c r="B57" s="2"/>
      <c r="C57" s="0"/>
      <c r="D57" s="0"/>
      <c r="E57" s="0"/>
      <c r="F57" s="0"/>
      <c r="G57" s="0"/>
      <c r="H57" s="0"/>
      <c r="Q57" s="9"/>
      <c r="Y57" s="1" t="n">
        <v>55</v>
      </c>
    </row>
    <row r="58" customFormat="false" ht="15" hidden="false" customHeight="false" outlineLevel="0" collapsed="false">
      <c r="A58" s="0"/>
      <c r="B58" s="2"/>
      <c r="C58" s="0"/>
      <c r="D58" s="0"/>
      <c r="E58" s="0"/>
      <c r="F58" s="0"/>
      <c r="G58" s="0"/>
      <c r="H58" s="0"/>
      <c r="Y58" s="1" t="n">
        <v>56</v>
      </c>
    </row>
    <row r="59" customFormat="false" ht="15" hidden="false" customHeight="false" outlineLevel="0" collapsed="false">
      <c r="A59" s="0"/>
      <c r="B59" s="2"/>
      <c r="C59" s="0"/>
      <c r="D59" s="0"/>
      <c r="E59" s="0"/>
      <c r="F59" s="0"/>
      <c r="G59" s="0"/>
      <c r="H59" s="0"/>
      <c r="Y59" s="1" t="n">
        <v>57</v>
      </c>
    </row>
    <row r="60" customFormat="false" ht="15" hidden="false" customHeight="false" outlineLevel="0" collapsed="false">
      <c r="A60" s="0"/>
      <c r="B60" s="2"/>
      <c r="C60" s="0"/>
      <c r="D60" s="0"/>
      <c r="E60" s="0"/>
      <c r="F60" s="0"/>
      <c r="G60" s="0"/>
      <c r="H60" s="0"/>
      <c r="Y60" s="1" t="n">
        <v>58</v>
      </c>
    </row>
    <row r="61" customFormat="false" ht="15" hidden="false" customHeight="false" outlineLevel="0" collapsed="false">
      <c r="A61" s="0"/>
      <c r="B61" s="2"/>
      <c r="C61" s="0"/>
      <c r="D61" s="0"/>
      <c r="E61" s="0"/>
      <c r="F61" s="0"/>
      <c r="G61" s="0"/>
      <c r="H61" s="0"/>
      <c r="Y61" s="1" t="n">
        <v>59</v>
      </c>
    </row>
    <row r="62" customFormat="false" ht="15" hidden="false" customHeight="false" outlineLevel="0" collapsed="false">
      <c r="A62" s="0"/>
      <c r="B62" s="2"/>
      <c r="C62" s="0"/>
      <c r="D62" s="0"/>
      <c r="E62" s="0"/>
      <c r="F62" s="0"/>
      <c r="G62" s="0"/>
      <c r="H62" s="0"/>
      <c r="Y62" s="1" t="n">
        <v>60</v>
      </c>
    </row>
    <row r="63" customFormat="false" ht="15" hidden="false" customHeight="false" outlineLevel="0" collapsed="false">
      <c r="A63" s="0"/>
      <c r="B63" s="2"/>
      <c r="C63" s="0"/>
      <c r="D63" s="0"/>
      <c r="E63" s="0"/>
      <c r="F63" s="0"/>
      <c r="G63" s="0"/>
      <c r="H63" s="0"/>
      <c r="Y63" s="1" t="n">
        <v>61</v>
      </c>
    </row>
    <row r="64" customFormat="false" ht="15" hidden="false" customHeight="false" outlineLevel="0" collapsed="false">
      <c r="A64" s="0"/>
      <c r="B64" s="2"/>
      <c r="C64" s="0"/>
      <c r="D64" s="0"/>
      <c r="E64" s="0"/>
      <c r="F64" s="0"/>
      <c r="G64" s="0"/>
      <c r="H64" s="0"/>
      <c r="Y64" s="1" t="n">
        <v>62</v>
      </c>
    </row>
    <row r="65" customFormat="false" ht="15" hidden="false" customHeight="false" outlineLevel="0" collapsed="false">
      <c r="A65" s="0"/>
      <c r="B65" s="2"/>
      <c r="C65" s="0"/>
      <c r="D65" s="0"/>
      <c r="E65" s="0"/>
      <c r="F65" s="0"/>
      <c r="G65" s="0"/>
      <c r="H65" s="0"/>
      <c r="Y65" s="1" t="n">
        <v>63</v>
      </c>
    </row>
    <row r="66" customFormat="false" ht="15" hidden="false" customHeight="false" outlineLevel="0" collapsed="false">
      <c r="A66" s="0"/>
      <c r="B66" s="2"/>
      <c r="C66" s="0"/>
      <c r="D66" s="0"/>
      <c r="E66" s="0"/>
      <c r="F66" s="0"/>
      <c r="G66" s="0"/>
      <c r="H66" s="0"/>
      <c r="Y66" s="1" t="n">
        <v>64</v>
      </c>
    </row>
    <row r="67" customFormat="false" ht="15" hidden="false" customHeight="false" outlineLevel="0" collapsed="false">
      <c r="A67" s="0"/>
      <c r="B67" s="2"/>
      <c r="C67" s="0"/>
      <c r="D67" s="0"/>
      <c r="E67" s="0"/>
      <c r="F67" s="0"/>
      <c r="G67" s="0"/>
      <c r="H67" s="0"/>
      <c r="Y67" s="1" t="n">
        <v>65</v>
      </c>
    </row>
    <row r="68" customFormat="false" ht="15" hidden="false" customHeight="false" outlineLevel="0" collapsed="false">
      <c r="A68" s="0"/>
      <c r="B68" s="2"/>
      <c r="C68" s="0"/>
      <c r="D68" s="0"/>
      <c r="E68" s="0"/>
      <c r="F68" s="0"/>
      <c r="G68" s="0"/>
      <c r="H68" s="0"/>
      <c r="Y68" s="1" t="n">
        <v>66</v>
      </c>
    </row>
    <row r="69" customFormat="false" ht="15" hidden="false" customHeight="false" outlineLevel="0" collapsed="false">
      <c r="A69" s="0"/>
      <c r="B69" s="2"/>
      <c r="C69" s="0"/>
      <c r="D69" s="0"/>
      <c r="E69" s="0"/>
      <c r="F69" s="0"/>
      <c r="G69" s="0"/>
      <c r="H69" s="0"/>
      <c r="Y69" s="1" t="n">
        <v>67</v>
      </c>
    </row>
    <row r="70" customFormat="false" ht="15" hidden="false" customHeight="false" outlineLevel="0" collapsed="false">
      <c r="A70" s="0"/>
      <c r="B70" s="2"/>
      <c r="C70" s="0"/>
      <c r="D70" s="0"/>
      <c r="E70" s="0"/>
      <c r="F70" s="0"/>
      <c r="G70" s="0"/>
      <c r="H70" s="0"/>
      <c r="Y70" s="1" t="n">
        <v>68</v>
      </c>
    </row>
    <row r="71" customFormat="false" ht="15" hidden="false" customHeight="false" outlineLevel="0" collapsed="false">
      <c r="A71" s="0"/>
      <c r="B71" s="2"/>
      <c r="C71" s="0"/>
      <c r="D71" s="0"/>
      <c r="E71" s="0"/>
      <c r="F71" s="0"/>
      <c r="G71" s="0"/>
      <c r="H71" s="0"/>
      <c r="Y71" s="1" t="n">
        <v>69</v>
      </c>
    </row>
    <row r="72" customFormat="false" ht="15" hidden="false" customHeight="false" outlineLevel="0" collapsed="false">
      <c r="A72" s="0"/>
      <c r="B72" s="2"/>
      <c r="C72" s="0"/>
      <c r="D72" s="0"/>
      <c r="E72" s="0"/>
      <c r="F72" s="0"/>
      <c r="G72" s="0"/>
      <c r="H72" s="0"/>
      <c r="Y72" s="1" t="n">
        <v>70</v>
      </c>
    </row>
    <row r="73" customFormat="false" ht="15" hidden="false" customHeight="false" outlineLevel="0" collapsed="false">
      <c r="A73" s="0"/>
      <c r="B73" s="2"/>
      <c r="C73" s="0"/>
      <c r="D73" s="0"/>
      <c r="E73" s="0"/>
      <c r="F73" s="0"/>
      <c r="G73" s="0"/>
      <c r="H73" s="0"/>
      <c r="Y73" s="1" t="n">
        <v>71</v>
      </c>
    </row>
    <row r="74" customFormat="false" ht="15" hidden="false" customHeight="false" outlineLevel="0" collapsed="false">
      <c r="A74" s="0"/>
      <c r="B74" s="2"/>
      <c r="C74" s="0"/>
      <c r="D74" s="0"/>
      <c r="E74" s="0"/>
      <c r="F74" s="0"/>
      <c r="G74" s="0"/>
      <c r="H74" s="0"/>
      <c r="Y74" s="1" t="n">
        <v>72</v>
      </c>
    </row>
    <row r="75" customFormat="false" ht="15" hidden="false" customHeight="false" outlineLevel="0" collapsed="false">
      <c r="A75" s="0"/>
      <c r="B75" s="2"/>
      <c r="C75" s="0"/>
      <c r="D75" s="0"/>
      <c r="E75" s="0"/>
      <c r="F75" s="0"/>
      <c r="G75" s="0"/>
      <c r="H75" s="0"/>
      <c r="Y75" s="1" t="n">
        <v>73</v>
      </c>
    </row>
    <row r="76" customFormat="false" ht="15" hidden="false" customHeight="false" outlineLevel="0" collapsed="false">
      <c r="A76" s="0"/>
      <c r="B76" s="2"/>
      <c r="C76" s="0"/>
      <c r="D76" s="0"/>
      <c r="E76" s="0"/>
      <c r="F76" s="0"/>
      <c r="G76" s="0"/>
      <c r="H76" s="0"/>
      <c r="Y76" s="1" t="n">
        <v>74</v>
      </c>
    </row>
    <row r="77" customFormat="false" ht="15" hidden="false" customHeight="false" outlineLevel="0" collapsed="false">
      <c r="A77" s="0"/>
      <c r="B77" s="2"/>
      <c r="C77" s="0"/>
      <c r="D77" s="0"/>
      <c r="E77" s="0"/>
      <c r="F77" s="0"/>
      <c r="G77" s="0"/>
      <c r="H77" s="0"/>
      <c r="Y77" s="1" t="n">
        <v>75</v>
      </c>
    </row>
    <row r="78" customFormat="false" ht="15" hidden="false" customHeight="false" outlineLevel="0" collapsed="false">
      <c r="A78" s="0"/>
      <c r="B78" s="2"/>
      <c r="C78" s="0"/>
      <c r="D78" s="0"/>
      <c r="E78" s="0"/>
      <c r="F78" s="0"/>
      <c r="G78" s="0"/>
      <c r="H78" s="0"/>
      <c r="Y78" s="1" t="n">
        <v>76</v>
      </c>
    </row>
    <row r="79" customFormat="false" ht="15" hidden="false" customHeight="false" outlineLevel="0" collapsed="false">
      <c r="A79" s="0"/>
      <c r="B79" s="2"/>
      <c r="C79" s="0"/>
      <c r="D79" s="0"/>
      <c r="E79" s="0"/>
      <c r="F79" s="0"/>
      <c r="G79" s="0"/>
      <c r="H79" s="0"/>
      <c r="Y79" s="1" t="n">
        <v>77</v>
      </c>
    </row>
    <row r="80" customFormat="false" ht="15" hidden="false" customHeight="false" outlineLevel="0" collapsed="false">
      <c r="A80" s="0"/>
      <c r="B80" s="2"/>
      <c r="C80" s="0"/>
      <c r="D80" s="0"/>
      <c r="E80" s="0"/>
      <c r="F80" s="0"/>
      <c r="G80" s="0"/>
      <c r="H80" s="0"/>
      <c r="Y80" s="1" t="n">
        <v>78</v>
      </c>
    </row>
    <row r="81" customFormat="false" ht="15" hidden="false" customHeight="false" outlineLevel="0" collapsed="false">
      <c r="A81" s="0"/>
      <c r="B81" s="2"/>
      <c r="C81" s="0"/>
      <c r="D81" s="0"/>
      <c r="E81" s="0"/>
      <c r="F81" s="0"/>
      <c r="G81" s="0"/>
      <c r="H81" s="0"/>
      <c r="Y81" s="1" t="n">
        <v>79</v>
      </c>
    </row>
    <row r="82" customFormat="false" ht="15" hidden="false" customHeight="false" outlineLevel="0" collapsed="false">
      <c r="A82" s="0"/>
      <c r="B82" s="2"/>
      <c r="C82" s="0"/>
      <c r="D82" s="0"/>
      <c r="E82" s="0"/>
      <c r="F82" s="0"/>
      <c r="G82" s="0"/>
      <c r="H82" s="0"/>
      <c r="Y82" s="1" t="n">
        <v>80</v>
      </c>
    </row>
    <row r="83" customFormat="false" ht="15" hidden="false" customHeight="false" outlineLevel="0" collapsed="false">
      <c r="A83" s="0"/>
      <c r="B83" s="2"/>
      <c r="C83" s="0"/>
      <c r="D83" s="0"/>
      <c r="E83" s="0"/>
      <c r="F83" s="0"/>
      <c r="G83" s="0"/>
      <c r="H83" s="0"/>
      <c r="Y83" s="1" t="n">
        <v>81</v>
      </c>
    </row>
    <row r="84" customFormat="false" ht="15" hidden="false" customHeight="false" outlineLevel="0" collapsed="false">
      <c r="A84" s="0"/>
      <c r="B84" s="2"/>
      <c r="C84" s="0"/>
      <c r="D84" s="0"/>
      <c r="E84" s="0"/>
      <c r="F84" s="0"/>
      <c r="G84" s="0"/>
      <c r="H84" s="0"/>
      <c r="Y84" s="1" t="n">
        <v>82</v>
      </c>
    </row>
    <row r="85" customFormat="false" ht="15" hidden="false" customHeight="false" outlineLevel="0" collapsed="false">
      <c r="A85" s="0"/>
      <c r="B85" s="2"/>
      <c r="C85" s="0"/>
      <c r="D85" s="0"/>
      <c r="E85" s="0"/>
      <c r="F85" s="0"/>
      <c r="G85" s="0"/>
      <c r="H85" s="0"/>
      <c r="Y85" s="1" t="n">
        <v>83</v>
      </c>
    </row>
    <row r="86" customFormat="false" ht="15" hidden="false" customHeight="false" outlineLevel="0" collapsed="false">
      <c r="A86" s="0"/>
      <c r="B86" s="2"/>
      <c r="C86" s="0"/>
      <c r="D86" s="0"/>
      <c r="E86" s="0"/>
      <c r="F86" s="0"/>
      <c r="G86" s="0"/>
      <c r="H86" s="0"/>
      <c r="Y86" s="1" t="n">
        <v>84</v>
      </c>
    </row>
    <row r="87" customFormat="false" ht="15" hidden="false" customHeight="false" outlineLevel="0" collapsed="false">
      <c r="A87" s="0"/>
      <c r="B87" s="2"/>
      <c r="C87" s="0"/>
      <c r="D87" s="0"/>
      <c r="E87" s="0"/>
      <c r="F87" s="0"/>
      <c r="G87" s="0"/>
      <c r="H87" s="0"/>
      <c r="Y87" s="1" t="n">
        <v>85</v>
      </c>
    </row>
    <row r="88" customFormat="false" ht="15" hidden="false" customHeight="false" outlineLevel="0" collapsed="false">
      <c r="A88" s="0"/>
      <c r="B88" s="2"/>
      <c r="C88" s="0"/>
      <c r="D88" s="0"/>
      <c r="E88" s="0"/>
      <c r="F88" s="0"/>
      <c r="G88" s="0"/>
      <c r="H88" s="0"/>
      <c r="Y88" s="1" t="n">
        <v>86</v>
      </c>
    </row>
    <row r="89" customFormat="false" ht="15" hidden="false" customHeight="false" outlineLevel="0" collapsed="false">
      <c r="A89" s="0"/>
      <c r="B89" s="2"/>
      <c r="C89" s="0"/>
      <c r="D89" s="0"/>
      <c r="E89" s="0"/>
      <c r="F89" s="0"/>
      <c r="G89" s="0"/>
      <c r="H89" s="0"/>
      <c r="Y89" s="1" t="n">
        <v>87</v>
      </c>
    </row>
    <row r="90" customFormat="false" ht="15" hidden="false" customHeight="false" outlineLevel="0" collapsed="false">
      <c r="A90" s="0"/>
      <c r="B90" s="2"/>
      <c r="C90" s="0"/>
      <c r="D90" s="0"/>
      <c r="E90" s="0"/>
      <c r="F90" s="0"/>
      <c r="G90" s="0"/>
      <c r="H90" s="0"/>
      <c r="Y90" s="1" t="n">
        <v>88</v>
      </c>
    </row>
    <row r="91" customFormat="false" ht="15" hidden="false" customHeight="false" outlineLevel="0" collapsed="false">
      <c r="A91" s="0"/>
      <c r="B91" s="2"/>
      <c r="C91" s="0"/>
      <c r="D91" s="0"/>
      <c r="E91" s="0"/>
      <c r="F91" s="0"/>
      <c r="G91" s="0"/>
      <c r="H91" s="0"/>
      <c r="Y91" s="1" t="n">
        <v>89</v>
      </c>
    </row>
    <row r="92" customFormat="false" ht="15" hidden="false" customHeight="false" outlineLevel="0" collapsed="false">
      <c r="A92" s="0"/>
      <c r="B92" s="2"/>
      <c r="C92" s="0"/>
      <c r="D92" s="0"/>
      <c r="E92" s="0"/>
      <c r="F92" s="0"/>
      <c r="G92" s="0"/>
      <c r="H92" s="0"/>
      <c r="Y92" s="1" t="n">
        <v>90</v>
      </c>
    </row>
    <row r="93" customFormat="false" ht="15" hidden="false" customHeight="false" outlineLevel="0" collapsed="false">
      <c r="A93" s="0"/>
      <c r="B93" s="2"/>
      <c r="C93" s="0"/>
      <c r="D93" s="0"/>
      <c r="E93" s="0"/>
      <c r="F93" s="0"/>
      <c r="G93" s="0"/>
      <c r="H93" s="0"/>
      <c r="Y93" s="1" t="n">
        <v>91</v>
      </c>
    </row>
    <row r="94" customFormat="false" ht="15" hidden="false" customHeight="false" outlineLevel="0" collapsed="false">
      <c r="A94" s="0"/>
      <c r="B94" s="2"/>
      <c r="C94" s="0"/>
      <c r="D94" s="0"/>
      <c r="E94" s="0"/>
      <c r="F94" s="0"/>
      <c r="G94" s="0"/>
      <c r="H94" s="0"/>
      <c r="Y94" s="1" t="n">
        <v>92</v>
      </c>
    </row>
    <row r="95" customFormat="false" ht="15" hidden="false" customHeight="false" outlineLevel="0" collapsed="false">
      <c r="A95" s="0"/>
      <c r="B95" s="2"/>
      <c r="C95" s="0"/>
      <c r="D95" s="0"/>
      <c r="E95" s="0"/>
      <c r="F95" s="0"/>
      <c r="G95" s="0"/>
      <c r="H95" s="0"/>
      <c r="Y95" s="1" t="n">
        <v>93</v>
      </c>
    </row>
    <row r="96" customFormat="false" ht="15" hidden="false" customHeight="false" outlineLevel="0" collapsed="false">
      <c r="A96" s="0"/>
      <c r="B96" s="2"/>
      <c r="C96" s="0"/>
      <c r="D96" s="0"/>
      <c r="E96" s="0"/>
      <c r="F96" s="0"/>
      <c r="G96" s="0"/>
      <c r="H96" s="0"/>
      <c r="Y96" s="1" t="n">
        <v>94</v>
      </c>
    </row>
    <row r="97" customFormat="false" ht="15" hidden="false" customHeight="false" outlineLevel="0" collapsed="false">
      <c r="A97" s="0"/>
      <c r="B97" s="2"/>
      <c r="C97" s="0"/>
      <c r="D97" s="0"/>
      <c r="E97" s="0"/>
      <c r="F97" s="0"/>
      <c r="G97" s="0"/>
      <c r="H97" s="0"/>
      <c r="Y97" s="1" t="n">
        <v>95</v>
      </c>
    </row>
    <row r="98" customFormat="false" ht="15" hidden="false" customHeight="false" outlineLevel="0" collapsed="false">
      <c r="A98" s="0"/>
      <c r="B98" s="2"/>
      <c r="C98" s="0"/>
      <c r="D98" s="0"/>
      <c r="E98" s="0"/>
      <c r="F98" s="0"/>
      <c r="G98" s="0"/>
      <c r="H98" s="0"/>
      <c r="Y98" s="1" t="n">
        <v>96</v>
      </c>
    </row>
    <row r="99" customFormat="false" ht="15" hidden="false" customHeight="false" outlineLevel="0" collapsed="false">
      <c r="A99" s="0"/>
      <c r="B99" s="2"/>
      <c r="C99" s="0"/>
      <c r="D99" s="0"/>
      <c r="E99" s="0"/>
      <c r="F99" s="0"/>
      <c r="G99" s="0"/>
      <c r="H99" s="0"/>
      <c r="Y99" s="1" t="n">
        <v>97</v>
      </c>
    </row>
    <row r="100" customFormat="false" ht="15" hidden="false" customHeight="false" outlineLevel="0" collapsed="false">
      <c r="A100" s="0"/>
      <c r="B100" s="2"/>
      <c r="C100" s="0"/>
      <c r="D100" s="0"/>
      <c r="E100" s="0"/>
      <c r="F100" s="0"/>
      <c r="G100" s="0"/>
      <c r="H100" s="0"/>
      <c r="Y100" s="1" t="n">
        <v>98</v>
      </c>
    </row>
    <row r="101" customFormat="false" ht="15" hidden="false" customHeight="false" outlineLevel="0" collapsed="false">
      <c r="A101" s="0"/>
      <c r="B101" s="2"/>
      <c r="C101" s="0"/>
      <c r="D101" s="0"/>
      <c r="E101" s="0"/>
      <c r="F101" s="0"/>
      <c r="G101" s="0"/>
      <c r="H101" s="0"/>
      <c r="Y101" s="1" t="n">
        <v>99</v>
      </c>
    </row>
    <row r="102" customFormat="false" ht="15" hidden="false" customHeight="false" outlineLevel="0" collapsed="false">
      <c r="A102" s="0"/>
      <c r="B102" s="2"/>
      <c r="C102" s="0"/>
      <c r="D102" s="0"/>
      <c r="E102" s="0"/>
      <c r="F102" s="0"/>
      <c r="G102" s="0"/>
      <c r="H102" s="0"/>
      <c r="Y102" s="1" t="n">
        <v>100</v>
      </c>
    </row>
    <row r="103" customFormat="false" ht="15" hidden="false" customHeight="false" outlineLevel="0" collapsed="false">
      <c r="A103" s="0"/>
      <c r="B103" s="2"/>
      <c r="C103" s="0"/>
      <c r="D103" s="0"/>
      <c r="E103" s="0"/>
      <c r="F103" s="0"/>
      <c r="G103" s="0"/>
      <c r="H103" s="0"/>
      <c r="Y103" s="1" t="n">
        <v>125</v>
      </c>
    </row>
    <row r="104" customFormat="false" ht="15" hidden="false" customHeight="false" outlineLevel="0" collapsed="false">
      <c r="A104" s="0"/>
      <c r="B104" s="2"/>
      <c r="C104" s="0"/>
      <c r="D104" s="0"/>
      <c r="E104" s="0"/>
      <c r="F104" s="0"/>
      <c r="G104" s="0"/>
      <c r="H104" s="0"/>
      <c r="Y104" s="1" t="n">
        <v>150</v>
      </c>
    </row>
    <row r="105" customFormat="false" ht="15" hidden="false" customHeight="false" outlineLevel="0" collapsed="false">
      <c r="A105" s="0"/>
      <c r="B105" s="2"/>
      <c r="C105" s="0"/>
      <c r="D105" s="0"/>
      <c r="E105" s="0"/>
      <c r="F105" s="0"/>
      <c r="G105" s="0"/>
      <c r="H105" s="0"/>
      <c r="Y105" s="1" t="n">
        <v>175</v>
      </c>
    </row>
    <row r="106" customFormat="false" ht="15" hidden="false" customHeight="false" outlineLevel="0" collapsed="false">
      <c r="A106" s="0"/>
      <c r="B106" s="2"/>
      <c r="C106" s="0"/>
      <c r="D106" s="0"/>
      <c r="E106" s="0"/>
      <c r="F106" s="0"/>
      <c r="G106" s="0"/>
      <c r="H106" s="0"/>
      <c r="Y106" s="1" t="n">
        <v>200</v>
      </c>
    </row>
    <row r="107" customFormat="false" ht="15" hidden="false" customHeight="false" outlineLevel="0" collapsed="false">
      <c r="A107" s="0"/>
      <c r="B107" s="2"/>
      <c r="C107" s="0"/>
      <c r="D107" s="0"/>
      <c r="E107" s="0"/>
      <c r="F107" s="0"/>
      <c r="G107" s="0"/>
      <c r="H107" s="0"/>
      <c r="Y107" s="1" t="n">
        <v>225</v>
      </c>
    </row>
    <row r="108" customFormat="false" ht="15" hidden="false" customHeight="false" outlineLevel="0" collapsed="false">
      <c r="A108" s="0"/>
      <c r="B108" s="2"/>
      <c r="C108" s="0"/>
      <c r="D108" s="0"/>
      <c r="E108" s="0"/>
      <c r="F108" s="0"/>
      <c r="G108" s="0"/>
      <c r="H108" s="0"/>
      <c r="Y108" s="0"/>
    </row>
    <row r="109" customFormat="false" ht="15" hidden="false" customHeight="false" outlineLevel="0" collapsed="false">
      <c r="A109" s="1" t="s">
        <v>161</v>
      </c>
      <c r="B109" s="2" t="s">
        <v>162</v>
      </c>
      <c r="C109" s="0"/>
      <c r="D109" s="0"/>
      <c r="E109" s="0"/>
      <c r="F109" s="0"/>
      <c r="G109" s="0"/>
      <c r="H109" s="0"/>
      <c r="Y109" s="1" t="n">
        <v>250</v>
      </c>
    </row>
    <row r="110" customFormat="false" ht="15" hidden="false" customHeight="false" outlineLevel="0" collapsed="false">
      <c r="A110" s="0"/>
      <c r="B110" s="2"/>
      <c r="C110" s="0"/>
      <c r="D110" s="0"/>
      <c r="E110" s="0"/>
      <c r="F110" s="0"/>
      <c r="G110" s="0"/>
      <c r="H110" s="0"/>
    </row>
    <row r="111" customFormat="false" ht="18" hidden="false" customHeight="true" outlineLevel="0" collapsed="false">
      <c r="A111" s="10" t="s">
        <v>163</v>
      </c>
      <c r="B111" s="11" t="s">
        <v>66</v>
      </c>
      <c r="C111" s="11"/>
      <c r="D111" s="0"/>
      <c r="E111" s="12" t="s">
        <v>164</v>
      </c>
      <c r="F111" s="12"/>
      <c r="G111" s="12"/>
      <c r="H111" s="0"/>
    </row>
    <row r="112" customFormat="false" ht="18" hidden="false" customHeight="true" outlineLevel="0" collapsed="false">
      <c r="A112" s="10" t="s">
        <v>165</v>
      </c>
      <c r="B112" s="11" t="s">
        <v>57</v>
      </c>
      <c r="C112" s="11"/>
      <c r="D112" s="0"/>
      <c r="E112" s="12"/>
      <c r="F112" s="12"/>
      <c r="G112" s="12"/>
      <c r="H112" s="0"/>
    </row>
    <row r="113" customFormat="false" ht="18" hidden="false" customHeight="true" outlineLevel="0" collapsed="false">
      <c r="A113" s="10" t="s">
        <v>166</v>
      </c>
      <c r="B113" s="11" t="s">
        <v>48</v>
      </c>
      <c r="C113" s="11"/>
      <c r="D113" s="0"/>
      <c r="E113" s="12"/>
      <c r="F113" s="12"/>
      <c r="G113" s="12"/>
      <c r="H113" s="0"/>
    </row>
    <row r="114" customFormat="false" ht="18" hidden="false" customHeight="true" outlineLevel="0" collapsed="false">
      <c r="A114" s="13" t="s">
        <v>2</v>
      </c>
      <c r="B114" s="11" t="s">
        <v>78</v>
      </c>
      <c r="C114" s="11"/>
      <c r="D114" s="0"/>
      <c r="E114" s="12"/>
      <c r="F114" s="12"/>
      <c r="G114" s="12"/>
      <c r="H114" s="0"/>
    </row>
    <row r="115" customFormat="false" ht="18" hidden="false" customHeight="true" outlineLevel="0" collapsed="false">
      <c r="A115" s="13" t="s">
        <v>167</v>
      </c>
      <c r="B115" s="14"/>
      <c r="C115" s="14"/>
      <c r="D115" s="0"/>
      <c r="E115" s="12"/>
      <c r="F115" s="12"/>
      <c r="G115" s="12"/>
      <c r="H115" s="0"/>
    </row>
    <row r="116" customFormat="false" ht="18" hidden="false" customHeight="true" outlineLevel="0" collapsed="false">
      <c r="A116" s="0"/>
      <c r="B116" s="2"/>
      <c r="C116" s="0"/>
      <c r="D116" s="0"/>
      <c r="E116" s="12"/>
      <c r="F116" s="12"/>
      <c r="G116" s="12"/>
      <c r="H116" s="0"/>
    </row>
    <row r="117" customFormat="false" ht="18" hidden="false" customHeight="true" outlineLevel="0" collapsed="false">
      <c r="A117" s="13" t="s">
        <v>168</v>
      </c>
      <c r="B117" s="15"/>
      <c r="C117" s="15"/>
      <c r="D117" s="0"/>
      <c r="E117" s="12"/>
      <c r="F117" s="12"/>
      <c r="G117" s="12"/>
      <c r="H117" s="0"/>
    </row>
    <row r="118" customFormat="false" ht="18" hidden="false" customHeight="true" outlineLevel="0" collapsed="false">
      <c r="A118" s="13" t="s">
        <v>169</v>
      </c>
      <c r="B118" s="15"/>
      <c r="C118" s="15"/>
      <c r="D118" s="0"/>
      <c r="E118" s="12"/>
      <c r="F118" s="12"/>
      <c r="G118" s="12"/>
      <c r="H118" s="0"/>
    </row>
    <row r="119" customFormat="false" ht="18" hidden="false" customHeight="true" outlineLevel="0" collapsed="false">
      <c r="A119" s="13" t="s">
        <v>170</v>
      </c>
      <c r="B119" s="15"/>
      <c r="C119" s="15"/>
      <c r="D119" s="0"/>
      <c r="E119" s="12"/>
      <c r="F119" s="12"/>
      <c r="G119" s="12"/>
      <c r="H119" s="0"/>
    </row>
    <row r="120" customFormat="false" ht="18" hidden="false" customHeight="true" outlineLevel="0" collapsed="false">
      <c r="A120" s="13" t="s">
        <v>171</v>
      </c>
      <c r="B120" s="15"/>
      <c r="C120" s="15"/>
      <c r="D120" s="0"/>
      <c r="E120" s="12"/>
      <c r="F120" s="12"/>
      <c r="G120" s="12"/>
      <c r="H120" s="0"/>
    </row>
    <row r="121" customFormat="false" ht="18" hidden="false" customHeight="true" outlineLevel="0" collapsed="false">
      <c r="A121" s="13" t="s">
        <v>172</v>
      </c>
      <c r="B121" s="15"/>
      <c r="C121" s="15"/>
      <c r="D121" s="0"/>
      <c r="E121" s="12"/>
      <c r="F121" s="12"/>
      <c r="G121" s="12"/>
      <c r="H121" s="0"/>
    </row>
    <row r="122" customFormat="false" ht="18" hidden="false" customHeight="true" outlineLevel="0" collapsed="false">
      <c r="A122" s="13" t="s">
        <v>173</v>
      </c>
      <c r="B122" s="15"/>
      <c r="C122" s="15"/>
      <c r="D122" s="0"/>
      <c r="E122" s="12"/>
      <c r="F122" s="12"/>
      <c r="G122" s="12"/>
      <c r="H122" s="0"/>
    </row>
    <row r="123" customFormat="false" ht="18" hidden="false" customHeight="true" outlineLevel="0" collapsed="false">
      <c r="A123" s="16"/>
      <c r="B123" s="17"/>
      <c r="C123" s="17"/>
      <c r="D123" s="0"/>
      <c r="E123" s="12"/>
      <c r="F123" s="12"/>
      <c r="G123" s="12"/>
      <c r="H123" s="0"/>
    </row>
    <row r="124" customFormat="false" ht="18" hidden="false" customHeight="true" outlineLevel="0" collapsed="false">
      <c r="A124" s="13" t="s">
        <v>174</v>
      </c>
      <c r="B124" s="11" t="s">
        <v>64</v>
      </c>
      <c r="C124" s="11"/>
      <c r="D124" s="0"/>
      <c r="E124" s="12"/>
      <c r="F124" s="12"/>
      <c r="G124" s="12"/>
      <c r="H124" s="0"/>
    </row>
    <row r="125" customFormat="false" ht="18" hidden="false" customHeight="true" outlineLevel="0" collapsed="false">
      <c r="A125" s="13" t="s">
        <v>175</v>
      </c>
      <c r="B125" s="18" t="n">
        <f aca="false">IF('Installation Oms. Ekstra'!F41="ej inkluderet","",'Installation Oms. Ekstra'!F41+B126)</f>
        <v>12</v>
      </c>
      <c r="C125" s="18"/>
      <c r="D125" s="0"/>
      <c r="E125" s="12"/>
      <c r="F125" s="12"/>
      <c r="G125" s="12"/>
      <c r="H125" s="0"/>
    </row>
    <row r="126" customFormat="false" ht="18" hidden="false" customHeight="true" outlineLevel="0" collapsed="false">
      <c r="A126" s="13" t="s">
        <v>176</v>
      </c>
      <c r="B126" s="19" t="n">
        <v>12</v>
      </c>
      <c r="C126" s="19"/>
      <c r="D126" s="0"/>
      <c r="E126" s="12"/>
      <c r="F126" s="12"/>
      <c r="G126" s="12"/>
      <c r="H126" s="0"/>
    </row>
    <row r="127" customFormat="false" ht="18" hidden="false" customHeight="true" outlineLevel="0" collapsed="false">
      <c r="A127" s="13" t="s">
        <v>177</v>
      </c>
      <c r="B127" s="18" t="n">
        <f aca="false">IF('Installation Oms. Ekstra'!F41="ej inkluderet","",'Installation Oms. Ekstra'!F41)</f>
        <v>0</v>
      </c>
      <c r="C127" s="18"/>
      <c r="D127" s="0"/>
      <c r="E127" s="0"/>
      <c r="F127" s="0"/>
      <c r="G127" s="0"/>
      <c r="H127" s="0"/>
    </row>
    <row r="128" customFormat="false" ht="18" hidden="false" customHeight="true" outlineLevel="0" collapsed="false">
      <c r="A128" s="16"/>
      <c r="B128" s="20"/>
      <c r="C128" s="20"/>
      <c r="D128" s="0"/>
      <c r="E128" s="21" t="s">
        <v>178</v>
      </c>
      <c r="F128" s="21"/>
      <c r="G128" s="21"/>
      <c r="H128" s="0"/>
    </row>
    <row r="129" customFormat="false" ht="15" hidden="false" customHeight="false" outlineLevel="0" collapsed="false">
      <c r="A129" s="13" t="s">
        <v>179</v>
      </c>
      <c r="B129" s="22" t="n">
        <v>5</v>
      </c>
      <c r="C129" s="22"/>
      <c r="D129" s="0"/>
      <c r="E129" s="1" t="s">
        <v>180</v>
      </c>
      <c r="F129" s="1" t="s">
        <v>181</v>
      </c>
      <c r="G129" s="1" t="s">
        <v>182</v>
      </c>
      <c r="H129" s="1" t="s">
        <v>183</v>
      </c>
    </row>
    <row r="130" customFormat="false" ht="15" hidden="false" customHeight="false" outlineLevel="0" collapsed="false">
      <c r="A130" s="13" t="s">
        <v>184</v>
      </c>
      <c r="B130" s="22" t="n">
        <v>4</v>
      </c>
      <c r="C130" s="22"/>
      <c r="D130" s="0"/>
      <c r="E130" s="23" t="n">
        <v>3</v>
      </c>
      <c r="F130" s="24" t="s">
        <v>62</v>
      </c>
      <c r="G130" s="23" t="n">
        <v>100</v>
      </c>
      <c r="H130" s="1" t="n">
        <f aca="false">IFERROR($B$136*G130,"")</f>
        <v>4800</v>
      </c>
    </row>
    <row r="131" customFormat="false" ht="15" hidden="false" customHeight="false" outlineLevel="0" collapsed="false">
      <c r="A131" s="13" t="s">
        <v>185</v>
      </c>
      <c r="B131" s="22" t="n">
        <v>100</v>
      </c>
      <c r="C131" s="22"/>
      <c r="D131" s="0"/>
      <c r="E131" s="23" t="n">
        <v>2</v>
      </c>
      <c r="F131" s="24" t="s">
        <v>117</v>
      </c>
      <c r="G131" s="23" t="n">
        <v>45</v>
      </c>
      <c r="H131" s="1" t="n">
        <f aca="false">IFERROR($B$136*G131,"")</f>
        <v>2160</v>
      </c>
    </row>
    <row r="132" customFormat="false" ht="15" hidden="false" customHeight="false" outlineLevel="0" collapsed="false">
      <c r="A132" s="13" t="s">
        <v>186</v>
      </c>
      <c r="B132" s="22" t="n">
        <v>36</v>
      </c>
      <c r="C132" s="22"/>
      <c r="D132" s="0"/>
      <c r="E132" s="23"/>
      <c r="F132" s="24"/>
      <c r="G132" s="23"/>
      <c r="H132" s="1" t="n">
        <f aca="false">IFERROR($B$136*G132,"")</f>
        <v>0</v>
      </c>
    </row>
    <row r="133" customFormat="false" ht="15" hidden="false" customHeight="false" outlineLevel="0" collapsed="false">
      <c r="A133" s="13" t="s">
        <v>187</v>
      </c>
      <c r="B133" s="25" t="n">
        <f aca="false">Support!F46</f>
        <v>120</v>
      </c>
      <c r="C133" s="25"/>
      <c r="D133" s="0"/>
      <c r="E133" s="23"/>
      <c r="F133" s="24"/>
      <c r="G133" s="23"/>
      <c r="H133" s="1" t="n">
        <f aca="false">IFERROR($B$136*G133,"")</f>
        <v>0</v>
      </c>
    </row>
    <row r="134" customFormat="false" ht="15" hidden="false" customHeight="false" outlineLevel="0" collapsed="false">
      <c r="A134" s="16"/>
      <c r="B134" s="20"/>
      <c r="C134" s="20"/>
      <c r="D134" s="0"/>
      <c r="E134" s="23"/>
      <c r="F134" s="24"/>
      <c r="G134" s="23"/>
      <c r="H134" s="1" t="n">
        <f aca="false">IFERROR($B$136*G134,"")</f>
        <v>0</v>
      </c>
    </row>
    <row r="135" customFormat="false" ht="15" hidden="false" customHeight="false" outlineLevel="0" collapsed="false">
      <c r="A135" s="13" t="s">
        <v>188</v>
      </c>
      <c r="B135" s="22" t="n">
        <v>1000</v>
      </c>
      <c r="C135" s="22"/>
      <c r="D135" s="0"/>
      <c r="E135" s="23"/>
      <c r="F135" s="24"/>
      <c r="G135" s="23"/>
      <c r="H135" s="1" t="n">
        <f aca="false">IFERROR($B$136*G135,"")</f>
        <v>0</v>
      </c>
    </row>
    <row r="136" customFormat="false" ht="15" hidden="false" customHeight="false" outlineLevel="0" collapsed="false">
      <c r="A136" s="13" t="s">
        <v>189</v>
      </c>
      <c r="B136" s="22" t="n">
        <v>48</v>
      </c>
      <c r="C136" s="22"/>
      <c r="D136" s="0"/>
      <c r="E136" s="23"/>
      <c r="F136" s="24"/>
      <c r="G136" s="23"/>
      <c r="H136" s="1" t="n">
        <f aca="false">IFERROR($B$136*G136,"")</f>
        <v>0</v>
      </c>
    </row>
    <row r="137" customFormat="false" ht="15" hidden="false" customHeight="false" outlineLevel="0" collapsed="false">
      <c r="A137" s="13" t="s">
        <v>190</v>
      </c>
      <c r="B137" s="22"/>
      <c r="C137" s="22"/>
      <c r="D137" s="0"/>
      <c r="E137" s="23"/>
      <c r="F137" s="24"/>
      <c r="G137" s="23"/>
      <c r="H137" s="1" t="n">
        <f aca="false">IFERROR($B$136*G137,"")</f>
        <v>0</v>
      </c>
    </row>
    <row r="138" customFormat="false" ht="15" hidden="false" customHeight="false" outlineLevel="0" collapsed="false">
      <c r="A138" s="13" t="s">
        <v>191</v>
      </c>
      <c r="B138" s="22"/>
      <c r="C138" s="22"/>
      <c r="D138" s="0"/>
      <c r="E138" s="23"/>
      <c r="F138" s="23" t="s">
        <v>192</v>
      </c>
      <c r="G138" s="23"/>
      <c r="H138" s="1" t="n">
        <f aca="false">IFERROR($B$136*G138,"")</f>
        <v>0</v>
      </c>
    </row>
    <row r="139" customFormat="false" ht="15" hidden="false" customHeight="false" outlineLevel="0" collapsed="false">
      <c r="A139" s="10" t="str">
        <f aca="false">IF(B113="TDC Omstilling Ekstra","Rate pr. md. TDC Omstilling Ekstra","Rate pr. md TDC Omstilling Godt I Gang")</f>
        <v>Rate pr. md TDC Omstilling Godt I Gang</v>
      </c>
      <c r="B139" s="25" t="n">
        <f aca="false">IF(B113="TDC Omstilling Ekstra",'Rate Oms. Ekstra'!F143,'Rate GKS'!F142)</f>
        <v>411</v>
      </c>
      <c r="C139" s="25"/>
      <c r="D139" s="0"/>
      <c r="E139" s="23"/>
      <c r="F139" s="23" t="s">
        <v>192</v>
      </c>
      <c r="G139" s="23"/>
      <c r="H139" s="1" t="n">
        <f aca="false">IFERROR($B$136*G139,"")</f>
        <v>0</v>
      </c>
    </row>
    <row r="140" customFormat="false" ht="15" hidden="false" customHeight="false" outlineLevel="0" collapsed="false">
      <c r="A140" s="10" t="str">
        <f aca="false">IF(B113="TDC Omstilling Ekstra","Support + Rate pr. md. TDC Omstilling Ekstra","Support + Rate pr. md. TDC Omstilling Godt i Gang")</f>
        <v>Support + Rate pr. md. TDC Omstilling Godt i Gang</v>
      </c>
      <c r="B140" s="26" t="n">
        <f aca="false">IFERROR(B133+B139,"")</f>
        <v>531</v>
      </c>
      <c r="C140" s="26"/>
      <c r="D140" s="0"/>
      <c r="E140" s="23"/>
      <c r="F140" s="23" t="s">
        <v>192</v>
      </c>
      <c r="G140" s="23"/>
      <c r="H140" s="1" t="n">
        <f aca="false">IFERROR($B$136*G140,"")</f>
        <v>0</v>
      </c>
    </row>
    <row r="141" customFormat="false" ht="15" hidden="false" customHeight="false" outlineLevel="0" collapsed="false">
      <c r="A141" s="16"/>
      <c r="B141" s="17"/>
      <c r="C141" s="17"/>
      <c r="D141" s="0"/>
      <c r="E141" s="23"/>
      <c r="F141" s="23" t="s">
        <v>192</v>
      </c>
      <c r="G141" s="23"/>
      <c r="H141" s="1" t="n">
        <f aca="false">IFERROR($B$136*G141,"")</f>
        <v>0</v>
      </c>
    </row>
    <row r="142" customFormat="false" ht="15" hidden="false" customHeight="false" outlineLevel="0" collapsed="false">
      <c r="A142" s="13" t="s">
        <v>193</v>
      </c>
      <c r="B142" s="27" t="n">
        <f aca="false">SUM(C161:C166,C204:C206)</f>
        <v>7700</v>
      </c>
      <c r="C142" s="27"/>
      <c r="D142" s="0"/>
      <c r="E142" s="23"/>
      <c r="F142" s="23" t="s">
        <v>192</v>
      </c>
      <c r="G142" s="23"/>
      <c r="H142" s="1" t="n">
        <f aca="false">IFERROR($B$136*G142,"")</f>
        <v>0</v>
      </c>
    </row>
    <row r="143" customFormat="false" ht="15" hidden="false" customHeight="false" outlineLevel="0" collapsed="false">
      <c r="A143" s="13" t="s">
        <v>194</v>
      </c>
      <c r="B143" s="26" t="n">
        <f aca="false">B144-B142</f>
        <v>3766.5</v>
      </c>
      <c r="C143" s="26"/>
      <c r="D143" s="0"/>
      <c r="E143" s="0"/>
      <c r="F143" s="0"/>
      <c r="G143" s="1" t="n">
        <f aca="false">SUMPRODUCT(E130:E142,G130:G142)</f>
        <v>390</v>
      </c>
      <c r="H143" s="1" t="s">
        <v>195</v>
      </c>
    </row>
    <row r="144" customFormat="false" ht="15" hidden="false" customHeight="false" outlineLevel="0" collapsed="false">
      <c r="A144" s="13" t="s">
        <v>196</v>
      </c>
      <c r="B144" s="28" t="n">
        <f aca="false">SUM(C159:C178,C182:C198,C202:C218)</f>
        <v>11466.5</v>
      </c>
      <c r="C144" s="28"/>
      <c r="D144" s="0"/>
      <c r="E144" s="0"/>
      <c r="F144" s="0"/>
      <c r="H144" s="1" t="n">
        <f aca="false">SUMPRODUCT(E130:E142,H130:H142)</f>
        <v>18720</v>
      </c>
    </row>
    <row r="145" customFormat="false" ht="15" hidden="false" customHeight="false" outlineLevel="0" collapsed="false">
      <c r="A145" s="16"/>
      <c r="B145" s="17"/>
      <c r="C145" s="17"/>
      <c r="D145" s="0"/>
      <c r="E145" s="0"/>
      <c r="F145" s="0"/>
    </row>
    <row r="146" customFormat="false" ht="15" hidden="false" customHeight="false" outlineLevel="0" collapsed="false">
      <c r="A146" s="10" t="s">
        <v>197</v>
      </c>
      <c r="B146" s="29" t="s">
        <v>64</v>
      </c>
      <c r="C146" s="29"/>
      <c r="D146" s="0"/>
      <c r="E146" s="0"/>
      <c r="F146" s="0"/>
    </row>
    <row r="147" customFormat="false" ht="15" hidden="false" customHeight="false" outlineLevel="0" collapsed="false">
      <c r="A147" s="0"/>
      <c r="B147" s="2"/>
      <c r="C147" s="0"/>
      <c r="D147" s="0"/>
      <c r="E147" s="0"/>
      <c r="F147" s="0"/>
    </row>
    <row r="148" customFormat="false" ht="15" hidden="false" customHeight="false" outlineLevel="0" collapsed="false">
      <c r="A148" s="0"/>
      <c r="B148" s="2"/>
      <c r="C148" s="0"/>
      <c r="D148" s="0"/>
      <c r="E148" s="0"/>
      <c r="F148" s="0"/>
    </row>
    <row r="149" customFormat="false" ht="15" hidden="false" customHeight="false" outlineLevel="0" collapsed="false">
      <c r="A149" s="0"/>
      <c r="B149" s="2"/>
      <c r="C149" s="0"/>
      <c r="D149" s="0"/>
      <c r="E149" s="0"/>
      <c r="F149" s="0"/>
    </row>
    <row r="150" customFormat="false" ht="15" hidden="false" customHeight="true" outlineLevel="0" collapsed="false">
      <c r="A150" s="30" t="s">
        <v>198</v>
      </c>
      <c r="B150" s="30"/>
      <c r="C150" s="30"/>
      <c r="D150" s="30"/>
      <c r="E150" s="30"/>
      <c r="F150" s="30"/>
    </row>
    <row r="151" customFormat="false" ht="15" hidden="false" customHeight="false" outlineLevel="0" collapsed="false">
      <c r="A151" s="30"/>
      <c r="B151" s="30"/>
      <c r="C151" s="30"/>
      <c r="D151" s="30"/>
      <c r="E151" s="30"/>
      <c r="F151" s="30"/>
    </row>
    <row r="152" customFormat="false" ht="30" hidden="false" customHeight="true" outlineLevel="0" collapsed="false">
      <c r="A152" s="30"/>
      <c r="B152" s="30"/>
      <c r="C152" s="30"/>
      <c r="D152" s="30"/>
      <c r="E152" s="30"/>
      <c r="F152" s="30"/>
    </row>
    <row r="153" customFormat="false" ht="15" hidden="false" customHeight="false" outlineLevel="0" collapsed="false">
      <c r="A153" s="0"/>
      <c r="B153" s="2"/>
      <c r="C153" s="0"/>
      <c r="F153" s="0"/>
    </row>
    <row r="154" customFormat="false" ht="15" hidden="false" customHeight="false" outlineLevel="0" collapsed="false">
      <c r="A154" s="31"/>
      <c r="B154" s="32"/>
      <c r="C154" s="31"/>
      <c r="F154" s="0"/>
    </row>
    <row r="155" customFormat="false" ht="31.5" hidden="false" customHeight="true" outlineLevel="0" collapsed="false">
      <c r="A155" s="33" t="s">
        <v>199</v>
      </c>
      <c r="B155" s="33"/>
      <c r="C155" s="33"/>
      <c r="F155" s="0"/>
    </row>
    <row r="156" customFormat="false" ht="30" hidden="false" customHeight="false" outlineLevel="0" collapsed="false">
      <c r="A156" s="31"/>
      <c r="B156" s="34" t="s">
        <v>200</v>
      </c>
      <c r="C156" s="35" t="s">
        <v>201</v>
      </c>
      <c r="F156" s="0"/>
    </row>
    <row r="157" customFormat="false" ht="21" hidden="false" customHeight="false" outlineLevel="0" collapsed="false">
      <c r="A157" s="36" t="s">
        <v>202</v>
      </c>
      <c r="B157" s="32"/>
      <c r="C157" s="31"/>
      <c r="F157" s="0"/>
    </row>
    <row r="158" customFormat="false" ht="15" hidden="false" customHeight="false" outlineLevel="0" collapsed="false">
      <c r="A158" s="31"/>
      <c r="B158" s="32"/>
      <c r="C158" s="31"/>
      <c r="F158" s="0"/>
    </row>
    <row r="159" customFormat="false" ht="15" hidden="false" customHeight="true" outlineLevel="0" collapsed="false">
      <c r="A159" s="35" t="s">
        <v>203</v>
      </c>
      <c r="B159" s="37" t="n">
        <v>1</v>
      </c>
      <c r="C159" s="38" t="n">
        <f aca="false">IF($B$114='Data Omstilling'!$N$1,B159*'Data Omstilling'!M5*'Data Omstilling'!N5,IF($B$114='Data Omstilling'!$O$1,B159*'Data Omstilling'!M5*'Data Omstilling'!O5,IF($B$114='Data Omstilling'!$P$1,B159*'Data Omstilling'!M5*'Data Omstilling'!P5,IF($B$114='Data Omstilling'!$Q$1,B159*'Data Omstilling'!M5*'Data Omstilling'!Q5,IF($B$114='Data Omstilling'!$R$1,B159*'Data Omstilling'!M5*'Data Omstilling'!R5,IF($B$114='Data Omstilling'!$S$1,B159*'Data Omstilling'!M5*'Data Omstilling'!S5,""))))))</f>
        <v>849.5</v>
      </c>
      <c r="F159" s="30" t="s">
        <v>204</v>
      </c>
    </row>
    <row r="160" customFormat="false" ht="15" hidden="false" customHeight="false" outlineLevel="0" collapsed="false">
      <c r="A160" s="35" t="s">
        <v>63</v>
      </c>
      <c r="B160" s="37"/>
      <c r="C160" s="38" t="n">
        <f aca="false">IF($B$114='Data Omstilling'!$N$1,B160*'Data Omstilling'!M6*'Data Omstilling'!N6,IF($B$114='Data Omstilling'!$O$1,B160*'Data Omstilling'!M6*'Data Omstilling'!O6,IF($B$114='Data Omstilling'!$P$1,B160*'Data Omstilling'!M6*'Data Omstilling'!P6,IF($B$114='Data Omstilling'!$Q$1,B160*'Data Omstilling'!M6*'Data Omstilling'!Q6,IF($B$114='Data Omstilling'!$R$1,B160*'Data Omstilling'!M6*'Data Omstilling'!R6,IF($B$114='Data Omstilling'!$S$1,B160*'Data Omstilling'!M6*'Data Omstilling'!S6,""))))))</f>
        <v>0</v>
      </c>
      <c r="F160" s="30"/>
    </row>
    <row r="161" customFormat="false" ht="15" hidden="false" customHeight="false" outlineLevel="0" collapsed="false">
      <c r="A161" s="35" t="s">
        <v>205</v>
      </c>
      <c r="B161" s="37"/>
      <c r="C161" s="35" t="n">
        <f aca="false">IF($B$114=$H$2,B161*'Data Omstilling'!N7,IF($B$114=$H$3,B161*'Data Omstilling'!O7,IF($B$114=$H$4,B161*'Data Omstilling'!P7,IF($B$114=$H$5,B161*'Data Omstilling'!Q7,IF($B$114=$H$6,B161*'Data Omstilling'!R7,IF($B$114=$H$7,B161*'Data Omstilling'!S7,""))))))</f>
        <v>0</v>
      </c>
      <c r="F161" s="30"/>
    </row>
    <row r="162" customFormat="false" ht="15" hidden="false" customHeight="false" outlineLevel="0" collapsed="false">
      <c r="A162" s="35" t="s">
        <v>206</v>
      </c>
      <c r="B162" s="37"/>
      <c r="C162" s="35" t="n">
        <f aca="false">IF($B$114=$H$2,B162*'Data Omstilling'!N8,IF($B$114=$H$3,B162*'Data Omstilling'!O8,IF($B$114=$H$4,B162*'Data Omstilling'!P8,IF($B$114=$H$5,B162*'Data Omstilling'!Q8,IF($B$114=$H$6,B162*'Data Omstilling'!R8,IF($B$114=$H$7,B162*'Data Omstilling'!S8,""))))))</f>
        <v>0</v>
      </c>
      <c r="F162" s="30"/>
    </row>
    <row r="163" customFormat="false" ht="15" hidden="false" customHeight="false" outlineLevel="0" collapsed="false">
      <c r="A163" s="35" t="s">
        <v>207</v>
      </c>
      <c r="B163" s="37"/>
      <c r="C163" s="35" t="n">
        <f aca="false">IF($B$114=$H$2,B163*'Data Omstilling'!N9,IF($B$114=$H$3,B163*'Data Omstilling'!O9,IF($B$114=$H$4,B163*'Data Omstilling'!P9,IF($B$114=$H$5,B163*'Data Omstilling'!Q9,IF($B$114=$H$6,B163*'Data Omstilling'!R9,IF($B$114=$H$7,B163*'Data Omstilling'!S9,""))))))</f>
        <v>0</v>
      </c>
      <c r="F163" s="30"/>
    </row>
    <row r="164" customFormat="false" ht="15" hidden="false" customHeight="false" outlineLevel="0" collapsed="false">
      <c r="A164" s="35" t="s">
        <v>208</v>
      </c>
      <c r="B164" s="37"/>
      <c r="C164" s="35" t="n">
        <f aca="false">IF($B$114=$H$2,B164*'Data Omstilling'!N10,IF($B$114=$H$3,B164*'Data Omstilling'!O10,IF($B$114=$H$4,B164*'Data Omstilling'!P10,IF($B$114=$H$5,B164*'Data Omstilling'!Q10,IF($B$114=$H$6,B164*'Data Omstilling'!R10,IF($B$114=$H$7,B164*'Data Omstilling'!S10,""))))))</f>
        <v>0</v>
      </c>
      <c r="F164" s="30"/>
    </row>
    <row r="165" customFormat="false" ht="15" hidden="false" customHeight="false" outlineLevel="0" collapsed="false">
      <c r="A165" s="35" t="s">
        <v>209</v>
      </c>
      <c r="B165" s="37"/>
      <c r="C165" s="35" t="n">
        <f aca="false">IF($B$114=$H$2,B165*'Data Omstilling'!N11,IF($B$114=$H$3,B165*'Data Omstilling'!O11,IF($B$114=$H$4,B165*'Data Omstilling'!P11,IF($B$114=$H$5,B165*'Data Omstilling'!Q11,IF($B$114=$H$6,B165*'Data Omstilling'!R11,IF($B$114=$H$7,B165*'Data Omstilling'!S11,""))))))</f>
        <v>0</v>
      </c>
      <c r="F165" s="30"/>
    </row>
    <row r="166" customFormat="false" ht="15" hidden="false" customHeight="false" outlineLevel="0" collapsed="false">
      <c r="A166" s="35" t="s">
        <v>210</v>
      </c>
      <c r="B166" s="37"/>
      <c r="C166" s="35" t="n">
        <f aca="false">IF($B$114=$H$2,B166*'Data Omstilling'!N12,IF($B$114=$H$3,B166*'Data Omstilling'!O12,IF($B$114=$H$4,B166*'Data Omstilling'!P12,IF($B$114=$H$5,B166*'Data Omstilling'!Q12,IF($B$114=$H$6,B166*'Data Omstilling'!R12,IF($B$114=$H$7,B166*'Data Omstilling'!S12,""))))))</f>
        <v>0</v>
      </c>
      <c r="F166" s="30"/>
    </row>
    <row r="167" customFormat="false" ht="15" hidden="false" customHeight="false" outlineLevel="0" collapsed="false">
      <c r="A167" s="35" t="s">
        <v>211</v>
      </c>
      <c r="B167" s="37"/>
      <c r="C167" s="38" t="n">
        <f aca="false">IF($B$114='Data Omstilling'!$N$1,B167*'Data Omstilling'!M13*'Data Omstilling'!N13,IF($B$114='Data Omstilling'!$O$1,B167*'Data Omstilling'!M13*'Data Omstilling'!O13,IF($B$114='Data Omstilling'!$P$1,B167*'Data Omstilling'!M13*'Data Omstilling'!P13,IF($B$114='Data Omstilling'!$Q$1,B167*'Data Omstilling'!M13*'Data Omstilling'!Q13,IF($B$114='Data Omstilling'!$R$1,B167*'Data Omstilling'!M13*'Data Omstilling'!R13,IF($B$114='Data Omstilling'!$S$1,B167*'Data Omstilling'!M13*'Data Omstilling'!S13,""))))))</f>
        <v>0</v>
      </c>
      <c r="F167" s="30"/>
    </row>
    <row r="168" customFormat="false" ht="15" hidden="false" customHeight="false" outlineLevel="0" collapsed="false">
      <c r="A168" s="39" t="s">
        <v>212</v>
      </c>
      <c r="B168" s="37"/>
      <c r="C168" s="38" t="n">
        <f aca="false">IF($B$114='Data Omstilling'!$N$1,B168*'Data Omstilling'!M14*'Data Omstilling'!N14,IF($B$114='Data Omstilling'!$O$1,B168*'Data Omstilling'!M14*'Data Omstilling'!O14,IF($B$114='Data Omstilling'!$P$1,B168*'Data Omstilling'!M14*'Data Omstilling'!P14,IF($B$114='Data Omstilling'!$Q$1,B168*'Data Omstilling'!M14*'Data Omstilling'!Q14,IF($B$114='Data Omstilling'!$R$1,B168*'Data Omstilling'!M14*'Data Omstilling'!R14,IF($B$114='Data Omstilling'!$S$1,B168*'Data Omstilling'!M14*'Data Omstilling'!S14,""))))))</f>
        <v>0</v>
      </c>
      <c r="F168" s="30"/>
    </row>
    <row r="169" customFormat="false" ht="15" hidden="false" customHeight="false" outlineLevel="0" collapsed="false">
      <c r="A169" s="35" t="s">
        <v>213</v>
      </c>
      <c r="B169" s="37"/>
      <c r="C169" s="38" t="n">
        <f aca="false">IF($B$114='Data Omstilling'!$N$1,B169*'Data Omstilling'!M15*'Data Omstilling'!N15,IF($B$114='Data Omstilling'!$O$1,B169*'Data Omstilling'!M15*'Data Omstilling'!O15,IF($B$114='Data Omstilling'!$P$1,B169*'Data Omstilling'!M15*'Data Omstilling'!P15,IF($B$114='Data Omstilling'!$Q$1,B169*'Data Omstilling'!M15*'Data Omstilling'!Q15,IF($B$114='Data Omstilling'!$R$1,B169*'Data Omstilling'!M15*'Data Omstilling'!R15,IF($B$114='Data Omstilling'!$S$1,B169*'Data Omstilling'!M15*'Data Omstilling'!S15,""))))))</f>
        <v>0</v>
      </c>
      <c r="F169" s="30"/>
    </row>
    <row r="170" customFormat="false" ht="15" hidden="false" customHeight="false" outlineLevel="0" collapsed="false">
      <c r="A170" s="35" t="s">
        <v>214</v>
      </c>
      <c r="B170" s="37"/>
      <c r="C170" s="38" t="n">
        <f aca="false">IF($B$114='Data Omstilling'!$N$1,B170*'Data Omstilling'!M16*'Data Omstilling'!N16,IF($B$114='Data Omstilling'!$O$1,B170*'Data Omstilling'!M16*'Data Omstilling'!O16,IF($B$114='Data Omstilling'!$P$1,B170*'Data Omstilling'!M16*'Data Omstilling'!P16,IF($B$114='Data Omstilling'!$Q$1,B170*'Data Omstilling'!M16*'Data Omstilling'!Q16,IF($B$114='Data Omstilling'!$R$1,B170*'Data Omstilling'!M16*'Data Omstilling'!R16,IF($B$114='Data Omstilling'!$S$1,B170*'Data Omstilling'!M16*'Data Omstilling'!S16,""))))))</f>
        <v>0</v>
      </c>
      <c r="F170" s="30"/>
    </row>
    <row r="171" customFormat="false" ht="15" hidden="false" customHeight="false" outlineLevel="0" collapsed="false">
      <c r="A171" s="35" t="s">
        <v>215</v>
      </c>
      <c r="B171" s="37"/>
      <c r="C171" s="38" t="n">
        <f aca="false">IF($B$114='Data Omstilling'!$N$1,B171*'Data Omstilling'!M17*'Data Omstilling'!N17,IF($B$114='Data Omstilling'!$O$1,B171*'Data Omstilling'!M17*'Data Omstilling'!O17,IF($B$114='Data Omstilling'!$P$1,B171*'Data Omstilling'!M17*'Data Omstilling'!P17,IF($B$114='Data Omstilling'!$Q$1,B171*'Data Omstilling'!M17*'Data Omstilling'!Q17,IF($B$114='Data Omstilling'!$R$1,B171*'Data Omstilling'!M17*'Data Omstilling'!R17,IF($B$114='Data Omstilling'!$S$1,B171*'Data Omstilling'!M17*'Data Omstilling'!S17,""))))))</f>
        <v>0</v>
      </c>
      <c r="F171" s="30"/>
    </row>
    <row r="172" customFormat="false" ht="15" hidden="false" customHeight="false" outlineLevel="0" collapsed="false">
      <c r="A172" s="35" t="s">
        <v>216</v>
      </c>
      <c r="B172" s="37"/>
      <c r="C172" s="38" t="n">
        <f aca="false">IF($B$114='Data Omstilling'!$N$1,B172*'Data Omstilling'!M18*'Data Omstilling'!N18,IF($B$114='Data Omstilling'!$O$1,B172*'Data Omstilling'!M18*'Data Omstilling'!O18,IF($B$114='Data Omstilling'!$P$1,B172*'Data Omstilling'!M18*'Data Omstilling'!P18,IF($B$114='Data Omstilling'!$Q$1,B172*'Data Omstilling'!M18*'Data Omstilling'!Q18,IF($B$114='Data Omstilling'!$R$1,B172*'Data Omstilling'!M18*'Data Omstilling'!R18,IF($B$114='Data Omstilling'!$S$1,B172*'Data Omstilling'!M18*'Data Omstilling'!S18,""))))))</f>
        <v>0</v>
      </c>
      <c r="F172" s="30"/>
    </row>
    <row r="173" customFormat="false" ht="15" hidden="false" customHeight="false" outlineLevel="0" collapsed="false">
      <c r="A173" s="35" t="s">
        <v>217</v>
      </c>
      <c r="B173" s="37"/>
      <c r="C173" s="38" t="n">
        <f aca="false">IF($B$114='Data Omstilling'!$N$1,B173*'Data Omstilling'!M19*'Data Omstilling'!N19,IF($B$114='Data Omstilling'!$O$1,B173*'Data Omstilling'!M19*'Data Omstilling'!O19,IF($B$114='Data Omstilling'!$P$1,B173*'Data Omstilling'!M19*'Data Omstilling'!P19,IF($B$114='Data Omstilling'!$Q$1,B173*'Data Omstilling'!M19*'Data Omstilling'!Q19,IF($B$114='Data Omstilling'!$R$1,B173*'Data Omstilling'!M19*'Data Omstilling'!R19,IF($B$114='Data Omstilling'!$S$1,B173*'Data Omstilling'!M19*'Data Omstilling'!S19,""))))))</f>
        <v>0</v>
      </c>
      <c r="F173" s="30"/>
    </row>
    <row r="174" customFormat="false" ht="15" hidden="false" customHeight="false" outlineLevel="0" collapsed="false">
      <c r="A174" s="35" t="s">
        <v>218</v>
      </c>
      <c r="B174" s="37"/>
      <c r="C174" s="38" t="n">
        <f aca="false">IF($B$114='Data Omstilling'!$N$1,B174*'Data Omstilling'!M20*'Data Omstilling'!N20,IF($B$114='Data Omstilling'!$O$1,B174*'Data Omstilling'!M20*'Data Omstilling'!O20,IF($B$114='Data Omstilling'!$P$1,B174*'Data Omstilling'!M20*'Data Omstilling'!P20,IF($B$114='Data Omstilling'!$Q$1,B174*'Data Omstilling'!M20*'Data Omstilling'!Q20,IF($B$114='Data Omstilling'!$R$1,B174*'Data Omstilling'!M20*'Data Omstilling'!R20,IF($B$114='Data Omstilling'!$S$1,B174*'Data Omstilling'!M20*'Data Omstilling'!S20,""))))))</f>
        <v>0</v>
      </c>
      <c r="F174" s="30"/>
    </row>
    <row r="175" customFormat="false" ht="15" hidden="false" customHeight="false" outlineLevel="0" collapsed="false">
      <c r="A175" s="35" t="s">
        <v>219</v>
      </c>
      <c r="B175" s="37"/>
      <c r="C175" s="38" t="n">
        <f aca="false">IF($B$114='Data Omstilling'!$N$1,B175*'Data Omstilling'!M21*'Data Omstilling'!N21,IF($B$114='Data Omstilling'!$O$1,B175*'Data Omstilling'!M21*'Data Omstilling'!O21,IF($B$114='Data Omstilling'!$P$1,B175*'Data Omstilling'!M21*'Data Omstilling'!P21,IF($B$114='Data Omstilling'!$Q$1,B175*'Data Omstilling'!M21*'Data Omstilling'!Q21,IF($B$114='Data Omstilling'!$R$1,B175*'Data Omstilling'!M21*'Data Omstilling'!R21,IF($B$114='Data Omstilling'!$S$1,B175*'Data Omstilling'!M21*'Data Omstilling'!S21,""))))))</f>
        <v>0</v>
      </c>
      <c r="F175" s="30"/>
    </row>
    <row r="176" customFormat="false" ht="15" hidden="false" customHeight="false" outlineLevel="0" collapsed="false">
      <c r="A176" s="35" t="s">
        <v>220</v>
      </c>
      <c r="B176" s="37"/>
      <c r="C176" s="38" t="n">
        <f aca="false">IF($B$114='Data Omstilling'!$N$1,B176*'Data Omstilling'!M22*'Data Omstilling'!N22,IF($B$114='Data Omstilling'!$O$1,B176*'Data Omstilling'!M22*'Data Omstilling'!O22,IF($B$114='Data Omstilling'!$P$1,B176*'Data Omstilling'!M22*'Data Omstilling'!P22,IF($B$114='Data Omstilling'!$Q$1,B176*'Data Omstilling'!M22*'Data Omstilling'!Q22,IF($B$114='Data Omstilling'!$R$1,B176*'Data Omstilling'!M22*'Data Omstilling'!R22,IF($B$114='Data Omstilling'!$S$1,B176*'Data Omstilling'!M22*'Data Omstilling'!S22,""))))))</f>
        <v>0</v>
      </c>
      <c r="F176" s="30"/>
    </row>
    <row r="177" customFormat="false" ht="15" hidden="false" customHeight="false" outlineLevel="0" collapsed="false">
      <c r="A177" s="35" t="s">
        <v>221</v>
      </c>
      <c r="B177" s="37"/>
      <c r="C177" s="38" t="n">
        <f aca="false">IF($B$114='Data Omstilling'!$N$1,B177*'Data Omstilling'!M23*'Data Omstilling'!N23,IF($B$114='Data Omstilling'!$O$1,B177*'Data Omstilling'!M23*'Data Omstilling'!O23,IF($B$114='Data Omstilling'!$P$1,B177*'Data Omstilling'!M23*'Data Omstilling'!P23,IF($B$114='Data Omstilling'!$Q$1,B177*'Data Omstilling'!M23*'Data Omstilling'!Q23,IF($B$114='Data Omstilling'!$R$1,B177*'Data Omstilling'!M23*'Data Omstilling'!R23,IF($B$114='Data Omstilling'!$S$1,B177*'Data Omstilling'!M23*'Data Omstilling'!S23,""))))))</f>
        <v>0</v>
      </c>
      <c r="F177" s="30"/>
    </row>
    <row r="178" customFormat="false" ht="15" hidden="false" customHeight="false" outlineLevel="0" collapsed="false">
      <c r="A178" s="35" t="s">
        <v>222</v>
      </c>
      <c r="B178" s="37"/>
      <c r="C178" s="38" t="n">
        <f aca="false">IF($B$114='Data Omstilling'!$N$1,B178*'Data Omstilling'!M24*'Data Omstilling'!N24,IF($B$114='Data Omstilling'!$O$1,B178*'Data Omstilling'!M24*'Data Omstilling'!O24,IF($B$114='Data Omstilling'!$P$1,B178*'Data Omstilling'!M24*'Data Omstilling'!P24,IF($B$114='Data Omstilling'!$Q$1,B178*'Data Omstilling'!M24*'Data Omstilling'!Q24,IF($B$114='Data Omstilling'!$R$1,B178*'Data Omstilling'!M24*'Data Omstilling'!R24,IF($B$114='Data Omstilling'!$S$1,B178*'Data Omstilling'!M24*'Data Omstilling'!S24,""))))))</f>
        <v>0</v>
      </c>
      <c r="F178" s="30"/>
    </row>
    <row r="179" customFormat="false" ht="15" hidden="false" customHeight="false" outlineLevel="0" collapsed="false">
      <c r="A179" s="40"/>
      <c r="B179" s="32"/>
      <c r="C179" s="31"/>
      <c r="F179" s="41"/>
    </row>
    <row r="180" customFormat="false" ht="21" hidden="false" customHeight="false" outlineLevel="0" collapsed="false">
      <c r="A180" s="42" t="s">
        <v>223</v>
      </c>
      <c r="B180" s="32"/>
      <c r="C180" s="31"/>
      <c r="F180" s="41"/>
    </row>
    <row r="181" customFormat="false" ht="15" hidden="false" customHeight="false" outlineLevel="0" collapsed="false">
      <c r="A181" s="40"/>
      <c r="B181" s="32"/>
      <c r="C181" s="31"/>
      <c r="F181" s="0"/>
    </row>
    <row r="182" customFormat="false" ht="15" hidden="false" customHeight="true" outlineLevel="0" collapsed="false">
      <c r="A182" s="35" t="s">
        <v>224</v>
      </c>
      <c r="B182" s="37" t="n">
        <v>1</v>
      </c>
      <c r="C182" s="38" t="n">
        <f aca="false">IF($B$124="Ja","",IF($B$114='Data Omstilling'!$N$1,B182*'Data Omstilling'!M28*'Data Omstilling'!N28,IF($B$114='Data Omstilling'!$O$1,B182*'Data Omstilling'!M28*'Data Omstilling'!O28,IF($B$114='Data Omstilling'!$P$1,B182*'Data Omstilling'!M28*'Data Omstilling'!P28,IF($B$114='Data Omstilling'!$Q$1,B182*'Data Omstilling'!M28*'Data Omstilling'!Q28,IF($B$114='Data Omstilling'!$R$1,B182*'Data Omstilling'!M28*'Data Omstilling'!R28,IF($B$114='Data Omstilling'!$S$1,B182*'Data Omstilling'!M28*'Data Omstilling'!S28,"")))))))</f>
        <v>650</v>
      </c>
      <c r="F182" s="30" t="s">
        <v>225</v>
      </c>
    </row>
    <row r="183" customFormat="false" ht="15" hidden="false" customHeight="false" outlineLevel="0" collapsed="false">
      <c r="A183" s="35" t="s">
        <v>226</v>
      </c>
      <c r="B183" s="37"/>
      <c r="C183" s="38" t="n">
        <f aca="false">IF($B$124="Ja","",IF($B$114='Data Omstilling'!$N$1,B183*'Data Omstilling'!M29*'Data Omstilling'!N29,IF($B$114='Data Omstilling'!$O$1,B183*'Data Omstilling'!M29*'Data Omstilling'!O29,IF($B$114='Data Omstilling'!$P$1,B183*'Data Omstilling'!M29*'Data Omstilling'!P29,IF($B$114='Data Omstilling'!$Q$1,B183*'Data Omstilling'!M29*'Data Omstilling'!Q29,IF($B$114='Data Omstilling'!$R$1,B183*'Data Omstilling'!M29*'Data Omstilling'!R29,IF($B$114='Data Omstilling'!$S$1,B183*'Data Omstilling'!M29*'Data Omstilling'!S29,"")))))))</f>
        <v>0</v>
      </c>
      <c r="F183" s="30"/>
    </row>
    <row r="184" customFormat="false" ht="15" hidden="false" customHeight="false" outlineLevel="0" collapsed="false">
      <c r="A184" s="35" t="s">
        <v>227</v>
      </c>
      <c r="B184" s="37"/>
      <c r="C184" s="38" t="n">
        <f aca="false">IF($B$124="Ja","",IF($B$114='Data Omstilling'!$N$1,B184*'Data Omstilling'!M30*'Data Omstilling'!N30,IF($B$114='Data Omstilling'!$O$1,B184*'Data Omstilling'!M30*'Data Omstilling'!O30,IF($B$114='Data Omstilling'!$P$1,B184*'Data Omstilling'!M30*'Data Omstilling'!P30,IF($B$114='Data Omstilling'!$Q$1,B184*'Data Omstilling'!M30*'Data Omstilling'!Q30,IF($B$114='Data Omstilling'!$R$1,B184*'Data Omstilling'!M30*'Data Omstilling'!R30,IF($B$114='Data Omstilling'!$S$1,B184*'Data Omstilling'!M30*'Data Omstilling'!S30,"")))))))</f>
        <v>0</v>
      </c>
      <c r="F184" s="30"/>
    </row>
    <row r="185" customFormat="false" ht="15" hidden="false" customHeight="false" outlineLevel="0" collapsed="false">
      <c r="A185" s="35" t="s">
        <v>228</v>
      </c>
      <c r="B185" s="37"/>
      <c r="C185" s="38" t="n">
        <f aca="false">IF($B$124="Ja","",IF($B$114='Data Omstilling'!$N$1,B185*'Data Omstilling'!M31*'Data Omstilling'!N31,IF($B$114='Data Omstilling'!$O$1,B185*'Data Omstilling'!M31*'Data Omstilling'!O31,IF($B$114='Data Omstilling'!$P$1,B185*'Data Omstilling'!M31*'Data Omstilling'!P31,IF($B$114='Data Omstilling'!$Q$1,B185*'Data Omstilling'!M31*'Data Omstilling'!Q31,IF($B$114='Data Omstilling'!$R$1,B185*'Data Omstilling'!M31*'Data Omstilling'!R31,IF($B$114='Data Omstilling'!$S$1,B185*'Data Omstilling'!M31*'Data Omstilling'!S31,"")))))))</f>
        <v>0</v>
      </c>
      <c r="F185" s="30"/>
    </row>
    <row r="186" customFormat="false" ht="15" hidden="false" customHeight="false" outlineLevel="0" collapsed="false">
      <c r="A186" s="35" t="s">
        <v>229</v>
      </c>
      <c r="B186" s="37" t="n">
        <v>1</v>
      </c>
      <c r="C186" s="38" t="n">
        <f aca="false">IF($B$124="Ja","",IF($B$114='Data Omstilling'!$N$1,B186*'Data Omstilling'!M32*'Data Omstilling'!N32,IF($B$114='Data Omstilling'!$O$1,B186*'Data Omstilling'!M32*'Data Omstilling'!O32,IF($B$114='Data Omstilling'!$P$1,B186*'Data Omstilling'!M32*'Data Omstilling'!P32,IF($B$114='Data Omstilling'!$Q$1,B186*'Data Omstilling'!M32*'Data Omstilling'!Q32,IF($B$114='Data Omstilling'!$R$1,B186*'Data Omstilling'!M32*'Data Omstilling'!R32,IF($B$114='Data Omstilling'!$S$1,B186*'Data Omstilling'!M32*'Data Omstilling'!S32,"")))))))</f>
        <v>170</v>
      </c>
      <c r="F186" s="30"/>
    </row>
    <row r="187" customFormat="false" ht="15" hidden="false" customHeight="false" outlineLevel="0" collapsed="false">
      <c r="A187" s="35" t="s">
        <v>230</v>
      </c>
      <c r="B187" s="37" t="n">
        <v>1</v>
      </c>
      <c r="C187" s="38" t="n">
        <f aca="false">IF($B$124="Ja","",IF($B$114='Data Omstilling'!$N$1,B187*'Data Omstilling'!M33*'Data Omstilling'!N33,IF($B$114='Data Omstilling'!$O$1,B187*'Data Omstilling'!M33*'Data Omstilling'!O33,IF($B$114='Data Omstilling'!$P$1,B187*'Data Omstilling'!M33*'Data Omstilling'!P33,IF($B$114='Data Omstilling'!$Q$1,B187*'Data Omstilling'!M33*'Data Omstilling'!Q33,IF($B$114='Data Omstilling'!$R$1,B187*'Data Omstilling'!M33*'Data Omstilling'!R33,IF($B$114='Data Omstilling'!$S$1,B187*'Data Omstilling'!M33*'Data Omstilling'!S33,"")))))))</f>
        <v>0</v>
      </c>
      <c r="F187" s="30"/>
    </row>
    <row r="188" customFormat="false" ht="30" hidden="false" customHeight="false" outlineLevel="0" collapsed="false">
      <c r="A188" s="35" t="s">
        <v>231</v>
      </c>
      <c r="B188" s="37"/>
      <c r="C188" s="38" t="n">
        <f aca="false">IF($B$124="Ja","",IF($B$114='Data Omstilling'!$N$1,B188*'Data Omstilling'!M34*'Data Omstilling'!N34,IF($B$114='Data Omstilling'!$O$1,B188*'Data Omstilling'!M34*'Data Omstilling'!O34,IF($B$114='Data Omstilling'!$P$1,B188*'Data Omstilling'!M34*'Data Omstilling'!P34,IF($B$114='Data Omstilling'!$Q$1,B188*'Data Omstilling'!M34*'Data Omstilling'!Q34,IF($B$114='Data Omstilling'!$R$1,B188*'Data Omstilling'!M34*'Data Omstilling'!R34,IF($B$114='Data Omstilling'!$S$1,B188*'Data Omstilling'!M34*'Data Omstilling'!S34,"")))))))</f>
        <v>0</v>
      </c>
      <c r="F188" s="30"/>
    </row>
    <row r="189" customFormat="false" ht="15" hidden="false" customHeight="false" outlineLevel="0" collapsed="false">
      <c r="A189" s="35" t="s">
        <v>232</v>
      </c>
      <c r="B189" s="37"/>
      <c r="C189" s="38" t="n">
        <f aca="false">IF($B$124="Ja","",IF($B$114='Data Omstilling'!$N$1,B189*'Data Omstilling'!M35*'Data Omstilling'!N35,IF($B$114='Data Omstilling'!$O$1,B189*'Data Omstilling'!M35*'Data Omstilling'!O35,IF($B$114='Data Omstilling'!$P$1,B189*'Data Omstilling'!M35*'Data Omstilling'!P35,IF($B$114='Data Omstilling'!$Q$1,B189*'Data Omstilling'!M35*'Data Omstilling'!Q35,IF($B$114='Data Omstilling'!$R$1,B189*'Data Omstilling'!M35*'Data Omstilling'!R35,IF($B$114='Data Omstilling'!$S$1,B189*'Data Omstilling'!M35*'Data Omstilling'!S35,"")))))))</f>
        <v>0</v>
      </c>
      <c r="F189" s="30"/>
    </row>
    <row r="190" customFormat="false" ht="15" hidden="false" customHeight="false" outlineLevel="0" collapsed="false">
      <c r="A190" s="35" t="s">
        <v>233</v>
      </c>
      <c r="B190" s="37"/>
      <c r="C190" s="38" t="n">
        <f aca="false">IF($B$124="Ja","",IF($B$114='Data Omstilling'!$N$1,B190*'Data Omstilling'!M36*'Data Omstilling'!N36,IF($B$114='Data Omstilling'!$O$1,B190*'Data Omstilling'!M36*'Data Omstilling'!O36,IF($B$114='Data Omstilling'!$P$1,B190*'Data Omstilling'!M36*'Data Omstilling'!P36,IF($B$114='Data Omstilling'!$Q$1,B190*'Data Omstilling'!M36*'Data Omstilling'!Q36,IF($B$114='Data Omstilling'!$R$1,B190*'Data Omstilling'!M36*'Data Omstilling'!R36,IF($B$114='Data Omstilling'!$S$1,B190*'Data Omstilling'!M36*'Data Omstilling'!S36,"")))))))</f>
        <v>0</v>
      </c>
      <c r="F190" s="30"/>
    </row>
    <row r="191" customFormat="false" ht="15" hidden="false" customHeight="false" outlineLevel="0" collapsed="false">
      <c r="A191" s="43" t="s">
        <v>234</v>
      </c>
      <c r="B191" s="37"/>
      <c r="C191" s="38" t="n">
        <f aca="false">IF($B$124="Ja","",IF($B$114='Data Omstilling'!$N$1,B191*'Data Omstilling'!M37*'Data Omstilling'!N37,IF($B$114='Data Omstilling'!$O$1,B191*'Data Omstilling'!M37*'Data Omstilling'!O37,IF($B$114='Data Omstilling'!$P$1,B191*'Data Omstilling'!M37*'Data Omstilling'!P37,IF($B$114='Data Omstilling'!$Q$1,B191*'Data Omstilling'!M37*'Data Omstilling'!Q37,IF($B$114='Data Omstilling'!$R$1,B191*'Data Omstilling'!M37*'Data Omstilling'!R37,IF($B$114='Data Omstilling'!$S$1,B191*'Data Omstilling'!M37*'Data Omstilling'!S37,"")))))))</f>
        <v>0</v>
      </c>
      <c r="F191" s="30"/>
    </row>
    <row r="192" customFormat="false" ht="15" hidden="false" customHeight="false" outlineLevel="0" collapsed="false">
      <c r="A192" s="35" t="s">
        <v>235</v>
      </c>
      <c r="B192" s="37"/>
      <c r="C192" s="38" t="n">
        <f aca="false">IF($B$124="Ja","",IF($B$114='Data Omstilling'!$N$1,B192*'Data Omstilling'!M38*'Data Omstilling'!N38,IF($B$114='Data Omstilling'!$O$1,B192*'Data Omstilling'!M38*'Data Omstilling'!O38,IF($B$114='Data Omstilling'!$P$1,B192*'Data Omstilling'!M38*'Data Omstilling'!P38,IF($B$114='Data Omstilling'!$Q$1,B192*'Data Omstilling'!M38*'Data Omstilling'!Q38,IF($B$114='Data Omstilling'!$R$1,B192*'Data Omstilling'!M38*'Data Omstilling'!R38,IF($B$114='Data Omstilling'!$S$1,B192*'Data Omstilling'!M38*'Data Omstilling'!S38,"")))))))</f>
        <v>0</v>
      </c>
      <c r="F192" s="30"/>
    </row>
    <row r="193" customFormat="false" ht="15" hidden="false" customHeight="false" outlineLevel="0" collapsed="false">
      <c r="A193" s="35" t="s">
        <v>236</v>
      </c>
      <c r="B193" s="37"/>
      <c r="C193" s="38" t="n">
        <f aca="false">IF($B$124="Ja","",IF($B$114='Data Omstilling'!$N$1,B193*'Data Omstilling'!M39*'Data Omstilling'!N39,IF($B$114='Data Omstilling'!$O$1,B193*'Data Omstilling'!M39*'Data Omstilling'!O39,IF($B$114='Data Omstilling'!$P$1,B193*'Data Omstilling'!M39*'Data Omstilling'!P39,IF($B$114='Data Omstilling'!$Q$1,B193*'Data Omstilling'!M39*'Data Omstilling'!Q39,IF($B$114='Data Omstilling'!$R$1,B193*'Data Omstilling'!M39*'Data Omstilling'!R39,IF($B$114='Data Omstilling'!$S$1,B193*'Data Omstilling'!M39*'Data Omstilling'!S39,"")))))))</f>
        <v>0</v>
      </c>
      <c r="F193" s="30"/>
    </row>
    <row r="194" customFormat="false" ht="15" hidden="false" customHeight="false" outlineLevel="0" collapsed="false">
      <c r="A194" s="35" t="s">
        <v>237</v>
      </c>
      <c r="B194" s="37"/>
      <c r="C194" s="38" t="n">
        <f aca="false">IF($B$124="Ja","",IF($B$114='Data Omstilling'!$N$1,B194*'Data Omstilling'!M40*'Data Omstilling'!N40,IF($B$114='Data Omstilling'!$O$1,B194*'Data Omstilling'!M40*'Data Omstilling'!O40,IF($B$114='Data Omstilling'!$P$1,B194*'Data Omstilling'!M40*'Data Omstilling'!P40,IF($B$114='Data Omstilling'!$Q$1,B194*'Data Omstilling'!M40*'Data Omstilling'!Q40,IF($B$114='Data Omstilling'!$R$1,B194*'Data Omstilling'!M40*'Data Omstilling'!R40,IF($B$114='Data Omstilling'!$S$1,B194*'Data Omstilling'!M40*'Data Omstilling'!S40,"")))))))</f>
        <v>0</v>
      </c>
      <c r="F194" s="30"/>
    </row>
    <row r="195" customFormat="false" ht="15" hidden="false" customHeight="false" outlineLevel="0" collapsed="false">
      <c r="A195" s="35" t="s">
        <v>238</v>
      </c>
      <c r="B195" s="37"/>
      <c r="C195" s="38" t="n">
        <f aca="false">IF($B$124="Ja","",IF($B$114='Data Omstilling'!$N$1,B195*'Data Omstilling'!M41*'Data Omstilling'!N41,IF($B$114='Data Omstilling'!$O$1,B195*'Data Omstilling'!M41*'Data Omstilling'!O41,IF($B$114='Data Omstilling'!$P$1,B195*'Data Omstilling'!M41*'Data Omstilling'!P41,IF($B$114='Data Omstilling'!$Q$1,B195*'Data Omstilling'!M41*'Data Omstilling'!Q41,IF($B$114='Data Omstilling'!$R$1,B195*'Data Omstilling'!M41*'Data Omstilling'!R41,IF($B$114='Data Omstilling'!$S$1,B195*'Data Omstilling'!M41*'Data Omstilling'!S41,"")))))))</f>
        <v>0</v>
      </c>
      <c r="F195" s="30"/>
    </row>
    <row r="196" customFormat="false" ht="15" hidden="false" customHeight="false" outlineLevel="0" collapsed="false">
      <c r="A196" s="44" t="s">
        <v>239</v>
      </c>
      <c r="B196" s="37"/>
      <c r="C196" s="38" t="n">
        <f aca="false">IF($B$124="Ja","",IF($B$114='Data Omstilling'!$N$1,B196*'Data Omstilling'!M42*'Data Omstilling'!N42,IF($B$114='Data Omstilling'!$O$1,B196*'Data Omstilling'!M42*'Data Omstilling'!O42,IF($B$114='Data Omstilling'!$P$1,B196*'Data Omstilling'!M42*'Data Omstilling'!P42,IF($B$114='Data Omstilling'!$Q$1,B196*'Data Omstilling'!M42*'Data Omstilling'!Q42,IF($B$114='Data Omstilling'!$R$1,B196*'Data Omstilling'!M42*'Data Omstilling'!R42,IF($B$114='Data Omstilling'!$S$1,B196*'Data Omstilling'!M42*'Data Omstilling'!S42,"")))))))</f>
        <v>0</v>
      </c>
      <c r="F196" s="30"/>
    </row>
    <row r="197" customFormat="false" ht="15" hidden="false" customHeight="false" outlineLevel="0" collapsed="false">
      <c r="A197" s="44" t="s">
        <v>240</v>
      </c>
      <c r="B197" s="37"/>
      <c r="C197" s="38" t="n">
        <f aca="false">IF($B$124="Ja","",IF($B$114='Data Omstilling'!$N$1,B197*'Data Omstilling'!M43*'Data Omstilling'!N43,IF($B$114='Data Omstilling'!$O$1,B197*'Data Omstilling'!M43*'Data Omstilling'!O43,IF($B$114='Data Omstilling'!$P$1,B197*'Data Omstilling'!M43*'Data Omstilling'!P43,IF($B$114='Data Omstilling'!$Q$1,B197*'Data Omstilling'!M43*'Data Omstilling'!Q43,IF($B$114='Data Omstilling'!$R$1,B197*'Data Omstilling'!M43*'Data Omstilling'!R43,IF($B$114='Data Omstilling'!$S$1,B197*'Data Omstilling'!M43*'Data Omstilling'!S43,"")))))))</f>
        <v>0</v>
      </c>
      <c r="F197" s="30"/>
    </row>
    <row r="198" customFormat="false" ht="15" hidden="false" customHeight="false" outlineLevel="0" collapsed="false">
      <c r="A198" s="35" t="s">
        <v>241</v>
      </c>
      <c r="B198" s="37"/>
      <c r="C198" s="38" t="n">
        <f aca="false">IF($B$124="Ja","",IF($B$114='Data Omstilling'!$N$1,B198*'Data Omstilling'!M44*'Data Omstilling'!N44,IF($B$114='Data Omstilling'!$O$1,B198*'Data Omstilling'!M44*'Data Omstilling'!O44,IF($B$114='Data Omstilling'!$P$1,B198*'Data Omstilling'!M44*'Data Omstilling'!P44,IF($B$114='Data Omstilling'!$Q$1,B198*'Data Omstilling'!M44*'Data Omstilling'!Q44,IF($B$114='Data Omstilling'!$R$1,B198*'Data Omstilling'!M44*'Data Omstilling'!R44,IF($B$114='Data Omstilling'!$S$1,B198*'Data Omstilling'!M44*'Data Omstilling'!S44,"")))))))</f>
        <v>0</v>
      </c>
      <c r="F198" s="30"/>
    </row>
    <row r="199" customFormat="false" ht="15" hidden="false" customHeight="false" outlineLevel="0" collapsed="false">
      <c r="A199" s="45"/>
      <c r="B199" s="32"/>
      <c r="C199" s="31"/>
      <c r="F199" s="0"/>
    </row>
    <row r="200" customFormat="false" ht="21" hidden="false" customHeight="false" outlineLevel="0" collapsed="false">
      <c r="A200" s="42" t="s">
        <v>242</v>
      </c>
      <c r="B200" s="32"/>
      <c r="C200" s="31"/>
      <c r="F200" s="0"/>
    </row>
    <row r="201" customFormat="false" ht="15" hidden="false" customHeight="false" outlineLevel="0" collapsed="false">
      <c r="A201" s="40"/>
      <c r="B201" s="32"/>
      <c r="C201" s="31"/>
      <c r="F201" s="0"/>
    </row>
    <row r="202" customFormat="false" ht="15" hidden="false" customHeight="true" outlineLevel="0" collapsed="false">
      <c r="A202" s="35" t="s">
        <v>203</v>
      </c>
      <c r="B202" s="46" t="n">
        <f aca="false">B159</f>
        <v>1</v>
      </c>
      <c r="C202" s="38" t="n">
        <f aca="false">IF($B$114='Data Omstilling'!$N$1,B202*'Data Omstilling'!M48*'Data Omstilling'!N48,IF($B$114='Data Omstilling'!$O$1,B202*'Data Omstilling'!M48*'Data Omstilling'!O48,IF($B$114='Data Omstilling'!$P$1,B202*'Data Omstilling'!M48*'Data Omstilling'!P48,IF($B$114='Data Omstilling'!$Q$1,B202*'Data Omstilling'!M48*'Data Omstilling'!Q48,IF($B$114='Data Omstilling'!$R$1,B202*'Data Omstilling'!M48*'Data Omstilling'!R48,IF($B$114='Data Omstilling'!$S$1,B202*'Data Omstilling'!M48*'Data Omstilling'!S48,""))))))</f>
        <v>2097</v>
      </c>
      <c r="F202" s="30" t="s">
        <v>243</v>
      </c>
    </row>
    <row r="203" customFormat="false" ht="15" hidden="false" customHeight="false" outlineLevel="0" collapsed="false">
      <c r="A203" s="35" t="s">
        <v>63</v>
      </c>
      <c r="B203" s="46" t="n">
        <f aca="false">B160</f>
        <v>0</v>
      </c>
      <c r="C203" s="38" t="n">
        <f aca="false">IF($B$114='Data Omstilling'!$N$1,B203*'Data Omstilling'!M49*'Data Omstilling'!N49,IF($B$114='Data Omstilling'!$O$1,B203*'Data Omstilling'!M49*'Data Omstilling'!O49,IF($B$114='Data Omstilling'!$P$1,B203*'Data Omstilling'!M49*'Data Omstilling'!P49,IF($B$114='Data Omstilling'!$Q$1,B203*'Data Omstilling'!M49*'Data Omstilling'!Q49,IF($B$114='Data Omstilling'!$R$1,B203*'Data Omstilling'!M49*'Data Omstilling'!R49,IF($B$114='Data Omstilling'!$S$1,B203*'Data Omstilling'!M49*'Data Omstilling'!S49,""))))))</f>
        <v>0</v>
      </c>
      <c r="F203" s="30"/>
    </row>
    <row r="204" customFormat="false" ht="15" hidden="false" customHeight="false" outlineLevel="0" collapsed="false">
      <c r="A204" s="35" t="s">
        <v>206</v>
      </c>
      <c r="B204" s="37"/>
      <c r="C204" s="35" t="n">
        <f aca="false">IF($B$114=$H$2,B204*'Data Omstilling'!N50,IF($B$114=$H$3,B204*'Data Omstilling'!O50,IF($B$114=$H$4,B204*'Data Omstilling'!P50,IF($B$114=$H$5,B204*'Data Omstilling'!Q50,IF($B$114=$H$6,B204*'Data Omstilling'!R50,IF($B$114=$H$7,B204*'Data Omstilling'!S50,""))))))</f>
        <v>0</v>
      </c>
      <c r="F204" s="30"/>
    </row>
    <row r="205" customFormat="false" ht="15" hidden="false" customHeight="false" outlineLevel="0" collapsed="false">
      <c r="A205" s="35" t="s">
        <v>208</v>
      </c>
      <c r="B205" s="37" t="n">
        <v>5</v>
      </c>
      <c r="C205" s="35" t="n">
        <f aca="false">IF($B$114=$H$2,B205*'Data Omstilling'!N51,IF($B$114=$H$3,B205*'Data Omstilling'!O51,IF($B$114=$H$4,B205*'Data Omstilling'!P51,IF($B$114=$H$5,B205*'Data Omstilling'!Q51,IF($B$114=$H$6,B205*'Data Omstilling'!R51,IF($B$114=$H$7,B205*'Data Omstilling'!S51,""))))))</f>
        <v>7700</v>
      </c>
      <c r="F205" s="30"/>
    </row>
    <row r="206" customFormat="false" ht="15" hidden="false" customHeight="false" outlineLevel="0" collapsed="false">
      <c r="A206" s="35" t="s">
        <v>209</v>
      </c>
      <c r="B206" s="37"/>
      <c r="C206" s="35" t="n">
        <f aca="false">IF($B$114=$H$2,B206*'Data Omstilling'!N52,IF($B$114=$H$3,B206*'Data Omstilling'!O52,IF($B$114=$H$4,B206*'Data Omstilling'!P52,IF($B$114=$H$5,B206*'Data Omstilling'!Q52,IF($B$114=$H$6,B206*'Data Omstilling'!R52,IF($B$114=$H$7,B206*'Data Omstilling'!S52,""))))))</f>
        <v>0</v>
      </c>
      <c r="F206" s="30"/>
    </row>
    <row r="207" customFormat="false" ht="15" hidden="false" customHeight="false" outlineLevel="0" collapsed="false">
      <c r="A207" s="35" t="s">
        <v>211</v>
      </c>
      <c r="B207" s="46" t="n">
        <f aca="false">B167</f>
        <v>0</v>
      </c>
      <c r="C207" s="38" t="n">
        <f aca="false">IF($B$114='Data Omstilling'!$N$1,B207*'Data Omstilling'!M53*'Data Omstilling'!N53,IF($B$114='Data Omstilling'!$O$1,B207*'Data Omstilling'!M53*'Data Omstilling'!O53,IF($B$114='Data Omstilling'!$P$1,B207*'Data Omstilling'!M53*'Data Omstilling'!P53,IF($B$114='Data Omstilling'!$Q$1,B207*'Data Omstilling'!M53*'Data Omstilling'!Q53,IF($B$114='Data Omstilling'!$R$1,B207*'Data Omstilling'!M53*'Data Omstilling'!R53,IF($B$114='Data Omstilling'!$S$1,B207*'Data Omstilling'!M53*'Data Omstilling'!S53,""))))))</f>
        <v>0</v>
      </c>
      <c r="F207" s="30"/>
    </row>
    <row r="208" customFormat="false" ht="15" hidden="false" customHeight="false" outlineLevel="0" collapsed="false">
      <c r="A208" s="39" t="s">
        <v>212</v>
      </c>
      <c r="B208" s="46" t="n">
        <f aca="false">B168</f>
        <v>0</v>
      </c>
      <c r="C208" s="38" t="n">
        <f aca="false">IF($B$114='Data Omstilling'!$N$1,B208*'Data Omstilling'!M54*'Data Omstilling'!N54,IF($B$114='Data Omstilling'!$O$1,B208*'Data Omstilling'!M54*'Data Omstilling'!O54,IF($B$114='Data Omstilling'!$P$1,B208*'Data Omstilling'!M54*'Data Omstilling'!P54,IF($B$114='Data Omstilling'!$Q$1,B208*'Data Omstilling'!M54*'Data Omstilling'!Q54,IF($B$114='Data Omstilling'!$R$1,B208*'Data Omstilling'!M54*'Data Omstilling'!R54,IF($B$114='Data Omstilling'!$S$1,B208*'Data Omstilling'!M54*'Data Omstilling'!S54,""))))))</f>
        <v>0</v>
      </c>
      <c r="F208" s="30"/>
    </row>
    <row r="209" customFormat="false" ht="15" hidden="false" customHeight="false" outlineLevel="0" collapsed="false">
      <c r="A209" s="35" t="s">
        <v>213</v>
      </c>
      <c r="B209" s="46" t="n">
        <f aca="false">B169</f>
        <v>0</v>
      </c>
      <c r="C209" s="38" t="n">
        <f aca="false">IF($B$114='Data Omstilling'!$N$1,B209*'Data Omstilling'!M55*'Data Omstilling'!N55,IF($B$114='Data Omstilling'!$O$1,B209*'Data Omstilling'!M55*'Data Omstilling'!O55,IF($B$114='Data Omstilling'!$P$1,B209*'Data Omstilling'!M55*'Data Omstilling'!P55,IF($B$114='Data Omstilling'!$Q$1,B209*'Data Omstilling'!M55*'Data Omstilling'!Q55,IF($B$114='Data Omstilling'!$R$1,B209*'Data Omstilling'!M55*'Data Omstilling'!R55,IF($B$114='Data Omstilling'!$S$1,B209*'Data Omstilling'!M55*'Data Omstilling'!S55,""))))))</f>
        <v>0</v>
      </c>
      <c r="F209" s="30"/>
    </row>
    <row r="210" customFormat="false" ht="15" hidden="false" customHeight="false" outlineLevel="0" collapsed="false">
      <c r="A210" s="35" t="s">
        <v>214</v>
      </c>
      <c r="B210" s="46" t="n">
        <f aca="false">B170</f>
        <v>0</v>
      </c>
      <c r="C210" s="38" t="n">
        <f aca="false">IF($B$114='Data Omstilling'!$N$1,B210*'Data Omstilling'!M56*'Data Omstilling'!N56,IF($B$114='Data Omstilling'!$O$1,B210*'Data Omstilling'!M56*'Data Omstilling'!O56,IF($B$114='Data Omstilling'!$P$1,B210*'Data Omstilling'!M56*'Data Omstilling'!P56,IF($B$114='Data Omstilling'!$Q$1,B210*'Data Omstilling'!M56*'Data Omstilling'!Q56,IF($B$114='Data Omstilling'!$R$1,B210*'Data Omstilling'!M56*'Data Omstilling'!R56,IF($B$114='Data Omstilling'!$S$1,B210*'Data Omstilling'!M56*'Data Omstilling'!S56,""))))))</f>
        <v>0</v>
      </c>
      <c r="F210" s="30"/>
    </row>
    <row r="211" customFormat="false" ht="15" hidden="false" customHeight="false" outlineLevel="0" collapsed="false">
      <c r="A211" s="35" t="s">
        <v>215</v>
      </c>
      <c r="B211" s="46" t="n">
        <f aca="false">B171</f>
        <v>0</v>
      </c>
      <c r="C211" s="38" t="n">
        <f aca="false">IF($B$114='Data Omstilling'!$N$1,B211*'Data Omstilling'!M57*'Data Omstilling'!N57,IF($B$114='Data Omstilling'!$O$1,B211*'Data Omstilling'!M57*'Data Omstilling'!O57,IF($B$114='Data Omstilling'!$P$1,B211*'Data Omstilling'!M57*'Data Omstilling'!P57,IF($B$114='Data Omstilling'!$Q$1,B211*'Data Omstilling'!M57*'Data Omstilling'!Q57,IF($B$114='Data Omstilling'!$R$1,B211*'Data Omstilling'!M57*'Data Omstilling'!R57,IF($B$114='Data Omstilling'!$S$1,B211*'Data Omstilling'!M57*'Data Omstilling'!S57,""))))))</f>
        <v>0</v>
      </c>
      <c r="F211" s="30"/>
    </row>
    <row r="212" customFormat="false" ht="15" hidden="false" customHeight="false" outlineLevel="0" collapsed="false">
      <c r="A212" s="35" t="s">
        <v>216</v>
      </c>
      <c r="B212" s="46" t="n">
        <f aca="false">B172</f>
        <v>0</v>
      </c>
      <c r="C212" s="38" t="n">
        <f aca="false">IF($B$114='Data Omstilling'!$N$1,B212*'Data Omstilling'!M58*'Data Omstilling'!N58,IF($B$114='Data Omstilling'!$O$1,B212*'Data Omstilling'!M58*'Data Omstilling'!O58,IF($B$114='Data Omstilling'!$P$1,B212*'Data Omstilling'!M58*'Data Omstilling'!P58,IF($B$114='Data Omstilling'!$Q$1,B212*'Data Omstilling'!M58*'Data Omstilling'!Q58,IF($B$114='Data Omstilling'!$R$1,B212*'Data Omstilling'!M58*'Data Omstilling'!R58,IF($B$114='Data Omstilling'!$S$1,B212*'Data Omstilling'!M58*'Data Omstilling'!S58,""))))))</f>
        <v>0</v>
      </c>
      <c r="F212" s="30"/>
    </row>
    <row r="213" customFormat="false" ht="15" hidden="false" customHeight="false" outlineLevel="0" collapsed="false">
      <c r="A213" s="35" t="s">
        <v>217</v>
      </c>
      <c r="B213" s="46" t="n">
        <f aca="false">B173</f>
        <v>0</v>
      </c>
      <c r="C213" s="38" t="n">
        <f aca="false">IF($B$114='Data Omstilling'!$N$1,B213*'Data Omstilling'!M59*'Data Omstilling'!N59,IF($B$114='Data Omstilling'!$O$1,B213*'Data Omstilling'!M59*'Data Omstilling'!O59,IF($B$114='Data Omstilling'!$P$1,B213*'Data Omstilling'!M59*'Data Omstilling'!P59,IF($B$114='Data Omstilling'!$Q$1,B213*'Data Omstilling'!M59*'Data Omstilling'!Q59,IF($B$114='Data Omstilling'!$R$1,B213*'Data Omstilling'!M59*'Data Omstilling'!R59,IF($B$114='Data Omstilling'!$S$1,B213*'Data Omstilling'!M59*'Data Omstilling'!S59,""))))))</f>
        <v>0</v>
      </c>
      <c r="F213" s="30"/>
    </row>
    <row r="214" customFormat="false" ht="15" hidden="false" customHeight="false" outlineLevel="0" collapsed="false">
      <c r="A214" s="35" t="s">
        <v>218</v>
      </c>
      <c r="B214" s="46" t="n">
        <f aca="false">B174</f>
        <v>0</v>
      </c>
      <c r="C214" s="38" t="n">
        <f aca="false">IF($B$114='Data Omstilling'!$N$1,B214*'Data Omstilling'!M60*'Data Omstilling'!N60,IF($B$114='Data Omstilling'!$O$1,B214*'Data Omstilling'!M60*'Data Omstilling'!O60,IF($B$114='Data Omstilling'!$P$1,B214*'Data Omstilling'!M60*'Data Omstilling'!P60,IF($B$114='Data Omstilling'!$Q$1,B214*'Data Omstilling'!M60*'Data Omstilling'!Q60,IF($B$114='Data Omstilling'!$R$1,B214*'Data Omstilling'!M60*'Data Omstilling'!R60,IF($B$114='Data Omstilling'!$S$1,B214*'Data Omstilling'!M60*'Data Omstilling'!S60,""))))))</f>
        <v>0</v>
      </c>
      <c r="F214" s="30"/>
    </row>
    <row r="215" customFormat="false" ht="15" hidden="false" customHeight="false" outlineLevel="0" collapsed="false">
      <c r="A215" s="35" t="s">
        <v>219</v>
      </c>
      <c r="B215" s="46" t="n">
        <f aca="false">B175</f>
        <v>0</v>
      </c>
      <c r="C215" s="38" t="n">
        <f aca="false">IF($B$114='Data Omstilling'!$N$1,B215*'Data Omstilling'!M61*'Data Omstilling'!N61,IF($B$114='Data Omstilling'!$O$1,B215*'Data Omstilling'!M61*'Data Omstilling'!O61,IF($B$114='Data Omstilling'!$P$1,B215*'Data Omstilling'!M61*'Data Omstilling'!P61,IF($B$114='Data Omstilling'!$Q$1,B215*'Data Omstilling'!M61*'Data Omstilling'!Q61,IF($B$114='Data Omstilling'!$R$1,B215*'Data Omstilling'!M61*'Data Omstilling'!R61,IF($B$114='Data Omstilling'!$S$1,B215*'Data Omstilling'!M61*'Data Omstilling'!S61,""))))))</f>
        <v>0</v>
      </c>
      <c r="F215" s="30"/>
    </row>
    <row r="216" customFormat="false" ht="15" hidden="false" customHeight="false" outlineLevel="0" collapsed="false">
      <c r="A216" s="35" t="s">
        <v>220</v>
      </c>
      <c r="B216" s="46" t="n">
        <f aca="false">B176</f>
        <v>0</v>
      </c>
      <c r="C216" s="38" t="n">
        <f aca="false">IF($B$114='Data Omstilling'!$N$1,B216*'Data Omstilling'!M62*'Data Omstilling'!N62,IF($B$114='Data Omstilling'!$O$1,B216*'Data Omstilling'!M62*'Data Omstilling'!O62,IF($B$114='Data Omstilling'!$P$1,B216*'Data Omstilling'!M62*'Data Omstilling'!P62,IF($B$114='Data Omstilling'!$Q$1,B216*'Data Omstilling'!M62*'Data Omstilling'!Q62,IF($B$114='Data Omstilling'!$R$1,B216*'Data Omstilling'!M62*'Data Omstilling'!R62,IF($B$114='Data Omstilling'!$S$1,B216*'Data Omstilling'!M62*'Data Omstilling'!S62,""))))))</f>
        <v>0</v>
      </c>
      <c r="F216" s="30"/>
    </row>
    <row r="217" customFormat="false" ht="15" hidden="false" customHeight="false" outlineLevel="0" collapsed="false">
      <c r="A217" s="35" t="s">
        <v>221</v>
      </c>
      <c r="B217" s="46" t="n">
        <f aca="false">B177</f>
        <v>0</v>
      </c>
      <c r="C217" s="38" t="n">
        <f aca="false">IF($B$114='Data Omstilling'!$N$1,B217*'Data Omstilling'!M63*'Data Omstilling'!N63,IF($B$114='Data Omstilling'!$O$1,B217*'Data Omstilling'!M63*'Data Omstilling'!O63,IF($B$114='Data Omstilling'!$P$1,B217*'Data Omstilling'!M63*'Data Omstilling'!P63,IF($B$114='Data Omstilling'!$Q$1,B217*'Data Omstilling'!M63*'Data Omstilling'!Q63,IF($B$114='Data Omstilling'!$R$1,B217*'Data Omstilling'!M63*'Data Omstilling'!R63,IF($B$114='Data Omstilling'!$S$1,B217*'Data Omstilling'!M63*'Data Omstilling'!S63,""))))))</f>
        <v>0</v>
      </c>
      <c r="F217" s="30"/>
    </row>
    <row r="218" customFormat="false" ht="15" hidden="false" customHeight="false" outlineLevel="0" collapsed="false">
      <c r="A218" s="35" t="s">
        <v>244</v>
      </c>
      <c r="B218" s="37"/>
      <c r="C218" s="38" t="n">
        <f aca="false">IF($B$114='Data Omstilling'!$N$1,B218*'Data Omstilling'!M64*'Data Omstilling'!N64,IF($B$114='Data Omstilling'!$O$1,B218*'Data Omstilling'!M64*'Data Omstilling'!O64,IF($B$114='Data Omstilling'!$P$1,B218*'Data Omstilling'!M64*'Data Omstilling'!P64,IF($B$114='Data Omstilling'!$Q$1,B218*'Data Omstilling'!M64*'Data Omstilling'!Q64,IF($B$114='Data Omstilling'!$R$1,B218*'Data Omstilling'!M64*'Data Omstilling'!R64,IF($B$114='Data Omstilling'!$S$1,B218*'Data Omstilling'!M64*'Data Omstilling'!S64,""))))))</f>
        <v>0</v>
      </c>
      <c r="F218" s="30"/>
    </row>
  </sheetData>
  <mergeCells count="37">
    <mergeCell ref="B111:C111"/>
    <mergeCell ref="E111:G126"/>
    <mergeCell ref="B112:C112"/>
    <mergeCell ref="B113:C113"/>
    <mergeCell ref="B114:C114"/>
    <mergeCell ref="B115:C115"/>
    <mergeCell ref="B117:C117"/>
    <mergeCell ref="B118:C118"/>
    <mergeCell ref="B119:C119"/>
    <mergeCell ref="B120:C120"/>
    <mergeCell ref="B121:C121"/>
    <mergeCell ref="B122:C122"/>
    <mergeCell ref="B124:C124"/>
    <mergeCell ref="B125:C125"/>
    <mergeCell ref="B126:C126"/>
    <mergeCell ref="B127:C127"/>
    <mergeCell ref="E128:G128"/>
    <mergeCell ref="B129:C129"/>
    <mergeCell ref="B130:C130"/>
    <mergeCell ref="B131:C131"/>
    <mergeCell ref="B132:C132"/>
    <mergeCell ref="B133:C133"/>
    <mergeCell ref="B135:C135"/>
    <mergeCell ref="B136:C136"/>
    <mergeCell ref="B137:C137"/>
    <mergeCell ref="B138:C138"/>
    <mergeCell ref="B139:C139"/>
    <mergeCell ref="B140:C140"/>
    <mergeCell ref="B142:C142"/>
    <mergeCell ref="B143:C143"/>
    <mergeCell ref="B144:C144"/>
    <mergeCell ref="B146:C146"/>
    <mergeCell ref="A150:F152"/>
    <mergeCell ref="A155:C155"/>
    <mergeCell ref="F159:F178"/>
    <mergeCell ref="F182:F198"/>
    <mergeCell ref="F202:F218"/>
  </mergeCells>
  <conditionalFormatting sqref="G130:G137">
    <cfRule type="expression" priority="2" aboveAverage="0" equalAverage="0" bottom="0" percent="0" rank="0" text="" dxfId="0">
      <formula>IF($F$131=$AA$2,IF(F130=$AA$3,(IF(F130=#ref!,IF(F130=$AA$6,IF(F130=$AA$7,IF(F130=$AA$9,IF(F130=$AA$10,""))))))))</formula>
    </cfRule>
  </conditionalFormatting>
  <conditionalFormatting sqref="A142:C144">
    <cfRule type="expression" priority="3" aboveAverage="0" equalAverage="0" bottom="0" percent="0" rank="0" text="" dxfId="1">
      <formula>$B$146="ja"</formula>
    </cfRule>
    <cfRule type="expression" priority="4" aboveAverage="0" equalAverage="0" bottom="0" percent="0" rank="0" text="" dxfId="2">
      <formula>$B$147="ja"</formula>
    </cfRule>
  </conditionalFormatting>
  <conditionalFormatting sqref="A146">
    <cfRule type="expression" priority="5" aboveAverage="0" equalAverage="0" bottom="0" percent="0" rank="0" text="" dxfId="3">
      <formula>$B$147="ja"</formula>
    </cfRule>
  </conditionalFormatting>
  <conditionalFormatting sqref="B124:C124">
    <cfRule type="expression" priority="6" aboveAverage="0" equalAverage="0" bottom="0" percent="0" rank="0" text="" dxfId="4">
      <formula>B113="Godt Købmandsskab (GKS) + std. Omst."</formula>
    </cfRule>
  </conditionalFormatting>
  <conditionalFormatting sqref="A146,C156,C159:C178,C202:C218,C182:C198">
    <cfRule type="expression" priority="7" aboveAverage="0" equalAverage="0" bottom="0" percent="0" rank="0" text="" dxfId="5">
      <formula>$B$146="ja"</formula>
    </cfRule>
  </conditionalFormatting>
  <conditionalFormatting sqref="B160,B183:B185">
    <cfRule type="expression" priority="8" aboveAverage="0" equalAverage="0" bottom="0" percent="0" rank="0" text="" dxfId="6">
      <formula>$B$113="Godt Købmandsskab (GKS) + std. Omst."</formula>
    </cfRule>
  </conditionalFormatting>
  <conditionalFormatting sqref="B162,B164:B165">
    <cfRule type="expression" priority="9" aboveAverage="0" equalAverage="0" bottom="0" percent="0" rank="0" text="" dxfId="7">
      <formula>$B$113="godt købmandsskab (GKS) + std. Omst."</formula>
    </cfRule>
  </conditionalFormatting>
  <conditionalFormatting sqref="B204:B206">
    <cfRule type="expression" priority="10" aboveAverage="0" equalAverage="0" bottom="0" percent="0" rank="0" text="" dxfId="8">
      <formula>$B$113="TDC Omstilling Ekstra"</formula>
    </cfRule>
  </conditionalFormatting>
  <conditionalFormatting sqref="B187">
    <cfRule type="expression" priority="11" aboveAverage="0" equalAverage="0" bottom="0" percent="0" rank="0" text="" dxfId="9">
      <formula>$B$186=""</formula>
    </cfRule>
    <cfRule type="expression" priority="12" aboveAverage="0" equalAverage="0" bottom="0" percent="0" rank="0" text="" dxfId="10">
      <formula>$B$195=1</formula>
    </cfRule>
  </conditionalFormatting>
  <conditionalFormatting sqref="B188">
    <cfRule type="expression" priority="13" aboveAverage="0" equalAverage="0" bottom="0" percent="0" rank="0" text="" dxfId="11">
      <formula>$B$195=""</formula>
    </cfRule>
  </conditionalFormatting>
  <dataValidations count="23">
    <dataValidation allowBlank="false" operator="between" showDropDown="false" showErrorMessage="true" showInputMessage="true" sqref="F130" type="list">
      <formula1>$AA$2:$AA$8</formula1>
      <formula2>0</formula2>
    </dataValidation>
    <dataValidation allowBlank="true" operator="between" showDropDown="false" showErrorMessage="true" showInputMessage="true" sqref="F131:F137" type="list">
      <formula1>$AA$2:$AA$8</formula1>
      <formula2>0</formula2>
    </dataValidation>
    <dataValidation allowBlank="true" error="Størrelsen på etableringen skal være mellem 0 og 10000 kr. " errorTitle="Beløb er ikke tilladt" operator="between" prompt="BEMÆRK AT ÆNDRER DU I LØBETIDEN, SKAL DU HUSKE AT ÆNDRE I MÅNEDSPRISERNE PÅ HARDWARE TIL UDSTYRSAFTALE, DA DISSE ÆNDRES AUTOMATISK!!!" promptTitle="OBS" showDropDown="false" showErrorMessage="true" showInputMessage="true" sqref="B136:C136" type="list">
      <formula1>$X$4:$X$6</formula1>
      <formula2>0</formula2>
    </dataValidation>
    <dataValidation allowBlank="true" error="Størrelsen på etableringen skal være mellem 0 og 10000 kr. " errorTitle="Beløb er ikke tilladt" operator="between" showDropDown="false" showErrorMessage="true" showInputMessage="true" sqref="B135:C135" type="custom">
      <formula1>AND(B135&gt;-1,B135&lt;10000)</formula1>
      <formula2>0</formula2>
    </dataValidation>
    <dataValidation allowBlank="true" operator="between" showDropDown="false" showErrorMessage="true" showInputMessage="true" sqref="B111:C111" type="list">
      <formula1>$I$2:$I$10</formula1>
      <formula2>0</formula2>
    </dataValidation>
    <dataValidation allowBlank="true" operator="between" showDropDown="false" showErrorMessage="true" showInputMessage="true" sqref="B114" type="list">
      <formula1>$H$2:$H$7</formula1>
      <formula2>0</formula2>
    </dataValidation>
    <dataValidation allowBlank="true" operator="between" prompt="Bemærk at løbetid på supportaftalen SKAL følge løbetiden på løsningen." promptTitle="Løbetid på supportaftale" showDropDown="false" showErrorMessage="true" showInputMessage="true" sqref="B132:C132" type="list">
      <formula1>$X$3:$X$6</formula1>
      <formula2>0</formula2>
    </dataValidation>
    <dataValidation allowBlank="true" operator="between" showDropDown="false" showErrorMessage="true" showInputMessage="true" sqref="B131:C131" type="list">
      <formula1>$V$3:$V$7</formula1>
      <formula2>0</formula2>
    </dataValidation>
    <dataValidation allowBlank="true" operator="between" showDropDown="false" showErrorMessage="true" showInputMessage="true" sqref="B130:C130" type="list">
      <formula1>$W$3:$W$9</formula1>
      <formula2>0</formula2>
    </dataValidation>
    <dataValidation allowBlank="true" operator="between" showDropDown="false" showErrorMessage="true" showInputMessage="true" sqref="B129:C129" type="list">
      <formula1>$Y$3:$Y$109</formula1>
      <formula2>0</formula2>
    </dataValidation>
    <dataValidation allowBlank="true" operator="between" showDropDown="false" showErrorMessage="true" showInputMessage="true" sqref="B146:C146" type="list">
      <formula1>$G$2:$G$3</formula1>
      <formula2>0</formula2>
    </dataValidation>
    <dataValidation allowBlank="true" error="Rabat må maks udgøre 25% af installationssummen" errorTitle="For meget rabat" operator="between" showDropDown="false" showErrorMessage="true" showInputMessage="true" sqref="B126:C126" type="none">
      <formula1>0</formula1>
      <formula2>0</formula2>
    </dataValidation>
    <dataValidation allowBlank="true" error="Vælg sælger fra rullemenu" errorTitle="Vælg fra rullemenu" operator="between" showDropDown="false" showErrorMessage="true" showInputMessage="true" sqref="B113:C113" type="list">
      <formula1>$F$2:$F$3</formula1>
      <formula2>0</formula2>
    </dataValidation>
    <dataValidation allowBlank="true" operator="between" prompt="Du kan kun vælge partnerinstallation hvis du har valgt TDC Erhverv Omstilling EKSTRA. Alle øvrige typer af TDC Erhverv Omstilling installeres remote af TDC." promptTitle="OBS" showDropDown="false" showErrorMessage="true" showInputMessage="true" sqref="B124:C124" type="list">
      <formula1>$G$2:$G$3</formula1>
      <formula2>0</formula2>
    </dataValidation>
    <dataValidation allowBlank="true" operator="between" showDropDown="false" showErrorMessage="true" showInputMessage="true" sqref="G137" type="list">
      <formula1>IF($F$137=$AA$2,$AE$2:$AE$20,IF($F$137=$AA$3,$AF$2:$AF$20,IF($F$137=$AA$4,$AG$2:$AG$20,IF($F$137=$AA$5,$AH$2:$AH$20,IF($F$137=$AA$6,$AI$2:$AI$20,IF($F$137=$AA$7,$AJ$2:$AJ$20,IF($F$137=$AA$8,$AK$2:$AK$20,"")))))))</formula1>
      <formula2>0</formula2>
    </dataValidation>
    <dataValidation allowBlank="true" operator="between" showDropDown="false" showErrorMessage="true" showInputMessage="true" sqref="G136" type="list">
      <formula1>IF($F$136=$AA$2,$AE$2:$AE$20,IF($F$136=$AA$3,$AF$2:$AF$20,IF($F$136=$AA$4,$AG$2:$AG$20,IF($F$136=$AA$5,$AH$2:$AH$20,IF($F$136=$AA$6,$AI$2:$AI$20,IF($F$136=$AA$7,$AJ$2:$AJ$20,IF($F$136=$AA$8,$AK$2:$AK$20,"")))))))</formula1>
      <formula2>0</formula2>
    </dataValidation>
    <dataValidation allowBlank="true" operator="between" showDropDown="false" showErrorMessage="true" showInputMessage="true" sqref="G135" type="list">
      <formula1>IF($F$135=$AA$2,$AE$2:$AE$20,IF($F$135=$AA$3,$AF$2:$AF$20,IF($F$135=$AA$4,$AG$2:$AG$20,IF($F$135=$AA$5,$AH$2:$AH$20,IF($F$135=$AA$6,$AI$2:$AI$20,IF($F$135=$AA$7,$AJ$2:$AJ$20,IF($F$135=$AA$8,$AK$2:$AK$20,"")))))))</formula1>
      <formula2>0</formula2>
    </dataValidation>
    <dataValidation allowBlank="true" operator="between" showDropDown="false" showErrorMessage="true" showInputMessage="true" sqref="G134" type="list">
      <formula1>IF($F$134=$AA$2,$AE$2:$AE$20,IF($F$134=$AA$3,$AF$2:$AF$20,IF($F$134=$AA$4,$AG$2:$AG$20,IF($F$134=$AA$5,$AH$2:$AH$20,IF($F$134=$AA$6,$AI$2:$AI$20,IF($F$134=$AA$7,$AJ$2:$AJ$20,IF($F$134=$AA$8,$AK$2:$AK$20,"")))))))</formula1>
      <formula2>0</formula2>
    </dataValidation>
    <dataValidation allowBlank="true" operator="between" showDropDown="false" showErrorMessage="true" showInputMessage="true" sqref="G133" type="list">
      <formula1>IF($F$133=$AA$2,$AE$2:$AE$20,IF($F$133=$AA$3,$AF$2:$AF$20,IF($F$133=$AA$4,$AG$2:$AG$20,IF($F$133=$AA$5,$AH$2:$AH$20,IF($F$133=$AA$6,$AI$2:$AI$20,IF($F$133=$AA$7,$AJ$2:$AJ$20,IF($F$133=$AA$8,$AK$2:$AK$20,"")))))))</formula1>
      <formula2>0</formula2>
    </dataValidation>
    <dataValidation allowBlank="true" operator="between" showDropDown="false" showErrorMessage="true" showInputMessage="true" sqref="G132" type="list">
      <formula1>IF($F$132=$AA$2,$AE$2:$AE$20,IF($F$132=$AA$3,$AF$2:$AF$20,IF($F$132=$AA$4,$AG$2:$AG$20,IF($F$132=$AA$5,$AH$2:$AH$20,IF($F$132=$AA$6,$AI$2:$AI$20,IF($F$132=$AA$7,$AJ$2:$AJ$20,IF($F$132=$AA$8,$AK$2:$AK$20,"")))))))</formula1>
      <formula2>0</formula2>
    </dataValidation>
    <dataValidation allowBlank="true" operator="between" showDropDown="false" showErrorMessage="true" showInputMessage="true" sqref="G131" type="list">
      <formula1>IF($F$131=$AA$2,$AE$2:$AE$20,IF($F$131=$AA$3,$AF$2:$AF$20,IF($F$131=$AA$4,$AG$2:$AG$20,IF($F$131=$AA$5,$AH$2:$AH$20,IF($F$131=$AA$6,$AI$2:$AI$20,IF($F$131=$AA$7,$AJ$2:$AJ$20,IF($F$131=$AA$8,$AK$2:$AK$20,"")))))))</formula1>
      <formula2>0</formula2>
    </dataValidation>
    <dataValidation allowBlank="true" operator="between" showDropDown="false" showErrorMessage="true" showInputMessage="true" sqref="G130" type="list">
      <formula1>IF($F$130=$AA$2,$AE$2:$AE$20,IF($F$130=$AA$3,$AF$2:$AF$20,IF($F$130=$AA$4,$AG$2:$AG$20,IF($F$130=$AA$5,$AH$2:$AH$20,IF($F$130=$AA$6,$AI$2:$AI$20,IF($F$130=$AA$7,$AJ$2:$AJ$20,IF($F$130=$AA$8,$AK$2:$AK$20,"")))))))</formula1>
      <formula2>0</formula2>
    </dataValidation>
    <dataValidation allowBlank="true" error="Vælg sælger fra rullemenu" errorTitle="Vælg fra rullemenu" operator="between" showDropDown="false" showErrorMessage="true" showInputMessage="true" sqref="B112:C112" type="list">
      <formula1>IF($B$111=$I$2,$O$2:$O$5,IF($B$111=$I$3,$P$2:$P$4,IF($B$111=$I$4,$Q$2:$Q$34,IF($B$111=$I$5,$R$2:$R$3,IF($B$111=$I$6,$S$2:$S$4,IF(OR($B$111=$I$7,$B$111=$I$8,$B$111=$I$9,$B$111=$I$10),$T$2:$T$13,""))))))</formula1>
      <formula2>0</formula2>
    </dataValidation>
  </dataValidations>
  <hyperlinks>
    <hyperlink ref="N2" r:id="rId2" display="bagsvaerd@tdcerhvervscenter.dk"/>
    <hyperlink ref="N3" r:id="rId3" display="ronne@tdcerhvervscenter.dk"/>
    <hyperlink ref="N4" r:id="rId4" display="support@scalejylland.dk"/>
    <hyperlink ref="N5" r:id="rId5" display="odenses@tdcerhvervscenter.dk"/>
    <hyperlink ref="N6" r:id="rId6" display="glostrup@tdcerhvervscenter.dk"/>
    <hyperlink ref="N7" r:id="rId7" display="70250800@tdcerhvervscenter.dk"/>
    <hyperlink ref="N8" r:id="rId8" display="70250800@tdcerhvervscenter.dk"/>
    <hyperlink ref="N9" r:id="rId9" display="70250800@tdcerhvervscenter.dk"/>
    <hyperlink ref="N10" r:id="rId10" display="70250800@tdcerhvervscenter.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11"/>
</worksheet>
</file>

<file path=xl/worksheets/sheet2.xml><?xml version="1.0" encoding="utf-8"?>
<worksheet xmlns="http://schemas.openxmlformats.org/spreadsheetml/2006/main" xmlns:r="http://schemas.openxmlformats.org/officeDocument/2006/relationships">
  <sheetPr filterMode="false">
    <pageSetUpPr fitToPage="true"/>
  </sheetPr>
  <dimension ref="A1:M19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1" width="3.42914979757085"/>
    <col collapsed="false" hidden="false" max="2" min="2" style="1" width="13.7125506072874"/>
    <col collapsed="false" hidden="false" max="3" min="3" style="1" width="10.497975708502"/>
    <col collapsed="false" hidden="false" max="4" min="4" style="1" width="11.6761133603239"/>
    <col collapsed="false" hidden="false" max="5" min="5" style="1" width="11.1417004048583"/>
    <col collapsed="false" hidden="false" max="6" min="6" style="1" width="15.2105263157895"/>
    <col collapsed="false" hidden="false" max="7" min="7" style="1" width="3.8582995951417"/>
    <col collapsed="false" hidden="false" max="9" min="8" style="1" width="9.10526315789474"/>
    <col collapsed="false" hidden="false" max="10" min="10" style="1" width="8.67611336032389"/>
    <col collapsed="false" hidden="false" max="1025" min="11" style="1" width="9.10526315789474"/>
  </cols>
  <sheetData>
    <row r="1" customFormat="false" ht="30" hidden="false" customHeight="true" outlineLevel="0" collapsed="false">
      <c r="A1" s="0"/>
      <c r="B1" s="0"/>
      <c r="C1" s="0"/>
      <c r="D1" s="0"/>
      <c r="E1" s="0"/>
      <c r="F1" s="0"/>
      <c r="G1" s="0"/>
      <c r="L1" s="0"/>
      <c r="M1" s="0"/>
    </row>
    <row r="2" customFormat="false" ht="15" hidden="false" customHeight="false" outlineLevel="0" collapsed="false">
      <c r="A2" s="0"/>
      <c r="B2" s="0"/>
      <c r="C2" s="0"/>
      <c r="D2" s="0"/>
      <c r="E2" s="0"/>
      <c r="F2" s="0"/>
      <c r="G2" s="0"/>
      <c r="L2" s="0"/>
      <c r="M2" s="0"/>
    </row>
    <row r="3" customFormat="false" ht="15" hidden="false" customHeight="false" outlineLevel="0" collapsed="false">
      <c r="A3" s="0"/>
      <c r="B3" s="0"/>
      <c r="C3" s="0"/>
      <c r="D3" s="0"/>
      <c r="E3" s="0"/>
      <c r="F3" s="0"/>
      <c r="G3" s="0"/>
      <c r="L3" s="0"/>
      <c r="M3" s="0"/>
    </row>
    <row r="4" customFormat="false" ht="15" hidden="false" customHeight="false" outlineLevel="0" collapsed="false">
      <c r="A4" s="0"/>
      <c r="B4" s="0"/>
      <c r="C4" s="0"/>
      <c r="D4" s="0"/>
      <c r="E4" s="0"/>
      <c r="F4" s="0"/>
      <c r="G4" s="0"/>
      <c r="L4" s="0"/>
      <c r="M4" s="0"/>
    </row>
    <row r="5" customFormat="false" ht="15" hidden="false" customHeight="false" outlineLevel="0" collapsed="false">
      <c r="A5" s="0"/>
      <c r="B5" s="0"/>
      <c r="C5" s="0"/>
      <c r="D5" s="0"/>
      <c r="E5" s="0"/>
      <c r="F5" s="0"/>
      <c r="G5" s="0"/>
      <c r="L5" s="0"/>
      <c r="M5" s="0"/>
    </row>
    <row r="6" customFormat="false" ht="15" hidden="false" customHeight="false" outlineLevel="0" collapsed="false">
      <c r="A6" s="0"/>
      <c r="B6" s="0"/>
      <c r="C6" s="0"/>
      <c r="D6" s="0"/>
      <c r="E6" s="0"/>
      <c r="F6" s="0"/>
      <c r="G6" s="0"/>
      <c r="L6" s="0"/>
      <c r="M6" s="0"/>
    </row>
    <row r="7" customFormat="false" ht="15" hidden="false" customHeight="false" outlineLevel="0" collapsed="false">
      <c r="A7" s="0"/>
      <c r="B7" s="0"/>
      <c r="C7" s="0"/>
      <c r="D7" s="0"/>
      <c r="E7" s="0"/>
      <c r="F7" s="0"/>
      <c r="G7" s="0"/>
      <c r="L7" s="0"/>
      <c r="M7" s="0"/>
    </row>
    <row r="8" customFormat="false" ht="15" hidden="false" customHeight="false" outlineLevel="0" collapsed="false">
      <c r="A8" s="0"/>
      <c r="B8" s="47" t="s">
        <v>245</v>
      </c>
      <c r="C8" s="0"/>
      <c r="D8" s="0"/>
      <c r="E8" s="0"/>
      <c r="F8" s="0"/>
      <c r="G8" s="0"/>
      <c r="L8" s="0"/>
      <c r="M8" s="0"/>
    </row>
    <row r="9" customFormat="false" ht="15" hidden="false" customHeight="false" outlineLevel="0" collapsed="false">
      <c r="A9" s="0"/>
      <c r="B9" s="48"/>
      <c r="C9" s="0"/>
      <c r="D9" s="0"/>
      <c r="E9" s="0"/>
      <c r="F9" s="0"/>
      <c r="G9" s="0"/>
      <c r="L9" s="0"/>
      <c r="M9" s="0"/>
    </row>
    <row r="10" customFormat="false" ht="15" hidden="false" customHeight="false" outlineLevel="0" collapsed="false">
      <c r="A10" s="0"/>
      <c r="B10" s="49" t="str">
        <f aca="false">IF(Input!$B$111="","",Input!B111)</f>
        <v>TDC Erhvervscenter Bornholm</v>
      </c>
      <c r="C10" s="0"/>
      <c r="D10" s="0"/>
      <c r="E10" s="0"/>
      <c r="F10" s="0"/>
      <c r="G10" s="0"/>
      <c r="L10" s="0"/>
      <c r="M10" s="0"/>
    </row>
    <row r="11" customFormat="false" ht="15" hidden="false" customHeight="false" outlineLevel="0" collapsed="false">
      <c r="A11" s="0"/>
      <c r="B11" s="49" t="str">
        <f aca="false">IF($B10=Input!I2,Input!J2,IF($B10=Input!I3,Input!J3,IF($B10=Input!I4,Input!J4,IF($B10=Input!I5,Input!J5,IF($B10=Input!I6,Input!J6,IF($B10=Input!I7,Input!J7,IF($B10=Input!I8,Input!J8,IF($B10=Input!I9,Input!J9,IF($B10=Input!I10,Input!J10,"")))))))))</f>
        <v>Industrivej 1B</v>
      </c>
      <c r="C11" s="0"/>
      <c r="D11" s="0"/>
      <c r="E11" s="0"/>
      <c r="F11" s="0"/>
      <c r="G11" s="0"/>
      <c r="L11" s="0"/>
      <c r="M11" s="0"/>
    </row>
    <row r="12" customFormat="false" ht="15" hidden="false" customHeight="false" outlineLevel="0" collapsed="false">
      <c r="A12" s="0"/>
      <c r="B12" s="49" t="str">
        <f aca="false">IF($B10=Input!I2,Input!K2,IF($B10=Input!I3,Input!K3,IF($B10=Input!I4,Input!K4,IF($B10=Input!I5,Input!K5,IF($B10=Input!I6,Input!K6,IF($B10=Input!I7,Input!K7,IF($B10=Input!I8,Input!K8,IF($B10=Input!I9,Input!K9,IF($B10=Input!I10,Input!K10,"")))))))))</f>
        <v>3700 Rønne</v>
      </c>
      <c r="C12" s="0"/>
      <c r="D12" s="0"/>
      <c r="E12" s="0"/>
      <c r="F12" s="0"/>
      <c r="G12" s="0"/>
      <c r="L12" s="0"/>
      <c r="M12" s="0"/>
    </row>
    <row r="13" customFormat="false" ht="15" hidden="false" customHeight="false" outlineLevel="0" collapsed="false">
      <c r="A13" s="0"/>
      <c r="B13" s="47" t="s">
        <v>246</v>
      </c>
      <c r="C13" s="50" t="n">
        <f aca="false">IF($B10=Input!I2,Input!L2,IF($B10=Input!I3,Input!L3,IF($B10=Input!I4,Input!L4,IF($B10=Input!I5,Input!L5,IF($B10=Input!I6,Input!L6,IF($B10=Input!I7,Input!L7,IF($B10=Input!I8,Input!L8,IF($B10=Input!I9,Input!L9,IF($B10=Input!I10,Input!L10,"")))))))))</f>
        <v>19064107</v>
      </c>
      <c r="D13" s="50" t="e">
        <f aca="false">IF($B11=[1]input!k3,[1]input!o3,IF($B11=[1]input!k4,[1]input!o4,IF($B11=[1]input!k5,[1]input!o5,IF($B11=[1]input!k6,[1]input!o6,IF($B11=[1]input!k7,[1]input!o7,IF($B11=[1]input!k10,[1]input!o10,""))))))</f>
        <v>#NAME?</v>
      </c>
      <c r="E13" s="50" t="e">
        <f aca="false">IF($B11=[1]input!l3,[1]input!p3,IF($B11=[1]input!l4,[1]input!p4,IF($B11=[1]input!l5,[1]input!p5,IF($B11=[1]input!l6,[1]input!p6,IF($B11=[1]input!l7,[1]input!p7,IF($B11=[1]input!l10,[1]input!p10,""))))))</f>
        <v>#NAME?</v>
      </c>
      <c r="F13" s="0"/>
      <c r="G13" s="0"/>
      <c r="L13" s="0"/>
      <c r="M13" s="0"/>
    </row>
    <row r="14" customFormat="false" ht="15" hidden="false" customHeight="false" outlineLevel="0" collapsed="false">
      <c r="A14" s="0"/>
      <c r="B14" s="47" t="s">
        <v>247</v>
      </c>
      <c r="C14" s="48"/>
      <c r="D14" s="48"/>
      <c r="E14" s="48"/>
      <c r="F14" s="0"/>
      <c r="G14" s="0"/>
      <c r="L14" s="0"/>
      <c r="M14" s="0"/>
    </row>
    <row r="15" customFormat="false" ht="15" hidden="false" customHeight="false" outlineLevel="0" collapsed="false">
      <c r="A15" s="0"/>
      <c r="B15" s="48"/>
      <c r="C15" s="48"/>
      <c r="D15" s="48"/>
      <c r="E15" s="48"/>
      <c r="F15" s="0"/>
      <c r="G15" s="0"/>
      <c r="L15" s="0"/>
      <c r="M15" s="0"/>
    </row>
    <row r="16" customFormat="false" ht="15" hidden="false" customHeight="false" outlineLevel="0" collapsed="false">
      <c r="A16" s="0"/>
      <c r="B16" s="47" t="s">
        <v>248</v>
      </c>
      <c r="C16" s="47"/>
      <c r="D16" s="47"/>
      <c r="E16" s="48"/>
      <c r="F16" s="0"/>
      <c r="G16" s="0"/>
      <c r="L16" s="0"/>
      <c r="M16" s="0"/>
    </row>
    <row r="17" customFormat="false" ht="15" hidden="false" customHeight="false" outlineLevel="0" collapsed="false">
      <c r="A17" s="0"/>
      <c r="B17" s="47"/>
      <c r="C17" s="47"/>
      <c r="D17" s="47"/>
      <c r="E17" s="48"/>
      <c r="F17" s="0"/>
      <c r="G17" s="0"/>
      <c r="L17" s="0"/>
      <c r="M17" s="0"/>
    </row>
    <row r="18" customFormat="false" ht="15" hidden="false" customHeight="false" outlineLevel="0" collapsed="false">
      <c r="A18" s="0"/>
      <c r="B18" s="47" t="str">
        <f aca="false">IF(Input!B117="","",Input!B117)</f>
        <v/>
      </c>
      <c r="C18" s="47"/>
      <c r="D18" s="47"/>
      <c r="E18" s="48"/>
      <c r="F18" s="0"/>
      <c r="G18" s="0"/>
      <c r="L18" s="0"/>
      <c r="M18" s="0"/>
    </row>
    <row r="19" customFormat="false" ht="15" hidden="false" customHeight="false" outlineLevel="0" collapsed="false">
      <c r="A19" s="0"/>
      <c r="B19" s="47" t="str">
        <f aca="false">IF(Input!B118="","",Input!B118)</f>
        <v/>
      </c>
      <c r="C19" s="47"/>
      <c r="D19" s="47"/>
      <c r="E19" s="48"/>
      <c r="F19" s="0"/>
      <c r="G19" s="0"/>
      <c r="L19" s="0"/>
      <c r="M19" s="0"/>
    </row>
    <row r="20" customFormat="false" ht="15" hidden="false" customHeight="false" outlineLevel="0" collapsed="false">
      <c r="A20" s="0"/>
      <c r="B20" s="47" t="str">
        <f aca="false">IF(Input!B119="","",Input!B119)</f>
        <v/>
      </c>
      <c r="C20" s="47"/>
      <c r="D20" s="47"/>
      <c r="E20" s="48"/>
      <c r="F20" s="0"/>
      <c r="G20" s="0"/>
      <c r="L20" s="0"/>
      <c r="M20" s="0"/>
    </row>
    <row r="21" customFormat="false" ht="15" hidden="false" customHeight="false" outlineLevel="0" collapsed="false">
      <c r="A21" s="0"/>
      <c r="B21" s="47" t="str">
        <f aca="false">IF(Input!B120="","",Input!B120)</f>
        <v/>
      </c>
      <c r="C21" s="47"/>
      <c r="D21" s="47"/>
      <c r="E21" s="48"/>
      <c r="F21" s="0"/>
      <c r="G21" s="0"/>
      <c r="L21" s="0"/>
      <c r="M21" s="0"/>
    </row>
    <row r="22" customFormat="false" ht="15" hidden="false" customHeight="false" outlineLevel="0" collapsed="false">
      <c r="A22" s="0"/>
      <c r="B22" s="47" t="s">
        <v>246</v>
      </c>
      <c r="C22" s="51" t="str">
        <f aca="false">IF(Input!B122="","",Input!B122)</f>
        <v/>
      </c>
      <c r="D22" s="51"/>
      <c r="E22" s="48"/>
      <c r="F22" s="0"/>
      <c r="G22" s="0"/>
      <c r="L22" s="0"/>
      <c r="M22" s="0"/>
    </row>
    <row r="23" customFormat="false" ht="15.75" hidden="false" customHeight="false" outlineLevel="0" collapsed="false">
      <c r="A23" s="0"/>
      <c r="B23" s="47" t="s">
        <v>249</v>
      </c>
      <c r="C23" s="52"/>
      <c r="D23" s="52"/>
      <c r="E23" s="0"/>
      <c r="F23" s="0"/>
      <c r="G23" s="0"/>
      <c r="L23" s="0"/>
      <c r="M23" s="0"/>
    </row>
    <row r="24" customFormat="false" ht="15" hidden="false" customHeight="false" outlineLevel="0" collapsed="false">
      <c r="A24" s="0"/>
      <c r="B24" s="48"/>
      <c r="C24" s="0"/>
      <c r="D24" s="0"/>
      <c r="E24" s="0"/>
      <c r="F24" s="0"/>
      <c r="G24" s="0"/>
      <c r="L24" s="0"/>
      <c r="M24" s="0"/>
    </row>
    <row r="25" customFormat="false" ht="15" hidden="false" customHeight="false" outlineLevel="0" collapsed="false">
      <c r="A25" s="0"/>
      <c r="B25" s="53" t="str">
        <f aca="false">IF(Input!B115="","",Input!B115)</f>
        <v/>
      </c>
      <c r="C25" s="54"/>
      <c r="D25" s="54"/>
      <c r="E25" s="0"/>
      <c r="F25" s="0"/>
      <c r="G25" s="0"/>
      <c r="L25" s="0"/>
      <c r="M25" s="0"/>
    </row>
    <row r="26" customFormat="false" ht="15" hidden="false" customHeight="false" outlineLevel="0" collapsed="false">
      <c r="A26" s="0"/>
      <c r="B26" s="48"/>
      <c r="C26" s="0"/>
      <c r="D26" s="0"/>
      <c r="E26" s="0"/>
      <c r="F26" s="0"/>
      <c r="G26" s="0"/>
      <c r="L26" s="0"/>
      <c r="M26" s="0"/>
    </row>
    <row r="27" customFormat="false" ht="15" hidden="false" customHeight="false" outlineLevel="0" collapsed="false">
      <c r="A27" s="0"/>
      <c r="B27" s="55" t="s">
        <v>250</v>
      </c>
      <c r="C27" s="0"/>
      <c r="D27" s="0"/>
      <c r="E27" s="0"/>
      <c r="F27" s="0"/>
      <c r="G27" s="0"/>
      <c r="L27" s="0"/>
      <c r="M27" s="0"/>
    </row>
    <row r="28" customFormat="false" ht="15" hidden="false" customHeight="false" outlineLevel="0" collapsed="false">
      <c r="A28" s="0"/>
      <c r="B28" s="55" t="s">
        <v>251</v>
      </c>
      <c r="C28" s="0"/>
      <c r="D28" s="0"/>
      <c r="E28" s="0"/>
      <c r="F28" s="0"/>
      <c r="G28" s="0"/>
      <c r="L28" s="0"/>
      <c r="M28" s="0"/>
    </row>
    <row r="29" customFormat="false" ht="15" hidden="false" customHeight="false" outlineLevel="0" collapsed="false">
      <c r="A29" s="0"/>
      <c r="B29" s="47" t="s">
        <v>252</v>
      </c>
      <c r="C29" s="0"/>
      <c r="D29" s="0"/>
      <c r="E29" s="0"/>
      <c r="F29" s="0"/>
      <c r="G29" s="0"/>
      <c r="L29" s="0"/>
      <c r="M29" s="0"/>
    </row>
    <row r="30" customFormat="false" ht="15" hidden="false" customHeight="false" outlineLevel="0" collapsed="false">
      <c r="A30" s="0"/>
      <c r="B30" s="47" t="s">
        <v>253</v>
      </c>
      <c r="C30" s="0"/>
      <c r="D30" s="0"/>
      <c r="E30" s="0"/>
      <c r="F30" s="0"/>
      <c r="G30" s="0"/>
      <c r="L30" s="0"/>
      <c r="M30" s="0"/>
    </row>
    <row r="31" customFormat="false" ht="15" hidden="false" customHeight="false" outlineLevel="0" collapsed="false">
      <c r="A31" s="0"/>
      <c r="B31" s="47" t="s">
        <v>254</v>
      </c>
      <c r="C31" s="0"/>
      <c r="D31" s="0"/>
      <c r="E31" s="0"/>
      <c r="F31" s="0"/>
      <c r="G31" s="0"/>
      <c r="L31" s="0"/>
      <c r="M31" s="0"/>
    </row>
    <row r="32" customFormat="false" ht="15" hidden="false" customHeight="false" outlineLevel="0" collapsed="false">
      <c r="A32" s="0"/>
      <c r="B32" s="48"/>
      <c r="C32" s="0"/>
      <c r="D32" s="0"/>
      <c r="E32" s="0"/>
      <c r="F32" s="0"/>
      <c r="G32" s="0"/>
      <c r="L32" s="0"/>
      <c r="M32" s="0"/>
    </row>
    <row r="33" customFormat="false" ht="15" hidden="false" customHeight="false" outlineLevel="0" collapsed="false">
      <c r="A33" s="0"/>
      <c r="B33" s="56" t="s">
        <v>255</v>
      </c>
      <c r="C33" s="0"/>
      <c r="D33" s="0"/>
      <c r="E33" s="0"/>
      <c r="F33" s="0"/>
      <c r="G33" s="0"/>
      <c r="L33" s="0"/>
      <c r="M33" s="0"/>
    </row>
    <row r="34" customFormat="false" ht="15" hidden="false" customHeight="false" outlineLevel="0" collapsed="false">
      <c r="A34" s="0"/>
      <c r="B34" s="56"/>
      <c r="C34" s="0"/>
      <c r="D34" s="0"/>
      <c r="E34" s="0"/>
      <c r="F34" s="0"/>
      <c r="G34" s="0"/>
      <c r="L34" s="0"/>
      <c r="M34" s="0"/>
    </row>
    <row r="35" customFormat="false" ht="20.25" hidden="false" customHeight="false" outlineLevel="0" collapsed="false">
      <c r="A35" s="0"/>
      <c r="B35" s="57" t="s">
        <v>256</v>
      </c>
      <c r="C35" s="0"/>
      <c r="D35" s="0"/>
      <c r="E35" s="0"/>
      <c r="F35" s="0"/>
      <c r="G35" s="0"/>
      <c r="L35" s="0"/>
      <c r="M35" s="0"/>
    </row>
    <row r="36" customFormat="false" ht="15" hidden="false" customHeight="false" outlineLevel="0" collapsed="false">
      <c r="A36" s="0"/>
      <c r="B36" s="9" t="s">
        <v>257</v>
      </c>
      <c r="C36" s="0"/>
      <c r="D36" s="0"/>
      <c r="E36" s="0"/>
      <c r="F36" s="0"/>
      <c r="G36" s="0"/>
      <c r="L36" s="0"/>
      <c r="M36" s="0"/>
    </row>
    <row r="37" customFormat="false" ht="15" hidden="false" customHeight="false" outlineLevel="0" collapsed="false">
      <c r="A37" s="0"/>
      <c r="B37" s="9" t="s">
        <v>258</v>
      </c>
      <c r="C37" s="0"/>
      <c r="D37" s="0"/>
      <c r="E37" s="0"/>
      <c r="F37" s="0"/>
      <c r="G37" s="0"/>
      <c r="L37" s="0"/>
      <c r="M37" s="0"/>
    </row>
    <row r="38" customFormat="false" ht="15" hidden="false" customHeight="false" outlineLevel="0" collapsed="false">
      <c r="A38" s="0"/>
      <c r="B38" s="9" t="s">
        <v>259</v>
      </c>
      <c r="C38" s="0"/>
      <c r="D38" s="0"/>
      <c r="E38" s="0"/>
      <c r="F38" s="0"/>
      <c r="G38" s="0"/>
      <c r="L38" s="0"/>
      <c r="M38" s="0"/>
    </row>
    <row r="39" customFormat="false" ht="15" hidden="false" customHeight="false" outlineLevel="0" collapsed="false">
      <c r="A39" s="0"/>
      <c r="B39" s="9"/>
      <c r="C39" s="0"/>
      <c r="D39" s="0"/>
      <c r="E39" s="0"/>
      <c r="F39" s="0"/>
      <c r="G39" s="0"/>
      <c r="L39" s="0"/>
      <c r="M39" s="0"/>
    </row>
    <row r="40" customFormat="false" ht="15" hidden="false" customHeight="false" outlineLevel="0" collapsed="false">
      <c r="A40" s="0"/>
      <c r="B40" s="9" t="s">
        <v>260</v>
      </c>
      <c r="C40" s="0"/>
      <c r="D40" s="0"/>
      <c r="E40" s="0"/>
      <c r="F40" s="0"/>
      <c r="G40" s="0"/>
      <c r="L40" s="0"/>
      <c r="M40" s="0"/>
    </row>
    <row r="41" customFormat="false" ht="15" hidden="false" customHeight="false" outlineLevel="0" collapsed="false">
      <c r="A41" s="0"/>
      <c r="B41" s="9" t="s">
        <v>261</v>
      </c>
      <c r="C41" s="0"/>
      <c r="D41" s="0"/>
      <c r="E41" s="0"/>
      <c r="F41" s="0"/>
      <c r="G41" s="0"/>
      <c r="L41" s="0"/>
      <c r="M41" s="0"/>
    </row>
    <row r="42" customFormat="false" ht="15" hidden="false" customHeight="false" outlineLevel="0" collapsed="false">
      <c r="A42" s="0"/>
      <c r="B42" s="9" t="s">
        <v>262</v>
      </c>
      <c r="C42" s="0"/>
      <c r="D42" s="0"/>
      <c r="E42" s="0"/>
      <c r="F42" s="0"/>
      <c r="G42" s="0"/>
      <c r="L42" s="0"/>
      <c r="M42" s="0"/>
    </row>
    <row r="43" customFormat="false" ht="15" hidden="false" customHeight="false" outlineLevel="0" collapsed="false">
      <c r="A43" s="0"/>
      <c r="B43" s="9" t="s">
        <v>263</v>
      </c>
      <c r="C43" s="0"/>
      <c r="D43" s="0"/>
      <c r="E43" s="0"/>
      <c r="F43" s="0"/>
      <c r="G43" s="0"/>
      <c r="L43" s="0"/>
      <c r="M43" s="0"/>
    </row>
    <row r="44" customFormat="false" ht="15" hidden="false" customHeight="false" outlineLevel="0" collapsed="false">
      <c r="A44" s="0"/>
      <c r="B44" s="9" t="s">
        <v>264</v>
      </c>
      <c r="C44" s="0"/>
      <c r="D44" s="0"/>
      <c r="E44" s="0"/>
      <c r="F44" s="0"/>
      <c r="G44" s="0"/>
      <c r="L44" s="0"/>
      <c r="M44" s="0"/>
    </row>
    <row r="45" customFormat="false" ht="15" hidden="false" customHeight="false" outlineLevel="0" collapsed="false">
      <c r="A45" s="0"/>
      <c r="B45" s="9" t="s">
        <v>265</v>
      </c>
      <c r="C45" s="0"/>
      <c r="D45" s="0"/>
      <c r="E45" s="0"/>
      <c r="F45" s="0"/>
      <c r="G45" s="0"/>
      <c r="L45" s="0"/>
      <c r="M45" s="0"/>
    </row>
    <row r="46" customFormat="false" ht="15" hidden="false" customHeight="false" outlineLevel="0" collapsed="false">
      <c r="A46" s="0"/>
      <c r="B46" s="58"/>
      <c r="C46" s="0"/>
      <c r="D46" s="0"/>
      <c r="E46" s="0"/>
      <c r="F46" s="0"/>
      <c r="G46" s="0"/>
      <c r="L46" s="0"/>
      <c r="M46" s="0"/>
    </row>
    <row r="47" customFormat="false" ht="15" hidden="false" customHeight="false" outlineLevel="0" collapsed="false">
      <c r="A47" s="0"/>
      <c r="B47" s="47" t="str">
        <f aca="false">IF(B10=Input!I9,"Antal telefoner á "&amp;Input!B130&amp;" kr.","Antal brugere á "&amp;Input!B130&amp;" kr.")</f>
        <v>Antal brugere á 4 kr.</v>
      </c>
      <c r="C47" s="47"/>
      <c r="D47" s="59"/>
      <c r="E47" s="47"/>
      <c r="F47" s="60" t="n">
        <f aca="false">Input!B129</f>
        <v>5</v>
      </c>
      <c r="G47" s="0"/>
      <c r="L47" s="0"/>
      <c r="M47" s="0"/>
    </row>
    <row r="48" customFormat="false" ht="15" hidden="false" customHeight="false" outlineLevel="0" collapsed="false">
      <c r="A48" s="0"/>
      <c r="B48" s="47" t="s">
        <v>266</v>
      </c>
      <c r="C48" s="47"/>
      <c r="D48" s="47"/>
      <c r="E48" s="47"/>
      <c r="F48" s="61" t="n">
        <f aca="false">Input!B131</f>
        <v>100</v>
      </c>
      <c r="G48" s="0"/>
      <c r="L48" s="0"/>
      <c r="M48" s="0"/>
    </row>
    <row r="49" customFormat="false" ht="15.75" hidden="false" customHeight="false" outlineLevel="0" collapsed="false">
      <c r="A49" s="0"/>
      <c r="B49" s="55" t="s">
        <v>267</v>
      </c>
      <c r="C49" s="47"/>
      <c r="D49" s="47"/>
      <c r="E49" s="47"/>
      <c r="F49" s="62" t="n">
        <f aca="false">(F47*Input!B130)+F48</f>
        <v>120</v>
      </c>
      <c r="G49" s="0"/>
      <c r="L49" s="0"/>
      <c r="M49" s="0"/>
    </row>
    <row r="50" customFormat="false" ht="15.75" hidden="false" customHeight="false" outlineLevel="0" collapsed="false">
      <c r="A50" s="0"/>
      <c r="B50" s="47"/>
      <c r="C50" s="47"/>
      <c r="D50" s="47"/>
      <c r="E50" s="47"/>
      <c r="F50" s="47"/>
      <c r="G50" s="0"/>
      <c r="L50" s="0"/>
      <c r="M50" s="0"/>
    </row>
    <row r="51" customFormat="false" ht="15" hidden="false" customHeight="false" outlineLevel="0" collapsed="false">
      <c r="A51" s="0"/>
      <c r="B51" s="47"/>
      <c r="C51" s="0"/>
      <c r="D51" s="0"/>
      <c r="E51" s="0"/>
      <c r="F51" s="0"/>
      <c r="G51" s="0"/>
      <c r="L51" s="0"/>
      <c r="M51" s="0"/>
    </row>
    <row r="52" customFormat="false" ht="15" hidden="false" customHeight="false" outlineLevel="0" collapsed="false">
      <c r="A52" s="0"/>
      <c r="B52" s="47"/>
      <c r="C52" s="0"/>
      <c r="D52" s="0"/>
      <c r="E52" s="0"/>
      <c r="F52" s="0"/>
      <c r="G52" s="0"/>
      <c r="L52" s="0"/>
      <c r="M52" s="0"/>
    </row>
    <row r="53" customFormat="false" ht="15" hidden="false" customHeight="false" outlineLevel="0" collapsed="false">
      <c r="A53" s="0"/>
      <c r="B53" s="47"/>
      <c r="C53" s="0"/>
      <c r="D53" s="0"/>
      <c r="E53" s="0"/>
      <c r="F53" s="0"/>
      <c r="G53" s="0"/>
      <c r="L53" s="0"/>
      <c r="M53" s="0"/>
    </row>
    <row r="54" customFormat="false" ht="15" hidden="false" customHeight="false" outlineLevel="0" collapsed="false">
      <c r="A54" s="0"/>
      <c r="B54" s="47"/>
      <c r="C54" s="0"/>
      <c r="D54" s="0"/>
      <c r="E54" s="0"/>
      <c r="F54" s="0"/>
      <c r="G54" s="0"/>
      <c r="L54" s="0"/>
      <c r="M54" s="0"/>
    </row>
    <row r="55" customFormat="false" ht="15" hidden="false" customHeight="false" outlineLevel="0" collapsed="false">
      <c r="A55" s="0"/>
      <c r="B55" s="47"/>
      <c r="C55" s="0"/>
      <c r="D55" s="0"/>
      <c r="E55" s="0"/>
      <c r="F55" s="0"/>
      <c r="G55" s="0"/>
      <c r="L55" s="0"/>
      <c r="M55" s="0"/>
    </row>
    <row r="56" customFormat="false" ht="15" hidden="false" customHeight="false" outlineLevel="0" collapsed="false">
      <c r="A56" s="0"/>
      <c r="B56" s="47"/>
      <c r="C56" s="0"/>
      <c r="D56" s="0"/>
      <c r="E56" s="0"/>
      <c r="F56" s="0"/>
      <c r="G56" s="0"/>
      <c r="L56" s="0"/>
      <c r="M56" s="0"/>
    </row>
    <row r="57" customFormat="false" ht="30" hidden="false" customHeight="true" outlineLevel="0" collapsed="false">
      <c r="A57" s="0"/>
      <c r="B57" s="47"/>
      <c r="C57" s="0"/>
      <c r="D57" s="0"/>
      <c r="E57" s="0"/>
      <c r="F57" s="0"/>
      <c r="G57" s="0"/>
      <c r="L57" s="0"/>
      <c r="M57" s="0"/>
    </row>
    <row r="58" customFormat="false" ht="15" hidden="false" customHeight="false" outlineLevel="0" collapsed="false">
      <c r="A58" s="0"/>
      <c r="B58" s="47"/>
      <c r="C58" s="0"/>
      <c r="D58" s="0"/>
      <c r="E58" s="0"/>
      <c r="F58" s="0"/>
      <c r="G58" s="0"/>
      <c r="L58" s="0"/>
      <c r="M58" s="0"/>
    </row>
    <row r="59" customFormat="false" ht="15" hidden="false" customHeight="false" outlineLevel="0" collapsed="false">
      <c r="A59" s="0"/>
      <c r="B59" s="47"/>
      <c r="C59" s="0"/>
      <c r="D59" s="0"/>
      <c r="E59" s="0"/>
      <c r="F59" s="0"/>
      <c r="G59" s="0"/>
      <c r="L59" s="0"/>
      <c r="M59" s="0"/>
    </row>
    <row r="60" customFormat="false" ht="15" hidden="false" customHeight="false" outlineLevel="0" collapsed="false">
      <c r="A60" s="0"/>
      <c r="B60" s="47"/>
      <c r="C60" s="0"/>
      <c r="D60" s="0"/>
      <c r="E60" s="0"/>
      <c r="F60" s="0"/>
      <c r="G60" s="0"/>
      <c r="L60" s="0"/>
      <c r="M60" s="0"/>
    </row>
    <row r="61" customFormat="false" ht="15" hidden="false" customHeight="false" outlineLevel="0" collapsed="false">
      <c r="A61" s="0"/>
      <c r="B61" s="47"/>
      <c r="C61" s="0"/>
      <c r="D61" s="0"/>
      <c r="E61" s="0"/>
      <c r="F61" s="0"/>
      <c r="G61" s="0"/>
      <c r="L61" s="0"/>
      <c r="M61" s="0"/>
    </row>
    <row r="62" customFormat="false" ht="15" hidden="false" customHeight="false" outlineLevel="0" collapsed="false">
      <c r="A62" s="0"/>
      <c r="B62" s="47"/>
      <c r="C62" s="0"/>
      <c r="D62" s="0"/>
      <c r="E62" s="0"/>
      <c r="F62" s="0"/>
      <c r="G62" s="0"/>
      <c r="L62" s="0"/>
      <c r="M62" s="0"/>
    </row>
    <row r="63" customFormat="false" ht="15" hidden="false" customHeight="false" outlineLevel="0" collapsed="false">
      <c r="A63" s="0"/>
      <c r="B63" s="47"/>
      <c r="C63" s="0"/>
      <c r="D63" s="0"/>
      <c r="E63" s="0"/>
      <c r="F63" s="0"/>
      <c r="G63" s="0"/>
      <c r="L63" s="0"/>
      <c r="M63" s="0"/>
    </row>
    <row r="64" customFormat="false" ht="15" hidden="false" customHeight="false" outlineLevel="0" collapsed="false">
      <c r="A64" s="0"/>
      <c r="B64" s="47" t="str">
        <f aca="false">IF($B$10=Input!I$2,"Funktionsændringer indmeldes på telefon "&amp;Input!M$2&amp;" eller på mail",IF($B$10=Input!I$3,"Funktionsændringer indmeldes på telefon "&amp;Input!M$3&amp;" eller på mail",IF($B$10=Input!I$4,"Funktionsændringer indmeldes på telefon "&amp;Input!M$4&amp;" eller på mail",IF($B$10=Input!I$5,"Funktionsændringer indmeldes på telefon "&amp;Input!M$5&amp;" eller på mail",IF($B$10=Input!I$6,"Funktionsændringer indmeldes på telefon "&amp;Input!M$6&amp;" eller på mail",IF($B$10=Input!I$7,"Funktionsændringer indmeldes på telefon "&amp;Input!M$7&amp;" eller på mail",IF($B$10=Input!I$8,"Funktionsændringer indmeldes på telefon "&amp;Input!M$8&amp;" eller på mail",IF($B$10=Input!I$9,"Funktionsændringer indmeldes på telefon "&amp;Input!M$9&amp;" eller på mail",IF($B$10=Input!I$10,"Funktionsændringer indmeldes på telefon "&amp;Input!M$10&amp;" eller på mail","")))))))))</f>
        <v>Funktionsændringer indmeldes på telefon 56 95 85 15 eller på mail</v>
      </c>
      <c r="C64" s="0"/>
      <c r="D64" s="0"/>
      <c r="E64" s="0"/>
      <c r="F64" s="0"/>
      <c r="G64" s="0"/>
      <c r="L64" s="0"/>
      <c r="M64" s="0"/>
    </row>
    <row r="65" customFormat="false" ht="15" hidden="false" customHeight="false" outlineLevel="0" collapsed="false">
      <c r="A65" s="0"/>
      <c r="B65" s="47" t="str">
        <f aca="false">IF($B$10=Input!I$2,Input!N$2&amp;" på hverdage i tidsrummet kl. 08:00 – ",IF($B$10=Input!I$3,Input!N$3&amp;" på hverdage i tidsrummet kl. 08:00 – ",IF($B$10=Input!I$4,Input!N$4&amp;" på hverdage i tidsrummet kl. 08:00 – ",IF($B$10=Input!I$5,Input!N$5&amp;" på hverdage i tidsrummet kl. 08:00 – ",IF($B$10=Input!I$6,Input!N$6&amp;" på hverdage i tidsrummet kl. 08:00 – ",IF($B$10=Input!I$7,Input!N$7&amp;" på hverdage i tidsrummet kl. 08:00 – ",IF($B$10=Input!I$8,Input!N$8&amp;" på hverdage i tidsrummet kl. 08:00 – ",IF($B$10=Input!I$9,Input!N$9&amp;" på hverdage i tidsrummet kl. 08:00 – ",IF($B$10=Input!I$10,Input!N$10&amp;" på hverdage i tidsrummet kl. 08:00 – ","")))))))))</f>
        <v>ronne@tdcerhvervscenter.dk på hverdage i tidsrummet kl. 08:00 – </v>
      </c>
      <c r="C65" s="0"/>
      <c r="D65" s="0"/>
      <c r="E65" s="0"/>
      <c r="F65" s="0"/>
      <c r="G65" s="0"/>
      <c r="L65" s="0"/>
      <c r="M65" s="0"/>
    </row>
    <row r="66" customFormat="false" ht="15" hidden="false" customHeight="false" outlineLevel="0" collapsed="false">
      <c r="A66" s="0"/>
      <c r="B66" s="47" t="s">
        <v>268</v>
      </c>
      <c r="C66" s="0"/>
      <c r="D66" s="0"/>
      <c r="E66" s="0"/>
      <c r="F66" s="0"/>
      <c r="G66" s="0"/>
      <c r="L66" s="0"/>
      <c r="M66" s="0"/>
    </row>
    <row r="67" customFormat="false" ht="15" hidden="false" customHeight="false" outlineLevel="0" collapsed="false">
      <c r="A67" s="0"/>
      <c r="B67" s="47"/>
      <c r="C67" s="0"/>
      <c r="D67" s="0"/>
      <c r="E67" s="0"/>
      <c r="F67" s="0"/>
      <c r="G67" s="0"/>
      <c r="L67" s="0"/>
      <c r="M67" s="0"/>
    </row>
    <row r="68" customFormat="false" ht="15" hidden="false" customHeight="false" outlineLevel="0" collapsed="false">
      <c r="A68" s="0"/>
      <c r="B68" s="55" t="s">
        <v>269</v>
      </c>
      <c r="C68" s="0"/>
      <c r="D68" s="0"/>
      <c r="E68" s="0"/>
      <c r="F68" s="0"/>
      <c r="G68" s="0"/>
      <c r="L68" s="0"/>
      <c r="M68" s="0"/>
    </row>
    <row r="69" customFormat="false" ht="15" hidden="false" customHeight="false" outlineLevel="0" collapsed="false">
      <c r="A69" s="0"/>
      <c r="B69" s="47" t="s">
        <v>270</v>
      </c>
      <c r="C69" s="0"/>
      <c r="D69" s="0"/>
      <c r="E69" s="0"/>
      <c r="F69" s="0"/>
      <c r="G69" s="0"/>
      <c r="L69" s="0"/>
      <c r="M69" s="0"/>
    </row>
    <row r="70" customFormat="false" ht="15" hidden="false" customHeight="false" outlineLevel="0" collapsed="false">
      <c r="A70" s="0"/>
      <c r="B70" s="47" t="s">
        <v>271</v>
      </c>
      <c r="C70" s="0"/>
      <c r="D70" s="0"/>
      <c r="E70" s="0"/>
      <c r="F70" s="0"/>
      <c r="G70" s="0"/>
      <c r="L70" s="0"/>
      <c r="M70" s="0"/>
    </row>
    <row r="71" customFormat="false" ht="15" hidden="false" customHeight="false" outlineLevel="0" collapsed="false">
      <c r="A71" s="0"/>
      <c r="B71" s="47" t="s">
        <v>272</v>
      </c>
      <c r="C71" s="0"/>
      <c r="D71" s="0"/>
      <c r="E71" s="0"/>
      <c r="F71" s="0"/>
      <c r="G71" s="0"/>
      <c r="L71" s="0"/>
      <c r="M71" s="0"/>
    </row>
    <row r="72" customFormat="false" ht="15" hidden="false" customHeight="false" outlineLevel="0" collapsed="false">
      <c r="A72" s="0"/>
      <c r="B72" s="47" t="s">
        <v>273</v>
      </c>
      <c r="C72" s="0"/>
      <c r="D72" s="0"/>
      <c r="E72" s="0"/>
      <c r="F72" s="0"/>
      <c r="G72" s="0"/>
      <c r="L72" s="0"/>
      <c r="M72" s="0"/>
    </row>
    <row r="73" customFormat="false" ht="15" hidden="false" customHeight="false" outlineLevel="0" collapsed="false">
      <c r="A73" s="0"/>
      <c r="B73" s="47"/>
      <c r="C73" s="0"/>
      <c r="D73" s="0"/>
      <c r="E73" s="0"/>
      <c r="F73" s="0"/>
      <c r="G73" s="0"/>
      <c r="L73" s="0"/>
      <c r="M73" s="0"/>
    </row>
    <row r="74" customFormat="false" ht="15" hidden="false" customHeight="false" outlineLevel="0" collapsed="false">
      <c r="A74" s="0"/>
      <c r="B74" s="47" t="s">
        <v>274</v>
      </c>
      <c r="C74" s="0"/>
      <c r="D74" s="0"/>
      <c r="E74" s="0"/>
      <c r="F74" s="0"/>
      <c r="G74" s="0"/>
      <c r="L74" s="0"/>
      <c r="M74" s="0"/>
    </row>
    <row r="75" customFormat="false" ht="15" hidden="false" customHeight="false" outlineLevel="0" collapsed="false">
      <c r="A75" s="0"/>
      <c r="B75" s="47" t="s">
        <v>275</v>
      </c>
      <c r="C75" s="0"/>
      <c r="D75" s="0"/>
      <c r="E75" s="0"/>
      <c r="F75" s="0"/>
      <c r="G75" s="0"/>
      <c r="L75" s="0"/>
      <c r="M75" s="0"/>
    </row>
    <row r="76" customFormat="false" ht="15" hidden="false" customHeight="false" outlineLevel="0" collapsed="false">
      <c r="A76" s="0"/>
      <c r="B76" s="47" t="s">
        <v>276</v>
      </c>
      <c r="C76" s="0"/>
      <c r="D76" s="0"/>
      <c r="E76" s="0"/>
      <c r="F76" s="0"/>
      <c r="G76" s="0"/>
      <c r="L76" s="0"/>
      <c r="M76" s="0"/>
    </row>
    <row r="77" customFormat="false" ht="15" hidden="false" customHeight="false" outlineLevel="0" collapsed="false">
      <c r="A77" s="0"/>
      <c r="B77" s="47"/>
      <c r="C77" s="0"/>
      <c r="D77" s="0"/>
      <c r="E77" s="0"/>
      <c r="F77" s="0"/>
      <c r="G77" s="0"/>
      <c r="L77" s="0"/>
      <c r="M77" s="0"/>
    </row>
    <row r="78" customFormat="false" ht="15" hidden="false" customHeight="false" outlineLevel="0" collapsed="false">
      <c r="A78" s="0"/>
      <c r="B78" s="47" t="s">
        <v>277</v>
      </c>
      <c r="C78" s="0"/>
      <c r="D78" s="0"/>
      <c r="E78" s="0"/>
      <c r="F78" s="0"/>
      <c r="G78" s="0"/>
      <c r="L78" s="0"/>
      <c r="M78" s="0"/>
    </row>
    <row r="79" customFormat="false" ht="15" hidden="false" customHeight="false" outlineLevel="0" collapsed="false">
      <c r="A79" s="0"/>
      <c r="B79" s="47" t="s">
        <v>278</v>
      </c>
      <c r="C79" s="0"/>
      <c r="D79" s="0"/>
      <c r="E79" s="0"/>
      <c r="F79" s="0"/>
      <c r="G79" s="0"/>
      <c r="L79" s="0"/>
      <c r="M79" s="0"/>
    </row>
    <row r="80" customFormat="false" ht="15" hidden="false" customHeight="false" outlineLevel="0" collapsed="false">
      <c r="A80" s="0"/>
      <c r="B80" s="47" t="s">
        <v>279</v>
      </c>
      <c r="C80" s="0"/>
      <c r="D80" s="0"/>
      <c r="E80" s="0"/>
      <c r="F80" s="0"/>
      <c r="G80" s="0"/>
      <c r="L80" s="0"/>
      <c r="M80" s="0"/>
    </row>
    <row r="81" customFormat="false" ht="15" hidden="false" customHeight="false" outlineLevel="0" collapsed="false">
      <c r="A81" s="0"/>
      <c r="B81" s="47"/>
      <c r="C81" s="0"/>
      <c r="D81" s="0"/>
      <c r="E81" s="0"/>
      <c r="F81" s="0"/>
      <c r="G81" s="0"/>
      <c r="L81" s="0"/>
      <c r="M81" s="0"/>
    </row>
    <row r="82" customFormat="false" ht="15" hidden="false" customHeight="false" outlineLevel="0" collapsed="false">
      <c r="A82" s="0"/>
      <c r="B82" s="47" t="s">
        <v>280</v>
      </c>
      <c r="C82" s="0"/>
      <c r="D82" s="0"/>
      <c r="E82" s="0"/>
      <c r="F82" s="0"/>
      <c r="G82" s="0"/>
      <c r="L82" s="0"/>
      <c r="M82" s="0"/>
    </row>
    <row r="83" customFormat="false" ht="15" hidden="false" customHeight="false" outlineLevel="0" collapsed="false">
      <c r="A83" s="0"/>
      <c r="B83" s="47"/>
      <c r="C83" s="0"/>
      <c r="D83" s="0"/>
      <c r="E83" s="0"/>
      <c r="F83" s="0"/>
      <c r="G83" s="0"/>
      <c r="L83" s="0"/>
      <c r="M83" s="0"/>
    </row>
    <row r="84" customFormat="false" ht="15" hidden="false" customHeight="false" outlineLevel="0" collapsed="false">
      <c r="A84" s="0"/>
      <c r="B84" s="55" t="s">
        <v>281</v>
      </c>
      <c r="C84" s="0"/>
      <c r="D84" s="0"/>
      <c r="E84" s="0"/>
      <c r="F84" s="0"/>
      <c r="G84" s="0"/>
      <c r="L84" s="0"/>
      <c r="M84" s="0"/>
    </row>
    <row r="85" customFormat="false" ht="15" hidden="false" customHeight="false" outlineLevel="0" collapsed="false">
      <c r="A85" s="0"/>
      <c r="B85" s="47" t="s">
        <v>282</v>
      </c>
      <c r="C85" s="0"/>
      <c r="D85" s="0"/>
      <c r="E85" s="0"/>
      <c r="F85" s="0"/>
      <c r="G85" s="0"/>
      <c r="L85" s="0"/>
      <c r="M85" s="0"/>
    </row>
    <row r="86" customFormat="false" ht="15" hidden="false" customHeight="false" outlineLevel="0" collapsed="false">
      <c r="A86" s="0"/>
      <c r="B86" s="47" t="s">
        <v>283</v>
      </c>
      <c r="C86" s="0"/>
      <c r="D86" s="0"/>
      <c r="E86" s="0"/>
      <c r="F86" s="0"/>
      <c r="G86" s="0"/>
      <c r="L86" s="0"/>
      <c r="M86" s="0"/>
    </row>
    <row r="87" customFormat="false" ht="15" hidden="false" customHeight="false" outlineLevel="0" collapsed="false">
      <c r="A87" s="0"/>
      <c r="B87" s="47" t="s">
        <v>284</v>
      </c>
      <c r="C87" s="0"/>
      <c r="D87" s="0"/>
      <c r="E87" s="0"/>
      <c r="F87" s="0"/>
      <c r="G87" s="0"/>
      <c r="L87" s="0"/>
      <c r="M87" s="0"/>
    </row>
    <row r="88" customFormat="false" ht="15" hidden="false" customHeight="false" outlineLevel="0" collapsed="false">
      <c r="A88" s="0"/>
      <c r="B88" s="47" t="s">
        <v>285</v>
      </c>
      <c r="C88" s="0"/>
      <c r="D88" s="0"/>
      <c r="E88" s="0"/>
      <c r="F88" s="0"/>
      <c r="G88" s="0"/>
      <c r="L88" s="0"/>
      <c r="M88" s="0"/>
    </row>
    <row r="89" customFormat="false" ht="15" hidden="false" customHeight="false" outlineLevel="0" collapsed="false">
      <c r="A89" s="0"/>
      <c r="B89" s="47" t="s">
        <v>286</v>
      </c>
      <c r="C89" s="0"/>
      <c r="D89" s="0"/>
      <c r="E89" s="0"/>
      <c r="F89" s="0"/>
      <c r="G89" s="0"/>
      <c r="L89" s="0"/>
      <c r="M89" s="0"/>
    </row>
    <row r="90" customFormat="false" ht="15" hidden="false" customHeight="false" outlineLevel="0" collapsed="false">
      <c r="A90" s="0"/>
      <c r="B90" s="47"/>
      <c r="C90" s="0"/>
      <c r="D90" s="0"/>
      <c r="E90" s="0"/>
      <c r="F90" s="0"/>
      <c r="G90" s="0"/>
      <c r="L90" s="0"/>
      <c r="M90" s="0"/>
    </row>
    <row r="91" customFormat="false" ht="15" hidden="false" customHeight="false" outlineLevel="0" collapsed="false">
      <c r="A91" s="0"/>
      <c r="B91" s="55" t="s">
        <v>287</v>
      </c>
      <c r="C91" s="0"/>
      <c r="D91" s="0"/>
      <c r="E91" s="0"/>
      <c r="F91" s="0"/>
      <c r="G91" s="0"/>
      <c r="L91" s="0"/>
      <c r="M91" s="0"/>
    </row>
    <row r="92" customFormat="false" ht="15" hidden="false" customHeight="false" outlineLevel="0" collapsed="false">
      <c r="A92" s="0"/>
      <c r="B92" s="47" t="s">
        <v>288</v>
      </c>
      <c r="C92" s="0"/>
      <c r="D92" s="0"/>
      <c r="E92" s="0"/>
      <c r="F92" s="0"/>
      <c r="G92" s="0"/>
      <c r="L92" s="0"/>
      <c r="M92" s="0"/>
    </row>
    <row r="93" customFormat="false" ht="15" hidden="false" customHeight="false" outlineLevel="0" collapsed="false">
      <c r="A93" s="0"/>
      <c r="B93" s="47" t="s">
        <v>289</v>
      </c>
      <c r="C93" s="0"/>
      <c r="D93" s="0"/>
      <c r="E93" s="0"/>
      <c r="F93" s="0"/>
      <c r="G93" s="0"/>
      <c r="L93" s="0"/>
      <c r="M93" s="0"/>
    </row>
    <row r="94" customFormat="false" ht="15" hidden="false" customHeight="false" outlineLevel="0" collapsed="false">
      <c r="A94" s="0"/>
      <c r="B94" s="47" t="s">
        <v>290</v>
      </c>
      <c r="C94" s="0"/>
      <c r="D94" s="0"/>
      <c r="E94" s="0"/>
      <c r="F94" s="0"/>
      <c r="G94" s="0"/>
      <c r="L94" s="0"/>
      <c r="M94" s="0"/>
    </row>
    <row r="95" customFormat="false" ht="15" hidden="false" customHeight="false" outlineLevel="0" collapsed="false">
      <c r="A95" s="0"/>
      <c r="B95" s="47" t="s">
        <v>291</v>
      </c>
      <c r="C95" s="0"/>
      <c r="D95" s="0"/>
      <c r="E95" s="0"/>
      <c r="F95" s="0"/>
      <c r="G95" s="0"/>
      <c r="L95" s="0"/>
      <c r="M95" s="0"/>
    </row>
    <row r="96" customFormat="false" ht="15" hidden="false" customHeight="false" outlineLevel="0" collapsed="false">
      <c r="A96" s="0"/>
      <c r="B96" s="47" t="s">
        <v>292</v>
      </c>
      <c r="C96" s="0"/>
      <c r="D96" s="0"/>
      <c r="E96" s="0"/>
      <c r="F96" s="0"/>
      <c r="G96" s="0"/>
      <c r="L96" s="0"/>
      <c r="M96" s="0"/>
    </row>
    <row r="97" customFormat="false" ht="15" hidden="false" customHeight="false" outlineLevel="0" collapsed="false">
      <c r="A97" s="0"/>
      <c r="B97" s="47" t="s">
        <v>293</v>
      </c>
      <c r="C97" s="0"/>
      <c r="D97" s="0"/>
      <c r="E97" s="0"/>
      <c r="F97" s="0"/>
      <c r="G97" s="0"/>
      <c r="L97" s="0"/>
      <c r="M97" s="0"/>
    </row>
    <row r="98" customFormat="false" ht="15" hidden="false" customHeight="false" outlineLevel="0" collapsed="false">
      <c r="A98" s="0"/>
      <c r="B98" s="47"/>
      <c r="C98" s="0"/>
      <c r="D98" s="0"/>
      <c r="E98" s="0"/>
      <c r="F98" s="0"/>
      <c r="G98" s="0"/>
      <c r="L98" s="0"/>
      <c r="M98" s="0"/>
    </row>
    <row r="99" customFormat="false" ht="15" hidden="false" customHeight="false" outlineLevel="0" collapsed="false">
      <c r="A99" s="0"/>
      <c r="B99" s="47" t="s">
        <v>294</v>
      </c>
      <c r="C99" s="0"/>
      <c r="D99" s="0"/>
      <c r="E99" s="0"/>
      <c r="F99" s="0"/>
      <c r="G99" s="0"/>
      <c r="L99" s="0"/>
      <c r="M99" s="0"/>
    </row>
    <row r="100" customFormat="false" ht="15" hidden="false" customHeight="false" outlineLevel="0" collapsed="false">
      <c r="A100" s="0"/>
      <c r="B100" s="47" t="s">
        <v>295</v>
      </c>
      <c r="C100" s="0"/>
      <c r="D100" s="0"/>
      <c r="E100" s="0"/>
      <c r="F100" s="0"/>
      <c r="G100" s="0"/>
      <c r="L100" s="0"/>
      <c r="M100" s="0"/>
    </row>
    <row r="101" customFormat="false" ht="15" hidden="false" customHeight="false" outlineLevel="0" collapsed="false">
      <c r="A101" s="0"/>
      <c r="B101" s="47"/>
      <c r="C101" s="0"/>
      <c r="D101" s="0"/>
      <c r="E101" s="0"/>
      <c r="F101" s="0"/>
      <c r="G101" s="0"/>
      <c r="L101" s="0"/>
      <c r="M101" s="0"/>
    </row>
    <row r="102" customFormat="false" ht="15" hidden="false" customHeight="false" outlineLevel="0" collapsed="false">
      <c r="A102" s="0"/>
      <c r="B102" s="55" t="s">
        <v>296</v>
      </c>
      <c r="C102" s="47"/>
      <c r="D102" s="47"/>
      <c r="E102" s="47"/>
      <c r="F102" s="0"/>
      <c r="G102" s="0"/>
      <c r="L102" s="0"/>
      <c r="M102" s="0"/>
    </row>
    <row r="103" customFormat="false" ht="15" hidden="false" customHeight="false" outlineLevel="0" collapsed="false">
      <c r="A103" s="0"/>
      <c r="B103" s="47" t="s">
        <v>297</v>
      </c>
      <c r="C103" s="47"/>
      <c r="D103" s="47"/>
      <c r="E103" s="47"/>
      <c r="F103" s="0"/>
      <c r="G103" s="0"/>
      <c r="L103" s="0"/>
      <c r="M103" s="0"/>
    </row>
    <row r="104" customFormat="false" ht="15" hidden="false" customHeight="false" outlineLevel="0" collapsed="false">
      <c r="A104" s="0"/>
      <c r="B104" s="47" t="s">
        <v>298</v>
      </c>
      <c r="C104" s="47"/>
      <c r="D104" s="47"/>
      <c r="E104" s="47"/>
      <c r="F104" s="0"/>
      <c r="G104" s="0"/>
      <c r="L104" s="0"/>
      <c r="M104" s="0"/>
    </row>
    <row r="105" customFormat="false" ht="15" hidden="false" customHeight="false" outlineLevel="0" collapsed="false">
      <c r="A105" s="0"/>
      <c r="B105" s="47" t="s">
        <v>299</v>
      </c>
      <c r="C105" s="47"/>
      <c r="D105" s="47"/>
      <c r="E105" s="47"/>
      <c r="F105" s="0"/>
      <c r="G105" s="0"/>
      <c r="L105" s="0"/>
      <c r="M105" s="0"/>
    </row>
    <row r="106" customFormat="false" ht="15" hidden="false" customHeight="false" outlineLevel="0" collapsed="false">
      <c r="A106" s="0"/>
      <c r="B106" s="47" t="s">
        <v>300</v>
      </c>
      <c r="C106" s="47"/>
      <c r="D106" s="47"/>
      <c r="E106" s="47"/>
      <c r="F106" s="0"/>
      <c r="G106" s="0"/>
      <c r="L106" s="0"/>
      <c r="M106" s="0"/>
    </row>
    <row r="107" customFormat="false" ht="15" hidden="false" customHeight="false" outlineLevel="0" collapsed="false">
      <c r="A107" s="0"/>
      <c r="B107" s="47" t="s">
        <v>301</v>
      </c>
      <c r="C107" s="47"/>
      <c r="D107" s="47"/>
      <c r="E107" s="47"/>
      <c r="F107" s="0"/>
      <c r="G107" s="0"/>
      <c r="L107" s="0"/>
      <c r="M107" s="0"/>
    </row>
    <row r="108" customFormat="false" ht="15" hidden="false" customHeight="false" outlineLevel="0" collapsed="false">
      <c r="A108" s="0"/>
      <c r="B108" s="47" t="s">
        <v>302</v>
      </c>
      <c r="C108" s="47"/>
      <c r="D108" s="47"/>
      <c r="E108" s="47"/>
      <c r="F108" s="0"/>
      <c r="G108" s="0"/>
      <c r="L108" s="0"/>
      <c r="M108" s="0"/>
    </row>
    <row r="109" customFormat="false" ht="15" hidden="false" customHeight="false" outlineLevel="0" collapsed="false">
      <c r="A109" s="0"/>
      <c r="B109" s="47"/>
      <c r="C109" s="47"/>
      <c r="D109" s="47"/>
      <c r="E109" s="47"/>
      <c r="F109" s="0"/>
      <c r="G109" s="0"/>
      <c r="L109" s="0"/>
      <c r="M109" s="0"/>
    </row>
    <row r="110" customFormat="false" ht="15" hidden="false" customHeight="false" outlineLevel="0" collapsed="false">
      <c r="A110" s="0"/>
      <c r="B110" s="47"/>
      <c r="C110" s="47"/>
      <c r="D110" s="47"/>
      <c r="E110" s="47"/>
      <c r="F110" s="0"/>
      <c r="G110" s="0"/>
      <c r="L110" s="0"/>
      <c r="M110" s="0"/>
    </row>
    <row r="111" customFormat="false" ht="15" hidden="false" customHeight="false" outlineLevel="0" collapsed="false">
      <c r="A111" s="0"/>
      <c r="B111" s="47"/>
      <c r="C111" s="47"/>
      <c r="D111" s="47"/>
      <c r="E111" s="47"/>
      <c r="F111" s="0"/>
      <c r="G111" s="0"/>
      <c r="L111" s="0"/>
      <c r="M111" s="0"/>
    </row>
    <row r="112" customFormat="false" ht="15" hidden="false" customHeight="false" outlineLevel="0" collapsed="false">
      <c r="A112" s="0"/>
      <c r="B112" s="47"/>
      <c r="C112" s="47"/>
      <c r="D112" s="47"/>
      <c r="E112" s="47"/>
      <c r="F112" s="0"/>
      <c r="G112" s="0"/>
      <c r="L112" s="0"/>
      <c r="M112" s="0"/>
    </row>
    <row r="113" customFormat="false" ht="30" hidden="false" customHeight="true" outlineLevel="0" collapsed="false">
      <c r="A113" s="0"/>
      <c r="B113" s="47"/>
      <c r="C113" s="47"/>
      <c r="D113" s="47"/>
      <c r="E113" s="47"/>
      <c r="F113" s="0"/>
      <c r="G113" s="0"/>
      <c r="L113" s="0"/>
      <c r="M113" s="0"/>
    </row>
    <row r="114" customFormat="false" ht="15" hidden="false" customHeight="false" outlineLevel="0" collapsed="false">
      <c r="A114" s="0"/>
      <c r="B114" s="47"/>
      <c r="C114" s="47"/>
      <c r="D114" s="47"/>
      <c r="E114" s="47"/>
      <c r="F114" s="0"/>
      <c r="G114" s="0"/>
      <c r="L114" s="0"/>
      <c r="M114" s="0"/>
    </row>
    <row r="115" customFormat="false" ht="15" hidden="false" customHeight="false" outlineLevel="0" collapsed="false">
      <c r="A115" s="0"/>
      <c r="B115" s="47"/>
      <c r="C115" s="47"/>
      <c r="D115" s="47"/>
      <c r="E115" s="47"/>
      <c r="F115" s="0"/>
      <c r="G115" s="0"/>
      <c r="L115" s="0"/>
      <c r="M115" s="0"/>
    </row>
    <row r="116" customFormat="false" ht="15" hidden="false" customHeight="false" outlineLevel="0" collapsed="false">
      <c r="A116" s="0"/>
      <c r="B116" s="47"/>
      <c r="C116" s="47"/>
      <c r="D116" s="47"/>
      <c r="E116" s="47"/>
      <c r="F116" s="0"/>
      <c r="G116" s="0"/>
      <c r="L116" s="0"/>
      <c r="M116" s="0"/>
    </row>
    <row r="117" customFormat="false" ht="15" hidden="false" customHeight="false" outlineLevel="0" collapsed="false">
      <c r="A117" s="0"/>
      <c r="B117" s="47"/>
      <c r="C117" s="47"/>
      <c r="D117" s="47"/>
      <c r="E117" s="47"/>
      <c r="F117" s="0"/>
      <c r="G117" s="0"/>
      <c r="L117" s="0"/>
      <c r="M117" s="0"/>
    </row>
    <row r="118" customFormat="false" ht="15" hidden="false" customHeight="false" outlineLevel="0" collapsed="false">
      <c r="A118" s="0"/>
      <c r="B118" s="47"/>
      <c r="C118" s="47"/>
      <c r="D118" s="47"/>
      <c r="E118" s="47"/>
      <c r="F118" s="0"/>
      <c r="G118" s="0"/>
      <c r="L118" s="0"/>
      <c r="M118" s="0"/>
    </row>
    <row r="119" customFormat="false" ht="15" hidden="false" customHeight="false" outlineLevel="0" collapsed="false">
      <c r="A119" s="0"/>
      <c r="B119" s="47"/>
      <c r="C119" s="47"/>
      <c r="D119" s="47"/>
      <c r="E119" s="47"/>
      <c r="F119" s="0"/>
      <c r="G119" s="0"/>
      <c r="L119" s="0"/>
      <c r="M119" s="0"/>
    </row>
    <row r="120" customFormat="false" ht="15" hidden="false" customHeight="false" outlineLevel="0" collapsed="false">
      <c r="A120" s="0"/>
      <c r="B120" s="55" t="s">
        <v>303</v>
      </c>
      <c r="C120" s="47"/>
      <c r="D120" s="47"/>
      <c r="E120" s="47"/>
      <c r="F120" s="0"/>
      <c r="G120" s="0"/>
      <c r="L120" s="0"/>
      <c r="M120" s="0"/>
    </row>
    <row r="121" customFormat="false" ht="15" hidden="false" customHeight="false" outlineLevel="0" collapsed="false">
      <c r="A121" s="0"/>
      <c r="B121" s="47" t="s">
        <v>304</v>
      </c>
      <c r="C121" s="47"/>
      <c r="D121" s="47"/>
      <c r="E121" s="47"/>
      <c r="F121" s="0"/>
      <c r="G121" s="0"/>
      <c r="L121" s="0"/>
      <c r="M121" s="0"/>
    </row>
    <row r="122" customFormat="false" ht="15" hidden="false" customHeight="false" outlineLevel="0" collapsed="false">
      <c r="A122" s="0"/>
      <c r="B122" s="47" t="s">
        <v>305</v>
      </c>
      <c r="C122" s="47"/>
      <c r="D122" s="47"/>
      <c r="E122" s="47"/>
      <c r="F122" s="0"/>
      <c r="G122" s="0"/>
      <c r="L122" s="0"/>
      <c r="M122" s="0"/>
    </row>
    <row r="123" customFormat="false" ht="15" hidden="false" customHeight="false" outlineLevel="0" collapsed="false">
      <c r="A123" s="0"/>
      <c r="B123" s="47"/>
      <c r="C123" s="47"/>
      <c r="D123" s="47"/>
      <c r="E123" s="47"/>
      <c r="F123" s="0"/>
      <c r="G123" s="0"/>
      <c r="L123" s="0"/>
      <c r="M123" s="0"/>
    </row>
    <row r="124" customFormat="false" ht="20.25" hidden="false" customHeight="false" outlineLevel="0" collapsed="false">
      <c r="A124" s="0"/>
      <c r="B124" s="63" t="s">
        <v>306</v>
      </c>
      <c r="C124" s="47"/>
      <c r="D124" s="47"/>
      <c r="E124" s="47"/>
      <c r="F124" s="47"/>
      <c r="G124" s="0"/>
      <c r="L124" s="0"/>
      <c r="M124" s="0"/>
    </row>
    <row r="125" customFormat="false" ht="15" hidden="false" customHeight="false" outlineLevel="0" collapsed="false">
      <c r="A125" s="0"/>
      <c r="B125" s="47" t="s">
        <v>307</v>
      </c>
      <c r="C125" s="47"/>
      <c r="D125" s="47"/>
      <c r="E125" s="47"/>
      <c r="F125" s="47"/>
      <c r="G125" s="0"/>
      <c r="L125" s="0"/>
      <c r="M125" s="0"/>
    </row>
    <row r="126" customFormat="false" ht="15" hidden="false" customHeight="false" outlineLevel="0" collapsed="false">
      <c r="A126" s="0"/>
      <c r="B126" s="47" t="str">
        <f aca="false">IF(Input!B136="","","løsning afregnes rentefrit over "&amp;Input!B136&amp;" måneder. Eventuelle omkostninger til")</f>
        <v>løsning afregnes rentefrit over 48 måneder. Eventuelle omkostninger til</v>
      </c>
      <c r="C126" s="47"/>
      <c r="D126" s="47"/>
      <c r="E126" s="47"/>
      <c r="F126" s="47"/>
      <c r="G126" s="0"/>
      <c r="L126" s="47"/>
      <c r="M126" s="0"/>
    </row>
    <row r="127" customFormat="false" ht="15" hidden="false" customHeight="false" outlineLevel="0" collapsed="false">
      <c r="A127" s="0"/>
      <c r="B127" s="47" t="s">
        <v>308</v>
      </c>
      <c r="C127" s="47"/>
      <c r="D127" s="47"/>
      <c r="E127" s="47"/>
      <c r="F127" s="47"/>
      <c r="G127" s="0"/>
      <c r="M127" s="0"/>
    </row>
    <row r="128" customFormat="false" ht="15" hidden="false" customHeight="false" outlineLevel="0" collapsed="false">
      <c r="A128" s="0"/>
      <c r="B128" s="47" t="s">
        <v>309</v>
      </c>
      <c r="C128" s="47"/>
      <c r="D128" s="47"/>
      <c r="E128" s="47"/>
      <c r="F128" s="47"/>
      <c r="G128" s="0"/>
      <c r="M128" s="0"/>
    </row>
    <row r="129" customFormat="false" ht="15" hidden="false" customHeight="false" outlineLevel="0" collapsed="false">
      <c r="A129" s="0"/>
      <c r="B129" s="47"/>
      <c r="C129" s="47"/>
      <c r="D129" s="47"/>
      <c r="E129" s="47"/>
      <c r="F129" s="47"/>
      <c r="G129" s="0"/>
      <c r="M129" s="0"/>
    </row>
    <row r="130" customFormat="false" ht="15" hidden="false" customHeight="false" outlineLevel="0" collapsed="false">
      <c r="A130" s="0"/>
      <c r="B130" s="47" t="s">
        <v>310</v>
      </c>
      <c r="C130" s="47"/>
      <c r="D130" s="47"/>
      <c r="E130" s="47"/>
      <c r="F130" s="47"/>
      <c r="G130" s="0"/>
      <c r="M130" s="0"/>
    </row>
    <row r="131" customFormat="false" ht="15" hidden="false" customHeight="false" outlineLevel="0" collapsed="false">
      <c r="A131" s="0"/>
      <c r="B131" s="47"/>
      <c r="C131" s="47"/>
      <c r="D131" s="47"/>
      <c r="E131" s="47"/>
      <c r="F131" s="47"/>
      <c r="G131" s="0"/>
      <c r="M131" s="0"/>
    </row>
    <row r="132" customFormat="false" ht="15.75" hidden="false" customHeight="false" outlineLevel="0" collapsed="false">
      <c r="A132" s="64"/>
      <c r="B132" s="47" t="s">
        <v>236</v>
      </c>
      <c r="C132" s="65"/>
      <c r="D132" s="65"/>
      <c r="E132" s="48"/>
      <c r="F132" s="66" t="n">
        <f aca="false">IF(Input!$B$111=Input!$I$2,'Data Omstilling'!J68,IF(Input!$B$111=Input!$I$3,'Data Omstilling'!G68,IF(Input!$B$111=Input!$I$4,'Data Omstilling'!I68,IF(Input!$B$111=Input!$I$5,'Data Omstilling'!G68,IF(Input!$B$111=Input!$I$6,'Data Omstilling'!G68,IF(OR(Input!$B$111=Input!$I$7, Input!$B$111=Input!$I$8, Input!$B$111=Input!$I$9, Input!$B$111=Input!$I$10),'Data Omstilling'!H68,"Ej inkluderet"))))))</f>
        <v>0</v>
      </c>
      <c r="G132" s="0"/>
      <c r="M132" s="0"/>
    </row>
    <row r="133" customFormat="false" ht="15.75" hidden="false" customHeight="false" outlineLevel="0" collapsed="false">
      <c r="A133" s="64"/>
      <c r="B133" s="47" t="str">
        <f aca="false">IF(Input!B187&gt;0,"Opsætning Wallboard light",IF(Input!B188&gt;0,"Opsætning Wallboard",""))</f>
        <v>Opsætning Wallboard light</v>
      </c>
      <c r="C133" s="65"/>
      <c r="D133" s="65"/>
      <c r="E133" s="48"/>
      <c r="F133" s="66" t="n">
        <f aca="false">IF(Input!$B$111=Input!$I$2,'Data Omstilling'!J70,IF(Input!$B$111=Input!$I$3,'Data Omstilling'!G70,IF(Input!$B$111=Input!$I$4,'Data Omstilling'!I70,IF(Input!$B$111=Input!$I$5,'Data Omstilling'!G70,IF(Input!$B$111=Input!$I$6,'Data Omstilling'!G70,IF(OR(Input!$B$111=Input!$I$7, Input!$B$111=Input!$I$8, Input!$B$111=Input!$I$9, Input!$B$111=Input!$I$10),'Data Omstilling'!H70,"Ej inkluderet"))))))</f>
        <v>0</v>
      </c>
      <c r="G133" s="0"/>
      <c r="M133" s="0"/>
    </row>
    <row r="134" customFormat="false" ht="15.75" hidden="false" customHeight="false" outlineLevel="0" collapsed="false">
      <c r="A134" s="64"/>
      <c r="B134" s="47" t="s">
        <v>311</v>
      </c>
      <c r="C134" s="65"/>
      <c r="D134" s="65"/>
      <c r="E134" s="48"/>
      <c r="F134" s="66" t="n">
        <f aca="false">IF(Input!$B$111=Input!$I$2,'Data Omstilling'!J71,IF(Input!$B$111=Input!$I$3,'Data Omstilling'!G71,IF(Input!$B$111=Input!$I$4,'Data Omstilling'!I71,IF(Input!$B$111=Input!$I$5,'Data Omstilling'!G71,IF(Input!$B$111=Input!$I$6,'Data Omstilling'!G71,IF(OR(Input!$B$111=Input!$I$7, Input!$B$111=Input!$I$8, Input!$B$111=Input!$I$9, Input!$B$111=Input!$I$10),'Data Omstilling'!H71,"Ej inkluderet"))))))</f>
        <v>0</v>
      </c>
      <c r="G134" s="0"/>
      <c r="M134" s="0"/>
    </row>
    <row r="135" customFormat="false" ht="15.75" hidden="false" customHeight="false" outlineLevel="0" collapsed="false">
      <c r="A135" s="64"/>
      <c r="B135" s="47" t="s">
        <v>240</v>
      </c>
      <c r="C135" s="65"/>
      <c r="D135" s="65"/>
      <c r="E135" s="48"/>
      <c r="F135" s="66" t="n">
        <f aca="false">IF(Input!$B$111=Input!$I$2,'Data Omstilling'!J72,IF(Input!$B$111=Input!$I$3,'Data Omstilling'!G72,IF(Input!$B$111=Input!$I$4,'Data Omstilling'!I72,IF(Input!$B$111=Input!$I$5,'Data Omstilling'!G72,IF(Input!$B$111=Input!$I$6,'Data Omstilling'!G72,IF(OR(Input!$B$111=Input!$I$7, Input!$B$111=Input!$I$8, Input!$B$111=Input!$I$9, Input!$B$111=Input!$I$10),'Data Omstilling'!H72,"Ej inkluderet"))))))</f>
        <v>0</v>
      </c>
      <c r="G135" s="0"/>
      <c r="M135" s="0"/>
    </row>
    <row r="136" customFormat="false" ht="15.75" hidden="false" customHeight="false" outlineLevel="0" collapsed="false">
      <c r="A136" s="64"/>
      <c r="B136" s="47" t="s">
        <v>312</v>
      </c>
      <c r="C136" s="65"/>
      <c r="D136" s="65"/>
      <c r="E136" s="48"/>
      <c r="F136" s="66" t="n">
        <f aca="false">IF(Input!$B$111=Input!$I$2,'Data Omstilling'!J69,IF(Input!$B$111=Input!$I$3,'Data Omstilling'!G69,IF(Input!$B$111=Input!$I$4,'Data Omstilling'!I69,IF(Input!$B$111=Input!$I$5,'Data Omstilling'!G69,IF(Input!$B$111=Input!$I$6,'Data Omstilling'!G69,IF(OR(Input!$B$111=Input!$I$7, Input!$B$111=Input!$I$8, Input!$B$111=Input!$I$9, Input!$B$111=Input!$I$10),'Data Omstilling'!H69,"Ej inkluderet"))))))</f>
        <v>0</v>
      </c>
      <c r="G136" s="0"/>
      <c r="M136" s="0"/>
    </row>
    <row r="137" customFormat="false" ht="15.75" hidden="false" customHeight="false" outlineLevel="0" collapsed="false">
      <c r="A137" s="64"/>
      <c r="B137" s="65" t="str">
        <f aca="false">IF(Input!B126="","","Special rabat")</f>
        <v>Special rabat</v>
      </c>
      <c r="C137" s="65"/>
      <c r="D137" s="65"/>
      <c r="E137" s="48"/>
      <c r="F137" s="67" t="n">
        <f aca="false">IF(Input!B126="","",Input!B126)</f>
        <v>12</v>
      </c>
      <c r="G137" s="0"/>
      <c r="M137" s="0"/>
    </row>
    <row r="138" customFormat="false" ht="15.75" hidden="false" customHeight="false" outlineLevel="0" collapsed="false">
      <c r="A138" s="64"/>
      <c r="B138" s="65" t="s">
        <v>313</v>
      </c>
      <c r="C138" s="68"/>
      <c r="D138" s="68"/>
      <c r="E138" s="48"/>
      <c r="F138" s="66" t="n">
        <f aca="false">IF(Input!$B$111=Input!$I$2,'Data Omstilling'!J75,IF(Input!$B$111=Input!$I$3,'Data Omstilling'!G75,IF(Input!$B$111=Input!$I$4,'Data Omstilling'!I75,IF(Input!$B$111=Input!$I$5,'Data Omstilling'!G75,IF(Input!$B$111=Input!$I$6,'Data Omstilling'!G75,IF(OR(Input!$B$111=Input!$I$7, Input!$B$111=Input!$I$8, Input!$B$111=Input!$I$9, Input!$B$111=Input!$I$10),'Data Omstilling'!H75,"Ej inkluderet"))))))</f>
        <v>0</v>
      </c>
      <c r="G138" s="0"/>
      <c r="M138" s="0"/>
    </row>
    <row r="139" customFormat="false" ht="15.75" hidden="false" customHeight="false" outlineLevel="0" collapsed="false">
      <c r="A139" s="64"/>
      <c r="B139" s="65" t="s">
        <v>314</v>
      </c>
      <c r="C139" s="68"/>
      <c r="D139" s="68"/>
      <c r="E139" s="48"/>
      <c r="F139" s="69" t="n">
        <f aca="false">IF(Input!B135="","",Input!B135)</f>
        <v>1000</v>
      </c>
      <c r="G139" s="0"/>
      <c r="M139" s="0"/>
    </row>
    <row r="140" customFormat="false" ht="15.75" hidden="false" customHeight="false" outlineLevel="0" collapsed="false">
      <c r="A140" s="64"/>
      <c r="B140" s="65" t="str">
        <f aca="false">IF(Input!H144=0,"","Sum af hardware i udstyrsaftale *")</f>
        <v>Sum af hardware i udstyrsaftale *</v>
      </c>
      <c r="C140" s="68"/>
      <c r="D140" s="68"/>
      <c r="E140" s="48"/>
      <c r="F140" s="70" t="n">
        <f aca="false">IF(Input!H144=0,"",Input!H144)</f>
        <v>18720</v>
      </c>
      <c r="G140" s="0"/>
      <c r="M140" s="0"/>
    </row>
    <row r="141" customFormat="false" ht="16.5" hidden="false" customHeight="false" outlineLevel="0" collapsed="false">
      <c r="A141" s="64"/>
      <c r="B141" s="65" t="s">
        <v>315</v>
      </c>
      <c r="C141" s="68"/>
      <c r="D141" s="68"/>
      <c r="E141" s="48"/>
      <c r="F141" s="71" t="n">
        <f aca="false">SUM(F138:F140)</f>
        <v>19720</v>
      </c>
      <c r="G141" s="0"/>
      <c r="M141" s="0"/>
    </row>
    <row r="142" customFormat="false" ht="17.25" hidden="false" customHeight="false" outlineLevel="0" collapsed="false">
      <c r="A142" s="64"/>
      <c r="B142" s="68" t="s">
        <v>316</v>
      </c>
      <c r="C142" s="68"/>
      <c r="D142" s="68"/>
      <c r="E142" s="48"/>
      <c r="F142" s="72" t="n">
        <f aca="false">ROUNDUP(F141/Input!B136,0)</f>
        <v>411</v>
      </c>
      <c r="G142" s="0"/>
      <c r="M142" s="0"/>
    </row>
    <row r="143" customFormat="false" ht="16.5" hidden="false" customHeight="false" outlineLevel="0" collapsed="false">
      <c r="A143" s="64"/>
      <c r="B143" s="68"/>
      <c r="C143" s="68"/>
      <c r="D143" s="68"/>
      <c r="E143" s="73"/>
      <c r="F143" s="65"/>
      <c r="G143" s="0"/>
      <c r="M143" s="0"/>
    </row>
    <row r="144" customFormat="false" ht="15.75" hidden="false" customHeight="false" outlineLevel="0" collapsed="false">
      <c r="A144" s="64"/>
      <c r="B144" s="68" t="str">
        <f aca="false">IF(Input!H144=0,"","* Specifikation af hardware findes på separat bilag")</f>
        <v>* Specifikation af hardware findes på separat bilag</v>
      </c>
      <c r="C144" s="68"/>
      <c r="D144" s="68"/>
      <c r="E144" s="73"/>
      <c r="F144" s="65"/>
      <c r="G144" s="0"/>
      <c r="M144" s="0"/>
    </row>
    <row r="145" customFormat="false" ht="15.75" hidden="false" customHeight="false" outlineLevel="0" collapsed="false">
      <c r="A145" s="64"/>
      <c r="B145" s="68"/>
      <c r="C145" s="68"/>
      <c r="D145" s="68"/>
      <c r="E145" s="73"/>
      <c r="F145" s="65"/>
      <c r="G145" s="0"/>
      <c r="M145" s="0"/>
    </row>
    <row r="146" customFormat="false" ht="15.75" hidden="false" customHeight="false" outlineLevel="0" collapsed="false">
      <c r="A146" s="64"/>
      <c r="B146" s="68" t="s">
        <v>317</v>
      </c>
      <c r="C146" s="68"/>
      <c r="D146" s="68"/>
      <c r="E146" s="73"/>
      <c r="F146" s="65"/>
      <c r="G146" s="65"/>
      <c r="M146" s="0"/>
    </row>
    <row r="147" customFormat="false" ht="15.75" hidden="false" customHeight="false" outlineLevel="0" collapsed="false">
      <c r="A147" s="64"/>
      <c r="B147" s="65" t="s">
        <v>318</v>
      </c>
      <c r="C147" s="65"/>
      <c r="D147" s="65"/>
      <c r="E147" s="65"/>
      <c r="F147" s="65"/>
      <c r="G147" s="65"/>
      <c r="M147" s="0"/>
    </row>
    <row r="148" customFormat="false" ht="15.75" hidden="false" customHeight="false" outlineLevel="0" collapsed="false">
      <c r="A148" s="64"/>
      <c r="B148" s="65"/>
      <c r="C148" s="65"/>
      <c r="D148" s="65"/>
      <c r="E148" s="65"/>
      <c r="F148" s="65"/>
      <c r="G148" s="65"/>
      <c r="M148" s="0"/>
    </row>
    <row r="149" customFormat="false" ht="15.75" hidden="false" customHeight="false" outlineLevel="0" collapsed="false">
      <c r="A149" s="64"/>
      <c r="B149" s="65" t="s">
        <v>319</v>
      </c>
      <c r="C149" s="65"/>
      <c r="D149" s="65"/>
      <c r="E149" s="65"/>
      <c r="F149" s="65"/>
      <c r="G149" s="65"/>
      <c r="M149" s="0"/>
    </row>
    <row r="150" customFormat="false" ht="15.75" hidden="false" customHeight="false" outlineLevel="0" collapsed="false">
      <c r="A150" s="64"/>
      <c r="B150" s="65" t="s">
        <v>320</v>
      </c>
      <c r="C150" s="65"/>
      <c r="D150" s="65"/>
      <c r="E150" s="65"/>
      <c r="F150" s="65"/>
      <c r="G150" s="65"/>
      <c r="M150" s="0"/>
    </row>
    <row r="151" customFormat="false" ht="15.75" hidden="false" customHeight="false" outlineLevel="0" collapsed="false">
      <c r="A151" s="64"/>
      <c r="B151" s="48"/>
      <c r="C151" s="48"/>
      <c r="D151" s="48"/>
      <c r="E151" s="48"/>
      <c r="F151" s="48"/>
      <c r="G151" s="65"/>
      <c r="M151" s="0"/>
    </row>
    <row r="152" customFormat="false" ht="15.75" hidden="false" customHeight="false" outlineLevel="0" collapsed="false">
      <c r="A152" s="64"/>
      <c r="B152" s="55" t="s">
        <v>321</v>
      </c>
      <c r="C152" s="0"/>
      <c r="D152" s="0"/>
      <c r="E152" s="0"/>
      <c r="F152" s="0"/>
      <c r="G152" s="65"/>
      <c r="M152" s="0"/>
    </row>
    <row r="153" customFormat="false" ht="15.75" hidden="false" customHeight="false" outlineLevel="0" collapsed="false">
      <c r="A153" s="64"/>
      <c r="B153" s="47" t="str">
        <f aca="false">IF(Input!B132="","","Support aftalen løber i "&amp;Input!B132&amp;" måneder og rate betalings aftalen løber i "&amp;Input!B136)</f>
        <v>Support aftalen løber i 36 måneder og rate betalings aftalen løber i 48</v>
      </c>
      <c r="C153" s="0"/>
      <c r="D153" s="0"/>
      <c r="E153" s="0"/>
      <c r="F153" s="0"/>
      <c r="G153" s="65"/>
      <c r="M153" s="0"/>
    </row>
    <row r="154" customFormat="false" ht="15" hidden="false" customHeight="false" outlineLevel="0" collapsed="false">
      <c r="B154" s="47" t="s">
        <v>322</v>
      </c>
      <c r="C154" s="0"/>
      <c r="D154" s="0"/>
      <c r="E154" s="0"/>
      <c r="F154" s="0"/>
      <c r="G154" s="48"/>
      <c r="M154" s="0"/>
    </row>
    <row r="155" customFormat="false" ht="15" hidden="false" customHeight="false" outlineLevel="0" collapsed="false">
      <c r="B155" s="47" t="s">
        <v>323</v>
      </c>
      <c r="C155" s="0"/>
      <c r="D155" s="0"/>
      <c r="E155" s="0"/>
      <c r="F155" s="0"/>
      <c r="G155" s="48"/>
      <c r="M155" s="0"/>
    </row>
    <row r="156" customFormat="false" ht="15" hidden="false" customHeight="false" outlineLevel="0" collapsed="false">
      <c r="B156" s="47" t="s">
        <v>324</v>
      </c>
      <c r="C156" s="0"/>
      <c r="D156" s="0"/>
      <c r="E156" s="0"/>
      <c r="F156" s="0"/>
      <c r="G156" s="48"/>
      <c r="M156" s="0"/>
    </row>
    <row r="157" customFormat="false" ht="15" hidden="false" customHeight="false" outlineLevel="0" collapsed="false">
      <c r="B157" s="47" t="s">
        <v>325</v>
      </c>
      <c r="C157" s="0"/>
      <c r="D157" s="0"/>
      <c r="E157" s="0"/>
      <c r="F157" s="0"/>
      <c r="M157" s="0"/>
    </row>
    <row r="158" customFormat="false" ht="15" hidden="false" customHeight="false" outlineLevel="0" collapsed="false">
      <c r="B158" s="47" t="s">
        <v>326</v>
      </c>
      <c r="C158" s="0"/>
      <c r="D158" s="0"/>
      <c r="E158" s="0"/>
      <c r="F158" s="0"/>
      <c r="M158" s="0"/>
    </row>
    <row r="159" customFormat="false" ht="15" hidden="false" customHeight="false" outlineLevel="0" collapsed="false">
      <c r="B159" s="47"/>
      <c r="C159" s="0"/>
      <c r="D159" s="0"/>
      <c r="E159" s="0"/>
      <c r="F159" s="0"/>
      <c r="M159" s="0"/>
    </row>
    <row r="160" customFormat="false" ht="15" hidden="false" customHeight="false" outlineLevel="0" collapsed="false">
      <c r="B160" s="47"/>
      <c r="C160" s="0"/>
      <c r="D160" s="0"/>
      <c r="E160" s="0"/>
      <c r="F160" s="0"/>
      <c r="M160" s="0"/>
    </row>
    <row r="161" customFormat="false" ht="15" hidden="false" customHeight="false" outlineLevel="0" collapsed="false">
      <c r="B161" s="47"/>
      <c r="C161" s="0"/>
      <c r="D161" s="0"/>
      <c r="E161" s="0"/>
      <c r="F161" s="0"/>
      <c r="M161" s="0"/>
    </row>
    <row r="162" customFormat="false" ht="15" hidden="false" customHeight="false" outlineLevel="0" collapsed="false">
      <c r="B162" s="47"/>
      <c r="C162" s="0"/>
      <c r="D162" s="0"/>
      <c r="E162" s="0"/>
      <c r="F162" s="0"/>
      <c r="M162" s="0"/>
    </row>
    <row r="163" customFormat="false" ht="15" hidden="false" customHeight="false" outlineLevel="0" collapsed="false">
      <c r="B163" s="47"/>
      <c r="C163" s="0"/>
      <c r="D163" s="0"/>
      <c r="E163" s="0"/>
      <c r="F163" s="0"/>
      <c r="M163" s="0"/>
    </row>
    <row r="164" customFormat="false" ht="15" hidden="false" customHeight="false" outlineLevel="0" collapsed="false">
      <c r="B164" s="47"/>
      <c r="C164" s="0"/>
      <c r="D164" s="0"/>
      <c r="E164" s="0"/>
      <c r="F164" s="0"/>
      <c r="M164" s="0"/>
    </row>
    <row r="165" customFormat="false" ht="15" hidden="false" customHeight="false" outlineLevel="0" collapsed="false">
      <c r="B165" s="47"/>
      <c r="C165" s="0"/>
      <c r="D165" s="0"/>
      <c r="E165" s="0"/>
      <c r="F165" s="0"/>
      <c r="M165" s="0"/>
    </row>
    <row r="166" customFormat="false" ht="15" hidden="false" customHeight="false" outlineLevel="0" collapsed="false">
      <c r="B166" s="47"/>
      <c r="C166" s="0"/>
      <c r="D166" s="0"/>
      <c r="E166" s="0"/>
      <c r="F166" s="0"/>
      <c r="M166" s="0"/>
    </row>
    <row r="167" customFormat="false" ht="15" hidden="false" customHeight="false" outlineLevel="0" collapsed="false">
      <c r="B167" s="47"/>
      <c r="C167" s="0"/>
      <c r="D167" s="0"/>
      <c r="E167" s="0"/>
      <c r="F167" s="0"/>
      <c r="M167" s="0"/>
    </row>
    <row r="168" customFormat="false" ht="30" hidden="false" customHeight="true" outlineLevel="0" collapsed="false">
      <c r="B168" s="47"/>
      <c r="C168" s="0"/>
      <c r="D168" s="0"/>
      <c r="E168" s="0"/>
      <c r="F168" s="0"/>
      <c r="M168" s="0"/>
    </row>
    <row r="169" customFormat="false" ht="15" hidden="false" customHeight="false" outlineLevel="0" collapsed="false">
      <c r="B169" s="47"/>
      <c r="C169" s="0"/>
      <c r="D169" s="0"/>
      <c r="E169" s="0"/>
      <c r="F169" s="0"/>
      <c r="M169" s="0"/>
    </row>
    <row r="170" customFormat="false" ht="15" hidden="false" customHeight="false" outlineLevel="0" collapsed="false">
      <c r="B170" s="47"/>
      <c r="C170" s="0"/>
      <c r="D170" s="0"/>
      <c r="E170" s="0"/>
      <c r="F170" s="0"/>
      <c r="M170" s="0"/>
    </row>
    <row r="171" customFormat="false" ht="15" hidden="false" customHeight="false" outlineLevel="0" collapsed="false">
      <c r="B171" s="47"/>
      <c r="C171" s="0"/>
      <c r="D171" s="0"/>
      <c r="E171" s="0"/>
      <c r="F171" s="0"/>
      <c r="M171" s="0"/>
    </row>
    <row r="172" customFormat="false" ht="15" hidden="false" customHeight="false" outlineLevel="0" collapsed="false">
      <c r="B172" s="47"/>
      <c r="C172" s="0"/>
      <c r="D172" s="0"/>
      <c r="E172" s="0"/>
      <c r="F172" s="0"/>
      <c r="M172" s="0"/>
    </row>
    <row r="173" customFormat="false" ht="15" hidden="false" customHeight="false" outlineLevel="0" collapsed="false">
      <c r="B173" s="47"/>
      <c r="C173" s="0"/>
      <c r="D173" s="0"/>
      <c r="E173" s="0"/>
      <c r="F173" s="0"/>
      <c r="M173" s="0"/>
    </row>
    <row r="174" customFormat="false" ht="15" hidden="false" customHeight="false" outlineLevel="0" collapsed="false">
      <c r="B174" s="55" t="s">
        <v>327</v>
      </c>
      <c r="C174" s="0"/>
      <c r="D174" s="0"/>
      <c r="E174" s="0"/>
      <c r="F174" s="0"/>
      <c r="M174" s="0"/>
    </row>
    <row r="175" customFormat="false" ht="15" hidden="false" customHeight="false" outlineLevel="0" collapsed="false">
      <c r="B175" s="47" t="s">
        <v>328</v>
      </c>
      <c r="C175" s="0"/>
      <c r="D175" s="0"/>
      <c r="E175" s="0"/>
      <c r="F175" s="0"/>
      <c r="M175" s="0"/>
    </row>
    <row r="176" customFormat="false" ht="15" hidden="false" customHeight="false" outlineLevel="0" collapsed="false">
      <c r="B176" s="47" t="s">
        <v>329</v>
      </c>
      <c r="C176" s="0"/>
      <c r="D176" s="0"/>
      <c r="E176" s="0"/>
      <c r="F176" s="0"/>
      <c r="M176" s="47"/>
    </row>
    <row r="177" customFormat="false" ht="15" hidden="false" customHeight="false" outlineLevel="0" collapsed="false">
      <c r="B177" s="47" t="s">
        <v>330</v>
      </c>
      <c r="C177" s="0"/>
      <c r="D177" s="0"/>
      <c r="E177" s="0"/>
      <c r="F177" s="0"/>
      <c r="M177" s="47"/>
    </row>
    <row r="178" customFormat="false" ht="15" hidden="false" customHeight="false" outlineLevel="0" collapsed="false">
      <c r="B178" s="47"/>
      <c r="C178" s="0"/>
      <c r="D178" s="0"/>
      <c r="E178" s="0"/>
      <c r="F178" s="0"/>
    </row>
    <row r="179" customFormat="false" ht="15" hidden="false" customHeight="false" outlineLevel="0" collapsed="false">
      <c r="B179" s="47" t="s">
        <v>331</v>
      </c>
      <c r="C179" s="0"/>
      <c r="D179" s="47" t="s">
        <v>332</v>
      </c>
      <c r="E179" s="74" t="str">
        <f aca="false">IF(Input!B137="","",Input!B137)</f>
        <v/>
      </c>
      <c r="F179" s="74"/>
    </row>
    <row r="180" customFormat="false" ht="15" hidden="false" customHeight="false" outlineLevel="0" collapsed="false">
      <c r="B180" s="47"/>
      <c r="C180" s="0"/>
      <c r="D180" s="47" t="s">
        <v>333</v>
      </c>
      <c r="E180" s="74" t="str">
        <f aca="false">IF(Input!B138="","",Input!B138)</f>
        <v/>
      </c>
      <c r="F180" s="74"/>
    </row>
    <row r="181" customFormat="false" ht="15" hidden="false" customHeight="false" outlineLevel="0" collapsed="false">
      <c r="B181" s="47"/>
      <c r="C181" s="0"/>
      <c r="D181" s="47"/>
      <c r="E181" s="75"/>
      <c r="F181" s="75"/>
    </row>
    <row r="182" customFormat="false" ht="15" hidden="false" customHeight="false" outlineLevel="0" collapsed="false">
      <c r="B182" s="47" t="s">
        <v>334</v>
      </c>
      <c r="C182" s="0"/>
      <c r="D182" s="0"/>
      <c r="E182" s="0"/>
      <c r="F182" s="0"/>
    </row>
    <row r="183" customFormat="false" ht="15" hidden="false" customHeight="false" outlineLevel="0" collapsed="false">
      <c r="B183" s="47" t="s">
        <v>335</v>
      </c>
      <c r="C183" s="0"/>
      <c r="D183" s="0"/>
      <c r="E183" s="0"/>
      <c r="F183" s="0"/>
    </row>
    <row r="184" customFormat="false" ht="15" hidden="false" customHeight="false" outlineLevel="0" collapsed="false">
      <c r="B184" s="0"/>
      <c r="C184" s="0"/>
      <c r="D184" s="0"/>
      <c r="E184" s="0"/>
      <c r="F184" s="0"/>
    </row>
    <row r="185" customFormat="false" ht="15" hidden="false" customHeight="false" outlineLevel="0" collapsed="false">
      <c r="B185" s="47" t="str">
        <f aca="false">IF(Input!B132="","","Pris pr. måned - supportaftale i "&amp;Input!B132&amp;" md.")</f>
        <v>Pris pr. måned - supportaftale i 36 md.</v>
      </c>
      <c r="C185" s="47"/>
      <c r="D185" s="47"/>
      <c r="E185" s="47"/>
      <c r="F185" s="76" t="n">
        <f aca="false">F49</f>
        <v>120</v>
      </c>
    </row>
    <row r="186" customFormat="false" ht="15" hidden="false" customHeight="false" outlineLevel="0" collapsed="false">
      <c r="B186" s="47" t="str">
        <f aca="false">IF(Input!B136="","","Pris pr. måned - rate betaling i "&amp;Input!B136&amp;" md.")</f>
        <v>Pris pr. måned - rate betaling i 48 md.</v>
      </c>
      <c r="C186" s="47"/>
      <c r="D186" s="47"/>
      <c r="E186" s="47"/>
      <c r="F186" s="76" t="n">
        <f aca="false">F142</f>
        <v>411</v>
      </c>
    </row>
    <row r="187" customFormat="false" ht="15.75" hidden="false" customHeight="false" outlineLevel="0" collapsed="false">
      <c r="B187" s="55" t="s">
        <v>336</v>
      </c>
      <c r="C187" s="47"/>
      <c r="D187" s="47"/>
      <c r="E187" s="47"/>
      <c r="F187" s="77" t="n">
        <f aca="false">SUM(F185:F186)</f>
        <v>531</v>
      </c>
    </row>
    <row r="188" customFormat="false" ht="15.75" hidden="false" customHeight="false" outlineLevel="0" collapsed="false">
      <c r="B188" s="9"/>
      <c r="C188" s="9"/>
      <c r="D188" s="47"/>
      <c r="E188" s="47"/>
      <c r="F188" s="0"/>
    </row>
    <row r="189" customFormat="false" ht="15" hidden="false" customHeight="false" outlineLevel="0" collapsed="false">
      <c r="B189" s="47" t="s">
        <v>337</v>
      </c>
      <c r="C189" s="47"/>
      <c r="D189" s="47"/>
      <c r="E189" s="47" t="s">
        <v>337</v>
      </c>
      <c r="F189" s="78"/>
    </row>
    <row r="190" customFormat="false" ht="15" hidden="false" customHeight="false" outlineLevel="0" collapsed="false">
      <c r="B190" s="47"/>
      <c r="C190" s="47"/>
      <c r="D190" s="47"/>
      <c r="E190" s="47"/>
    </row>
    <row r="191" customFormat="false" ht="15" hidden="false" customHeight="false" outlineLevel="0" collapsed="false">
      <c r="B191" s="47" t="s">
        <v>338</v>
      </c>
      <c r="C191" s="47"/>
      <c r="D191" s="47"/>
      <c r="E191" s="47" t="s">
        <v>339</v>
      </c>
    </row>
    <row r="192" customFormat="false" ht="15" hidden="false" customHeight="false" outlineLevel="0" collapsed="false">
      <c r="B192" s="47" t="str">
        <f aca="false">IF(Input!B121="","",Input!B121)</f>
        <v/>
      </c>
      <c r="C192" s="47"/>
      <c r="D192" s="47"/>
      <c r="E192" s="47" t="str">
        <f aca="false">IF(Input!B112="","",Input!B112)</f>
        <v>Jess Rømer</v>
      </c>
    </row>
    <row r="193" customFormat="false" ht="15" hidden="false" customHeight="false" outlineLevel="0" collapsed="false">
      <c r="B193" s="47" t="str">
        <f aca="false">IF(Input!B117="","",Input!B117)</f>
        <v/>
      </c>
      <c r="C193" s="47"/>
      <c r="D193" s="47"/>
      <c r="E193" s="47" t="str">
        <f aca="false">IF(Input!B111="","",Input!B111)</f>
        <v>TDC Erhvervscenter Bornholm</v>
      </c>
    </row>
  </sheetData>
  <sheetProtection sheet="true" password="d408" objects="true" scenarios="true"/>
  <protectedRanges>
    <protectedRange name="Sælger_3" sqref="E192"/>
  </protectedRanges>
  <mergeCells count="3">
    <mergeCell ref="C13:E13"/>
    <mergeCell ref="E179:F179"/>
    <mergeCell ref="E180:F180"/>
  </mergeCells>
  <printOptions headings="false" gridLines="false" gridLinesSet="true" horizontalCentered="false" verticalCentered="false"/>
  <pageMargins left="0.590277777777778" right="0" top="0" bottom="0" header="0.511805555555555" footer="0"/>
  <pageSetup paperSize="9" scale="100" firstPageNumber="0" fitToWidth="1" fitToHeight="4" pageOrder="downThenOver" orientation="portrait" usePrinterDefaults="false" blackAndWhite="false" draft="false" cellComments="none" useFirstPageNumber="false" horizontalDpi="300" verticalDpi="300" copies="1"/>
  <headerFooter differentFirst="false" differentOddEven="false">
    <oddHeader/>
    <oddFooter>&amp;CSide &amp;P af &amp;N</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M1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8" activeCellId="0" sqref="F18"/>
    </sheetView>
  </sheetViews>
  <sheetFormatPr defaultRowHeight="15"/>
  <cols>
    <col collapsed="false" hidden="false" max="1" min="1" style="1" width="3.42914979757085"/>
    <col collapsed="false" hidden="false" max="2" min="2" style="1" width="13.7125506072874"/>
    <col collapsed="false" hidden="false" max="3" min="3" style="1" width="10.497975708502"/>
    <col collapsed="false" hidden="false" max="4" min="4" style="1" width="11.6761133603239"/>
    <col collapsed="false" hidden="false" max="5" min="5" style="1" width="11.4615384615385"/>
    <col collapsed="false" hidden="false" max="6" min="6" style="1" width="15.2105263157895"/>
    <col collapsed="false" hidden="false" max="7" min="7" style="1" width="3.8582995951417"/>
    <col collapsed="false" hidden="false" max="9" min="8" style="1" width="9.10526315789474"/>
    <col collapsed="false" hidden="false" max="10" min="10" style="1" width="8.67611336032389"/>
    <col collapsed="false" hidden="false" max="1025" min="11" style="1" width="9.10526315789474"/>
  </cols>
  <sheetData>
    <row r="1" customFormat="false" ht="30" hidden="false" customHeight="true" outlineLevel="0" collapsed="false">
      <c r="A1" s="0"/>
      <c r="B1" s="0"/>
      <c r="C1" s="0"/>
      <c r="D1" s="0"/>
      <c r="E1" s="0"/>
      <c r="F1" s="0"/>
      <c r="G1" s="0"/>
      <c r="L1" s="0"/>
      <c r="M1" s="0"/>
    </row>
    <row r="2" customFormat="false" ht="15" hidden="false" customHeight="false" outlineLevel="0" collapsed="false">
      <c r="A2" s="0"/>
      <c r="B2" s="0"/>
      <c r="C2" s="0"/>
      <c r="D2" s="0"/>
      <c r="E2" s="0"/>
      <c r="F2" s="0"/>
      <c r="G2" s="0"/>
      <c r="L2" s="0"/>
      <c r="M2" s="0"/>
    </row>
    <row r="3" customFormat="false" ht="15" hidden="false" customHeight="false" outlineLevel="0" collapsed="false">
      <c r="A3" s="0"/>
      <c r="B3" s="0"/>
      <c r="C3" s="0"/>
      <c r="D3" s="0"/>
      <c r="E3" s="0"/>
      <c r="F3" s="0"/>
      <c r="G3" s="0"/>
      <c r="L3" s="0"/>
      <c r="M3" s="0"/>
    </row>
    <row r="4" customFormat="false" ht="15" hidden="false" customHeight="false" outlineLevel="0" collapsed="false">
      <c r="A4" s="0"/>
      <c r="B4" s="0"/>
      <c r="C4" s="0"/>
      <c r="D4" s="0"/>
      <c r="E4" s="0"/>
      <c r="F4" s="0"/>
      <c r="G4" s="0"/>
      <c r="L4" s="0"/>
      <c r="M4" s="0"/>
    </row>
    <row r="5" customFormat="false" ht="15" hidden="false" customHeight="false" outlineLevel="0" collapsed="false">
      <c r="A5" s="0"/>
      <c r="B5" s="0"/>
      <c r="C5" s="0"/>
      <c r="D5" s="0"/>
      <c r="E5" s="0"/>
      <c r="F5" s="0"/>
      <c r="G5" s="0"/>
      <c r="L5" s="0"/>
      <c r="M5" s="0"/>
    </row>
    <row r="6" customFormat="false" ht="15" hidden="false" customHeight="false" outlineLevel="0" collapsed="false">
      <c r="A6" s="0"/>
      <c r="B6" s="0"/>
      <c r="C6" s="0"/>
      <c r="D6" s="0"/>
      <c r="E6" s="0"/>
      <c r="F6" s="0"/>
      <c r="G6" s="0"/>
      <c r="L6" s="0"/>
      <c r="M6" s="0"/>
    </row>
    <row r="7" customFormat="false" ht="15" hidden="false" customHeight="false" outlineLevel="0" collapsed="false">
      <c r="A7" s="0"/>
      <c r="B7" s="0"/>
      <c r="C7" s="0"/>
      <c r="D7" s="0"/>
      <c r="E7" s="0"/>
      <c r="F7" s="0"/>
      <c r="G7" s="0"/>
      <c r="L7" s="0"/>
      <c r="M7" s="0"/>
    </row>
    <row r="8" customFormat="false" ht="15" hidden="false" customHeight="false" outlineLevel="0" collapsed="false">
      <c r="A8" s="0"/>
      <c r="B8" s="47" t="s">
        <v>245</v>
      </c>
      <c r="C8" s="0"/>
      <c r="D8" s="0"/>
      <c r="E8" s="0"/>
      <c r="F8" s="0"/>
      <c r="G8" s="0"/>
      <c r="L8" s="0"/>
      <c r="M8" s="0"/>
    </row>
    <row r="9" customFormat="false" ht="15" hidden="false" customHeight="false" outlineLevel="0" collapsed="false">
      <c r="A9" s="0"/>
      <c r="B9" s="48"/>
      <c r="C9" s="0"/>
      <c r="D9" s="0"/>
      <c r="E9" s="0"/>
      <c r="F9" s="0"/>
      <c r="G9" s="0"/>
      <c r="L9" s="0"/>
      <c r="M9" s="0"/>
    </row>
    <row r="10" customFormat="false" ht="15" hidden="false" customHeight="false" outlineLevel="0" collapsed="false">
      <c r="A10" s="0"/>
      <c r="B10" s="49" t="str">
        <f aca="false">IF(Input!$B$111="","",Input!B111)</f>
        <v>TDC Erhvervscenter Bornholm</v>
      </c>
      <c r="C10" s="0"/>
      <c r="D10" s="0"/>
      <c r="E10" s="0"/>
      <c r="F10" s="0"/>
      <c r="G10" s="0"/>
      <c r="L10" s="0"/>
      <c r="M10" s="0"/>
    </row>
    <row r="11" customFormat="false" ht="15" hidden="false" customHeight="false" outlineLevel="0" collapsed="false">
      <c r="A11" s="0"/>
      <c r="B11" s="49" t="str">
        <f aca="false">IF($B10=Input!I2,Input!J2,IF($B10=Input!I3,Input!J3,IF($B10=Input!I4,Input!J4,IF($B10=Input!I5,Input!J5,IF($B10=Input!I6,Input!J6,IF($B10=Input!I7,Input!J7,IF($B10=Input!I8,Input!J8,IF($B10=Input!I9,Input!J9,IF($B10=Input!I10,Input!J10,"")))))))))</f>
        <v>Industrivej 1B</v>
      </c>
      <c r="C11" s="0"/>
      <c r="D11" s="0"/>
      <c r="E11" s="0"/>
      <c r="F11" s="0"/>
      <c r="G11" s="0"/>
      <c r="L11" s="0"/>
      <c r="M11" s="0"/>
    </row>
    <row r="12" customFormat="false" ht="15" hidden="false" customHeight="false" outlineLevel="0" collapsed="false">
      <c r="A12" s="0"/>
      <c r="B12" s="49" t="str">
        <f aca="false">IF($B10=Input!I2,Input!K2,IF($B10=Input!I3,Input!K3,IF($B10=Input!I4,Input!K4,IF($B10=Input!I5,Input!K5,IF($B10=Input!I6,Input!K6,IF($B10=Input!I7,Input!K7,IF($B10=Input!I8,Input!K8,IF($B10=Input!I9,Input!K9,IF($B10=Input!I10,Input!K10,"")))))))))</f>
        <v>3700 Rønne</v>
      </c>
      <c r="C12" s="0"/>
      <c r="D12" s="0"/>
      <c r="E12" s="0"/>
      <c r="F12" s="0"/>
      <c r="G12" s="0"/>
      <c r="L12" s="0"/>
      <c r="M12" s="0"/>
    </row>
    <row r="13" customFormat="false" ht="15" hidden="false" customHeight="false" outlineLevel="0" collapsed="false">
      <c r="A13" s="0"/>
      <c r="B13" s="47" t="s">
        <v>246</v>
      </c>
      <c r="C13" s="50" t="n">
        <f aca="false">IF($B10=Input!I2,Input!L2,IF($B10=Input!I3,Input!L3,IF($B10=Input!I4,Input!L4,IF($B10=Input!I5,Input!L5,IF($B10=Input!I6,Input!L6,IF($B10=Input!I7,Input!L7,IF($B10=Input!I8,Input!L8,IF($B10=Input!I9,Input!L9,IF($B10=Input!I10,Input!L10,"")))))))))</f>
        <v>19064107</v>
      </c>
      <c r="D13" s="50" t="e">
        <f aca="false">IF($B11=[1]input!k3,[1]input!o3,IF($B11=[1]input!k4,[1]input!o4,IF($B11=[1]input!k5,[1]input!o5,IF($B11=[1]input!k6,[1]input!o6,IF($B11=[1]input!k7,[1]input!o7,IF($B11=[1]input!k10,[1]input!o10,""))))))</f>
        <v>#NAME?</v>
      </c>
      <c r="E13" s="50" t="e">
        <f aca="false">IF($B11=[1]input!l3,[1]input!p3,IF($B11=[1]input!l4,[1]input!p4,IF($B11=[1]input!l5,[1]input!p5,IF($B11=[1]input!l6,[1]input!p6,IF($B11=[1]input!l7,[1]input!p7,IF($B11=[1]input!l10,[1]input!p10,""))))))</f>
        <v>#NAME?</v>
      </c>
      <c r="F13" s="0"/>
      <c r="G13" s="0"/>
      <c r="L13" s="0"/>
      <c r="M13" s="0"/>
    </row>
    <row r="14" customFormat="false" ht="15" hidden="false" customHeight="false" outlineLevel="0" collapsed="false">
      <c r="A14" s="0"/>
      <c r="B14" s="47" t="s">
        <v>247</v>
      </c>
      <c r="C14" s="48"/>
      <c r="D14" s="48"/>
      <c r="E14" s="48"/>
      <c r="F14" s="0"/>
      <c r="G14" s="0"/>
      <c r="L14" s="0"/>
      <c r="M14" s="0"/>
    </row>
    <row r="15" customFormat="false" ht="15" hidden="false" customHeight="false" outlineLevel="0" collapsed="false">
      <c r="A15" s="0"/>
      <c r="B15" s="48"/>
      <c r="C15" s="48"/>
      <c r="D15" s="48"/>
      <c r="E15" s="48"/>
      <c r="F15" s="0"/>
      <c r="G15" s="0"/>
      <c r="L15" s="0"/>
      <c r="M15" s="0"/>
    </row>
    <row r="16" customFormat="false" ht="15" hidden="false" customHeight="false" outlineLevel="0" collapsed="false">
      <c r="A16" s="0"/>
      <c r="B16" s="47" t="s">
        <v>248</v>
      </c>
      <c r="C16" s="47"/>
      <c r="D16" s="47"/>
      <c r="E16" s="48"/>
      <c r="F16" s="0"/>
      <c r="G16" s="0"/>
      <c r="L16" s="0"/>
      <c r="M16" s="0"/>
    </row>
    <row r="17" customFormat="false" ht="15" hidden="false" customHeight="false" outlineLevel="0" collapsed="false">
      <c r="A17" s="0"/>
      <c r="B17" s="47"/>
      <c r="C17" s="47"/>
      <c r="D17" s="47"/>
      <c r="E17" s="48"/>
      <c r="F17" s="0"/>
      <c r="G17" s="0"/>
      <c r="L17" s="0"/>
      <c r="M17" s="0"/>
    </row>
    <row r="18" customFormat="false" ht="15" hidden="false" customHeight="false" outlineLevel="0" collapsed="false">
      <c r="A18" s="0"/>
      <c r="B18" s="47" t="str">
        <f aca="false">IF(Input!B117="","",Input!B117)</f>
        <v/>
      </c>
      <c r="C18" s="47"/>
      <c r="D18" s="47"/>
      <c r="E18" s="48"/>
      <c r="F18" s="0"/>
      <c r="G18" s="0"/>
      <c r="L18" s="0"/>
      <c r="M18" s="0"/>
    </row>
    <row r="19" customFormat="false" ht="15" hidden="false" customHeight="false" outlineLevel="0" collapsed="false">
      <c r="A19" s="0"/>
      <c r="B19" s="47" t="str">
        <f aca="false">IF(Input!B118="","",Input!B118)</f>
        <v/>
      </c>
      <c r="C19" s="47"/>
      <c r="D19" s="47"/>
      <c r="E19" s="48"/>
      <c r="F19" s="0"/>
      <c r="G19" s="0"/>
      <c r="L19" s="0"/>
      <c r="M19" s="0"/>
    </row>
    <row r="20" customFormat="false" ht="15" hidden="false" customHeight="false" outlineLevel="0" collapsed="false">
      <c r="A20" s="0"/>
      <c r="B20" s="47" t="str">
        <f aca="false">IF(Input!B119="","",Input!B119)</f>
        <v/>
      </c>
      <c r="C20" s="47"/>
      <c r="D20" s="47"/>
      <c r="E20" s="48"/>
      <c r="F20" s="0"/>
      <c r="G20" s="0"/>
      <c r="L20" s="0"/>
      <c r="M20" s="0"/>
    </row>
    <row r="21" customFormat="false" ht="15" hidden="false" customHeight="false" outlineLevel="0" collapsed="false">
      <c r="A21" s="0"/>
      <c r="B21" s="47" t="str">
        <f aca="false">IF(Input!B120="","",Input!B120)</f>
        <v/>
      </c>
      <c r="C21" s="47"/>
      <c r="D21" s="47"/>
      <c r="E21" s="48"/>
      <c r="F21" s="0"/>
      <c r="G21" s="0"/>
      <c r="L21" s="0"/>
      <c r="M21" s="0"/>
    </row>
    <row r="22" customFormat="false" ht="15" hidden="false" customHeight="false" outlineLevel="0" collapsed="false">
      <c r="A22" s="0"/>
      <c r="B22" s="47" t="s">
        <v>246</v>
      </c>
      <c r="C22" s="51" t="str">
        <f aca="false">IF(Input!B122="","",Input!B122)</f>
        <v/>
      </c>
      <c r="D22" s="51"/>
      <c r="E22" s="48"/>
      <c r="F22" s="0"/>
      <c r="G22" s="0"/>
      <c r="L22" s="0"/>
      <c r="M22" s="0"/>
    </row>
    <row r="23" customFormat="false" ht="15.75" hidden="false" customHeight="false" outlineLevel="0" collapsed="false">
      <c r="A23" s="0"/>
      <c r="B23" s="47" t="s">
        <v>249</v>
      </c>
      <c r="C23" s="52"/>
      <c r="D23" s="52"/>
      <c r="E23" s="0"/>
      <c r="F23" s="0"/>
      <c r="G23" s="0"/>
      <c r="L23" s="0"/>
      <c r="M23" s="0"/>
    </row>
    <row r="24" customFormat="false" ht="15" hidden="false" customHeight="false" outlineLevel="0" collapsed="false">
      <c r="A24" s="0"/>
      <c r="B24" s="48"/>
      <c r="C24" s="0"/>
      <c r="D24" s="0"/>
      <c r="E24" s="0"/>
      <c r="F24" s="0"/>
      <c r="G24" s="0"/>
      <c r="L24" s="0"/>
      <c r="M24" s="0"/>
    </row>
    <row r="25" customFormat="false" ht="15" hidden="false" customHeight="false" outlineLevel="0" collapsed="false">
      <c r="A25" s="0"/>
      <c r="B25" s="53" t="str">
        <f aca="false">IF(Input!B115="","",Input!B115)</f>
        <v/>
      </c>
      <c r="C25" s="54"/>
      <c r="D25" s="54"/>
      <c r="E25" s="0"/>
      <c r="F25" s="0"/>
      <c r="G25" s="0"/>
      <c r="L25" s="0"/>
      <c r="M25" s="0"/>
    </row>
    <row r="26" customFormat="false" ht="15" hidden="false" customHeight="false" outlineLevel="0" collapsed="false">
      <c r="A26" s="0"/>
      <c r="B26" s="48"/>
      <c r="C26" s="0"/>
      <c r="D26" s="0"/>
      <c r="E26" s="0"/>
      <c r="F26" s="0"/>
      <c r="G26" s="0"/>
      <c r="L26" s="0"/>
      <c r="M26" s="0"/>
    </row>
    <row r="27" customFormat="false" ht="15" hidden="false" customHeight="false" outlineLevel="0" collapsed="false">
      <c r="A27" s="0"/>
      <c r="B27" s="55" t="s">
        <v>250</v>
      </c>
      <c r="C27" s="0"/>
      <c r="D27" s="0"/>
      <c r="E27" s="0"/>
      <c r="F27" s="0"/>
      <c r="G27" s="0"/>
      <c r="L27" s="0"/>
      <c r="M27" s="0"/>
    </row>
    <row r="28" customFormat="false" ht="15" hidden="false" customHeight="false" outlineLevel="0" collapsed="false">
      <c r="A28" s="0"/>
      <c r="B28" s="55" t="s">
        <v>251</v>
      </c>
      <c r="C28" s="0"/>
      <c r="D28" s="0"/>
      <c r="E28" s="0"/>
      <c r="F28" s="0"/>
      <c r="G28" s="0"/>
      <c r="L28" s="0"/>
      <c r="M28" s="0"/>
    </row>
    <row r="29" customFormat="false" ht="15" hidden="false" customHeight="false" outlineLevel="0" collapsed="false">
      <c r="A29" s="0"/>
      <c r="B29" s="47" t="s">
        <v>252</v>
      </c>
      <c r="C29" s="0"/>
      <c r="D29" s="0"/>
      <c r="E29" s="0"/>
      <c r="F29" s="0"/>
      <c r="G29" s="0"/>
      <c r="L29" s="0"/>
      <c r="M29" s="0"/>
    </row>
    <row r="30" customFormat="false" ht="15" hidden="false" customHeight="false" outlineLevel="0" collapsed="false">
      <c r="A30" s="0"/>
      <c r="B30" s="47" t="s">
        <v>253</v>
      </c>
      <c r="C30" s="0"/>
      <c r="D30" s="0"/>
      <c r="E30" s="0"/>
      <c r="F30" s="0"/>
      <c r="G30" s="0"/>
      <c r="L30" s="0"/>
      <c r="M30" s="0"/>
    </row>
    <row r="31" customFormat="false" ht="15" hidden="false" customHeight="false" outlineLevel="0" collapsed="false">
      <c r="A31" s="0"/>
      <c r="B31" s="47" t="s">
        <v>254</v>
      </c>
      <c r="C31" s="0"/>
      <c r="D31" s="0"/>
      <c r="E31" s="0"/>
      <c r="F31" s="0"/>
      <c r="G31" s="0"/>
      <c r="L31" s="0"/>
      <c r="M31" s="0"/>
    </row>
    <row r="32" customFormat="false" ht="15" hidden="false" customHeight="false" outlineLevel="0" collapsed="false">
      <c r="A32" s="0"/>
      <c r="B32" s="48"/>
      <c r="C32" s="0"/>
      <c r="D32" s="0"/>
      <c r="E32" s="0"/>
      <c r="F32" s="0"/>
      <c r="G32" s="0"/>
      <c r="L32" s="0"/>
      <c r="M32" s="0"/>
    </row>
    <row r="33" customFormat="false" ht="15" hidden="false" customHeight="false" outlineLevel="0" collapsed="false">
      <c r="A33" s="0"/>
      <c r="B33" s="56" t="s">
        <v>255</v>
      </c>
      <c r="C33" s="0"/>
      <c r="D33" s="0"/>
      <c r="E33" s="0"/>
      <c r="F33" s="0"/>
      <c r="G33" s="0"/>
      <c r="L33" s="0"/>
      <c r="M33" s="0"/>
    </row>
    <row r="34" customFormat="false" ht="15" hidden="false" customHeight="false" outlineLevel="0" collapsed="false">
      <c r="A34" s="0"/>
      <c r="B34" s="56"/>
      <c r="C34" s="0"/>
      <c r="D34" s="0"/>
      <c r="E34" s="0"/>
      <c r="F34" s="0"/>
      <c r="G34" s="0"/>
      <c r="L34" s="0"/>
      <c r="M34" s="0"/>
    </row>
    <row r="35" customFormat="false" ht="20.25" hidden="false" customHeight="false" outlineLevel="0" collapsed="false">
      <c r="A35" s="0"/>
      <c r="B35" s="57" t="s">
        <v>256</v>
      </c>
      <c r="C35" s="0"/>
      <c r="D35" s="0"/>
      <c r="E35" s="0"/>
      <c r="F35" s="0"/>
      <c r="G35" s="0"/>
      <c r="L35" s="0"/>
      <c r="M35" s="0"/>
    </row>
    <row r="36" customFormat="false" ht="15" hidden="false" customHeight="false" outlineLevel="0" collapsed="false">
      <c r="A36" s="0"/>
      <c r="B36" s="9" t="s">
        <v>257</v>
      </c>
      <c r="C36" s="0"/>
      <c r="D36" s="0"/>
      <c r="E36" s="0"/>
      <c r="F36" s="0"/>
      <c r="G36" s="0"/>
      <c r="L36" s="0"/>
      <c r="M36" s="0"/>
    </row>
    <row r="37" customFormat="false" ht="15" hidden="false" customHeight="false" outlineLevel="0" collapsed="false">
      <c r="A37" s="0"/>
      <c r="B37" s="9" t="s">
        <v>258</v>
      </c>
      <c r="C37" s="0"/>
      <c r="D37" s="0"/>
      <c r="E37" s="0"/>
      <c r="F37" s="0"/>
      <c r="G37" s="0"/>
      <c r="L37" s="0"/>
      <c r="M37" s="0"/>
    </row>
    <row r="38" customFormat="false" ht="15" hidden="false" customHeight="false" outlineLevel="0" collapsed="false">
      <c r="A38" s="0"/>
      <c r="B38" s="9" t="s">
        <v>259</v>
      </c>
      <c r="C38" s="0"/>
      <c r="D38" s="0"/>
      <c r="E38" s="0"/>
      <c r="F38" s="0"/>
      <c r="G38" s="0"/>
      <c r="L38" s="0"/>
      <c r="M38" s="0"/>
    </row>
    <row r="39" customFormat="false" ht="15" hidden="false" customHeight="false" outlineLevel="0" collapsed="false">
      <c r="A39" s="0"/>
      <c r="B39" s="9"/>
      <c r="C39" s="0"/>
      <c r="D39" s="0"/>
      <c r="E39" s="0"/>
      <c r="F39" s="0"/>
      <c r="G39" s="0"/>
      <c r="L39" s="0"/>
      <c r="M39" s="0"/>
    </row>
    <row r="40" customFormat="false" ht="15" hidden="false" customHeight="false" outlineLevel="0" collapsed="false">
      <c r="A40" s="0"/>
      <c r="B40" s="9" t="s">
        <v>260</v>
      </c>
      <c r="C40" s="0"/>
      <c r="D40" s="0"/>
      <c r="E40" s="0"/>
      <c r="F40" s="0"/>
      <c r="G40" s="0"/>
      <c r="L40" s="0"/>
      <c r="M40" s="0"/>
    </row>
    <row r="41" customFormat="false" ht="15" hidden="false" customHeight="false" outlineLevel="0" collapsed="false">
      <c r="A41" s="0"/>
      <c r="B41" s="9" t="s">
        <v>261</v>
      </c>
      <c r="C41" s="0"/>
      <c r="D41" s="0"/>
      <c r="E41" s="0"/>
      <c r="F41" s="0"/>
      <c r="G41" s="0"/>
      <c r="L41" s="0"/>
      <c r="M41" s="0"/>
    </row>
    <row r="42" customFormat="false" ht="15" hidden="false" customHeight="false" outlineLevel="0" collapsed="false">
      <c r="A42" s="0"/>
      <c r="B42" s="9" t="s">
        <v>262</v>
      </c>
      <c r="C42" s="0"/>
      <c r="D42" s="0"/>
      <c r="E42" s="0"/>
      <c r="F42" s="0"/>
      <c r="G42" s="0"/>
      <c r="L42" s="0"/>
      <c r="M42" s="0"/>
    </row>
    <row r="43" customFormat="false" ht="15" hidden="false" customHeight="false" outlineLevel="0" collapsed="false">
      <c r="A43" s="0"/>
      <c r="B43" s="9" t="s">
        <v>263</v>
      </c>
      <c r="C43" s="0"/>
      <c r="D43" s="0"/>
      <c r="E43" s="0"/>
      <c r="F43" s="0"/>
      <c r="G43" s="0"/>
      <c r="L43" s="0"/>
      <c r="M43" s="0"/>
    </row>
    <row r="44" customFormat="false" ht="15" hidden="false" customHeight="false" outlineLevel="0" collapsed="false">
      <c r="A44" s="0"/>
      <c r="B44" s="9" t="s">
        <v>264</v>
      </c>
      <c r="C44" s="0"/>
      <c r="D44" s="0"/>
      <c r="E44" s="0"/>
      <c r="F44" s="0"/>
      <c r="G44" s="0"/>
      <c r="L44" s="0"/>
      <c r="M44" s="0"/>
    </row>
    <row r="45" customFormat="false" ht="15" hidden="false" customHeight="false" outlineLevel="0" collapsed="false">
      <c r="A45" s="0"/>
      <c r="B45" s="9" t="s">
        <v>265</v>
      </c>
      <c r="C45" s="0"/>
      <c r="D45" s="0"/>
      <c r="E45" s="0"/>
      <c r="F45" s="0"/>
      <c r="G45" s="0"/>
      <c r="L45" s="0"/>
      <c r="M45" s="0"/>
    </row>
    <row r="46" customFormat="false" ht="15" hidden="false" customHeight="false" outlineLevel="0" collapsed="false">
      <c r="A46" s="0"/>
      <c r="B46" s="58"/>
      <c r="C46" s="0"/>
      <c r="D46" s="0"/>
      <c r="E46" s="0"/>
      <c r="F46" s="0"/>
      <c r="G46" s="0"/>
      <c r="L46" s="0"/>
      <c r="M46" s="0"/>
    </row>
    <row r="47" customFormat="false" ht="15" hidden="false" customHeight="false" outlineLevel="0" collapsed="false">
      <c r="A47" s="0"/>
      <c r="B47" s="47" t="str">
        <f aca="false">IF(B10=Input!I9,"Antal telefoner á "&amp;Input!B130&amp;" kr.","Antal brugere á "&amp;Input!B130&amp;" kr.")</f>
        <v>Antal brugere á 4 kr.</v>
      </c>
      <c r="C47" s="47"/>
      <c r="D47" s="59"/>
      <c r="E47" s="47"/>
      <c r="F47" s="60" t="n">
        <f aca="false">Input!B129</f>
        <v>5</v>
      </c>
      <c r="G47" s="0"/>
      <c r="L47" s="0"/>
      <c r="M47" s="0"/>
    </row>
    <row r="48" customFormat="false" ht="15" hidden="false" customHeight="false" outlineLevel="0" collapsed="false">
      <c r="A48" s="0"/>
      <c r="B48" s="47" t="s">
        <v>266</v>
      </c>
      <c r="C48" s="47"/>
      <c r="D48" s="47"/>
      <c r="E48" s="47"/>
      <c r="F48" s="61" t="n">
        <f aca="false">Input!B131</f>
        <v>100</v>
      </c>
      <c r="G48" s="0"/>
      <c r="L48" s="0"/>
      <c r="M48" s="0"/>
    </row>
    <row r="49" customFormat="false" ht="15.75" hidden="false" customHeight="false" outlineLevel="0" collapsed="false">
      <c r="A49" s="0"/>
      <c r="B49" s="55" t="s">
        <v>267</v>
      </c>
      <c r="C49" s="47"/>
      <c r="D49" s="47"/>
      <c r="E49" s="47"/>
      <c r="F49" s="62" t="n">
        <f aca="false">(F47*Input!B130)+F48</f>
        <v>120</v>
      </c>
      <c r="G49" s="0"/>
      <c r="L49" s="0"/>
      <c r="M49" s="0"/>
    </row>
    <row r="50" customFormat="false" ht="15.75" hidden="false" customHeight="false" outlineLevel="0" collapsed="false">
      <c r="A50" s="0"/>
      <c r="B50" s="47"/>
      <c r="C50" s="47"/>
      <c r="D50" s="47"/>
      <c r="E50" s="47"/>
      <c r="F50" s="47"/>
      <c r="G50" s="0"/>
      <c r="L50" s="0"/>
      <c r="M50" s="0"/>
    </row>
    <row r="51" customFormat="false" ht="15" hidden="false" customHeight="false" outlineLevel="0" collapsed="false">
      <c r="A51" s="0"/>
      <c r="B51" s="47"/>
      <c r="C51" s="0"/>
      <c r="D51" s="0"/>
      <c r="E51" s="0"/>
      <c r="F51" s="0"/>
      <c r="G51" s="0"/>
      <c r="L51" s="0"/>
      <c r="M51" s="0"/>
    </row>
    <row r="52" customFormat="false" ht="15" hidden="false" customHeight="false" outlineLevel="0" collapsed="false">
      <c r="A52" s="0"/>
      <c r="B52" s="47"/>
      <c r="C52" s="0"/>
      <c r="D52" s="0"/>
      <c r="E52" s="0"/>
      <c r="F52" s="0"/>
      <c r="G52" s="0"/>
      <c r="L52" s="0"/>
      <c r="M52" s="0"/>
    </row>
    <row r="53" customFormat="false" ht="15" hidden="false" customHeight="false" outlineLevel="0" collapsed="false">
      <c r="A53" s="0"/>
      <c r="B53" s="47"/>
      <c r="C53" s="0"/>
      <c r="D53" s="0"/>
      <c r="E53" s="0"/>
      <c r="F53" s="0"/>
      <c r="G53" s="0"/>
      <c r="L53" s="0"/>
      <c r="M53" s="0"/>
    </row>
    <row r="54" customFormat="false" ht="15" hidden="false" customHeight="false" outlineLevel="0" collapsed="false">
      <c r="A54" s="0"/>
      <c r="B54" s="47"/>
      <c r="C54" s="0"/>
      <c r="D54" s="0"/>
      <c r="E54" s="0"/>
      <c r="F54" s="0"/>
      <c r="G54" s="0"/>
      <c r="L54" s="0"/>
      <c r="M54" s="0"/>
    </row>
    <row r="55" customFormat="false" ht="15" hidden="false" customHeight="false" outlineLevel="0" collapsed="false">
      <c r="A55" s="0"/>
      <c r="B55" s="47"/>
      <c r="C55" s="0"/>
      <c r="D55" s="0"/>
      <c r="E55" s="0"/>
      <c r="F55" s="0"/>
      <c r="G55" s="0"/>
      <c r="L55" s="0"/>
      <c r="M55" s="0"/>
    </row>
    <row r="56" customFormat="false" ht="15" hidden="false" customHeight="false" outlineLevel="0" collapsed="false">
      <c r="A56" s="0"/>
      <c r="B56" s="47"/>
      <c r="C56" s="0"/>
      <c r="D56" s="0"/>
      <c r="E56" s="0"/>
      <c r="F56" s="0"/>
      <c r="G56" s="0"/>
      <c r="L56" s="0"/>
      <c r="M56" s="0"/>
    </row>
    <row r="57" customFormat="false" ht="30" hidden="false" customHeight="true" outlineLevel="0" collapsed="false">
      <c r="A57" s="0"/>
      <c r="B57" s="47"/>
      <c r="C57" s="0"/>
      <c r="D57" s="0"/>
      <c r="E57" s="0"/>
      <c r="F57" s="0"/>
      <c r="G57" s="0"/>
      <c r="L57" s="0"/>
      <c r="M57" s="0"/>
    </row>
    <row r="58" customFormat="false" ht="15" hidden="false" customHeight="false" outlineLevel="0" collapsed="false">
      <c r="A58" s="0"/>
      <c r="B58" s="47"/>
      <c r="C58" s="0"/>
      <c r="D58" s="0"/>
      <c r="E58" s="0"/>
      <c r="F58" s="0"/>
      <c r="G58" s="0"/>
      <c r="L58" s="0"/>
      <c r="M58" s="0"/>
    </row>
    <row r="59" customFormat="false" ht="15" hidden="false" customHeight="false" outlineLevel="0" collapsed="false">
      <c r="A59" s="0"/>
      <c r="B59" s="47"/>
      <c r="C59" s="0"/>
      <c r="D59" s="0"/>
      <c r="E59" s="0"/>
      <c r="F59" s="0"/>
      <c r="G59" s="0"/>
      <c r="L59" s="0"/>
      <c r="M59" s="0"/>
    </row>
    <row r="60" customFormat="false" ht="15" hidden="false" customHeight="false" outlineLevel="0" collapsed="false">
      <c r="A60" s="0"/>
      <c r="B60" s="47"/>
      <c r="C60" s="0"/>
      <c r="D60" s="0"/>
      <c r="E60" s="0"/>
      <c r="F60" s="0"/>
      <c r="G60" s="0"/>
      <c r="L60" s="0"/>
      <c r="M60" s="0"/>
    </row>
    <row r="61" customFormat="false" ht="15" hidden="false" customHeight="false" outlineLevel="0" collapsed="false">
      <c r="A61" s="0"/>
      <c r="B61" s="47"/>
      <c r="C61" s="0"/>
      <c r="D61" s="0"/>
      <c r="E61" s="0"/>
      <c r="F61" s="0"/>
      <c r="G61" s="0"/>
      <c r="L61" s="0"/>
      <c r="M61" s="0"/>
    </row>
    <row r="62" customFormat="false" ht="15" hidden="false" customHeight="false" outlineLevel="0" collapsed="false">
      <c r="A62" s="0"/>
      <c r="B62" s="47"/>
      <c r="C62" s="0"/>
      <c r="D62" s="0"/>
      <c r="E62" s="0"/>
      <c r="F62" s="0"/>
      <c r="G62" s="0"/>
      <c r="L62" s="0"/>
      <c r="M62" s="0"/>
    </row>
    <row r="63" customFormat="false" ht="15" hidden="false" customHeight="false" outlineLevel="0" collapsed="false">
      <c r="A63" s="0"/>
      <c r="B63" s="47"/>
      <c r="C63" s="0"/>
      <c r="D63" s="0"/>
      <c r="E63" s="0"/>
      <c r="F63" s="0"/>
      <c r="G63" s="0"/>
      <c r="L63" s="0"/>
      <c r="M63" s="0"/>
    </row>
    <row r="64" customFormat="false" ht="15" hidden="false" customHeight="false" outlineLevel="0" collapsed="false">
      <c r="A64" s="0"/>
      <c r="B64" s="47" t="str">
        <f aca="false">IF($B$10=Input!I$2,"Funktionsændringer indmeldes på telefon "&amp;Input!M$2&amp;" eller på mail",IF($B$10=Input!I$3,"Funktionsændringer indmeldes på telefon "&amp;Input!M$3&amp;" eller på mail",IF($B$10=Input!I$4,"Funktionsændringer indmeldes på telefon "&amp;Input!M$4&amp;" eller på mail",IF($B$10=Input!I$5,"Funktionsændringer indmeldes på telefon "&amp;Input!M$5&amp;" eller på mail",IF($B$10=Input!I$6,"Funktionsændringer indmeldes på telefon "&amp;Input!M$6&amp;" eller på mail",IF($B$10=Input!I$7,"Funktionsændringer indmeldes på telefon "&amp;Input!M$7&amp;" eller på mail",IF($B$10=Input!I$8,"Funktionsændringer indmeldes på telefon "&amp;Input!M$8&amp;" eller på mail",IF($B$10=Input!I$9,"Funktionsændringer indmeldes på telefon "&amp;Input!M$9&amp;" eller på mail",IF($B$10=Input!I$10,"Funktionsændringer indmeldes på telefon "&amp;Input!M$10&amp;" eller på mail","")))))))))</f>
        <v>Funktionsændringer indmeldes på telefon 56 95 85 15 eller på mail</v>
      </c>
      <c r="C64" s="0"/>
      <c r="D64" s="0"/>
      <c r="E64" s="0"/>
      <c r="F64" s="0"/>
      <c r="G64" s="0"/>
      <c r="L64" s="0"/>
      <c r="M64" s="0"/>
    </row>
    <row r="65" customFormat="false" ht="15" hidden="false" customHeight="false" outlineLevel="0" collapsed="false">
      <c r="A65" s="0"/>
      <c r="B65" s="47" t="str">
        <f aca="false">IF($B$10=Input!I$2,Input!N$2&amp;" på hverdage i tidsrummet kl. 08:00 – ",IF($B$10=Input!I$3,Input!N$3&amp;" på hverdage i tidsrummet kl. 08:00 – ",IF($B$10=Input!I$4,Input!N$4&amp;" på hverdage i tidsrummet kl. 08:00 – ",IF($B$10=Input!I$5,Input!N$5&amp;" på hverdage i tidsrummet kl. 08:00 – ",IF($B$10=Input!I$6,Input!N$6&amp;" på hverdage i tidsrummet kl. 08:00 – ",IF($B$10=Input!I$7,Input!N$7&amp;" på hverdage i tidsrummet kl. 08:00 – ",IF($B$10=Input!I$8,Input!N$8&amp;" på hverdage i tidsrummet kl. 08:00 – ",IF($B$10=Input!I$9,Input!N$9&amp;" på hverdage i tidsrummet kl. 08:00 – ",IF($B$10=Input!I$10,Input!N$10&amp;" på hverdage i tidsrummet kl. 08:00 – ","")))))))))</f>
        <v>ronne@tdcerhvervscenter.dk på hverdage i tidsrummet kl. 08:00 – </v>
      </c>
      <c r="C65" s="0"/>
      <c r="D65" s="0"/>
      <c r="E65" s="0"/>
      <c r="F65" s="0"/>
      <c r="G65" s="0"/>
      <c r="L65" s="0"/>
      <c r="M65" s="0"/>
    </row>
    <row r="66" customFormat="false" ht="15" hidden="false" customHeight="false" outlineLevel="0" collapsed="false">
      <c r="A66" s="0"/>
      <c r="B66" s="47" t="s">
        <v>268</v>
      </c>
      <c r="C66" s="0"/>
      <c r="D66" s="0"/>
      <c r="E66" s="0"/>
      <c r="F66" s="0"/>
      <c r="G66" s="0"/>
      <c r="L66" s="0"/>
      <c r="M66" s="0"/>
    </row>
    <row r="67" customFormat="false" ht="15" hidden="false" customHeight="false" outlineLevel="0" collapsed="false">
      <c r="A67" s="0"/>
      <c r="B67" s="47"/>
      <c r="C67" s="0"/>
      <c r="D67" s="0"/>
      <c r="E67" s="0"/>
      <c r="F67" s="0"/>
      <c r="G67" s="0"/>
      <c r="L67" s="0"/>
      <c r="M67" s="0"/>
    </row>
    <row r="68" customFormat="false" ht="15" hidden="false" customHeight="false" outlineLevel="0" collapsed="false">
      <c r="A68" s="0"/>
      <c r="B68" s="55" t="s">
        <v>269</v>
      </c>
      <c r="C68" s="0"/>
      <c r="D68" s="0"/>
      <c r="E68" s="0"/>
      <c r="F68" s="0"/>
      <c r="G68" s="0"/>
      <c r="L68" s="0"/>
      <c r="M68" s="0"/>
    </row>
    <row r="69" customFormat="false" ht="15" hidden="false" customHeight="false" outlineLevel="0" collapsed="false">
      <c r="A69" s="0"/>
      <c r="B69" s="47" t="s">
        <v>270</v>
      </c>
      <c r="C69" s="0"/>
      <c r="D69" s="0"/>
      <c r="E69" s="0"/>
      <c r="F69" s="0"/>
      <c r="G69" s="0"/>
      <c r="L69" s="0"/>
      <c r="M69" s="0"/>
    </row>
    <row r="70" customFormat="false" ht="15" hidden="false" customHeight="false" outlineLevel="0" collapsed="false">
      <c r="A70" s="0"/>
      <c r="B70" s="47" t="s">
        <v>271</v>
      </c>
      <c r="C70" s="0"/>
      <c r="D70" s="0"/>
      <c r="E70" s="0"/>
      <c r="F70" s="0"/>
      <c r="G70" s="0"/>
      <c r="L70" s="0"/>
      <c r="M70" s="0"/>
    </row>
    <row r="71" customFormat="false" ht="15" hidden="false" customHeight="false" outlineLevel="0" collapsed="false">
      <c r="A71" s="0"/>
      <c r="B71" s="47" t="s">
        <v>272</v>
      </c>
      <c r="C71" s="0"/>
      <c r="D71" s="0"/>
      <c r="E71" s="0"/>
      <c r="F71" s="0"/>
      <c r="G71" s="0"/>
      <c r="L71" s="0"/>
      <c r="M71" s="0"/>
    </row>
    <row r="72" customFormat="false" ht="15" hidden="false" customHeight="false" outlineLevel="0" collapsed="false">
      <c r="A72" s="0"/>
      <c r="B72" s="47" t="s">
        <v>273</v>
      </c>
      <c r="C72" s="0"/>
      <c r="D72" s="0"/>
      <c r="E72" s="0"/>
      <c r="F72" s="0"/>
      <c r="G72" s="0"/>
      <c r="L72" s="0"/>
      <c r="M72" s="0"/>
    </row>
    <row r="73" customFormat="false" ht="15" hidden="false" customHeight="false" outlineLevel="0" collapsed="false">
      <c r="A73" s="0"/>
      <c r="B73" s="47"/>
      <c r="C73" s="0"/>
      <c r="D73" s="0"/>
      <c r="E73" s="0"/>
      <c r="F73" s="0"/>
      <c r="G73" s="0"/>
      <c r="L73" s="0"/>
      <c r="M73" s="0"/>
    </row>
    <row r="74" customFormat="false" ht="15" hidden="false" customHeight="false" outlineLevel="0" collapsed="false">
      <c r="A74" s="0"/>
      <c r="B74" s="47" t="s">
        <v>274</v>
      </c>
      <c r="C74" s="0"/>
      <c r="D74" s="0"/>
      <c r="E74" s="0"/>
      <c r="F74" s="0"/>
      <c r="G74" s="0"/>
      <c r="L74" s="0"/>
      <c r="M74" s="0"/>
    </row>
    <row r="75" customFormat="false" ht="15" hidden="false" customHeight="false" outlineLevel="0" collapsed="false">
      <c r="A75" s="0"/>
      <c r="B75" s="47" t="s">
        <v>275</v>
      </c>
      <c r="C75" s="0"/>
      <c r="D75" s="0"/>
      <c r="E75" s="0"/>
      <c r="F75" s="0"/>
      <c r="G75" s="0"/>
      <c r="L75" s="0"/>
      <c r="M75" s="0"/>
    </row>
    <row r="76" customFormat="false" ht="15" hidden="false" customHeight="false" outlineLevel="0" collapsed="false">
      <c r="A76" s="0"/>
      <c r="B76" s="47" t="s">
        <v>276</v>
      </c>
      <c r="C76" s="0"/>
      <c r="D76" s="0"/>
      <c r="E76" s="0"/>
      <c r="F76" s="0"/>
      <c r="G76" s="0"/>
      <c r="L76" s="0"/>
      <c r="M76" s="0"/>
    </row>
    <row r="77" customFormat="false" ht="15" hidden="false" customHeight="false" outlineLevel="0" collapsed="false">
      <c r="A77" s="0"/>
      <c r="B77" s="47"/>
      <c r="C77" s="0"/>
      <c r="D77" s="0"/>
      <c r="E77" s="0"/>
      <c r="F77" s="0"/>
      <c r="G77" s="0"/>
      <c r="L77" s="0"/>
      <c r="M77" s="0"/>
    </row>
    <row r="78" customFormat="false" ht="15" hidden="false" customHeight="false" outlineLevel="0" collapsed="false">
      <c r="A78" s="0"/>
      <c r="B78" s="47" t="s">
        <v>277</v>
      </c>
      <c r="C78" s="0"/>
      <c r="D78" s="0"/>
      <c r="E78" s="0"/>
      <c r="F78" s="0"/>
      <c r="G78" s="0"/>
      <c r="L78" s="0"/>
      <c r="M78" s="0"/>
    </row>
    <row r="79" customFormat="false" ht="15" hidden="false" customHeight="false" outlineLevel="0" collapsed="false">
      <c r="A79" s="0"/>
      <c r="B79" s="47" t="s">
        <v>278</v>
      </c>
      <c r="C79" s="0"/>
      <c r="D79" s="0"/>
      <c r="E79" s="0"/>
      <c r="F79" s="0"/>
      <c r="G79" s="0"/>
      <c r="L79" s="0"/>
      <c r="M79" s="0"/>
    </row>
    <row r="80" customFormat="false" ht="15" hidden="false" customHeight="false" outlineLevel="0" collapsed="false">
      <c r="A80" s="0"/>
      <c r="B80" s="47" t="s">
        <v>279</v>
      </c>
      <c r="C80" s="0"/>
      <c r="D80" s="0"/>
      <c r="E80" s="0"/>
      <c r="F80" s="0"/>
      <c r="G80" s="0"/>
      <c r="L80" s="0"/>
      <c r="M80" s="0"/>
    </row>
    <row r="81" customFormat="false" ht="15" hidden="false" customHeight="false" outlineLevel="0" collapsed="false">
      <c r="A81" s="0"/>
      <c r="B81" s="47"/>
      <c r="C81" s="0"/>
      <c r="D81" s="0"/>
      <c r="E81" s="0"/>
      <c r="F81" s="0"/>
      <c r="G81" s="0"/>
      <c r="L81" s="0"/>
      <c r="M81" s="0"/>
    </row>
    <row r="82" customFormat="false" ht="15" hidden="false" customHeight="false" outlineLevel="0" collapsed="false">
      <c r="A82" s="0"/>
      <c r="B82" s="47" t="s">
        <v>280</v>
      </c>
      <c r="C82" s="0"/>
      <c r="D82" s="0"/>
      <c r="E82" s="0"/>
      <c r="F82" s="0"/>
      <c r="G82" s="0"/>
      <c r="L82" s="0"/>
      <c r="M82" s="0"/>
    </row>
    <row r="83" customFormat="false" ht="15" hidden="false" customHeight="false" outlineLevel="0" collapsed="false">
      <c r="A83" s="0"/>
      <c r="B83" s="47"/>
      <c r="C83" s="0"/>
      <c r="D83" s="0"/>
      <c r="E83" s="0"/>
      <c r="F83" s="0"/>
      <c r="G83" s="0"/>
      <c r="L83" s="0"/>
      <c r="M83" s="0"/>
    </row>
    <row r="84" customFormat="false" ht="15" hidden="false" customHeight="false" outlineLevel="0" collapsed="false">
      <c r="A84" s="0"/>
      <c r="B84" s="55" t="s">
        <v>281</v>
      </c>
      <c r="C84" s="0"/>
      <c r="D84" s="0"/>
      <c r="E84" s="0"/>
      <c r="F84" s="0"/>
      <c r="G84" s="0"/>
      <c r="L84" s="0"/>
      <c r="M84" s="0"/>
    </row>
    <row r="85" customFormat="false" ht="15" hidden="false" customHeight="false" outlineLevel="0" collapsed="false">
      <c r="A85" s="0"/>
      <c r="B85" s="47" t="s">
        <v>282</v>
      </c>
      <c r="C85" s="0"/>
      <c r="D85" s="0"/>
      <c r="E85" s="0"/>
      <c r="F85" s="0"/>
      <c r="G85" s="0"/>
      <c r="L85" s="0"/>
      <c r="M85" s="0"/>
    </row>
    <row r="86" customFormat="false" ht="15" hidden="false" customHeight="false" outlineLevel="0" collapsed="false">
      <c r="A86" s="0"/>
      <c r="B86" s="47" t="s">
        <v>283</v>
      </c>
      <c r="C86" s="0"/>
      <c r="D86" s="0"/>
      <c r="E86" s="0"/>
      <c r="F86" s="0"/>
      <c r="G86" s="0"/>
      <c r="L86" s="0"/>
      <c r="M86" s="0"/>
    </row>
    <row r="87" customFormat="false" ht="15" hidden="false" customHeight="false" outlineLevel="0" collapsed="false">
      <c r="A87" s="0"/>
      <c r="B87" s="47" t="s">
        <v>284</v>
      </c>
      <c r="C87" s="0"/>
      <c r="D87" s="0"/>
      <c r="E87" s="0"/>
      <c r="F87" s="0"/>
      <c r="G87" s="0"/>
      <c r="L87" s="0"/>
      <c r="M87" s="0"/>
    </row>
    <row r="88" customFormat="false" ht="15" hidden="false" customHeight="false" outlineLevel="0" collapsed="false">
      <c r="A88" s="0"/>
      <c r="B88" s="47" t="s">
        <v>285</v>
      </c>
      <c r="C88" s="0"/>
      <c r="D88" s="0"/>
      <c r="E88" s="0"/>
      <c r="F88" s="0"/>
      <c r="G88" s="0"/>
      <c r="L88" s="0"/>
      <c r="M88" s="0"/>
    </row>
    <row r="89" customFormat="false" ht="15" hidden="false" customHeight="false" outlineLevel="0" collapsed="false">
      <c r="A89" s="0"/>
      <c r="B89" s="47" t="s">
        <v>286</v>
      </c>
      <c r="C89" s="0"/>
      <c r="D89" s="0"/>
      <c r="E89" s="0"/>
      <c r="F89" s="0"/>
      <c r="G89" s="0"/>
      <c r="L89" s="0"/>
      <c r="M89" s="0"/>
    </row>
    <row r="90" customFormat="false" ht="15" hidden="false" customHeight="false" outlineLevel="0" collapsed="false">
      <c r="A90" s="0"/>
      <c r="B90" s="47"/>
      <c r="C90" s="0"/>
      <c r="D90" s="0"/>
      <c r="E90" s="0"/>
      <c r="F90" s="0"/>
      <c r="G90" s="0"/>
      <c r="L90" s="0"/>
      <c r="M90" s="0"/>
    </row>
    <row r="91" customFormat="false" ht="15" hidden="false" customHeight="false" outlineLevel="0" collapsed="false">
      <c r="A91" s="0"/>
      <c r="B91" s="55" t="s">
        <v>287</v>
      </c>
      <c r="C91" s="0"/>
      <c r="D91" s="0"/>
      <c r="E91" s="0"/>
      <c r="F91" s="0"/>
      <c r="G91" s="0"/>
      <c r="L91" s="0"/>
      <c r="M91" s="0"/>
    </row>
    <row r="92" customFormat="false" ht="15" hidden="false" customHeight="false" outlineLevel="0" collapsed="false">
      <c r="A92" s="0"/>
      <c r="B92" s="47" t="s">
        <v>288</v>
      </c>
      <c r="C92" s="0"/>
      <c r="D92" s="0"/>
      <c r="E92" s="0"/>
      <c r="F92" s="0"/>
      <c r="G92" s="0"/>
      <c r="L92" s="0"/>
      <c r="M92" s="0"/>
    </row>
    <row r="93" customFormat="false" ht="15" hidden="false" customHeight="false" outlineLevel="0" collapsed="false">
      <c r="A93" s="0"/>
      <c r="B93" s="47" t="s">
        <v>289</v>
      </c>
      <c r="C93" s="0"/>
      <c r="D93" s="0"/>
      <c r="E93" s="0"/>
      <c r="F93" s="0"/>
      <c r="G93" s="0"/>
      <c r="L93" s="0"/>
      <c r="M93" s="0"/>
    </row>
    <row r="94" customFormat="false" ht="15" hidden="false" customHeight="false" outlineLevel="0" collapsed="false">
      <c r="A94" s="0"/>
      <c r="B94" s="47" t="s">
        <v>290</v>
      </c>
      <c r="C94" s="0"/>
      <c r="D94" s="0"/>
      <c r="E94" s="0"/>
      <c r="F94" s="0"/>
      <c r="G94" s="0"/>
      <c r="L94" s="0"/>
      <c r="M94" s="0"/>
    </row>
    <row r="95" customFormat="false" ht="15" hidden="false" customHeight="false" outlineLevel="0" collapsed="false">
      <c r="A95" s="0"/>
      <c r="B95" s="47" t="s">
        <v>291</v>
      </c>
      <c r="C95" s="0"/>
      <c r="D95" s="0"/>
      <c r="E95" s="0"/>
      <c r="F95" s="0"/>
      <c r="G95" s="0"/>
      <c r="L95" s="0"/>
      <c r="M95" s="0"/>
    </row>
    <row r="96" customFormat="false" ht="15" hidden="false" customHeight="false" outlineLevel="0" collapsed="false">
      <c r="A96" s="0"/>
      <c r="B96" s="47" t="s">
        <v>292</v>
      </c>
      <c r="C96" s="0"/>
      <c r="D96" s="0"/>
      <c r="E96" s="0"/>
      <c r="F96" s="0"/>
      <c r="G96" s="0"/>
      <c r="L96" s="0"/>
      <c r="M96" s="0"/>
    </row>
    <row r="97" customFormat="false" ht="15" hidden="false" customHeight="false" outlineLevel="0" collapsed="false">
      <c r="A97" s="0"/>
      <c r="B97" s="47" t="s">
        <v>293</v>
      </c>
      <c r="C97" s="0"/>
      <c r="D97" s="0"/>
      <c r="E97" s="0"/>
      <c r="F97" s="0"/>
      <c r="G97" s="0"/>
      <c r="L97" s="0"/>
      <c r="M97" s="0"/>
    </row>
    <row r="98" customFormat="false" ht="15" hidden="false" customHeight="false" outlineLevel="0" collapsed="false">
      <c r="A98" s="0"/>
      <c r="B98" s="47"/>
      <c r="C98" s="0"/>
      <c r="D98" s="0"/>
      <c r="E98" s="0"/>
      <c r="F98" s="0"/>
      <c r="G98" s="0"/>
      <c r="L98" s="0"/>
      <c r="M98" s="0"/>
    </row>
    <row r="99" customFormat="false" ht="15" hidden="false" customHeight="false" outlineLevel="0" collapsed="false">
      <c r="A99" s="0"/>
      <c r="B99" s="47" t="s">
        <v>294</v>
      </c>
      <c r="C99" s="0"/>
      <c r="D99" s="0"/>
      <c r="E99" s="0"/>
      <c r="F99" s="0"/>
      <c r="G99" s="0"/>
      <c r="L99" s="0"/>
      <c r="M99" s="0"/>
    </row>
    <row r="100" customFormat="false" ht="15" hidden="false" customHeight="false" outlineLevel="0" collapsed="false">
      <c r="A100" s="0"/>
      <c r="B100" s="47" t="s">
        <v>295</v>
      </c>
      <c r="C100" s="0"/>
      <c r="D100" s="0"/>
      <c r="E100" s="0"/>
      <c r="F100" s="0"/>
      <c r="G100" s="0"/>
      <c r="L100" s="0"/>
      <c r="M100" s="0"/>
    </row>
    <row r="101" customFormat="false" ht="15" hidden="false" customHeight="false" outlineLevel="0" collapsed="false">
      <c r="A101" s="0"/>
      <c r="B101" s="47"/>
      <c r="C101" s="0"/>
      <c r="D101" s="0"/>
      <c r="E101" s="0"/>
      <c r="F101" s="0"/>
      <c r="G101" s="0"/>
      <c r="L101" s="0"/>
      <c r="M101" s="0"/>
    </row>
    <row r="102" customFormat="false" ht="15" hidden="false" customHeight="false" outlineLevel="0" collapsed="false">
      <c r="A102" s="0"/>
      <c r="B102" s="55" t="s">
        <v>296</v>
      </c>
      <c r="C102" s="47"/>
      <c r="D102" s="47"/>
      <c r="E102" s="47"/>
      <c r="F102" s="0"/>
      <c r="G102" s="0"/>
      <c r="L102" s="0"/>
      <c r="M102" s="0"/>
    </row>
    <row r="103" customFormat="false" ht="15" hidden="false" customHeight="false" outlineLevel="0" collapsed="false">
      <c r="A103" s="0"/>
      <c r="B103" s="47" t="s">
        <v>297</v>
      </c>
      <c r="C103" s="47"/>
      <c r="D103" s="47"/>
      <c r="E103" s="47"/>
      <c r="F103" s="0"/>
      <c r="G103" s="0"/>
      <c r="L103" s="0"/>
      <c r="M103" s="0"/>
    </row>
    <row r="104" customFormat="false" ht="15" hidden="false" customHeight="false" outlineLevel="0" collapsed="false">
      <c r="A104" s="0"/>
      <c r="B104" s="47" t="s">
        <v>298</v>
      </c>
      <c r="C104" s="47"/>
      <c r="D104" s="47"/>
      <c r="E104" s="47"/>
      <c r="F104" s="0"/>
      <c r="G104" s="0"/>
      <c r="L104" s="0"/>
      <c r="M104" s="0"/>
    </row>
    <row r="105" customFormat="false" ht="15" hidden="false" customHeight="false" outlineLevel="0" collapsed="false">
      <c r="A105" s="0"/>
      <c r="B105" s="47" t="s">
        <v>299</v>
      </c>
      <c r="C105" s="47"/>
      <c r="D105" s="47"/>
      <c r="E105" s="47"/>
      <c r="F105" s="0"/>
      <c r="G105" s="0"/>
      <c r="L105" s="0"/>
      <c r="M105" s="0"/>
    </row>
    <row r="106" customFormat="false" ht="15" hidden="false" customHeight="false" outlineLevel="0" collapsed="false">
      <c r="A106" s="0"/>
      <c r="B106" s="47" t="s">
        <v>300</v>
      </c>
      <c r="C106" s="47"/>
      <c r="D106" s="47"/>
      <c r="E106" s="47"/>
      <c r="F106" s="0"/>
      <c r="G106" s="0"/>
      <c r="L106" s="0"/>
      <c r="M106" s="0"/>
    </row>
    <row r="107" customFormat="false" ht="15" hidden="false" customHeight="false" outlineLevel="0" collapsed="false">
      <c r="A107" s="0"/>
      <c r="B107" s="47" t="s">
        <v>301</v>
      </c>
      <c r="C107" s="47"/>
      <c r="D107" s="47"/>
      <c r="E107" s="47"/>
      <c r="F107" s="0"/>
      <c r="G107" s="0"/>
      <c r="L107" s="0"/>
      <c r="M107" s="0"/>
    </row>
    <row r="108" customFormat="false" ht="15" hidden="false" customHeight="false" outlineLevel="0" collapsed="false">
      <c r="A108" s="0"/>
      <c r="B108" s="47" t="s">
        <v>302</v>
      </c>
      <c r="C108" s="47"/>
      <c r="D108" s="47"/>
      <c r="E108" s="47"/>
      <c r="F108" s="0"/>
      <c r="G108" s="0"/>
      <c r="L108" s="0"/>
      <c r="M108" s="0"/>
    </row>
    <row r="109" customFormat="false" ht="15" hidden="false" customHeight="false" outlineLevel="0" collapsed="false">
      <c r="A109" s="0"/>
      <c r="B109" s="47"/>
      <c r="C109" s="47"/>
      <c r="D109" s="47"/>
      <c r="E109" s="47"/>
      <c r="F109" s="0"/>
      <c r="G109" s="0"/>
      <c r="L109" s="0"/>
      <c r="M109" s="0"/>
    </row>
    <row r="110" customFormat="false" ht="15" hidden="false" customHeight="false" outlineLevel="0" collapsed="false">
      <c r="A110" s="0"/>
      <c r="B110" s="47"/>
      <c r="C110" s="47"/>
      <c r="D110" s="47"/>
      <c r="E110" s="47"/>
      <c r="F110" s="0"/>
      <c r="G110" s="0"/>
      <c r="L110" s="0"/>
      <c r="M110" s="0"/>
    </row>
    <row r="111" customFormat="false" ht="15" hidden="false" customHeight="false" outlineLevel="0" collapsed="false">
      <c r="A111" s="0"/>
      <c r="B111" s="47"/>
      <c r="C111" s="47"/>
      <c r="D111" s="47"/>
      <c r="E111" s="47"/>
      <c r="F111" s="0"/>
      <c r="G111" s="0"/>
      <c r="L111" s="0"/>
      <c r="M111" s="0"/>
    </row>
    <row r="112" customFormat="false" ht="15" hidden="false" customHeight="false" outlineLevel="0" collapsed="false">
      <c r="A112" s="0"/>
      <c r="B112" s="47"/>
      <c r="C112" s="47"/>
      <c r="D112" s="47"/>
      <c r="E112" s="47"/>
      <c r="F112" s="0"/>
      <c r="G112" s="0"/>
      <c r="L112" s="0"/>
      <c r="M112" s="0"/>
    </row>
    <row r="113" customFormat="false" ht="30" hidden="false" customHeight="true" outlineLevel="0" collapsed="false">
      <c r="A113" s="0"/>
      <c r="B113" s="47"/>
      <c r="C113" s="47"/>
      <c r="D113" s="47"/>
      <c r="E113" s="47"/>
      <c r="F113" s="0"/>
      <c r="G113" s="0"/>
      <c r="L113" s="0"/>
      <c r="M113" s="0"/>
    </row>
    <row r="114" customFormat="false" ht="15" hidden="false" customHeight="false" outlineLevel="0" collapsed="false">
      <c r="A114" s="0"/>
      <c r="B114" s="47"/>
      <c r="C114" s="47"/>
      <c r="D114" s="47"/>
      <c r="E114" s="47"/>
      <c r="F114" s="0"/>
      <c r="G114" s="0"/>
      <c r="L114" s="0"/>
      <c r="M114" s="0"/>
    </row>
    <row r="115" customFormat="false" ht="15" hidden="false" customHeight="false" outlineLevel="0" collapsed="false">
      <c r="A115" s="0"/>
      <c r="B115" s="47"/>
      <c r="C115" s="47"/>
      <c r="D115" s="47"/>
      <c r="E115" s="47"/>
      <c r="F115" s="0"/>
      <c r="G115" s="0"/>
      <c r="L115" s="0"/>
      <c r="M115" s="0"/>
    </row>
    <row r="116" customFormat="false" ht="15" hidden="false" customHeight="false" outlineLevel="0" collapsed="false">
      <c r="A116" s="0"/>
      <c r="B116" s="47"/>
      <c r="C116" s="47"/>
      <c r="D116" s="47"/>
      <c r="E116" s="47"/>
      <c r="F116" s="0"/>
      <c r="G116" s="0"/>
      <c r="L116" s="0"/>
      <c r="M116" s="0"/>
    </row>
    <row r="117" customFormat="false" ht="15" hidden="false" customHeight="false" outlineLevel="0" collapsed="false">
      <c r="A117" s="0"/>
      <c r="B117" s="47"/>
      <c r="C117" s="47"/>
      <c r="D117" s="47"/>
      <c r="E117" s="47"/>
      <c r="F117" s="0"/>
      <c r="G117" s="0"/>
      <c r="L117" s="0"/>
      <c r="M117" s="0"/>
    </row>
    <row r="118" customFormat="false" ht="15" hidden="false" customHeight="false" outlineLevel="0" collapsed="false">
      <c r="A118" s="0"/>
      <c r="B118" s="47"/>
      <c r="C118" s="47"/>
      <c r="D118" s="47"/>
      <c r="E118" s="47"/>
      <c r="F118" s="0"/>
      <c r="G118" s="0"/>
      <c r="L118" s="0"/>
      <c r="M118" s="0"/>
    </row>
    <row r="119" customFormat="false" ht="15" hidden="false" customHeight="false" outlineLevel="0" collapsed="false">
      <c r="A119" s="0"/>
      <c r="B119" s="47"/>
      <c r="C119" s="47"/>
      <c r="D119" s="47"/>
      <c r="E119" s="47"/>
      <c r="F119" s="0"/>
      <c r="G119" s="0"/>
      <c r="L119" s="0"/>
      <c r="M119" s="0"/>
    </row>
    <row r="120" customFormat="false" ht="15" hidden="false" customHeight="false" outlineLevel="0" collapsed="false">
      <c r="A120" s="0"/>
      <c r="B120" s="55" t="s">
        <v>303</v>
      </c>
      <c r="C120" s="47"/>
      <c r="D120" s="47"/>
      <c r="E120" s="47"/>
      <c r="F120" s="0"/>
      <c r="G120" s="0"/>
      <c r="L120" s="0"/>
      <c r="M120" s="0"/>
    </row>
    <row r="121" customFormat="false" ht="15" hidden="false" customHeight="false" outlineLevel="0" collapsed="false">
      <c r="A121" s="0"/>
      <c r="B121" s="47" t="s">
        <v>304</v>
      </c>
      <c r="C121" s="47"/>
      <c r="D121" s="47"/>
      <c r="E121" s="47"/>
      <c r="F121" s="0"/>
      <c r="G121" s="0"/>
      <c r="L121" s="0"/>
      <c r="M121" s="0"/>
    </row>
    <row r="122" customFormat="false" ht="15" hidden="false" customHeight="false" outlineLevel="0" collapsed="false">
      <c r="A122" s="0"/>
      <c r="B122" s="47" t="s">
        <v>305</v>
      </c>
      <c r="C122" s="47"/>
      <c r="D122" s="47"/>
      <c r="E122" s="47"/>
      <c r="F122" s="0"/>
      <c r="G122" s="0"/>
      <c r="L122" s="0"/>
      <c r="M122" s="0"/>
    </row>
    <row r="123" customFormat="false" ht="15" hidden="false" customHeight="false" outlineLevel="0" collapsed="false">
      <c r="A123" s="0"/>
      <c r="B123" s="47"/>
      <c r="C123" s="47"/>
      <c r="D123" s="47"/>
      <c r="E123" s="47"/>
      <c r="F123" s="0"/>
      <c r="G123" s="0"/>
      <c r="L123" s="0"/>
      <c r="M123" s="0"/>
    </row>
    <row r="124" customFormat="false" ht="20.25" hidden="false" customHeight="false" outlineLevel="0" collapsed="false">
      <c r="A124" s="0"/>
      <c r="B124" s="63" t="s">
        <v>306</v>
      </c>
      <c r="C124" s="47"/>
      <c r="D124" s="47"/>
      <c r="E124" s="47"/>
      <c r="F124" s="47"/>
      <c r="G124" s="0"/>
      <c r="L124" s="0"/>
      <c r="M124" s="0"/>
    </row>
    <row r="125" customFormat="false" ht="15" hidden="false" customHeight="false" outlineLevel="0" collapsed="false">
      <c r="A125" s="0"/>
      <c r="B125" s="47" t="s">
        <v>307</v>
      </c>
      <c r="C125" s="47"/>
      <c r="D125" s="47"/>
      <c r="E125" s="47"/>
      <c r="F125" s="47"/>
      <c r="G125" s="0"/>
      <c r="L125" s="0"/>
      <c r="M125" s="0"/>
    </row>
    <row r="126" customFormat="false" ht="15" hidden="false" customHeight="false" outlineLevel="0" collapsed="false">
      <c r="A126" s="0"/>
      <c r="B126" s="47" t="str">
        <f aca="false">IF(Input!B136="","","løsning afregnes rentefrit over "&amp;Input!B136&amp;" måneder. Eventuelle omkostninger til")</f>
        <v>løsning afregnes rentefrit over 48 måneder. Eventuelle omkostninger til</v>
      </c>
      <c r="C126" s="47"/>
      <c r="D126" s="47"/>
      <c r="E126" s="47"/>
      <c r="F126" s="47"/>
      <c r="G126" s="0"/>
      <c r="L126" s="47"/>
      <c r="M126" s="0"/>
    </row>
    <row r="127" customFormat="false" ht="15" hidden="false" customHeight="false" outlineLevel="0" collapsed="false">
      <c r="A127" s="0"/>
      <c r="B127" s="47" t="s">
        <v>308</v>
      </c>
      <c r="C127" s="47"/>
      <c r="D127" s="47"/>
      <c r="E127" s="47"/>
      <c r="F127" s="47"/>
      <c r="G127" s="0"/>
      <c r="M127" s="0"/>
    </row>
    <row r="128" customFormat="false" ht="15" hidden="false" customHeight="false" outlineLevel="0" collapsed="false">
      <c r="A128" s="0"/>
      <c r="B128" s="47" t="s">
        <v>309</v>
      </c>
      <c r="C128" s="47"/>
      <c r="D128" s="47"/>
      <c r="E128" s="47"/>
      <c r="F128" s="47"/>
      <c r="G128" s="0"/>
      <c r="M128" s="0"/>
    </row>
    <row r="129" customFormat="false" ht="15" hidden="false" customHeight="false" outlineLevel="0" collapsed="false">
      <c r="A129" s="0"/>
      <c r="B129" s="47"/>
      <c r="C129" s="47"/>
      <c r="D129" s="47"/>
      <c r="E129" s="47"/>
      <c r="F129" s="47"/>
      <c r="G129" s="0"/>
      <c r="M129" s="0"/>
    </row>
    <row r="130" customFormat="false" ht="15" hidden="false" customHeight="false" outlineLevel="0" collapsed="false">
      <c r="A130" s="0"/>
      <c r="B130" s="47" t="s">
        <v>310</v>
      </c>
      <c r="C130" s="47"/>
      <c r="D130" s="47"/>
      <c r="E130" s="47"/>
      <c r="F130" s="47"/>
      <c r="G130" s="0"/>
      <c r="M130" s="0"/>
    </row>
    <row r="131" customFormat="false" ht="15" hidden="false" customHeight="false" outlineLevel="0" collapsed="false">
      <c r="A131" s="0"/>
      <c r="B131" s="47"/>
      <c r="C131" s="47"/>
      <c r="D131" s="47"/>
      <c r="E131" s="47"/>
      <c r="F131" s="47"/>
      <c r="G131" s="0"/>
      <c r="M131" s="0"/>
    </row>
    <row r="132" customFormat="false" ht="15.75" hidden="false" customHeight="false" outlineLevel="0" collapsed="false">
      <c r="A132" s="64"/>
      <c r="B132" s="65" t="s">
        <v>340</v>
      </c>
      <c r="C132" s="65"/>
      <c r="D132" s="65"/>
      <c r="E132" s="48"/>
      <c r="F132" s="66" t="n">
        <f aca="false">IF(Input!$B$111=Input!$I$2,'Data Omstilling'!J67,IF(Input!$B$111=Input!$I$3,'Data Omstilling'!G67,IF(Input!$B$111=Input!$I$4,'Data Omstilling'!I67,IF(Input!$B$111=Input!$I$5,'Data Omstilling'!G67,IF(Input!$B$111=Input!$I$6,'Data Omstilling'!G67,IF(OR(Input!$B$111=Input!$I$7, Input!$B$111=Input!$I$8, Input!$B$111=Input!$I$9, Input!$B$111=Input!$I$10),'Data Omstilling'!H67,"Ej inkluderet"))))))</f>
        <v>0</v>
      </c>
      <c r="G132" s="0"/>
      <c r="M132" s="0"/>
    </row>
    <row r="133" customFormat="false" ht="15.75" hidden="false" customHeight="false" outlineLevel="0" collapsed="false">
      <c r="A133" s="64"/>
      <c r="B133" s="47" t="s">
        <v>236</v>
      </c>
      <c r="C133" s="65"/>
      <c r="D133" s="65"/>
      <c r="E133" s="48"/>
      <c r="F133" s="66" t="n">
        <f aca="false">IF(Input!$B$111=Input!$I$2,'Data Omstilling'!J68,IF(Input!$B$111=Input!$I$3,'Data Omstilling'!G68,IF(Input!$B$111=Input!$I$4,'Data Omstilling'!I68,IF(Input!$B$111=Input!$I$5,'Data Omstilling'!G68,IF(Input!$B$111=Input!$I$6,'Data Omstilling'!G68,IF(OR(Input!$B$111=Input!$I$7, Input!$B$111=Input!$I$8, Input!$B$111=Input!$I$9, Input!$B$111=Input!$I$10),'Data Omstilling'!H68,"Ej inkluderet"))))))</f>
        <v>0</v>
      </c>
      <c r="G133" s="0"/>
      <c r="M133" s="0"/>
    </row>
    <row r="134" customFormat="false" ht="15.75" hidden="false" customHeight="false" outlineLevel="0" collapsed="false">
      <c r="A134" s="64"/>
      <c r="B134" s="47" t="s">
        <v>312</v>
      </c>
      <c r="C134" s="65"/>
      <c r="D134" s="65"/>
      <c r="E134" s="48"/>
      <c r="F134" s="66" t="n">
        <f aca="false">IF(Input!$B$111=Input!$I$2,'Data Omstilling'!J69,IF(Input!$B$111=Input!$I$3,'Data Omstilling'!G69,IF(Input!$B$111=Input!$I$4,'Data Omstilling'!I69,IF(Input!$B$111=Input!$I$5,'Data Omstilling'!G69,IF(Input!$B$111=Input!$I$6,'Data Omstilling'!G69,IF(OR(Input!$B$111=Input!$I$7, Input!$B$111=Input!$I$8, Input!$B$111=Input!$I$9, Input!$B$111=Input!$I$10),'Data Omstilling'!H69,"Ej inkluderet"))))))</f>
        <v>0</v>
      </c>
      <c r="G134" s="0"/>
      <c r="M134" s="0"/>
    </row>
    <row r="135" customFormat="false" ht="15.75" hidden="false" customHeight="false" outlineLevel="0" collapsed="false">
      <c r="A135" s="64"/>
      <c r="B135" s="47" t="str">
        <f aca="false">IF(Input!B187&gt;0,"Opsætning Wallboard light",IF(Input!B188&gt;0,"Opsætning Wallboard",""))</f>
        <v>Opsætning Wallboard light</v>
      </c>
      <c r="C135" s="65"/>
      <c r="D135" s="65"/>
      <c r="E135" s="48"/>
      <c r="F135" s="66" t="n">
        <f aca="false">IF(Input!$B$111=Input!$I$2,'Data Omstilling'!J70,IF(Input!$B$111=Input!$I$3,'Data Omstilling'!G70,IF(Input!$B$111=Input!$I$4,'Data Omstilling'!I70,IF(Input!$B$111=Input!$I$5,'Data Omstilling'!G70,IF(Input!$B$111=Input!$I$6,'Data Omstilling'!G70,IF(OR(Input!$B$111=Input!$I$7, Input!$B$111=Input!$I$8, Input!$B$111=Input!$I$9, Input!$B$111=Input!$I$10),'Data Omstilling'!H70,"Ej inkluderet"))))))</f>
        <v>0</v>
      </c>
      <c r="G135" s="0"/>
      <c r="M135" s="0"/>
    </row>
    <row r="136" customFormat="false" ht="15.75" hidden="false" customHeight="false" outlineLevel="0" collapsed="false">
      <c r="A136" s="64"/>
      <c r="B136" s="47" t="s">
        <v>311</v>
      </c>
      <c r="C136" s="65"/>
      <c r="D136" s="65"/>
      <c r="E136" s="48"/>
      <c r="F136" s="66" t="n">
        <f aca="false">IF(Input!$B$111=Input!$I$2,'Data Omstilling'!J71,IF(Input!$B$111=Input!$I$3,'Data Omstilling'!G71,IF(Input!$B$111=Input!$I$4,'Data Omstilling'!I71,IF(Input!$B$111=Input!$I$5,'Data Omstilling'!G71,IF(Input!$B$111=Input!$I$6,'Data Omstilling'!G71,IF(OR(Input!$B$111=Input!$I$7, Input!$B$111=Input!$I$8, Input!$B$111=Input!$I$9, Input!$B$111=Input!$I$10),'Data Omstilling'!H71,"Ej inkluderet"))))))</f>
        <v>0</v>
      </c>
      <c r="G136" s="0"/>
      <c r="M136" s="0"/>
    </row>
    <row r="137" customFormat="false" ht="15.75" hidden="false" customHeight="false" outlineLevel="0" collapsed="false">
      <c r="A137" s="64"/>
      <c r="B137" s="47" t="s">
        <v>240</v>
      </c>
      <c r="C137" s="65"/>
      <c r="D137" s="65"/>
      <c r="E137" s="48"/>
      <c r="F137" s="66" t="n">
        <f aca="false">IF(Input!$B$111=Input!$I$2,'Data Omstilling'!J72,IF(Input!$B$111=Input!$I$3,'Data Omstilling'!G72,IF(Input!$B$111=Input!$I$4,'Data Omstilling'!I72,IF(Input!$B$111=Input!$I$5,'Data Omstilling'!G72,IF(Input!$B$111=Input!$I$6,'Data Omstilling'!G72,IF(OR(Input!$B$111=Input!$I$7, Input!$B$111=Input!$I$8, Input!$B$111=Input!$I$9, Input!$B$111=Input!$I$10),'Data Omstilling'!H72,"Ej inkluderet"))))))</f>
        <v>0</v>
      </c>
      <c r="G137" s="0"/>
      <c r="M137" s="0"/>
    </row>
    <row r="138" customFormat="false" ht="15.75" hidden="false" customHeight="false" outlineLevel="0" collapsed="false">
      <c r="A138" s="64"/>
      <c r="B138" s="65" t="str">
        <f aca="false">IF(Input!B126="","","Special rabat")</f>
        <v>Special rabat</v>
      </c>
      <c r="C138" s="65"/>
      <c r="D138" s="65"/>
      <c r="E138" s="48"/>
      <c r="F138" s="67" t="n">
        <f aca="false">IF(Input!B126="","",Input!B126)</f>
        <v>12</v>
      </c>
      <c r="G138" s="0"/>
      <c r="M138" s="0"/>
    </row>
    <row r="139" customFormat="false" ht="15.75" hidden="false" customHeight="false" outlineLevel="0" collapsed="false">
      <c r="A139" s="64"/>
      <c r="B139" s="65" t="s">
        <v>341</v>
      </c>
      <c r="C139" s="68"/>
      <c r="D139" s="68"/>
      <c r="E139" s="48"/>
      <c r="F139" s="66" t="n">
        <f aca="false">IF(Input!$B$111=Input!$I$2,'Data Omstilling'!J75,IF(Input!$B$111=Input!$I$3,'Data Omstilling'!G75,IF(Input!$B$111=Input!$I$4,'Data Omstilling'!I75,IF(Input!$B$111=Input!$I$5,'Data Omstilling'!G75,IF(Input!$B$111=Input!$I$6,'Data Omstilling'!G75,IF(OR(Input!$B$111=Input!$I$7, Input!$B$111=Input!$I$8, Input!$B$111=Input!$I$9, Input!$B$111=Input!$I$10),'Data Omstilling'!H75,"Ej inkluderet"))))))</f>
        <v>0</v>
      </c>
      <c r="G139" s="0"/>
      <c r="M139" s="0"/>
    </row>
    <row r="140" customFormat="false" ht="15.75" hidden="false" customHeight="false" outlineLevel="0" collapsed="false">
      <c r="A140" s="64"/>
      <c r="B140" s="65" t="s">
        <v>314</v>
      </c>
      <c r="C140" s="68"/>
      <c r="D140" s="68"/>
      <c r="E140" s="48"/>
      <c r="F140" s="69" t="n">
        <f aca="false">IF(Input!B135="","",Input!B135)</f>
        <v>1000</v>
      </c>
      <c r="G140" s="0"/>
      <c r="M140" s="0"/>
    </row>
    <row r="141" customFormat="false" ht="15.75" hidden="false" customHeight="false" outlineLevel="0" collapsed="false">
      <c r="A141" s="64"/>
      <c r="B141" s="65" t="str">
        <f aca="false">IF(Input!H144=0,"","Sum af hardware i udstyrsaftale *")</f>
        <v>Sum af hardware i udstyrsaftale *</v>
      </c>
      <c r="C141" s="68"/>
      <c r="D141" s="68"/>
      <c r="E141" s="48"/>
      <c r="F141" s="70" t="n">
        <f aca="false">IF(Input!H144=0,"",Input!H144)</f>
        <v>18720</v>
      </c>
      <c r="G141" s="0"/>
      <c r="M141" s="0"/>
    </row>
    <row r="142" customFormat="false" ht="16.5" hidden="false" customHeight="false" outlineLevel="0" collapsed="false">
      <c r="A142" s="64"/>
      <c r="B142" s="65" t="s">
        <v>315</v>
      </c>
      <c r="C142" s="68"/>
      <c r="D142" s="68"/>
      <c r="E142" s="48"/>
      <c r="F142" s="71" t="n">
        <f aca="false">SUM(F139:F141)</f>
        <v>19720</v>
      </c>
      <c r="G142" s="0"/>
      <c r="M142" s="0"/>
    </row>
    <row r="143" customFormat="false" ht="17.25" hidden="false" customHeight="false" outlineLevel="0" collapsed="false">
      <c r="A143" s="64"/>
      <c r="B143" s="68" t="s">
        <v>316</v>
      </c>
      <c r="C143" s="68"/>
      <c r="D143" s="68"/>
      <c r="E143" s="48"/>
      <c r="F143" s="72" t="n">
        <f aca="false">ROUNDUP(F142/Input!B136,0)</f>
        <v>411</v>
      </c>
      <c r="G143" s="0"/>
      <c r="M143" s="0"/>
    </row>
    <row r="144" customFormat="false" ht="16.5" hidden="false" customHeight="false" outlineLevel="0" collapsed="false">
      <c r="A144" s="64"/>
      <c r="B144" s="68"/>
      <c r="C144" s="68"/>
      <c r="D144" s="68"/>
      <c r="E144" s="73"/>
      <c r="F144" s="65"/>
      <c r="G144" s="0"/>
      <c r="M144" s="0"/>
    </row>
    <row r="145" customFormat="false" ht="15.75" hidden="false" customHeight="false" outlineLevel="0" collapsed="false">
      <c r="A145" s="64"/>
      <c r="B145" s="68" t="str">
        <f aca="false">IF(Input!H144=0,"","* Specifikation af hardware findes på separat bilag")</f>
        <v>* Specifikation af hardware findes på separat bilag</v>
      </c>
      <c r="C145" s="68"/>
      <c r="D145" s="68"/>
      <c r="E145" s="73"/>
      <c r="F145" s="65"/>
      <c r="G145" s="0"/>
      <c r="M145" s="0"/>
    </row>
    <row r="146" customFormat="false" ht="15.75" hidden="false" customHeight="false" outlineLevel="0" collapsed="false">
      <c r="A146" s="64"/>
      <c r="B146" s="68"/>
      <c r="C146" s="68"/>
      <c r="D146" s="68"/>
      <c r="E146" s="73"/>
      <c r="F146" s="65"/>
      <c r="G146" s="65"/>
      <c r="M146" s="0"/>
    </row>
    <row r="147" customFormat="false" ht="15.75" hidden="false" customHeight="false" outlineLevel="0" collapsed="false">
      <c r="A147" s="64"/>
      <c r="B147" s="68" t="s">
        <v>317</v>
      </c>
      <c r="C147" s="68"/>
      <c r="D147" s="68"/>
      <c r="E147" s="73"/>
      <c r="F147" s="65"/>
      <c r="G147" s="65"/>
      <c r="M147" s="0"/>
    </row>
    <row r="148" customFormat="false" ht="15.75" hidden="false" customHeight="false" outlineLevel="0" collapsed="false">
      <c r="A148" s="64"/>
      <c r="B148" s="65" t="s">
        <v>318</v>
      </c>
      <c r="C148" s="65"/>
      <c r="D148" s="65"/>
      <c r="E148" s="65"/>
      <c r="F148" s="65"/>
      <c r="G148" s="65"/>
      <c r="M148" s="0"/>
    </row>
    <row r="149" customFormat="false" ht="15.75" hidden="false" customHeight="false" outlineLevel="0" collapsed="false">
      <c r="A149" s="64"/>
      <c r="B149" s="65"/>
      <c r="C149" s="65"/>
      <c r="D149" s="65"/>
      <c r="E149" s="65"/>
      <c r="F149" s="65"/>
      <c r="G149" s="65"/>
      <c r="M149" s="0"/>
    </row>
    <row r="150" customFormat="false" ht="15.75" hidden="false" customHeight="false" outlineLevel="0" collapsed="false">
      <c r="A150" s="64"/>
      <c r="B150" s="65" t="s">
        <v>342</v>
      </c>
      <c r="C150" s="65"/>
      <c r="D150" s="65"/>
      <c r="E150" s="65"/>
      <c r="F150" s="65"/>
      <c r="G150" s="65"/>
      <c r="M150" s="0"/>
    </row>
    <row r="151" customFormat="false" ht="15.75" hidden="false" customHeight="false" outlineLevel="0" collapsed="false">
      <c r="A151" s="64"/>
      <c r="B151" s="65" t="s">
        <v>320</v>
      </c>
      <c r="C151" s="65"/>
      <c r="D151" s="65"/>
      <c r="E151" s="65"/>
      <c r="F151" s="65"/>
      <c r="G151" s="65"/>
      <c r="M151" s="0"/>
    </row>
    <row r="152" customFormat="false" ht="15.75" hidden="false" customHeight="false" outlineLevel="0" collapsed="false">
      <c r="A152" s="64"/>
      <c r="B152" s="48"/>
      <c r="C152" s="48"/>
      <c r="D152" s="48"/>
      <c r="E152" s="48"/>
      <c r="F152" s="48"/>
      <c r="G152" s="65"/>
      <c r="M152" s="0"/>
    </row>
    <row r="153" customFormat="false" ht="15.75" hidden="false" customHeight="false" outlineLevel="0" collapsed="false">
      <c r="A153" s="64"/>
      <c r="B153" s="55" t="s">
        <v>321</v>
      </c>
      <c r="C153" s="0"/>
      <c r="D153" s="0"/>
      <c r="E153" s="0"/>
      <c r="F153" s="0"/>
      <c r="G153" s="65"/>
      <c r="M153" s="0"/>
    </row>
    <row r="154" customFormat="false" ht="15" hidden="false" customHeight="false" outlineLevel="0" collapsed="false">
      <c r="B154" s="47" t="str">
        <f aca="false">IF(Input!B132="","","Support aftalen løber i "&amp;Input!B132&amp;" måneder og rate betalings aftalen løber i "&amp;Input!B136)</f>
        <v>Support aftalen løber i 36 måneder og rate betalings aftalen løber i 48</v>
      </c>
      <c r="C154" s="0"/>
      <c r="D154" s="0"/>
      <c r="E154" s="0"/>
      <c r="F154" s="0"/>
      <c r="G154" s="48"/>
      <c r="M154" s="0"/>
    </row>
    <row r="155" customFormat="false" ht="15" hidden="false" customHeight="false" outlineLevel="0" collapsed="false">
      <c r="B155" s="47" t="s">
        <v>343</v>
      </c>
      <c r="C155" s="0"/>
      <c r="D155" s="0"/>
      <c r="E155" s="0"/>
      <c r="F155" s="0"/>
      <c r="G155" s="48"/>
      <c r="M155" s="0"/>
    </row>
    <row r="156" customFormat="false" ht="15" hidden="false" customHeight="false" outlineLevel="0" collapsed="false">
      <c r="B156" s="47" t="s">
        <v>323</v>
      </c>
      <c r="C156" s="0"/>
      <c r="D156" s="0"/>
      <c r="E156" s="0"/>
      <c r="F156" s="0"/>
      <c r="G156" s="48"/>
      <c r="M156" s="0"/>
    </row>
    <row r="157" customFormat="false" ht="15" hidden="false" customHeight="false" outlineLevel="0" collapsed="false">
      <c r="B157" s="47" t="s">
        <v>324</v>
      </c>
      <c r="C157" s="0"/>
      <c r="D157" s="0"/>
      <c r="E157" s="0"/>
      <c r="F157" s="0"/>
      <c r="M157" s="0"/>
    </row>
    <row r="158" customFormat="false" ht="15" hidden="false" customHeight="false" outlineLevel="0" collapsed="false">
      <c r="B158" s="47" t="s">
        <v>325</v>
      </c>
      <c r="C158" s="0"/>
      <c r="D158" s="0"/>
      <c r="E158" s="0"/>
      <c r="F158" s="0"/>
      <c r="M158" s="0"/>
    </row>
    <row r="159" customFormat="false" ht="15" hidden="false" customHeight="false" outlineLevel="0" collapsed="false">
      <c r="B159" s="47" t="s">
        <v>326</v>
      </c>
      <c r="C159" s="0"/>
      <c r="D159" s="0"/>
      <c r="E159" s="0"/>
      <c r="F159" s="0"/>
      <c r="M159" s="0"/>
    </row>
    <row r="160" customFormat="false" ht="15" hidden="false" customHeight="false" outlineLevel="0" collapsed="false">
      <c r="B160" s="47"/>
      <c r="C160" s="0"/>
      <c r="D160" s="0"/>
      <c r="E160" s="0"/>
      <c r="F160" s="0"/>
      <c r="M160" s="0"/>
    </row>
    <row r="161" customFormat="false" ht="15" hidden="false" customHeight="false" outlineLevel="0" collapsed="false">
      <c r="B161" s="47"/>
      <c r="C161" s="0"/>
      <c r="D161" s="0"/>
      <c r="E161" s="0"/>
      <c r="F161" s="0"/>
      <c r="M161" s="0"/>
    </row>
    <row r="162" customFormat="false" ht="15" hidden="false" customHeight="false" outlineLevel="0" collapsed="false">
      <c r="B162" s="47"/>
      <c r="C162" s="0"/>
      <c r="D162" s="0"/>
      <c r="E162" s="0"/>
      <c r="F162" s="0"/>
      <c r="M162" s="0"/>
    </row>
    <row r="163" customFormat="false" ht="15" hidden="false" customHeight="false" outlineLevel="0" collapsed="false">
      <c r="B163" s="47"/>
      <c r="C163" s="0"/>
      <c r="D163" s="0"/>
      <c r="E163" s="0"/>
      <c r="F163" s="0"/>
      <c r="M163" s="0"/>
    </row>
    <row r="164" customFormat="false" ht="15" hidden="false" customHeight="false" outlineLevel="0" collapsed="false">
      <c r="B164" s="47"/>
      <c r="C164" s="0"/>
      <c r="D164" s="0"/>
      <c r="E164" s="0"/>
      <c r="F164" s="0"/>
      <c r="M164" s="0"/>
    </row>
    <row r="165" customFormat="false" ht="15" hidden="false" customHeight="false" outlineLevel="0" collapsed="false">
      <c r="B165" s="47"/>
      <c r="C165" s="0"/>
      <c r="D165" s="0"/>
      <c r="E165" s="0"/>
      <c r="F165" s="0"/>
      <c r="M165" s="0"/>
    </row>
    <row r="166" customFormat="false" ht="15" hidden="false" customHeight="false" outlineLevel="0" collapsed="false">
      <c r="B166" s="47"/>
      <c r="C166" s="0"/>
      <c r="D166" s="0"/>
      <c r="E166" s="0"/>
      <c r="F166" s="0"/>
      <c r="M166" s="0"/>
    </row>
    <row r="167" customFormat="false" ht="15" hidden="false" customHeight="false" outlineLevel="0" collapsed="false">
      <c r="B167" s="47"/>
      <c r="C167" s="0"/>
      <c r="D167" s="0"/>
      <c r="E167" s="0"/>
      <c r="F167" s="0"/>
      <c r="M167" s="0"/>
    </row>
    <row r="168" customFormat="false" ht="30" hidden="false" customHeight="true" outlineLevel="0" collapsed="false">
      <c r="B168" s="47"/>
      <c r="C168" s="0"/>
      <c r="D168" s="0"/>
      <c r="E168" s="0"/>
      <c r="F168" s="0"/>
      <c r="M168" s="0"/>
    </row>
    <row r="169" customFormat="false" ht="15" hidden="false" customHeight="false" outlineLevel="0" collapsed="false">
      <c r="B169" s="47"/>
      <c r="C169" s="0"/>
      <c r="D169" s="0"/>
      <c r="E169" s="0"/>
      <c r="F169" s="0"/>
      <c r="M169" s="0"/>
    </row>
    <row r="170" customFormat="false" ht="15" hidden="false" customHeight="false" outlineLevel="0" collapsed="false">
      <c r="B170" s="47"/>
      <c r="C170" s="0"/>
      <c r="D170" s="0"/>
      <c r="E170" s="0"/>
      <c r="F170" s="0"/>
      <c r="M170" s="0"/>
    </row>
    <row r="171" customFormat="false" ht="15" hidden="false" customHeight="false" outlineLevel="0" collapsed="false">
      <c r="B171" s="47"/>
      <c r="C171" s="0"/>
      <c r="D171" s="0"/>
      <c r="E171" s="0"/>
      <c r="F171" s="0"/>
      <c r="M171" s="0"/>
    </row>
    <row r="172" customFormat="false" ht="15" hidden="false" customHeight="false" outlineLevel="0" collapsed="false">
      <c r="B172" s="47"/>
      <c r="C172" s="0"/>
      <c r="D172" s="0"/>
      <c r="E172" s="0"/>
      <c r="F172" s="0"/>
      <c r="M172" s="0"/>
    </row>
    <row r="173" customFormat="false" ht="15" hidden="false" customHeight="false" outlineLevel="0" collapsed="false">
      <c r="B173" s="47"/>
      <c r="C173" s="0"/>
      <c r="D173" s="0"/>
      <c r="E173" s="0"/>
      <c r="F173" s="0"/>
      <c r="M173" s="0"/>
    </row>
    <row r="174" customFormat="false" ht="15" hidden="false" customHeight="false" outlineLevel="0" collapsed="false">
      <c r="B174" s="47"/>
      <c r="C174" s="0"/>
      <c r="D174" s="0"/>
      <c r="E174" s="0"/>
      <c r="F174" s="0"/>
      <c r="M174" s="0"/>
    </row>
    <row r="175" customFormat="false" ht="15" hidden="false" customHeight="false" outlineLevel="0" collapsed="false">
      <c r="B175" s="55" t="s">
        <v>327</v>
      </c>
      <c r="C175" s="0"/>
      <c r="D175" s="0"/>
      <c r="E175" s="0"/>
      <c r="F175" s="0"/>
      <c r="M175" s="0"/>
    </row>
    <row r="176" customFormat="false" ht="15" hidden="false" customHeight="false" outlineLevel="0" collapsed="false">
      <c r="B176" s="47" t="s">
        <v>328</v>
      </c>
      <c r="C176" s="0"/>
      <c r="D176" s="0"/>
      <c r="E176" s="0"/>
      <c r="F176" s="0"/>
      <c r="M176" s="47"/>
    </row>
    <row r="177" customFormat="false" ht="15" hidden="false" customHeight="false" outlineLevel="0" collapsed="false">
      <c r="B177" s="47" t="s">
        <v>329</v>
      </c>
      <c r="C177" s="0"/>
      <c r="D177" s="0"/>
      <c r="E177" s="0"/>
      <c r="F177" s="0"/>
      <c r="M177" s="47"/>
    </row>
    <row r="178" customFormat="false" ht="15" hidden="false" customHeight="false" outlineLevel="0" collapsed="false">
      <c r="B178" s="47" t="s">
        <v>330</v>
      </c>
      <c r="C178" s="0"/>
      <c r="D178" s="0"/>
      <c r="E178" s="0"/>
      <c r="F178" s="0"/>
    </row>
    <row r="179" customFormat="false" ht="15" hidden="false" customHeight="false" outlineLevel="0" collapsed="false">
      <c r="B179" s="47"/>
      <c r="C179" s="0"/>
      <c r="D179" s="0"/>
      <c r="E179" s="0"/>
      <c r="F179" s="0"/>
    </row>
    <row r="180" customFormat="false" ht="15" hidden="false" customHeight="false" outlineLevel="0" collapsed="false">
      <c r="B180" s="47" t="s">
        <v>331</v>
      </c>
      <c r="C180" s="0"/>
      <c r="D180" s="47" t="s">
        <v>332</v>
      </c>
      <c r="E180" s="74" t="str">
        <f aca="false">IF(Input!B137="","",Input!B137)</f>
        <v/>
      </c>
      <c r="F180" s="74"/>
    </row>
    <row r="181" customFormat="false" ht="15" hidden="false" customHeight="false" outlineLevel="0" collapsed="false">
      <c r="B181" s="47"/>
      <c r="C181" s="0"/>
      <c r="D181" s="47" t="s">
        <v>333</v>
      </c>
      <c r="E181" s="74" t="str">
        <f aca="false">IF(Input!B138="","",Input!B138)</f>
        <v/>
      </c>
      <c r="F181" s="74"/>
    </row>
    <row r="182" customFormat="false" ht="15" hidden="false" customHeight="false" outlineLevel="0" collapsed="false">
      <c r="B182" s="47"/>
      <c r="C182" s="0"/>
      <c r="D182" s="47"/>
      <c r="E182" s="75"/>
      <c r="F182" s="75"/>
    </row>
    <row r="183" customFormat="false" ht="15" hidden="false" customHeight="false" outlineLevel="0" collapsed="false">
      <c r="B183" s="47" t="s">
        <v>334</v>
      </c>
      <c r="C183" s="0"/>
      <c r="D183" s="0"/>
      <c r="E183" s="0"/>
      <c r="F183" s="0"/>
    </row>
    <row r="184" customFormat="false" ht="15" hidden="false" customHeight="false" outlineLevel="0" collapsed="false">
      <c r="B184" s="47" t="s">
        <v>335</v>
      </c>
      <c r="C184" s="0"/>
      <c r="D184" s="0"/>
      <c r="E184" s="0"/>
      <c r="F184" s="0"/>
    </row>
    <row r="185" customFormat="false" ht="15" hidden="false" customHeight="false" outlineLevel="0" collapsed="false">
      <c r="B185" s="0"/>
      <c r="C185" s="0"/>
      <c r="D185" s="0"/>
      <c r="E185" s="0"/>
      <c r="F185" s="0"/>
    </row>
    <row r="186" customFormat="false" ht="15" hidden="false" customHeight="false" outlineLevel="0" collapsed="false">
      <c r="B186" s="47" t="str">
        <f aca="false">IF(Input!B132="","","Pris pr. måned - supportaftale i "&amp;Input!B132&amp;" md.")</f>
        <v>Pris pr. måned - supportaftale i 36 md.</v>
      </c>
      <c r="C186" s="47"/>
      <c r="D186" s="47"/>
      <c r="E186" s="47"/>
      <c r="F186" s="76" t="n">
        <f aca="false">F49</f>
        <v>120</v>
      </c>
    </row>
    <row r="187" customFormat="false" ht="15" hidden="false" customHeight="false" outlineLevel="0" collapsed="false">
      <c r="B187" s="47" t="str">
        <f aca="false">IF(Input!B136="","","Pris pr. måned - rate betaling i "&amp;Input!B136&amp;" md.")</f>
        <v>Pris pr. måned - rate betaling i 48 md.</v>
      </c>
      <c r="C187" s="47"/>
      <c r="D187" s="47"/>
      <c r="E187" s="47"/>
      <c r="F187" s="76" t="n">
        <f aca="false">F143</f>
        <v>411</v>
      </c>
    </row>
    <row r="188" customFormat="false" ht="15.75" hidden="false" customHeight="false" outlineLevel="0" collapsed="false">
      <c r="B188" s="55" t="s">
        <v>336</v>
      </c>
      <c r="C188" s="47"/>
      <c r="D188" s="47"/>
      <c r="E188" s="47"/>
      <c r="F188" s="77" t="n">
        <f aca="false">SUM(F186:F187)</f>
        <v>531</v>
      </c>
    </row>
    <row r="189" customFormat="false" ht="15.75" hidden="false" customHeight="false" outlineLevel="0" collapsed="false">
      <c r="B189" s="9"/>
      <c r="C189" s="9"/>
      <c r="D189" s="47"/>
      <c r="E189" s="47"/>
      <c r="F189" s="0"/>
    </row>
    <row r="190" customFormat="false" ht="15" hidden="false" customHeight="false" outlineLevel="0" collapsed="false">
      <c r="B190" s="47" t="s">
        <v>337</v>
      </c>
      <c r="C190" s="47"/>
      <c r="D190" s="47"/>
      <c r="E190" s="47" t="s">
        <v>337</v>
      </c>
      <c r="F190" s="78"/>
    </row>
    <row r="191" customFormat="false" ht="15" hidden="false" customHeight="false" outlineLevel="0" collapsed="false">
      <c r="B191" s="47"/>
      <c r="C191" s="47"/>
      <c r="D191" s="47"/>
      <c r="E191" s="47"/>
    </row>
    <row r="192" customFormat="false" ht="15" hidden="false" customHeight="false" outlineLevel="0" collapsed="false">
      <c r="B192" s="47" t="s">
        <v>338</v>
      </c>
      <c r="C192" s="47"/>
      <c r="D192" s="47"/>
      <c r="E192" s="47" t="s">
        <v>339</v>
      </c>
    </row>
    <row r="193" customFormat="false" ht="15" hidden="false" customHeight="false" outlineLevel="0" collapsed="false">
      <c r="B193" s="47" t="str">
        <f aca="false">IF(Input!B121="","",Input!B121)</f>
        <v/>
      </c>
      <c r="C193" s="47"/>
      <c r="D193" s="47"/>
      <c r="E193" s="47" t="str">
        <f aca="false">IF(Input!B112="","",Input!B112)</f>
        <v>Jess Rømer</v>
      </c>
    </row>
    <row r="194" customFormat="false" ht="15" hidden="false" customHeight="false" outlineLevel="0" collapsed="false">
      <c r="B194" s="47" t="str">
        <f aca="false">IF(Input!B117="","",Input!B117)</f>
        <v/>
      </c>
      <c r="C194" s="47"/>
      <c r="D194" s="47"/>
      <c r="E194" s="47" t="str">
        <f aca="false">IF(Input!B111="","",Input!B111)</f>
        <v>TDC Erhvervscenter Bornholm</v>
      </c>
    </row>
  </sheetData>
  <sheetProtection sheet="true" password="d408" objects="true" scenarios="true"/>
  <protectedRanges>
    <protectedRange name="Sælger_3" sqref="E193"/>
  </protectedRanges>
  <mergeCells count="3">
    <mergeCell ref="C13:E13"/>
    <mergeCell ref="E180:F180"/>
    <mergeCell ref="E181:F181"/>
  </mergeCells>
  <printOptions headings="false" gridLines="false" gridLinesSet="true" horizontalCentered="false" verticalCentered="false"/>
  <pageMargins left="0.590277777777778" right="0" top="0" bottom="0" header="0.511805555555555" footer="0"/>
  <pageSetup paperSize="9" scale="100" firstPageNumber="0" fitToWidth="1" fitToHeight="4" pageOrder="downThenOver" orientation="portrait" usePrinterDefaults="false" blackAndWhite="false" draft="false" cellComments="none" useFirstPageNumber="false" horizontalDpi="300" verticalDpi="300" copies="1"/>
  <headerFooter differentFirst="false" differentOddEven="false">
    <oddHeader/>
    <oddFooter>&amp;CSide &amp;P af &amp;N</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1:F1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B18" activeCellId="0" sqref="AB18"/>
    </sheetView>
  </sheetViews>
  <sheetFormatPr defaultRowHeight="15"/>
  <cols>
    <col collapsed="false" hidden="false" max="1" min="1" style="1" width="3.42914979757085"/>
    <col collapsed="false" hidden="false" max="2" min="2" style="1" width="7.60728744939271"/>
    <col collapsed="false" hidden="false" max="3" min="3" style="1" width="10.497975708502"/>
    <col collapsed="false" hidden="false" max="4" min="4" style="1" width="9.31983805668016"/>
    <col collapsed="false" hidden="false" max="5" min="5" style="1" width="15.7449392712551"/>
    <col collapsed="false" hidden="false" max="6" min="6" style="1" width="17.1376518218624"/>
    <col collapsed="false" hidden="false" max="7" min="7" style="1" width="4.2834008097166"/>
    <col collapsed="false" hidden="false" max="1025" min="8" style="1" width="9.10526315789474"/>
  </cols>
  <sheetData>
    <row r="1" customFormat="false" ht="30" hidden="false" customHeight="true" outlineLevel="0" collapsed="false">
      <c r="B1" s="0"/>
      <c r="C1" s="0"/>
      <c r="D1" s="0"/>
      <c r="E1" s="0"/>
      <c r="F1" s="0"/>
    </row>
    <row r="2" customFormat="false" ht="15" hidden="false" customHeight="false" outlineLevel="0" collapsed="false">
      <c r="B2" s="0"/>
      <c r="C2" s="0"/>
      <c r="D2" s="0"/>
      <c r="E2" s="0"/>
      <c r="F2" s="0"/>
    </row>
    <row r="3" customFormat="false" ht="15" hidden="false" customHeight="false" outlineLevel="0" collapsed="false">
      <c r="B3" s="0"/>
      <c r="C3" s="0"/>
      <c r="D3" s="0"/>
      <c r="E3" s="0"/>
      <c r="F3" s="0"/>
    </row>
    <row r="4" customFormat="false" ht="15" hidden="false" customHeight="false" outlineLevel="0" collapsed="false">
      <c r="B4" s="0"/>
      <c r="C4" s="0"/>
      <c r="D4" s="0"/>
      <c r="E4" s="0"/>
      <c r="F4" s="0"/>
    </row>
    <row r="5" customFormat="false" ht="15" hidden="false" customHeight="false" outlineLevel="0" collapsed="false">
      <c r="B5" s="0"/>
      <c r="C5" s="0"/>
      <c r="D5" s="0"/>
      <c r="E5" s="0"/>
      <c r="F5" s="0"/>
    </row>
    <row r="6" customFormat="false" ht="15" hidden="false" customHeight="false" outlineLevel="0" collapsed="false">
      <c r="B6" s="0"/>
      <c r="C6" s="0"/>
      <c r="D6" s="0"/>
      <c r="E6" s="0"/>
      <c r="F6" s="0"/>
    </row>
    <row r="7" customFormat="false" ht="15" hidden="false" customHeight="false" outlineLevel="0" collapsed="false">
      <c r="B7" s="47"/>
      <c r="C7" s="0"/>
      <c r="D7" s="0"/>
      <c r="E7" s="0"/>
      <c r="F7" s="0"/>
    </row>
    <row r="8" customFormat="false" ht="15" hidden="false" customHeight="false" outlineLevel="0" collapsed="false">
      <c r="B8" s="55" t="s">
        <v>344</v>
      </c>
      <c r="C8" s="0"/>
      <c r="D8" s="0"/>
      <c r="E8" s="0"/>
      <c r="F8" s="0"/>
    </row>
    <row r="9" customFormat="false" ht="15" hidden="false" customHeight="false" outlineLevel="0" collapsed="false">
      <c r="B9" s="47" t="s">
        <v>345</v>
      </c>
      <c r="C9" s="0"/>
      <c r="D9" s="0"/>
      <c r="E9" s="0"/>
      <c r="F9" s="0"/>
    </row>
    <row r="10" customFormat="false" ht="15" hidden="false" customHeight="false" outlineLevel="0" collapsed="false">
      <c r="B10" s="49" t="s">
        <v>346</v>
      </c>
      <c r="C10" s="0"/>
      <c r="D10" s="0"/>
      <c r="E10" s="0"/>
      <c r="F10" s="0"/>
    </row>
    <row r="11" customFormat="false" ht="15" hidden="false" customHeight="false" outlineLevel="0" collapsed="false">
      <c r="B11" s="49"/>
      <c r="C11" s="0"/>
      <c r="D11" s="0"/>
      <c r="E11" s="0"/>
      <c r="F11" s="0"/>
    </row>
    <row r="12" customFormat="false" ht="15" hidden="false" customHeight="false" outlineLevel="0" collapsed="false">
      <c r="B12" s="49"/>
      <c r="C12" s="0"/>
      <c r="D12" s="0"/>
      <c r="E12" s="0"/>
      <c r="F12" s="0"/>
    </row>
    <row r="13" customFormat="false" ht="15" hidden="false" customHeight="false" outlineLevel="0" collapsed="false">
      <c r="B13" s="79" t="s">
        <v>180</v>
      </c>
      <c r="C13" s="80" t="s">
        <v>347</v>
      </c>
      <c r="D13" s="80"/>
      <c r="E13" s="80"/>
      <c r="F13" s="80"/>
    </row>
    <row r="14" customFormat="false" ht="15" hidden="false" customHeight="false" outlineLevel="0" collapsed="false">
      <c r="B14" s="74" t="n">
        <f aca="false">IF(Input!E130="","",Input!E130)</f>
        <v>3</v>
      </c>
      <c r="C14" s="81" t="str">
        <f aca="false">IF(Input!F130="","",Input!F130)</f>
        <v>KAZAM Mobil telefon **</v>
      </c>
      <c r="D14" s="81"/>
      <c r="E14" s="81"/>
      <c r="F14" s="81"/>
    </row>
    <row r="15" customFormat="false" ht="15" hidden="false" customHeight="false" outlineLevel="0" collapsed="false">
      <c r="B15" s="74" t="n">
        <f aca="false">IF(Input!E131="","",Input!E131)</f>
        <v>2</v>
      </c>
      <c r="C15" s="81" t="str">
        <f aca="false">IF(Input!F131="","",Input!F131)</f>
        <v>Jabra/Plantronics/Sennheiser Trådløst Office headset **</v>
      </c>
      <c r="D15" s="81"/>
      <c r="E15" s="81"/>
      <c r="F15" s="81"/>
    </row>
    <row r="16" customFormat="false" ht="15" hidden="false" customHeight="false" outlineLevel="0" collapsed="false">
      <c r="B16" s="74" t="str">
        <f aca="false">IF(Input!E132="","",Input!E132)</f>
        <v/>
      </c>
      <c r="C16" s="81" t="str">
        <f aca="false">IF(Input!F132="","",Input!F132)</f>
        <v/>
      </c>
      <c r="D16" s="81"/>
      <c r="E16" s="81"/>
      <c r="F16" s="81"/>
    </row>
    <row r="17" customFormat="false" ht="15" hidden="false" customHeight="false" outlineLevel="0" collapsed="false">
      <c r="B17" s="74" t="str">
        <f aca="false">IF(Input!E133="","",Input!E133)</f>
        <v/>
      </c>
      <c r="C17" s="81" t="str">
        <f aca="false">IF(Input!F133="","",Input!F133)</f>
        <v/>
      </c>
      <c r="D17" s="81"/>
      <c r="E17" s="81"/>
      <c r="F17" s="81"/>
    </row>
    <row r="18" customFormat="false" ht="15" hidden="false" customHeight="false" outlineLevel="0" collapsed="false">
      <c r="B18" s="74" t="str">
        <f aca="false">IF(Input!E134="","",Input!E134)</f>
        <v/>
      </c>
      <c r="C18" s="81" t="str">
        <f aca="false">IF(Input!F134="","",Input!F134)</f>
        <v/>
      </c>
      <c r="D18" s="81"/>
      <c r="E18" s="81"/>
      <c r="F18" s="81"/>
    </row>
    <row r="19" customFormat="false" ht="15" hidden="false" customHeight="false" outlineLevel="0" collapsed="false">
      <c r="B19" s="74" t="str">
        <f aca="false">IF(Input!E135="","",Input!E135)</f>
        <v/>
      </c>
      <c r="C19" s="81" t="str">
        <f aca="false">IF(Input!F135="","",Input!F135)</f>
        <v/>
      </c>
      <c r="D19" s="81"/>
      <c r="E19" s="81"/>
      <c r="F19" s="81"/>
    </row>
    <row r="20" customFormat="false" ht="15" hidden="false" customHeight="false" outlineLevel="0" collapsed="false">
      <c r="B20" s="74" t="str">
        <f aca="false">IF(Input!E136="","",Input!E136)</f>
        <v/>
      </c>
      <c r="C20" s="81" t="str">
        <f aca="false">IF(Input!F136="","",Input!F136)</f>
        <v/>
      </c>
      <c r="D20" s="81"/>
      <c r="E20" s="81"/>
      <c r="F20" s="81"/>
    </row>
    <row r="21" customFormat="false" ht="15" hidden="false" customHeight="false" outlineLevel="0" collapsed="false">
      <c r="B21" s="74" t="str">
        <f aca="false">IF(Input!E137="","",Input!E137)</f>
        <v/>
      </c>
      <c r="C21" s="81" t="str">
        <f aca="false">IF(Input!F137="","",Input!F137)</f>
        <v/>
      </c>
      <c r="D21" s="81"/>
      <c r="E21" s="81"/>
      <c r="F21" s="81"/>
    </row>
    <row r="22" customFormat="false" ht="15" hidden="false" customHeight="false" outlineLevel="0" collapsed="false">
      <c r="B22" s="74" t="str">
        <f aca="false">IF(Input!E138="","",Input!E138)</f>
        <v/>
      </c>
      <c r="C22" s="81" t="str">
        <f aca="false">IF(Input!F138="Fri tekst","",Input!F138)</f>
        <v/>
      </c>
      <c r="D22" s="81"/>
      <c r="E22" s="81"/>
      <c r="F22" s="81"/>
    </row>
    <row r="23" customFormat="false" ht="15" hidden="false" customHeight="false" outlineLevel="0" collapsed="false">
      <c r="B23" s="74" t="str">
        <f aca="false">IF(Input!E139="","",Input!E139)</f>
        <v/>
      </c>
      <c r="C23" s="81" t="str">
        <f aca="false">IF(Input!F139="Fri tekst","",Input!F139)</f>
        <v/>
      </c>
      <c r="D23" s="81"/>
      <c r="E23" s="81"/>
      <c r="F23" s="81"/>
    </row>
    <row r="24" customFormat="false" ht="15" hidden="false" customHeight="false" outlineLevel="0" collapsed="false">
      <c r="B24" s="74" t="str">
        <f aca="false">IF(Input!E140="","",Input!E140)</f>
        <v/>
      </c>
      <c r="C24" s="81" t="str">
        <f aca="false">IF(Input!F140="Fri tekst","",Input!F140)</f>
        <v/>
      </c>
      <c r="D24" s="81"/>
      <c r="E24" s="81"/>
      <c r="F24" s="81"/>
    </row>
    <row r="25" customFormat="false" ht="15" hidden="false" customHeight="false" outlineLevel="0" collapsed="false">
      <c r="B25" s="74" t="str">
        <f aca="false">IF(Input!E141="","",Input!E141)</f>
        <v/>
      </c>
      <c r="C25" s="81" t="str">
        <f aca="false">IF(Input!F141="Fri tekst","",Input!F141)</f>
        <v/>
      </c>
      <c r="D25" s="81"/>
      <c r="E25" s="81"/>
      <c r="F25" s="81"/>
    </row>
    <row r="26" customFormat="false" ht="15" hidden="false" customHeight="false" outlineLevel="0" collapsed="false">
      <c r="B26" s="74" t="str">
        <f aca="false">IF(Input!E142="","",Input!E142)</f>
        <v/>
      </c>
      <c r="C26" s="81" t="str">
        <f aca="false">IF(Input!F142="Fri tekst","",Input!F142)</f>
        <v/>
      </c>
      <c r="D26" s="81"/>
      <c r="E26" s="81"/>
      <c r="F26" s="81"/>
    </row>
    <row r="27" customFormat="false" ht="15" hidden="false" customHeight="false" outlineLevel="0" collapsed="false">
      <c r="B27" s="75"/>
      <c r="C27" s="82"/>
      <c r="D27" s="82"/>
      <c r="E27" s="82"/>
      <c r="F27" s="82"/>
    </row>
    <row r="28" customFormat="false" ht="15" hidden="false" customHeight="false" outlineLevel="0" collapsed="false">
      <c r="B28" s="53" t="s">
        <v>348</v>
      </c>
      <c r="C28" s="54"/>
      <c r="D28" s="54"/>
      <c r="E28" s="0"/>
      <c r="F28" s="0"/>
    </row>
    <row r="29" customFormat="false" ht="15" hidden="false" customHeight="false" outlineLevel="0" collapsed="false">
      <c r="B29" s="53" t="str">
        <f aca="false">IF(Input!B136="","** Produktet er omfattet af "&amp;Input!B136&amp;" måneders udvidet garanti","** Produktet er omfattet af "&amp;Input!B136&amp;" måneders udvidet garanti")</f>
        <v>** Produktet er omfattet af 48 måneders udvidet garanti</v>
      </c>
      <c r="C29" s="0"/>
      <c r="D29" s="0"/>
      <c r="E29" s="0"/>
      <c r="F29" s="0"/>
    </row>
    <row r="30" customFormat="false" ht="15" hidden="false" customHeight="false" outlineLevel="0" collapsed="false">
      <c r="B30" s="53"/>
      <c r="C30" s="0"/>
      <c r="D30" s="0"/>
      <c r="E30" s="0"/>
      <c r="F30" s="0"/>
    </row>
    <row r="31" customFormat="false" ht="15" hidden="false" customHeight="false" outlineLevel="0" collapsed="false">
      <c r="B31" s="83" t="s">
        <v>349</v>
      </c>
      <c r="C31" s="82"/>
      <c r="D31" s="82"/>
      <c r="E31" s="82"/>
      <c r="F31" s="82"/>
    </row>
    <row r="32" customFormat="false" ht="15.75" hidden="false" customHeight="false" outlineLevel="0" collapsed="false">
      <c r="B32" s="82" t="s">
        <v>350</v>
      </c>
      <c r="C32" s="82"/>
      <c r="D32" s="82"/>
      <c r="E32" s="82"/>
      <c r="F32" s="84" t="n">
        <f aca="false">IF(Input!G143=0,"",Input!G143)</f>
        <v>390</v>
      </c>
    </row>
    <row r="33" customFormat="false" ht="15.75" hidden="false" customHeight="false" outlineLevel="0" collapsed="false">
      <c r="B33" s="82" t="s">
        <v>351</v>
      </c>
      <c r="C33" s="82"/>
      <c r="D33" s="82"/>
      <c r="E33" s="82"/>
      <c r="F33" s="85"/>
    </row>
    <row r="34" customFormat="false" ht="15" hidden="false" customHeight="false" outlineLevel="0" collapsed="false">
      <c r="B34" s="48"/>
      <c r="C34" s="0"/>
      <c r="D34" s="0"/>
      <c r="E34" s="0"/>
      <c r="F34" s="0"/>
    </row>
    <row r="35" customFormat="false" ht="15" hidden="false" customHeight="false" outlineLevel="0" collapsed="false">
      <c r="B35" s="55" t="s">
        <v>352</v>
      </c>
      <c r="C35" s="0"/>
      <c r="D35" s="0"/>
      <c r="E35" s="0"/>
      <c r="F35" s="0"/>
    </row>
    <row r="36" customFormat="false" ht="15" hidden="false" customHeight="false" outlineLevel="0" collapsed="false">
      <c r="B36" s="47" t="s">
        <v>353</v>
      </c>
      <c r="C36" s="0"/>
      <c r="D36" s="0"/>
      <c r="E36" s="0"/>
      <c r="F36" s="0"/>
    </row>
    <row r="37" customFormat="false" ht="15" hidden="false" customHeight="false" outlineLevel="0" collapsed="false">
      <c r="B37" s="47" t="s">
        <v>354</v>
      </c>
      <c r="C37" s="0"/>
      <c r="D37" s="0"/>
      <c r="E37" s="0"/>
      <c r="F37" s="0"/>
    </row>
    <row r="38" customFormat="false" ht="15" hidden="false" customHeight="false" outlineLevel="0" collapsed="false">
      <c r="B38" s="47" t="s">
        <v>355</v>
      </c>
      <c r="C38" s="0"/>
      <c r="D38" s="0"/>
      <c r="E38" s="0"/>
      <c r="F38" s="0"/>
    </row>
    <row r="39" customFormat="false" ht="15" hidden="false" customHeight="false" outlineLevel="0" collapsed="false">
      <c r="B39" s="9" t="s">
        <v>356</v>
      </c>
      <c r="C39" s="0"/>
      <c r="D39" s="0"/>
      <c r="E39" s="0"/>
      <c r="F39" s="0"/>
    </row>
    <row r="40" customFormat="false" ht="15" hidden="false" customHeight="false" outlineLevel="0" collapsed="false">
      <c r="B40" s="9" t="str">
        <f aca="false">IF(Input!B136=24,"Denne aftale løber over 2 år.",IF(Input!B136=36,"Denne aftale løber over 3 år.",IF(Input!B136=48,"Denne aftale løber over 4 år.","")))</f>
        <v>Denne aftale løber over 4 år.</v>
      </c>
      <c r="C40" s="0"/>
      <c r="D40" s="0"/>
      <c r="E40" s="0"/>
      <c r="F40" s="0"/>
    </row>
    <row r="41" customFormat="false" ht="15" hidden="false" customHeight="false" outlineLevel="0" collapsed="false">
      <c r="B41" s="9"/>
      <c r="C41" s="0"/>
      <c r="D41" s="0"/>
      <c r="E41" s="0"/>
      <c r="F41" s="0"/>
    </row>
    <row r="42" customFormat="false" ht="15" hidden="false" customHeight="false" outlineLevel="0" collapsed="false">
      <c r="B42" s="56" t="s">
        <v>357</v>
      </c>
      <c r="C42" s="0"/>
      <c r="D42" s="0"/>
      <c r="E42" s="0"/>
      <c r="F42" s="0"/>
    </row>
    <row r="43" customFormat="false" ht="15" hidden="false" customHeight="false" outlineLevel="0" collapsed="false">
      <c r="B43" s="9" t="s">
        <v>358</v>
      </c>
      <c r="C43" s="0"/>
      <c r="D43" s="0"/>
      <c r="E43" s="0"/>
      <c r="F43" s="0"/>
    </row>
    <row r="44" customFormat="false" ht="15" hidden="false" customHeight="false" outlineLevel="0" collapsed="false">
      <c r="B44" s="9" t="s">
        <v>359</v>
      </c>
      <c r="C44" s="0"/>
      <c r="D44" s="0"/>
      <c r="E44" s="0"/>
      <c r="F44" s="0"/>
    </row>
    <row r="45" customFormat="false" ht="15" hidden="false" customHeight="false" outlineLevel="0" collapsed="false">
      <c r="B45" s="9"/>
      <c r="C45" s="0"/>
      <c r="D45" s="0"/>
      <c r="E45" s="0"/>
      <c r="F45" s="0"/>
    </row>
    <row r="46" customFormat="false" ht="15" hidden="false" customHeight="false" outlineLevel="0" collapsed="false">
      <c r="B46" s="56" t="s">
        <v>360</v>
      </c>
      <c r="C46" s="0"/>
      <c r="D46" s="0"/>
      <c r="E46" s="0"/>
      <c r="F46" s="0"/>
    </row>
    <row r="47" customFormat="false" ht="15" hidden="false" customHeight="false" outlineLevel="0" collapsed="false">
      <c r="B47" s="9" t="s">
        <v>361</v>
      </c>
      <c r="C47" s="0"/>
      <c r="D47" s="0"/>
      <c r="E47" s="0"/>
      <c r="F47" s="0"/>
    </row>
    <row r="48" customFormat="false" ht="15" hidden="false" customHeight="false" outlineLevel="0" collapsed="false">
      <c r="B48" s="9"/>
      <c r="C48" s="0"/>
      <c r="D48" s="0"/>
      <c r="E48" s="0"/>
      <c r="F48" s="0"/>
    </row>
    <row r="49" customFormat="false" ht="15" hidden="false" customHeight="false" outlineLevel="0" collapsed="false">
      <c r="B49" s="9"/>
      <c r="C49" s="0"/>
      <c r="D49" s="0"/>
      <c r="E49" s="0"/>
      <c r="F49" s="0"/>
    </row>
    <row r="50" customFormat="false" ht="15" hidden="false" customHeight="false" outlineLevel="0" collapsed="false">
      <c r="B50" s="58"/>
      <c r="C50" s="0"/>
      <c r="D50" s="0"/>
      <c r="E50" s="0"/>
      <c r="F50" s="0"/>
    </row>
    <row r="51" customFormat="false" ht="15" hidden="false" customHeight="false" outlineLevel="0" collapsed="false">
      <c r="B51" s="47"/>
      <c r="C51" s="47"/>
      <c r="D51" s="59"/>
      <c r="E51" s="47"/>
      <c r="F51" s="86"/>
    </row>
    <row r="52" customFormat="false" ht="15" hidden="false" customHeight="false" outlineLevel="0" collapsed="false">
      <c r="B52" s="47"/>
      <c r="C52" s="47"/>
      <c r="D52" s="47"/>
      <c r="E52" s="47"/>
      <c r="F52" s="87"/>
    </row>
    <row r="53" customFormat="false" ht="15" hidden="false" customHeight="false" outlineLevel="0" collapsed="false">
      <c r="B53" s="47"/>
      <c r="C53" s="47"/>
      <c r="D53" s="47"/>
      <c r="E53" s="47"/>
      <c r="F53" s="87"/>
    </row>
    <row r="54" customFormat="false" ht="15" hidden="false" customHeight="false" outlineLevel="0" collapsed="false">
      <c r="B54" s="47"/>
      <c r="C54" s="47"/>
      <c r="D54" s="47"/>
      <c r="E54" s="47"/>
      <c r="F54" s="9"/>
    </row>
    <row r="55" customFormat="false" ht="15" hidden="false" customHeight="false" outlineLevel="0" collapsed="false">
      <c r="B55" s="55"/>
      <c r="C55" s="47"/>
      <c r="D55" s="47"/>
      <c r="E55" s="47"/>
      <c r="F55" s="47"/>
    </row>
    <row r="56" customFormat="false" ht="15" hidden="false" customHeight="false" outlineLevel="0" collapsed="false">
      <c r="B56" s="47"/>
      <c r="C56" s="47"/>
      <c r="D56" s="47"/>
      <c r="E56" s="47"/>
      <c r="F56" s="47"/>
    </row>
    <row r="57" customFormat="false" ht="15" hidden="false" customHeight="false" outlineLevel="0" collapsed="false">
      <c r="B57" s="47"/>
      <c r="C57" s="47"/>
      <c r="D57" s="47"/>
      <c r="E57" s="47"/>
      <c r="F57" s="47"/>
    </row>
    <row r="58" customFormat="false" ht="15" hidden="false" customHeight="false" outlineLevel="0" collapsed="false">
      <c r="B58" s="47"/>
      <c r="C58" s="47"/>
      <c r="D58" s="47"/>
      <c r="E58" s="47"/>
      <c r="F58" s="47"/>
    </row>
    <row r="59" customFormat="false" ht="15" hidden="false" customHeight="false" outlineLevel="0" collapsed="false">
      <c r="B59" s="47"/>
      <c r="C59" s="47"/>
      <c r="D59" s="47"/>
      <c r="E59" s="47"/>
      <c r="F59" s="47"/>
    </row>
    <row r="60" customFormat="false" ht="15" hidden="false" customHeight="false" outlineLevel="0" collapsed="false">
      <c r="B60" s="0"/>
      <c r="C60" s="0"/>
      <c r="D60" s="0"/>
      <c r="E60" s="0"/>
      <c r="F60" s="0"/>
    </row>
    <row r="61" customFormat="false" ht="15" hidden="false" customHeight="false" outlineLevel="0" collapsed="false">
      <c r="B61" s="0"/>
      <c r="C61" s="0"/>
      <c r="D61" s="0"/>
      <c r="E61" s="0"/>
      <c r="F61" s="0"/>
    </row>
    <row r="62" customFormat="false" ht="15" hidden="false" customHeight="false" outlineLevel="0" collapsed="false">
      <c r="B62" s="0"/>
      <c r="C62" s="0"/>
      <c r="D62" s="0"/>
      <c r="E62" s="0"/>
      <c r="F62" s="0"/>
    </row>
    <row r="63" customFormat="false" ht="15" hidden="false" customHeight="false" outlineLevel="0" collapsed="false">
      <c r="B63" s="0"/>
      <c r="C63" s="0"/>
      <c r="D63" s="0"/>
      <c r="E63" s="0"/>
      <c r="F63" s="0"/>
    </row>
    <row r="64" customFormat="false" ht="15" hidden="false" customHeight="false" outlineLevel="0" collapsed="false">
      <c r="B64" s="0"/>
      <c r="C64" s="0"/>
      <c r="D64" s="0"/>
      <c r="E64" s="0"/>
      <c r="F64" s="0"/>
    </row>
    <row r="65" customFormat="false" ht="15" hidden="false" customHeight="false" outlineLevel="0" collapsed="false">
      <c r="B65" s="0"/>
      <c r="C65" s="0"/>
      <c r="D65" s="0"/>
      <c r="E65" s="0"/>
      <c r="F65" s="0"/>
    </row>
    <row r="66" customFormat="false" ht="15" hidden="false" customHeight="false" outlineLevel="0" collapsed="false">
      <c r="B66" s="0"/>
      <c r="C66" s="0"/>
      <c r="D66" s="0"/>
      <c r="E66" s="0"/>
      <c r="F66" s="0"/>
    </row>
    <row r="67" customFormat="false" ht="15" hidden="false" customHeight="false" outlineLevel="0" collapsed="false">
      <c r="B67" s="0"/>
      <c r="C67" s="0"/>
      <c r="D67" s="0"/>
      <c r="E67" s="0"/>
      <c r="F67" s="0"/>
    </row>
    <row r="68" customFormat="false" ht="15" hidden="false" customHeight="false" outlineLevel="0" collapsed="false">
      <c r="B68" s="0"/>
      <c r="C68" s="0"/>
      <c r="D68" s="0"/>
      <c r="E68" s="0"/>
      <c r="F68" s="0"/>
    </row>
    <row r="69" customFormat="false" ht="15" hidden="false" customHeight="false" outlineLevel="0" collapsed="false">
      <c r="B69" s="0"/>
      <c r="C69" s="0"/>
      <c r="D69" s="0"/>
      <c r="E69" s="0"/>
      <c r="F69" s="0"/>
    </row>
    <row r="70" customFormat="false" ht="15" hidden="false" customHeight="false" outlineLevel="0" collapsed="false">
      <c r="B70" s="47"/>
      <c r="C70" s="0"/>
      <c r="D70" s="0"/>
      <c r="E70" s="0"/>
      <c r="F70" s="0"/>
    </row>
    <row r="71" customFormat="false" ht="15" hidden="false" customHeight="false" outlineLevel="0" collapsed="false">
      <c r="B71" s="47"/>
      <c r="C71" s="0"/>
      <c r="D71" s="0"/>
      <c r="E71" s="0"/>
      <c r="F71" s="0"/>
    </row>
    <row r="72" customFormat="false" ht="15" hidden="false" customHeight="false" outlineLevel="0" collapsed="false">
      <c r="B72" s="88"/>
      <c r="C72" s="0"/>
      <c r="D72" s="0"/>
      <c r="E72" s="0"/>
      <c r="F72" s="0"/>
    </row>
    <row r="73" customFormat="false" ht="15" hidden="false" customHeight="false" outlineLevel="0" collapsed="false">
      <c r="B73" s="47"/>
      <c r="C73" s="0"/>
      <c r="D73" s="0"/>
      <c r="E73" s="0"/>
      <c r="F73" s="0"/>
    </row>
    <row r="74" customFormat="false" ht="15" hidden="false" customHeight="false" outlineLevel="0" collapsed="false">
      <c r="B74" s="55"/>
      <c r="C74" s="0"/>
      <c r="D74" s="0"/>
      <c r="E74" s="0"/>
      <c r="F74" s="0"/>
    </row>
    <row r="75" customFormat="false" ht="15" hidden="false" customHeight="false" outlineLevel="0" collapsed="false">
      <c r="B75" s="47"/>
      <c r="C75" s="0"/>
      <c r="D75" s="0"/>
      <c r="E75" s="0"/>
      <c r="F75" s="0"/>
    </row>
    <row r="76" customFormat="false" ht="15" hidden="false" customHeight="false" outlineLevel="0" collapsed="false">
      <c r="B76" s="47"/>
      <c r="C76" s="0"/>
      <c r="D76" s="0"/>
      <c r="E76" s="0"/>
      <c r="F76" s="0"/>
    </row>
    <row r="77" customFormat="false" ht="15" hidden="false" customHeight="false" outlineLevel="0" collapsed="false">
      <c r="B77" s="47"/>
      <c r="C77" s="0"/>
      <c r="D77" s="0"/>
      <c r="E77" s="0"/>
      <c r="F77" s="0"/>
    </row>
    <row r="78" customFormat="false" ht="15" hidden="false" customHeight="false" outlineLevel="0" collapsed="false">
      <c r="B78" s="47"/>
      <c r="C78" s="0"/>
      <c r="D78" s="0"/>
      <c r="E78" s="0"/>
      <c r="F78" s="0"/>
    </row>
    <row r="79" customFormat="false" ht="15" hidden="false" customHeight="false" outlineLevel="0" collapsed="false">
      <c r="B79" s="47"/>
      <c r="C79" s="0"/>
      <c r="D79" s="0"/>
      <c r="E79" s="0"/>
      <c r="F79" s="0"/>
    </row>
    <row r="80" customFormat="false" ht="15" hidden="false" customHeight="false" outlineLevel="0" collapsed="false">
      <c r="B80" s="47"/>
      <c r="C80" s="0"/>
      <c r="D80" s="0"/>
      <c r="E80" s="0"/>
      <c r="F80" s="0"/>
    </row>
    <row r="81" customFormat="false" ht="15" hidden="false" customHeight="false" outlineLevel="0" collapsed="false">
      <c r="B81" s="47"/>
      <c r="C81" s="0"/>
      <c r="D81" s="0"/>
      <c r="E81" s="0"/>
      <c r="F81" s="0"/>
    </row>
    <row r="82" customFormat="false" ht="15" hidden="false" customHeight="false" outlineLevel="0" collapsed="false">
      <c r="B82" s="47"/>
      <c r="C82" s="0"/>
      <c r="D82" s="0"/>
      <c r="E82" s="0"/>
      <c r="F82" s="0"/>
    </row>
    <row r="83" customFormat="false" ht="15" hidden="false" customHeight="false" outlineLevel="0" collapsed="false">
      <c r="B83" s="47"/>
      <c r="C83" s="0"/>
      <c r="D83" s="0"/>
      <c r="E83" s="0"/>
      <c r="F83" s="0"/>
    </row>
    <row r="84" customFormat="false" ht="15" hidden="false" customHeight="false" outlineLevel="0" collapsed="false">
      <c r="B84" s="47"/>
      <c r="C84" s="0"/>
      <c r="D84" s="0"/>
      <c r="E84" s="0"/>
      <c r="F84" s="0"/>
    </row>
    <row r="85" customFormat="false" ht="15" hidden="false" customHeight="false" outlineLevel="0" collapsed="false">
      <c r="B85" s="47"/>
      <c r="C85" s="0"/>
      <c r="D85" s="0"/>
      <c r="E85" s="0"/>
      <c r="F85" s="0"/>
    </row>
    <row r="86" customFormat="false" ht="15" hidden="false" customHeight="false" outlineLevel="0" collapsed="false">
      <c r="B86" s="47"/>
      <c r="C86" s="0"/>
      <c r="D86" s="0"/>
      <c r="E86" s="0"/>
      <c r="F86" s="0"/>
    </row>
    <row r="87" customFormat="false" ht="15" hidden="false" customHeight="false" outlineLevel="0" collapsed="false">
      <c r="B87" s="47"/>
      <c r="C87" s="0"/>
      <c r="D87" s="0"/>
      <c r="E87" s="0"/>
      <c r="F87" s="0"/>
    </row>
    <row r="88" customFormat="false" ht="15" hidden="false" customHeight="false" outlineLevel="0" collapsed="false">
      <c r="B88" s="47"/>
      <c r="C88" s="0"/>
      <c r="D88" s="0"/>
      <c r="E88" s="0"/>
      <c r="F88" s="0"/>
    </row>
    <row r="89" customFormat="false" ht="15" hidden="false" customHeight="false" outlineLevel="0" collapsed="false">
      <c r="B89" s="47"/>
      <c r="C89" s="0"/>
      <c r="D89" s="0"/>
      <c r="E89" s="0"/>
      <c r="F89" s="0"/>
    </row>
    <row r="90" customFormat="false" ht="15" hidden="false" customHeight="false" outlineLevel="0" collapsed="false">
      <c r="B90" s="55"/>
      <c r="C90" s="0"/>
      <c r="D90" s="0"/>
      <c r="E90" s="0"/>
      <c r="F90" s="0"/>
    </row>
    <row r="91" customFormat="false" ht="15" hidden="false" customHeight="false" outlineLevel="0" collapsed="false">
      <c r="B91" s="47"/>
      <c r="C91" s="0"/>
      <c r="D91" s="0"/>
      <c r="E91" s="0"/>
      <c r="F91" s="0"/>
    </row>
    <row r="92" customFormat="false" ht="15" hidden="false" customHeight="false" outlineLevel="0" collapsed="false">
      <c r="B92" s="47"/>
      <c r="C92" s="0"/>
      <c r="D92" s="0"/>
      <c r="E92" s="0"/>
      <c r="F92" s="0"/>
    </row>
    <row r="93" customFormat="false" ht="15" hidden="false" customHeight="false" outlineLevel="0" collapsed="false">
      <c r="B93" s="47"/>
      <c r="C93" s="0"/>
      <c r="D93" s="0"/>
      <c r="E93" s="0"/>
      <c r="F93" s="0"/>
    </row>
    <row r="94" customFormat="false" ht="15" hidden="false" customHeight="false" outlineLevel="0" collapsed="false">
      <c r="B94" s="47"/>
      <c r="C94" s="0"/>
      <c r="D94" s="0"/>
      <c r="E94" s="0"/>
      <c r="F94" s="0"/>
    </row>
    <row r="95" customFormat="false" ht="15" hidden="false" customHeight="false" outlineLevel="0" collapsed="false">
      <c r="B95" s="47"/>
      <c r="C95" s="0"/>
      <c r="D95" s="0"/>
      <c r="E95" s="0"/>
      <c r="F95" s="0"/>
    </row>
    <row r="96" customFormat="false" ht="15" hidden="false" customHeight="false" outlineLevel="0" collapsed="false">
      <c r="B96" s="47"/>
      <c r="C96" s="0"/>
      <c r="D96" s="0"/>
      <c r="E96" s="0"/>
      <c r="F96" s="0"/>
    </row>
    <row r="97" customFormat="false" ht="15" hidden="false" customHeight="false" outlineLevel="0" collapsed="false">
      <c r="B97" s="55"/>
      <c r="C97" s="0"/>
      <c r="D97" s="0"/>
      <c r="E97" s="0"/>
      <c r="F97" s="0"/>
    </row>
    <row r="98" customFormat="false" ht="15" hidden="false" customHeight="false" outlineLevel="0" collapsed="false">
      <c r="B98" s="47"/>
      <c r="C98" s="0"/>
      <c r="D98" s="0"/>
      <c r="E98" s="0"/>
      <c r="F98" s="0"/>
    </row>
    <row r="99" customFormat="false" ht="15" hidden="false" customHeight="false" outlineLevel="0" collapsed="false">
      <c r="B99" s="47"/>
      <c r="C99" s="0"/>
      <c r="D99" s="0"/>
      <c r="E99" s="0"/>
      <c r="F99" s="0"/>
    </row>
    <row r="100" customFormat="false" ht="15" hidden="false" customHeight="false" outlineLevel="0" collapsed="false">
      <c r="B100" s="47"/>
      <c r="C100" s="0"/>
      <c r="D100" s="0"/>
      <c r="E100" s="0"/>
      <c r="F100" s="0"/>
    </row>
    <row r="101" customFormat="false" ht="15" hidden="false" customHeight="false" outlineLevel="0" collapsed="false">
      <c r="B101" s="47"/>
      <c r="C101" s="0"/>
      <c r="D101" s="0"/>
      <c r="E101" s="0"/>
      <c r="F101" s="0"/>
    </row>
    <row r="102" customFormat="false" ht="15" hidden="false" customHeight="false" outlineLevel="0" collapsed="false">
      <c r="B102" s="47"/>
      <c r="C102" s="0"/>
      <c r="D102" s="0"/>
      <c r="E102" s="0"/>
      <c r="F102" s="0"/>
    </row>
    <row r="103" customFormat="false" ht="15" hidden="false" customHeight="false" outlineLevel="0" collapsed="false">
      <c r="B103" s="47"/>
      <c r="C103" s="0"/>
      <c r="D103" s="0"/>
      <c r="E103" s="0"/>
      <c r="F103" s="0"/>
    </row>
    <row r="104" customFormat="false" ht="15" hidden="false" customHeight="false" outlineLevel="0" collapsed="false">
      <c r="B104" s="47"/>
      <c r="C104" s="0"/>
      <c r="D104" s="0"/>
      <c r="E104" s="0"/>
      <c r="F104" s="0"/>
    </row>
    <row r="105" customFormat="false" ht="15" hidden="false" customHeight="false" outlineLevel="0" collapsed="false">
      <c r="B105" s="47"/>
      <c r="C105" s="0"/>
      <c r="D105" s="0"/>
      <c r="E105" s="0"/>
      <c r="F105" s="0"/>
    </row>
    <row r="106" customFormat="false" ht="15" hidden="false" customHeight="false" outlineLevel="0" collapsed="false">
      <c r="B106" s="47"/>
      <c r="C106" s="0"/>
      <c r="D106" s="0"/>
      <c r="E106" s="0"/>
      <c r="F106" s="0"/>
    </row>
    <row r="107" customFormat="false" ht="15" hidden="false" customHeight="false" outlineLevel="0" collapsed="false">
      <c r="B107" s="47"/>
      <c r="C107" s="0"/>
      <c r="D107" s="0"/>
      <c r="E107" s="0"/>
      <c r="F107" s="0"/>
    </row>
    <row r="108" customFormat="false" ht="15" hidden="false" customHeight="false" outlineLevel="0" collapsed="false">
      <c r="B108" s="55"/>
      <c r="C108" s="0"/>
      <c r="D108" s="0"/>
      <c r="E108" s="0"/>
      <c r="F108" s="0"/>
    </row>
    <row r="109" customFormat="false" ht="15" hidden="false" customHeight="false" outlineLevel="0" collapsed="false">
      <c r="B109" s="88"/>
      <c r="C109" s="0"/>
      <c r="D109" s="0"/>
      <c r="E109" s="0"/>
      <c r="F109" s="0"/>
    </row>
    <row r="110" customFormat="false" ht="15" hidden="false" customHeight="false" outlineLevel="0" collapsed="false">
      <c r="B110" s="47"/>
      <c r="C110" s="0"/>
      <c r="D110" s="0"/>
      <c r="E110" s="0"/>
      <c r="F110" s="0"/>
    </row>
    <row r="111" customFormat="false" ht="15" hidden="false" customHeight="false" outlineLevel="0" collapsed="false">
      <c r="B111" s="47"/>
      <c r="C111" s="0"/>
      <c r="D111" s="0"/>
      <c r="E111" s="0"/>
      <c r="F111" s="0"/>
    </row>
    <row r="112" customFormat="false" ht="15" hidden="false" customHeight="false" outlineLevel="0" collapsed="false">
      <c r="B112" s="47"/>
      <c r="C112" s="0"/>
      <c r="D112" s="0"/>
      <c r="E112" s="0"/>
      <c r="F112" s="0"/>
    </row>
    <row r="113" customFormat="false" ht="15" hidden="false" customHeight="false" outlineLevel="0" collapsed="false">
      <c r="B113" s="47"/>
      <c r="C113" s="0"/>
      <c r="D113" s="0"/>
      <c r="E113" s="0"/>
      <c r="F113" s="0"/>
    </row>
    <row r="114" customFormat="false" ht="15" hidden="false" customHeight="false" outlineLevel="0" collapsed="false">
      <c r="B114" s="47"/>
      <c r="C114" s="0"/>
      <c r="D114" s="0"/>
      <c r="E114" s="0"/>
      <c r="F114" s="0"/>
    </row>
    <row r="115" customFormat="false" ht="15" hidden="false" customHeight="false" outlineLevel="0" collapsed="false">
      <c r="B115" s="55"/>
      <c r="C115" s="0"/>
      <c r="D115" s="0"/>
      <c r="E115" s="0"/>
      <c r="F115" s="0"/>
    </row>
    <row r="116" customFormat="false" ht="15" hidden="false" customHeight="false" outlineLevel="0" collapsed="false">
      <c r="B116" s="47"/>
      <c r="C116" s="0"/>
      <c r="D116" s="0"/>
      <c r="E116" s="0"/>
      <c r="F116" s="0"/>
    </row>
    <row r="117" customFormat="false" ht="15" hidden="false" customHeight="false" outlineLevel="0" collapsed="false">
      <c r="B117" s="47"/>
      <c r="C117" s="0"/>
      <c r="D117" s="0"/>
      <c r="E117" s="0"/>
      <c r="F117" s="0"/>
    </row>
    <row r="118" customFormat="false" ht="15" hidden="false" customHeight="false" outlineLevel="0" collapsed="false">
      <c r="B118" s="47"/>
      <c r="C118" s="0"/>
      <c r="D118" s="0"/>
      <c r="E118" s="0"/>
      <c r="F118" s="0"/>
    </row>
  </sheetData>
  <sheetProtection sheet="true" password="d408" objects="true" scenarios="true"/>
  <mergeCells count="14">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s>
  <printOptions headings="false" gridLines="false" gridLinesSet="true" horizontalCentered="false" verticalCentered="false"/>
  <pageMargins left="0.590277777777778" right="0" top="0" bottom="0" header="0.511805555555555" footer="0"/>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&amp;CSide &amp;P af &amp;N</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1:G6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5"/>
  <cols>
    <col collapsed="false" hidden="false" max="1" min="1" style="1" width="3.31983805668016"/>
    <col collapsed="false" hidden="false" max="2" min="2" style="1" width="13.7125506072874"/>
    <col collapsed="false" hidden="false" max="3" min="3" style="1" width="10.497975708502"/>
    <col collapsed="false" hidden="false" max="4" min="4" style="1" width="13.1740890688259"/>
    <col collapsed="false" hidden="false" max="5" min="5" style="1" width="7.60728744939271"/>
    <col collapsed="false" hidden="false" max="6" min="6" style="1" width="17.246963562753"/>
    <col collapsed="false" hidden="false" max="7" min="7" style="1" width="2.89068825910931"/>
    <col collapsed="false" hidden="false" max="1025" min="8" style="1" width="9.10526315789474"/>
  </cols>
  <sheetData>
    <row r="1" customFormat="false" ht="30" hidden="false" customHeight="true" outlineLevel="0" collapsed="false">
      <c r="B1" s="0"/>
      <c r="C1" s="0"/>
      <c r="D1" s="0"/>
      <c r="E1" s="0"/>
      <c r="F1" s="0"/>
      <c r="G1" s="0"/>
    </row>
    <row r="2" customFormat="false" ht="13.7" hidden="false" customHeight="true" outlineLevel="0" collapsed="false">
      <c r="B2" s="0"/>
      <c r="C2" s="0"/>
      <c r="D2" s="0"/>
      <c r="E2" s="0"/>
      <c r="F2" s="0"/>
      <c r="G2" s="0"/>
    </row>
    <row r="3" customFormat="false" ht="13.7" hidden="false" customHeight="true" outlineLevel="0" collapsed="false">
      <c r="B3" s="0"/>
      <c r="C3" s="0"/>
      <c r="D3" s="0"/>
      <c r="E3" s="0"/>
      <c r="F3" s="0"/>
      <c r="G3" s="0"/>
    </row>
    <row r="4" customFormat="false" ht="13.7" hidden="false" customHeight="true" outlineLevel="0" collapsed="false">
      <c r="B4" s="0"/>
      <c r="C4" s="0"/>
      <c r="D4" s="0"/>
      <c r="E4" s="0"/>
      <c r="F4" s="0"/>
      <c r="G4" s="0"/>
    </row>
    <row r="5" customFormat="false" ht="13.7" hidden="false" customHeight="true" outlineLevel="0" collapsed="false">
      <c r="B5" s="0"/>
      <c r="C5" s="0"/>
      <c r="D5" s="0"/>
      <c r="E5" s="0"/>
      <c r="F5" s="0"/>
      <c r="G5" s="0"/>
    </row>
    <row r="6" customFormat="false" ht="13.7" hidden="false" customHeight="true" outlineLevel="0" collapsed="false">
      <c r="B6" s="0"/>
      <c r="C6" s="0"/>
      <c r="D6" s="0"/>
      <c r="E6" s="0"/>
      <c r="F6" s="0"/>
      <c r="G6" s="0"/>
    </row>
    <row r="7" customFormat="false" ht="13.7" hidden="false" customHeight="true" outlineLevel="0" collapsed="false">
      <c r="B7" s="0"/>
      <c r="C7" s="0"/>
      <c r="D7" s="0"/>
      <c r="E7" s="0"/>
      <c r="F7" s="0"/>
      <c r="G7" s="0"/>
    </row>
    <row r="8" customFormat="false" ht="13.7" hidden="false" customHeight="true" outlineLevel="0" collapsed="false">
      <c r="B8" s="47" t="s">
        <v>245</v>
      </c>
      <c r="C8" s="48"/>
      <c r="D8" s="48"/>
      <c r="E8" s="48"/>
      <c r="F8" s="48"/>
      <c r="G8" s="48"/>
    </row>
    <row r="9" customFormat="false" ht="13.7" hidden="false" customHeight="true" outlineLevel="0" collapsed="false">
      <c r="B9" s="48"/>
      <c r="C9" s="48"/>
      <c r="D9" s="48"/>
      <c r="E9" s="48"/>
      <c r="F9" s="48"/>
      <c r="G9" s="48"/>
    </row>
    <row r="10" customFormat="false" ht="13.7" hidden="false" customHeight="true" outlineLevel="0" collapsed="false">
      <c r="B10" s="49" t="str">
        <f aca="false">IF(Input!$B$111="","",Input!B111)</f>
        <v>TDC Erhvervscenter Bornholm</v>
      </c>
      <c r="C10" s="0"/>
      <c r="D10" s="0"/>
      <c r="E10" s="0"/>
      <c r="F10" s="48"/>
      <c r="G10" s="48"/>
    </row>
    <row r="11" customFormat="false" ht="13.7" hidden="false" customHeight="true" outlineLevel="0" collapsed="false">
      <c r="B11" s="49" t="str">
        <f aca="false">IF($B10=Input!I2,Input!J2,IF($B10=Input!I3,Input!J3,IF($B10=Input!I4,Input!J4,IF($B10=Input!I5,Input!J5,IF($B10=Input!I6,Input!J6,IF($B10=Input!I7,Input!J7,IF($B10=Input!I8,Input!J8,IF($B10=Input!I9,Input!J9,IF($B10=Input!I10,Input!J10,"")))))))))</f>
        <v>Industrivej 1B</v>
      </c>
      <c r="C11" s="0"/>
      <c r="D11" s="0"/>
      <c r="E11" s="0"/>
      <c r="F11" s="48"/>
      <c r="G11" s="48"/>
    </row>
    <row r="12" customFormat="false" ht="13.7" hidden="false" customHeight="true" outlineLevel="0" collapsed="false">
      <c r="B12" s="49" t="str">
        <f aca="false">IF($B10=Input!I2,Input!K2,IF($B10=Input!I3,Input!K3,IF($B10=Input!I4,Input!K4,IF($B10=Input!I5,Input!K5,IF($B10=Input!I6,Input!K6,IF($B10=Input!I7,Input!K7,IF($B10=Input!I8,Input!K8,IF($B10=Input!I9,Input!K9,IF($B10=Input!I10,Input!K10,"")))))))))</f>
        <v>3700 Rønne</v>
      </c>
      <c r="C12" s="0"/>
      <c r="D12" s="0"/>
      <c r="E12" s="0"/>
      <c r="F12" s="48"/>
      <c r="G12" s="48"/>
    </row>
    <row r="13" customFormat="false" ht="13.7" hidden="false" customHeight="true" outlineLevel="0" collapsed="false">
      <c r="B13" s="47" t="s">
        <v>246</v>
      </c>
      <c r="C13" s="50" t="n">
        <f aca="false">IF($B10=Input!I2,Input!L2,IF($B10=Input!I3,Input!L3,IF($B10=Input!I4,Input!L4,IF($B10=Input!I5,Input!L5,IF($B10=Input!I6,Input!L6,IF($B10=Input!I7,Input!L7,IF($B10=Input!I8,Input!L8,IF($B10=Input!I9,Input!L9,IF($B10=Input!I10,Input!L10,"")))))))))</f>
        <v>19064107</v>
      </c>
      <c r="D13" s="50" t="e">
        <f aca="false">IF($B11=[1]input!k3,[1]input!o3,IF($B11=[1]input!k4,[1]input!o4,IF($B11=[1]input!k5,[1]input!o5,IF($B11=[1]input!k6,[1]input!o6,IF($B11=[1]input!k7,[1]input!o7,IF($B11=[1]input!k10,[1]input!o10,""))))))</f>
        <v>#NAME?</v>
      </c>
      <c r="E13" s="50" t="e">
        <f aca="false">IF($B11=[1]input!l3,[1]input!p3,IF($B11=[1]input!l4,[1]input!p4,IF($B11=[1]input!l5,[1]input!p5,IF($B11=[1]input!l6,[1]input!p6,IF($B11=[1]input!l7,[1]input!p7,IF($B11=[1]input!l10,[1]input!p10,""))))))</f>
        <v>#NAME?</v>
      </c>
      <c r="F13" s="48"/>
      <c r="G13" s="48"/>
    </row>
    <row r="14" customFormat="false" ht="13.7" hidden="false" customHeight="true" outlineLevel="0" collapsed="false">
      <c r="B14" s="47" t="s">
        <v>247</v>
      </c>
      <c r="C14" s="48"/>
      <c r="D14" s="48"/>
      <c r="E14" s="48"/>
      <c r="F14" s="48"/>
      <c r="G14" s="48"/>
    </row>
    <row r="15" customFormat="false" ht="13.7" hidden="false" customHeight="true" outlineLevel="0" collapsed="false">
      <c r="B15" s="48"/>
      <c r="C15" s="48"/>
      <c r="D15" s="48"/>
      <c r="E15" s="48"/>
      <c r="F15" s="48"/>
      <c r="G15" s="48"/>
    </row>
    <row r="16" customFormat="false" ht="13.7" hidden="false" customHeight="true" outlineLevel="0" collapsed="false">
      <c r="B16" s="47" t="s">
        <v>248</v>
      </c>
      <c r="C16" s="47"/>
      <c r="D16" s="47"/>
      <c r="E16" s="48"/>
      <c r="F16" s="48"/>
      <c r="G16" s="48"/>
    </row>
    <row r="17" customFormat="false" ht="13.7" hidden="false" customHeight="true" outlineLevel="0" collapsed="false">
      <c r="B17" s="47"/>
      <c r="C17" s="47"/>
      <c r="D17" s="47"/>
      <c r="E17" s="48"/>
      <c r="F17" s="48"/>
      <c r="G17" s="48"/>
    </row>
    <row r="18" customFormat="false" ht="13.7" hidden="false" customHeight="true" outlineLevel="0" collapsed="false">
      <c r="B18" s="47" t="str">
        <f aca="false">IF(Input!B117="","",Input!B117)</f>
        <v/>
      </c>
      <c r="C18" s="47"/>
      <c r="D18" s="47"/>
      <c r="E18" s="48"/>
      <c r="F18" s="48"/>
      <c r="G18" s="48"/>
    </row>
    <row r="19" customFormat="false" ht="13.7" hidden="false" customHeight="true" outlineLevel="0" collapsed="false">
      <c r="B19" s="47" t="str">
        <f aca="false">IF(Input!B118="","",Input!B118)</f>
        <v/>
      </c>
      <c r="C19" s="47"/>
      <c r="D19" s="47"/>
      <c r="E19" s="48"/>
      <c r="F19" s="48"/>
      <c r="G19" s="48"/>
    </row>
    <row r="20" customFormat="false" ht="13.7" hidden="false" customHeight="true" outlineLevel="0" collapsed="false">
      <c r="B20" s="47" t="str">
        <f aca="false">IF(Input!B119="","",Input!B119)</f>
        <v/>
      </c>
      <c r="C20" s="47"/>
      <c r="D20" s="47"/>
      <c r="E20" s="48"/>
      <c r="F20" s="48"/>
      <c r="G20" s="48"/>
    </row>
    <row r="21" customFormat="false" ht="13.7" hidden="false" customHeight="true" outlineLevel="0" collapsed="false">
      <c r="B21" s="47" t="str">
        <f aca="false">IF(Input!B120="","",Input!B120)</f>
        <v/>
      </c>
      <c r="C21" s="47"/>
      <c r="D21" s="47"/>
      <c r="E21" s="48"/>
      <c r="F21" s="48"/>
      <c r="G21" s="48"/>
    </row>
    <row r="22" customFormat="false" ht="13.7" hidden="false" customHeight="true" outlineLevel="0" collapsed="false">
      <c r="B22" s="47" t="s">
        <v>246</v>
      </c>
      <c r="C22" s="51" t="str">
        <f aca="false">IF(Input!B122="","",Input!B122)</f>
        <v/>
      </c>
      <c r="D22" s="51"/>
      <c r="E22" s="48"/>
      <c r="F22" s="48"/>
      <c r="G22" s="48"/>
    </row>
    <row r="23" customFormat="false" ht="13.7" hidden="false" customHeight="true" outlineLevel="0" collapsed="false">
      <c r="B23" s="47" t="s">
        <v>249</v>
      </c>
      <c r="C23" s="47"/>
      <c r="D23" s="47"/>
      <c r="E23" s="48"/>
      <c r="F23" s="48"/>
      <c r="G23" s="48"/>
    </row>
    <row r="24" customFormat="false" ht="13.7" hidden="false" customHeight="true" outlineLevel="0" collapsed="false">
      <c r="B24" s="48"/>
      <c r="C24" s="48"/>
      <c r="D24" s="48"/>
      <c r="E24" s="48"/>
      <c r="F24" s="48"/>
      <c r="G24" s="48"/>
    </row>
    <row r="25" customFormat="false" ht="13.7" hidden="false" customHeight="true" outlineLevel="0" collapsed="false">
      <c r="B25" s="53" t="str">
        <f aca="false">IF(Input!B115="","",Input!B115)</f>
        <v/>
      </c>
      <c r="C25" s="89"/>
      <c r="D25" s="89"/>
      <c r="E25" s="48"/>
      <c r="F25" s="48"/>
      <c r="G25" s="48"/>
    </row>
    <row r="26" customFormat="false" ht="13.7" hidden="false" customHeight="true" outlineLevel="0" collapsed="false">
      <c r="B26" s="48"/>
      <c r="C26" s="48"/>
      <c r="D26" s="48"/>
      <c r="E26" s="48"/>
      <c r="F26" s="48"/>
      <c r="G26" s="48"/>
    </row>
    <row r="27" customFormat="false" ht="13.7" hidden="false" customHeight="true" outlineLevel="0" collapsed="false">
      <c r="B27" s="55" t="s">
        <v>362</v>
      </c>
      <c r="C27" s="48"/>
      <c r="D27" s="48"/>
      <c r="E27" s="48"/>
      <c r="F27" s="48"/>
      <c r="G27" s="48"/>
    </row>
    <row r="28" customFormat="false" ht="13.7" hidden="false" customHeight="true" outlineLevel="0" collapsed="false">
      <c r="B28" s="55" t="s">
        <v>363</v>
      </c>
      <c r="C28" s="48"/>
      <c r="D28" s="48"/>
      <c r="E28" s="48"/>
      <c r="F28" s="48"/>
      <c r="G28" s="48"/>
    </row>
    <row r="29" customFormat="false" ht="13.7" hidden="false" customHeight="true" outlineLevel="0" collapsed="false">
      <c r="B29" s="55" t="s">
        <v>364</v>
      </c>
      <c r="C29" s="48"/>
      <c r="D29" s="48"/>
      <c r="E29" s="48"/>
      <c r="F29" s="48"/>
      <c r="G29" s="48"/>
    </row>
    <row r="30" customFormat="false" ht="13.7" hidden="false" customHeight="true" outlineLevel="0" collapsed="false">
      <c r="B30" s="47" t="s">
        <v>365</v>
      </c>
      <c r="C30" s="48"/>
      <c r="D30" s="48"/>
      <c r="E30" s="48"/>
      <c r="F30" s="48"/>
      <c r="G30" s="48"/>
    </row>
    <row r="31" customFormat="false" ht="13.7" hidden="false" customHeight="true" outlineLevel="0" collapsed="false">
      <c r="B31" s="47" t="s">
        <v>366</v>
      </c>
      <c r="C31" s="48"/>
      <c r="D31" s="48"/>
      <c r="E31" s="48"/>
      <c r="F31" s="48"/>
      <c r="G31" s="48"/>
    </row>
    <row r="32" customFormat="false" ht="13.7" hidden="false" customHeight="true" outlineLevel="0" collapsed="false">
      <c r="B32" s="47" t="s">
        <v>367</v>
      </c>
      <c r="C32" s="48"/>
      <c r="D32" s="48"/>
      <c r="E32" s="48"/>
      <c r="F32" s="48"/>
      <c r="G32" s="48"/>
    </row>
    <row r="33" customFormat="false" ht="13.7" hidden="false" customHeight="true" outlineLevel="0" collapsed="false">
      <c r="B33" s="47" t="s">
        <v>368</v>
      </c>
      <c r="C33" s="48"/>
      <c r="D33" s="48"/>
      <c r="E33" s="48"/>
      <c r="F33" s="48"/>
      <c r="G33" s="48"/>
    </row>
    <row r="34" customFormat="false" ht="13.7" hidden="false" customHeight="true" outlineLevel="0" collapsed="false">
      <c r="B34" s="47"/>
      <c r="C34" s="48"/>
      <c r="D34" s="48"/>
      <c r="E34" s="48"/>
      <c r="F34" s="48"/>
      <c r="G34" s="48"/>
    </row>
    <row r="35" customFormat="false" ht="13.7" hidden="false" customHeight="true" outlineLevel="0" collapsed="false">
      <c r="B35" s="47" t="s">
        <v>236</v>
      </c>
      <c r="C35" s="65"/>
      <c r="D35" s="65"/>
      <c r="E35" s="90"/>
      <c r="F35" s="66" t="n">
        <f aca="false">IF(Input!$B$111=Input!$I$2,'Data Omstilling'!J68,IF(Input!$B$111=Input!$I$3,'Data Omstilling'!G68,IF(Input!$B$111=Input!$I$4,'Data Omstilling'!I68,IF(Input!$B$111=Input!$I$5,'Data Omstilling'!G68,IF(Input!$B$111=Input!$I$6,'Data Omstilling'!G68,IF(OR(Input!$B$111=Input!$I$7, Input!$B$111=Input!$I$8, Input!$B$111=Input!$I$9, Input!$B$111=Input!$I$10),'Data Omstilling'!H68,"Ej inkluderet"))))))</f>
        <v>0</v>
      </c>
      <c r="G35" s="0"/>
    </row>
    <row r="36" customFormat="false" ht="13.7" hidden="false" customHeight="true" outlineLevel="0" collapsed="false">
      <c r="B36" s="47" t="str">
        <f aca="false">IF(Input!B187&gt;0,"Opsætning Wallboard light",IF(Input!B188&gt;0,"Opsætning Wallboard",""))</f>
        <v>Opsætning Wallboard light</v>
      </c>
      <c r="C36" s="65"/>
      <c r="D36" s="65"/>
      <c r="E36" s="90"/>
      <c r="F36" s="66" t="n">
        <f aca="false">IF(Input!$B$111=Input!$I$2,'Data Omstilling'!J70,IF(Input!$B$111=Input!$I$3,'Data Omstilling'!G70,IF(Input!$B$111=Input!$I$4,'Data Omstilling'!I70,IF(Input!$B$111=Input!$I$5,'Data Omstilling'!G70,IF(Input!$B$111=Input!$I$6,'Data Omstilling'!G70,IF(OR(Input!$B$111=Input!$I$7, Input!$B$111=Input!$I$8, Input!$B$111=Input!$I$9, Input!$B$111=Input!$I$10),'Data Omstilling'!H70,"Ej inkluderet"))))))</f>
        <v>0</v>
      </c>
      <c r="G36" s="0"/>
    </row>
    <row r="37" customFormat="false" ht="13.7" hidden="false" customHeight="true" outlineLevel="0" collapsed="false">
      <c r="B37" s="47" t="s">
        <v>311</v>
      </c>
      <c r="C37" s="65"/>
      <c r="D37" s="65"/>
      <c r="E37" s="90"/>
      <c r="F37" s="66" t="n">
        <f aca="false">IF(Input!$B$111=Input!$I$2,'Data Omstilling'!J71,IF(Input!$B$111=Input!$I$3,'Data Omstilling'!G71,IF(Input!$B$111=Input!$I$4,'Data Omstilling'!I71,IF(Input!$B$111=Input!$I$5,'Data Omstilling'!G71,IF(Input!$B$111=Input!$I$6,'Data Omstilling'!G71,IF(OR(Input!$B$111=Input!$I$7, Input!$B$111=Input!$I$8, Input!$B$111=Input!$I$9, Input!$B$111=Input!$I$10),'Data Omstilling'!H71,"Ej inkluderet"))))))</f>
        <v>0</v>
      </c>
      <c r="G37" s="0"/>
    </row>
    <row r="38" customFormat="false" ht="13.7" hidden="false" customHeight="true" outlineLevel="0" collapsed="false">
      <c r="B38" s="47" t="s">
        <v>240</v>
      </c>
      <c r="C38" s="65"/>
      <c r="D38" s="65"/>
      <c r="E38" s="90"/>
      <c r="F38" s="66" t="n">
        <f aca="false">IF(Input!$B$111=Input!$I$2,'Data Omstilling'!J72,IF(Input!$B$111=Input!$I$3,'Data Omstilling'!G72,IF(Input!$B$111=Input!$I$4,'Data Omstilling'!I72,IF(Input!$B$111=Input!$I$5,'Data Omstilling'!G72,IF(Input!$B$111=Input!$I$6,'Data Omstilling'!G72,IF(OR(Input!$B$111=Input!$I$7, Input!$B$111=Input!$I$8, Input!$B$111=Input!$I$9, Input!$B$111=Input!$I$10),'Data Omstilling'!H72,"Ej inkluderet"))))))</f>
        <v>0</v>
      </c>
      <c r="G38" s="0"/>
    </row>
    <row r="39" customFormat="false" ht="13.7" hidden="false" customHeight="true" outlineLevel="0" collapsed="false">
      <c r="B39" s="47" t="s">
        <v>312</v>
      </c>
      <c r="C39" s="65"/>
      <c r="D39" s="65"/>
      <c r="E39" s="90"/>
      <c r="F39" s="66" t="n">
        <f aca="false">IF(Input!$B$111=Input!$I$2,'Data Omstilling'!J69,IF(Input!$B$111=Input!$I$3,'Data Omstilling'!G69,IF(Input!$B$111=Input!$I$4,'Data Omstilling'!I69,IF(Input!$B$111=Input!$I$5,'Data Omstilling'!G69,IF(Input!$B$111=Input!$I$6,'Data Omstilling'!G69,IF(OR(Input!$B$111=Input!$I$7, Input!$B$111=Input!$I$8, Input!$B$111=Input!$I$9, Input!$B$111=Input!$I$10),'Data Omstilling'!H69,"Ej inkluderet"))))))</f>
        <v>0</v>
      </c>
      <c r="G39" s="0"/>
    </row>
    <row r="40" customFormat="false" ht="13.7" hidden="false" customHeight="true" outlineLevel="0" collapsed="false">
      <c r="B40" s="65" t="str">
        <f aca="false">IF(Input!B126="","","Special rabat")</f>
        <v>Special rabat</v>
      </c>
      <c r="C40" s="65"/>
      <c r="D40" s="65"/>
      <c r="E40" s="90"/>
      <c r="F40" s="91" t="n">
        <f aca="false">IF(Input!B126="","",Input!B126)</f>
        <v>12</v>
      </c>
      <c r="G40" s="0"/>
    </row>
    <row r="41" customFormat="false" ht="13.7" hidden="false" customHeight="true" outlineLevel="0" collapsed="false">
      <c r="B41" s="68" t="s">
        <v>369</v>
      </c>
      <c r="C41" s="68"/>
      <c r="D41" s="68"/>
      <c r="E41" s="92"/>
      <c r="F41" s="66" t="n">
        <f aca="false">IF(Input!$B$111=Input!$I$2,'Data Omstilling'!J75,IF(Input!$B$111=Input!$I$3,'Data Omstilling'!G75,IF(Input!$B$111=Input!$I$4,'Data Omstilling'!I75,IF(Input!$B$111=Input!$I$5,'Data Omstilling'!G75,IF(Input!$B$111=Input!$I$6,'Data Omstilling'!G75,IF(OR(Input!$B$111=Input!$I$7, Input!$B$111=Input!$I$8, Input!$B$111=Input!$I$9, Input!$B$111=Input!$I$10),'Data Omstilling'!H75,"Ej inkluderet"))))))</f>
        <v>0</v>
      </c>
      <c r="G41" s="0"/>
    </row>
    <row r="42" customFormat="false" ht="13.7" hidden="false" customHeight="true" outlineLevel="0" collapsed="false">
      <c r="B42" s="68"/>
      <c r="C42" s="68"/>
      <c r="D42" s="68"/>
      <c r="E42" s="73"/>
      <c r="F42" s="48"/>
      <c r="G42" s="0"/>
    </row>
    <row r="43" customFormat="false" ht="13.7" hidden="false" customHeight="true" outlineLevel="0" collapsed="false">
      <c r="B43" s="68" t="s">
        <v>370</v>
      </c>
      <c r="C43" s="68"/>
      <c r="D43" s="68"/>
      <c r="E43" s="73"/>
      <c r="F43" s="48"/>
      <c r="G43" s="48"/>
    </row>
    <row r="44" customFormat="false" ht="13.7" hidden="false" customHeight="true" outlineLevel="0" collapsed="false">
      <c r="B44" s="68"/>
      <c r="C44" s="68"/>
      <c r="D44" s="68"/>
      <c r="E44" s="73"/>
      <c r="F44" s="48"/>
      <c r="G44" s="48"/>
    </row>
    <row r="45" customFormat="false" ht="13.7" hidden="false" customHeight="true" outlineLevel="0" collapsed="false">
      <c r="B45" s="68" t="s">
        <v>317</v>
      </c>
      <c r="C45" s="68"/>
      <c r="D45" s="68"/>
      <c r="E45" s="73"/>
      <c r="F45" s="48"/>
      <c r="G45" s="48"/>
    </row>
    <row r="46" customFormat="false" ht="13.7" hidden="false" customHeight="true" outlineLevel="0" collapsed="false">
      <c r="B46" s="65" t="s">
        <v>318</v>
      </c>
      <c r="C46" s="65"/>
      <c r="D46" s="65"/>
      <c r="E46" s="65"/>
      <c r="F46" s="48"/>
      <c r="G46" s="48"/>
    </row>
    <row r="47" customFormat="false" ht="13.7" hidden="false" customHeight="true" outlineLevel="0" collapsed="false">
      <c r="B47" s="65"/>
      <c r="C47" s="65"/>
      <c r="D47" s="65"/>
      <c r="E47" s="65"/>
      <c r="F47" s="48"/>
      <c r="G47" s="48"/>
    </row>
    <row r="48" customFormat="false" ht="13.7" hidden="false" customHeight="true" outlineLevel="0" collapsed="false">
      <c r="B48" s="65" t="s">
        <v>319</v>
      </c>
      <c r="C48" s="65"/>
      <c r="D48" s="65"/>
      <c r="E48" s="65"/>
      <c r="F48" s="86"/>
      <c r="G48" s="48"/>
    </row>
    <row r="49" customFormat="false" ht="13.7" hidden="false" customHeight="true" outlineLevel="0" collapsed="false">
      <c r="B49" s="65" t="s">
        <v>320</v>
      </c>
      <c r="C49" s="65"/>
      <c r="D49" s="65"/>
      <c r="E49" s="65"/>
      <c r="F49" s="87"/>
      <c r="G49" s="48"/>
    </row>
    <row r="50" customFormat="false" ht="13.7" hidden="false" customHeight="true" outlineLevel="0" collapsed="false">
      <c r="B50" s="65"/>
      <c r="C50" s="65"/>
      <c r="D50" s="65"/>
      <c r="E50" s="65"/>
      <c r="F50" s="87"/>
      <c r="G50" s="48"/>
    </row>
    <row r="51" customFormat="false" ht="13.7" hidden="false" customHeight="true" outlineLevel="0" collapsed="false">
      <c r="B51" s="65" t="str">
        <f aca="false">IF(Input!B111="","","For øvrige betingelser henvises til "&amp;Input!B111&amp;"s")</f>
        <v>For øvrige betingelser henvises til TDC Erhvervscenter Bornholms</v>
      </c>
      <c r="C51" s="65"/>
      <c r="D51" s="65"/>
      <c r="E51" s="65"/>
      <c r="F51" s="47"/>
      <c r="G51" s="48"/>
    </row>
    <row r="52" customFormat="false" ht="13.7" hidden="false" customHeight="true" outlineLevel="0" collapsed="false">
      <c r="B52" s="65" t="s">
        <v>371</v>
      </c>
      <c r="C52" s="65"/>
      <c r="D52" s="65"/>
      <c r="E52" s="65"/>
      <c r="F52" s="47"/>
      <c r="G52" s="48"/>
    </row>
    <row r="53" customFormat="false" ht="13.7" hidden="false" customHeight="true" outlineLevel="0" collapsed="false">
      <c r="B53" s="65"/>
      <c r="C53" s="65"/>
      <c r="D53" s="65"/>
      <c r="E53" s="65"/>
      <c r="F53" s="47"/>
      <c r="G53" s="48"/>
    </row>
    <row r="54" customFormat="false" ht="13.7" hidden="false" customHeight="true" outlineLevel="0" collapsed="false">
      <c r="B54" s="68" t="s">
        <v>327</v>
      </c>
      <c r="C54" s="65"/>
      <c r="D54" s="65"/>
      <c r="E54" s="65"/>
      <c r="F54" s="47"/>
      <c r="G54" s="48"/>
    </row>
    <row r="55" customFormat="false" ht="13.7" hidden="false" customHeight="true" outlineLevel="0" collapsed="false">
      <c r="B55" s="65" t="s">
        <v>372</v>
      </c>
      <c r="C55" s="65"/>
      <c r="D55" s="65"/>
      <c r="E55" s="65"/>
      <c r="F55" s="47"/>
      <c r="G55" s="48"/>
    </row>
    <row r="56" customFormat="false" ht="13.7" hidden="false" customHeight="true" outlineLevel="0" collapsed="false">
      <c r="B56" s="65" t="s">
        <v>330</v>
      </c>
      <c r="C56" s="65"/>
      <c r="D56" s="65"/>
      <c r="E56" s="65"/>
      <c r="F56" s="47"/>
      <c r="G56" s="48"/>
    </row>
    <row r="57" customFormat="false" ht="13.7" hidden="false" customHeight="true" outlineLevel="0" collapsed="false">
      <c r="B57" s="65"/>
      <c r="C57" s="65"/>
      <c r="D57" s="65"/>
      <c r="E57" s="65"/>
      <c r="F57" s="47"/>
      <c r="G57" s="48"/>
    </row>
    <row r="58" customFormat="false" ht="13.7" hidden="false" customHeight="true" outlineLevel="0" collapsed="false">
      <c r="B58" s="47" t="s">
        <v>337</v>
      </c>
      <c r="C58" s="47"/>
      <c r="D58" s="47"/>
      <c r="E58" s="47" t="s">
        <v>337</v>
      </c>
      <c r="F58" s="58"/>
      <c r="G58" s="48"/>
    </row>
    <row r="59" customFormat="false" ht="13.7" hidden="false" customHeight="true" outlineLevel="0" collapsed="false">
      <c r="B59" s="47"/>
      <c r="C59" s="47"/>
      <c r="D59" s="47"/>
      <c r="E59" s="47"/>
      <c r="F59" s="48"/>
      <c r="G59" s="48"/>
    </row>
    <row r="60" customFormat="false" ht="13.7" hidden="false" customHeight="true" outlineLevel="0" collapsed="false">
      <c r="B60" s="47" t="s">
        <v>338</v>
      </c>
      <c r="C60" s="47"/>
      <c r="D60" s="47"/>
      <c r="E60" s="47" t="s">
        <v>339</v>
      </c>
      <c r="F60" s="48"/>
      <c r="G60" s="48"/>
    </row>
    <row r="61" customFormat="false" ht="13.7" hidden="false" customHeight="true" outlineLevel="0" collapsed="false">
      <c r="B61" s="47" t="str">
        <f aca="false">IF(Input!B121="","",Input!B121)</f>
        <v/>
      </c>
      <c r="C61" s="47"/>
      <c r="D61" s="47"/>
      <c r="E61" s="47" t="str">
        <f aca="false">IF(Input!B112="","",Input!B112)</f>
        <v>Jess Rømer</v>
      </c>
      <c r="F61" s="48"/>
      <c r="G61" s="48"/>
    </row>
    <row r="62" customFormat="false" ht="13.7" hidden="false" customHeight="true" outlineLevel="0" collapsed="false">
      <c r="B62" s="47" t="str">
        <f aca="false">IF(Input!B117="","",Input!B117)</f>
        <v/>
      </c>
      <c r="C62" s="47"/>
      <c r="D62" s="47"/>
      <c r="E62" s="47" t="str">
        <f aca="false">IF(Input!B111="","",Input!B111)</f>
        <v>TDC Erhvervscenter Bornholm</v>
      </c>
      <c r="F62" s="48"/>
      <c r="G62" s="48"/>
    </row>
  </sheetData>
  <sheetProtection sheet="true" password="d408" objects="true" scenarios="true"/>
  <protectedRanges>
    <protectedRange name="Sælger_3" sqref="E61"/>
  </protectedRanges>
  <mergeCells count="1">
    <mergeCell ref="C13:E13"/>
  </mergeCells>
  <printOptions headings="false" gridLines="false" gridLinesSet="true" horizontalCentered="false" verticalCentered="false"/>
  <pageMargins left="0.590277777777778" right="0" top="0" bottom="0" header="0.511805555555555" footer="0"/>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&amp;CSide &amp;P af &amp;N</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G6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1" width="3.31983805668016"/>
    <col collapsed="false" hidden="false" max="2" min="2" style="1" width="13.7125506072874"/>
    <col collapsed="false" hidden="false" max="3" min="3" style="1" width="10.497975708502"/>
    <col collapsed="false" hidden="false" max="4" min="4" style="1" width="13.1740890688259"/>
    <col collapsed="false" hidden="false" max="5" min="5" style="1" width="7.60728744939271"/>
    <col collapsed="false" hidden="false" max="6" min="6" style="1" width="17.246963562753"/>
    <col collapsed="false" hidden="false" max="7" min="7" style="1" width="2.89068825910931"/>
    <col collapsed="false" hidden="false" max="1025" min="8" style="1" width="9.10526315789474"/>
  </cols>
  <sheetData>
    <row r="1" customFormat="false" ht="30" hidden="false" customHeight="true" outlineLevel="0" collapsed="false">
      <c r="B1" s="0"/>
      <c r="C1" s="0"/>
      <c r="D1" s="0"/>
      <c r="E1" s="0"/>
      <c r="F1" s="0"/>
      <c r="G1" s="0"/>
    </row>
    <row r="2" customFormat="false" ht="13.7" hidden="false" customHeight="true" outlineLevel="0" collapsed="false">
      <c r="B2" s="0"/>
      <c r="C2" s="0"/>
      <c r="D2" s="0"/>
      <c r="E2" s="0"/>
      <c r="F2" s="0"/>
      <c r="G2" s="0"/>
    </row>
    <row r="3" customFormat="false" ht="13.7" hidden="false" customHeight="true" outlineLevel="0" collapsed="false">
      <c r="B3" s="0"/>
      <c r="C3" s="0"/>
      <c r="D3" s="0"/>
      <c r="E3" s="0"/>
      <c r="F3" s="0"/>
      <c r="G3" s="0"/>
    </row>
    <row r="4" customFormat="false" ht="13.7" hidden="false" customHeight="true" outlineLevel="0" collapsed="false">
      <c r="B4" s="0"/>
      <c r="C4" s="0"/>
      <c r="D4" s="0"/>
      <c r="E4" s="0"/>
      <c r="F4" s="0"/>
      <c r="G4" s="0"/>
    </row>
    <row r="5" customFormat="false" ht="13.7" hidden="false" customHeight="true" outlineLevel="0" collapsed="false">
      <c r="B5" s="0"/>
      <c r="C5" s="0"/>
      <c r="D5" s="0"/>
      <c r="E5" s="0"/>
      <c r="F5" s="0"/>
      <c r="G5" s="0"/>
    </row>
    <row r="6" customFormat="false" ht="13.7" hidden="false" customHeight="true" outlineLevel="0" collapsed="false">
      <c r="B6" s="0"/>
      <c r="C6" s="0"/>
      <c r="D6" s="0"/>
      <c r="E6" s="0"/>
      <c r="F6" s="0"/>
      <c r="G6" s="0"/>
    </row>
    <row r="7" customFormat="false" ht="13.7" hidden="false" customHeight="true" outlineLevel="0" collapsed="false">
      <c r="B7" s="0"/>
      <c r="C7" s="0"/>
      <c r="D7" s="0"/>
      <c r="E7" s="0"/>
      <c r="F7" s="0"/>
      <c r="G7" s="0"/>
    </row>
    <row r="8" customFormat="false" ht="13.7" hidden="false" customHeight="true" outlineLevel="0" collapsed="false">
      <c r="B8" s="47" t="s">
        <v>245</v>
      </c>
      <c r="C8" s="48"/>
      <c r="D8" s="48"/>
      <c r="E8" s="48"/>
      <c r="F8" s="48"/>
      <c r="G8" s="48"/>
    </row>
    <row r="9" customFormat="false" ht="13.7" hidden="false" customHeight="true" outlineLevel="0" collapsed="false">
      <c r="B9" s="48"/>
      <c r="C9" s="48"/>
      <c r="D9" s="48"/>
      <c r="E9" s="48"/>
      <c r="F9" s="48"/>
      <c r="G9" s="48"/>
    </row>
    <row r="10" customFormat="false" ht="13.7" hidden="false" customHeight="true" outlineLevel="0" collapsed="false">
      <c r="B10" s="49" t="str">
        <f aca="false">IF(Input!$B$111="","",Input!B111)</f>
        <v>TDC Erhvervscenter Bornholm</v>
      </c>
      <c r="C10" s="0"/>
      <c r="D10" s="0"/>
      <c r="E10" s="0"/>
      <c r="F10" s="48"/>
      <c r="G10" s="48"/>
    </row>
    <row r="11" customFormat="false" ht="13.7" hidden="false" customHeight="true" outlineLevel="0" collapsed="false">
      <c r="B11" s="49" t="str">
        <f aca="false">IF($B10=Input!I2,Input!J2,IF($B10=Input!I3,Input!J3,IF($B10=Input!I4,Input!J4,IF($B10=Input!I5,Input!J5,IF($B10=Input!I6,Input!J6,IF($B10=Input!I7,Input!J7,IF($B10=Input!I8,Input!J8,IF($B10=Input!I9,Input!J9,IF($B10=Input!I10,Input!J10,"")))))))))</f>
        <v>Industrivej 1B</v>
      </c>
      <c r="C11" s="0"/>
      <c r="D11" s="0"/>
      <c r="E11" s="0"/>
      <c r="F11" s="48"/>
      <c r="G11" s="48"/>
    </row>
    <row r="12" customFormat="false" ht="13.7" hidden="false" customHeight="true" outlineLevel="0" collapsed="false">
      <c r="B12" s="49" t="str">
        <f aca="false">IF($B10=Input!I2,Input!K2,IF($B10=Input!I3,Input!K3,IF($B10=Input!I4,Input!K4,IF($B10=Input!I5,Input!K5,IF($B10=Input!I6,Input!K6,IF($B10=Input!I7,Input!K7,IF($B10=Input!I8,Input!K8,IF($B10=Input!I9,Input!K9,IF($B10=Input!I10,Input!K10,"")))))))))</f>
        <v>3700 Rønne</v>
      </c>
      <c r="C12" s="0"/>
      <c r="D12" s="0"/>
      <c r="E12" s="0"/>
      <c r="F12" s="48"/>
      <c r="G12" s="48"/>
    </row>
    <row r="13" customFormat="false" ht="13.7" hidden="false" customHeight="true" outlineLevel="0" collapsed="false">
      <c r="B13" s="47" t="s">
        <v>246</v>
      </c>
      <c r="C13" s="50" t="n">
        <f aca="false">IF($B10=Input!I2,Input!L2,IF($B10=Input!I3,Input!L3,IF($B10=Input!I4,Input!L4,IF($B10=Input!I5,Input!L5,IF($B10=Input!I6,Input!L6,IF($B10=Input!I7,Input!L7,IF($B10=Input!I8,Input!L8,IF($B10=Input!I9,Input!L9,IF($B10=Input!I10,Input!L10,"")))))))))</f>
        <v>19064107</v>
      </c>
      <c r="D13" s="50" t="e">
        <f aca="false">IF($B11=[1]input!k3,[1]input!o3,IF($B11=[1]input!k4,[1]input!o4,IF($B11=[1]input!k5,[1]input!o5,IF($B11=[1]input!k6,[1]input!o6,IF($B11=[1]input!k7,[1]input!o7,IF($B11=[1]input!k10,[1]input!o10,""))))))</f>
        <v>#NAME?</v>
      </c>
      <c r="E13" s="50" t="e">
        <f aca="false">IF($B11=[1]input!l3,[1]input!p3,IF($B11=[1]input!l4,[1]input!p4,IF($B11=[1]input!l5,[1]input!p5,IF($B11=[1]input!l6,[1]input!p6,IF($B11=[1]input!l7,[1]input!p7,IF($B11=[1]input!l10,[1]input!p10,""))))))</f>
        <v>#NAME?</v>
      </c>
      <c r="F13" s="48"/>
      <c r="G13" s="48"/>
    </row>
    <row r="14" customFormat="false" ht="13.7" hidden="false" customHeight="true" outlineLevel="0" collapsed="false">
      <c r="B14" s="47" t="s">
        <v>247</v>
      </c>
      <c r="C14" s="48"/>
      <c r="D14" s="48"/>
      <c r="E14" s="48"/>
      <c r="F14" s="48"/>
      <c r="G14" s="48"/>
    </row>
    <row r="15" customFormat="false" ht="13.7" hidden="false" customHeight="true" outlineLevel="0" collapsed="false">
      <c r="B15" s="48"/>
      <c r="C15" s="48"/>
      <c r="D15" s="48"/>
      <c r="E15" s="48"/>
      <c r="F15" s="48"/>
      <c r="G15" s="48"/>
    </row>
    <row r="16" customFormat="false" ht="13.7" hidden="false" customHeight="true" outlineLevel="0" collapsed="false">
      <c r="B16" s="47" t="s">
        <v>248</v>
      </c>
      <c r="C16" s="47"/>
      <c r="D16" s="47"/>
      <c r="E16" s="48"/>
      <c r="F16" s="48"/>
      <c r="G16" s="48"/>
    </row>
    <row r="17" customFormat="false" ht="13.7" hidden="false" customHeight="true" outlineLevel="0" collapsed="false">
      <c r="B17" s="47"/>
      <c r="C17" s="47"/>
      <c r="D17" s="47"/>
      <c r="E17" s="48"/>
      <c r="F17" s="48"/>
      <c r="G17" s="48"/>
    </row>
    <row r="18" customFormat="false" ht="13.7" hidden="false" customHeight="true" outlineLevel="0" collapsed="false">
      <c r="B18" s="47" t="str">
        <f aca="false">IF(Input!B117="","",Input!B117)</f>
        <v/>
      </c>
      <c r="C18" s="47"/>
      <c r="D18" s="47"/>
      <c r="E18" s="48"/>
      <c r="F18" s="48"/>
      <c r="G18" s="48"/>
    </row>
    <row r="19" customFormat="false" ht="13.7" hidden="false" customHeight="true" outlineLevel="0" collapsed="false">
      <c r="B19" s="47" t="str">
        <f aca="false">IF(Input!B118="","",Input!B118)</f>
        <v/>
      </c>
      <c r="C19" s="47"/>
      <c r="D19" s="47"/>
      <c r="E19" s="48"/>
      <c r="F19" s="48"/>
      <c r="G19" s="48"/>
    </row>
    <row r="20" customFormat="false" ht="13.7" hidden="false" customHeight="true" outlineLevel="0" collapsed="false">
      <c r="B20" s="47" t="str">
        <f aca="false">IF(Input!B119="","",Input!B119)</f>
        <v/>
      </c>
      <c r="C20" s="47"/>
      <c r="D20" s="47"/>
      <c r="E20" s="48"/>
      <c r="F20" s="48"/>
      <c r="G20" s="48"/>
    </row>
    <row r="21" customFormat="false" ht="13.7" hidden="false" customHeight="true" outlineLevel="0" collapsed="false">
      <c r="B21" s="47" t="str">
        <f aca="false">IF(Input!B120="","",Input!B120)</f>
        <v/>
      </c>
      <c r="C21" s="47"/>
      <c r="D21" s="47"/>
      <c r="E21" s="48"/>
      <c r="F21" s="48"/>
      <c r="G21" s="48"/>
    </row>
    <row r="22" customFormat="false" ht="13.7" hidden="false" customHeight="true" outlineLevel="0" collapsed="false">
      <c r="B22" s="47" t="s">
        <v>246</v>
      </c>
      <c r="C22" s="51" t="str">
        <f aca="false">IF(Input!B122="","",Input!B122)</f>
        <v/>
      </c>
      <c r="D22" s="51"/>
      <c r="E22" s="48"/>
      <c r="F22" s="48"/>
      <c r="G22" s="48"/>
    </row>
    <row r="23" customFormat="false" ht="13.7" hidden="false" customHeight="true" outlineLevel="0" collapsed="false">
      <c r="B23" s="47" t="s">
        <v>249</v>
      </c>
      <c r="C23" s="47"/>
      <c r="D23" s="47"/>
      <c r="E23" s="48"/>
      <c r="F23" s="48"/>
      <c r="G23" s="48"/>
    </row>
    <row r="24" customFormat="false" ht="13.7" hidden="false" customHeight="true" outlineLevel="0" collapsed="false">
      <c r="B24" s="48"/>
      <c r="C24" s="48"/>
      <c r="D24" s="48"/>
      <c r="E24" s="48"/>
      <c r="F24" s="48"/>
      <c r="G24" s="48"/>
    </row>
    <row r="25" customFormat="false" ht="13.7" hidden="false" customHeight="true" outlineLevel="0" collapsed="false">
      <c r="B25" s="53" t="str">
        <f aca="false">IF(Input!B115="","",Input!B115)</f>
        <v/>
      </c>
      <c r="C25" s="89"/>
      <c r="D25" s="89"/>
      <c r="E25" s="48"/>
      <c r="F25" s="48"/>
      <c r="G25" s="48"/>
    </row>
    <row r="26" customFormat="false" ht="13.7" hidden="false" customHeight="true" outlineLevel="0" collapsed="false">
      <c r="B26" s="48"/>
      <c r="C26" s="48"/>
      <c r="D26" s="48"/>
      <c r="E26" s="48"/>
      <c r="F26" s="48"/>
      <c r="G26" s="48"/>
    </row>
    <row r="27" customFormat="false" ht="13.7" hidden="false" customHeight="true" outlineLevel="0" collapsed="false">
      <c r="B27" s="55" t="s">
        <v>373</v>
      </c>
      <c r="C27" s="48"/>
      <c r="D27" s="48"/>
      <c r="E27" s="48"/>
      <c r="F27" s="48"/>
      <c r="G27" s="48"/>
    </row>
    <row r="28" customFormat="false" ht="13.7" hidden="false" customHeight="true" outlineLevel="0" collapsed="false">
      <c r="B28" s="55" t="s">
        <v>364</v>
      </c>
      <c r="C28" s="48"/>
      <c r="D28" s="48"/>
      <c r="E28" s="48"/>
      <c r="F28" s="48"/>
      <c r="G28" s="48"/>
    </row>
    <row r="29" customFormat="false" ht="13.7" hidden="false" customHeight="true" outlineLevel="0" collapsed="false">
      <c r="B29" s="47" t="s">
        <v>365</v>
      </c>
      <c r="C29" s="48"/>
      <c r="D29" s="48"/>
      <c r="E29" s="48"/>
      <c r="F29" s="48"/>
      <c r="G29" s="48"/>
    </row>
    <row r="30" customFormat="false" ht="13.7" hidden="false" customHeight="true" outlineLevel="0" collapsed="false">
      <c r="B30" s="47" t="s">
        <v>374</v>
      </c>
      <c r="C30" s="48"/>
      <c r="D30" s="48"/>
      <c r="E30" s="48"/>
      <c r="F30" s="48"/>
      <c r="G30" s="48"/>
    </row>
    <row r="31" customFormat="false" ht="13.7" hidden="false" customHeight="true" outlineLevel="0" collapsed="false">
      <c r="B31" s="47" t="s">
        <v>375</v>
      </c>
      <c r="C31" s="48"/>
      <c r="D31" s="48"/>
      <c r="E31" s="48"/>
      <c r="F31" s="48"/>
      <c r="G31" s="48"/>
    </row>
    <row r="32" customFormat="false" ht="13.7" hidden="false" customHeight="true" outlineLevel="0" collapsed="false">
      <c r="B32" s="47" t="s">
        <v>376</v>
      </c>
      <c r="C32" s="48"/>
      <c r="D32" s="48"/>
      <c r="E32" s="48"/>
      <c r="F32" s="48"/>
      <c r="G32" s="48"/>
    </row>
    <row r="33" customFormat="false" ht="13.7" hidden="false" customHeight="true" outlineLevel="0" collapsed="false">
      <c r="B33" s="47"/>
      <c r="C33" s="48"/>
      <c r="D33" s="48"/>
      <c r="E33" s="48"/>
      <c r="F33" s="48"/>
      <c r="G33" s="48"/>
    </row>
    <row r="34" customFormat="false" ht="13.7" hidden="false" customHeight="true" outlineLevel="0" collapsed="false">
      <c r="B34" s="65" t="s">
        <v>340</v>
      </c>
      <c r="C34" s="65"/>
      <c r="D34" s="65"/>
      <c r="E34" s="90"/>
      <c r="F34" s="66" t="n">
        <f aca="false">IF(Input!$B$111=Input!$I$2,'Data Omstilling'!J67,IF(Input!$B$111=Input!$I$3,'Data Omstilling'!G67,IF(Input!$B$111=Input!$I$4,'Data Omstilling'!I67,IF(Input!$B$111=Input!$I$5,'Data Omstilling'!G67,IF(Input!$B$111=Input!$I$6,'Data Omstilling'!G67,IF(OR(Input!$B$111=Input!$I$7, Input!$B$111=Input!$I$8, Input!$B$111=Input!$I$9, Input!$B$111=Input!$I$10),'Data Omstilling'!H67,"Ej inkluderet"))))))</f>
        <v>0</v>
      </c>
      <c r="G34" s="0"/>
    </row>
    <row r="35" customFormat="false" ht="13.7" hidden="false" customHeight="true" outlineLevel="0" collapsed="false">
      <c r="B35" s="47" t="s">
        <v>236</v>
      </c>
      <c r="C35" s="65"/>
      <c r="D35" s="65"/>
      <c r="E35" s="90"/>
      <c r="F35" s="66" t="n">
        <f aca="false">IF(Input!$B$111=Input!$I$2,'Data Omstilling'!J68,IF(Input!$B$111=Input!$I$3,'Data Omstilling'!G68,IF(Input!$B$111=Input!$I$4,'Data Omstilling'!I68,IF(Input!$B$111=Input!$I$5,'Data Omstilling'!G68,IF(Input!$B$111=Input!$I$6,'Data Omstilling'!G68,IF(OR(Input!$B$111=Input!$I$7, Input!$B$111=Input!$I$8, Input!$B$111=Input!$I$9, Input!$B$111=Input!$I$10),'Data Omstilling'!H68,"Ej inkluderet"))))))</f>
        <v>0</v>
      </c>
      <c r="G35" s="0"/>
    </row>
    <row r="36" customFormat="false" ht="13.7" hidden="false" customHeight="true" outlineLevel="0" collapsed="false">
      <c r="B36" s="47" t="s">
        <v>312</v>
      </c>
      <c r="C36" s="65"/>
      <c r="D36" s="65"/>
      <c r="E36" s="90"/>
      <c r="F36" s="66" t="n">
        <f aca="false">IF(Input!$B$111=Input!$I$2,'Data Omstilling'!J69,IF(Input!$B$111=Input!$I$3,'Data Omstilling'!G69,IF(Input!$B$111=Input!$I$4,'Data Omstilling'!I69,IF(Input!$B$111=Input!$I$5,'Data Omstilling'!G69,IF(Input!$B$111=Input!$I$6,'Data Omstilling'!G69,IF(OR(Input!$B$111=Input!$I$7, Input!$B$111=Input!$I$8, Input!$B$111=Input!$I$9, Input!$B$111=Input!$I$10),'Data Omstilling'!H69,"Ej inkluderet"))))))</f>
        <v>0</v>
      </c>
      <c r="G36" s="0"/>
    </row>
    <row r="37" customFormat="false" ht="13.7" hidden="false" customHeight="true" outlineLevel="0" collapsed="false">
      <c r="B37" s="47" t="str">
        <f aca="false">IF(Input!B187&gt;0,"Opsætning Wallboard light",IF(Input!B188&gt;0,"Opsætning Wallboard",""))</f>
        <v>Opsætning Wallboard light</v>
      </c>
      <c r="C37" s="65"/>
      <c r="D37" s="65"/>
      <c r="E37" s="90"/>
      <c r="F37" s="66" t="n">
        <f aca="false">IF(Input!$B$111=Input!$I$2,'Data Omstilling'!J70,IF(Input!$B$111=Input!$I$3,'Data Omstilling'!G70,IF(Input!$B$111=Input!$I$4,'Data Omstilling'!I70,IF(Input!$B$111=Input!$I$5,'Data Omstilling'!G70,IF(Input!$B$111=Input!$I$6,'Data Omstilling'!G70,IF(OR(Input!$B$111=Input!$I$7, Input!$B$111=Input!$I$8, Input!$B$111=Input!$I$9, Input!$B$111=Input!$I$10),'Data Omstilling'!H70,"Ej inkluderet"))))))</f>
        <v>0</v>
      </c>
      <c r="G37" s="0"/>
    </row>
    <row r="38" customFormat="false" ht="13.7" hidden="false" customHeight="true" outlineLevel="0" collapsed="false">
      <c r="B38" s="47" t="s">
        <v>311</v>
      </c>
      <c r="C38" s="65"/>
      <c r="D38" s="65"/>
      <c r="E38" s="90"/>
      <c r="F38" s="66" t="n">
        <f aca="false">IF(Input!$B$111=Input!$I$2,'Data Omstilling'!J71,IF(Input!$B$111=Input!$I$3,'Data Omstilling'!G71,IF(Input!$B$111=Input!$I$4,'Data Omstilling'!I71,IF(Input!$B$111=Input!$I$5,'Data Omstilling'!G71,IF(Input!$B$111=Input!$I$6,'Data Omstilling'!G71,IF(OR(Input!$B$111=Input!$I$7, Input!$B$111=Input!$I$8, Input!$B$111=Input!$I$9, Input!$B$111=Input!$I$10),'Data Omstilling'!H71,"Ej inkluderet"))))))</f>
        <v>0</v>
      </c>
      <c r="G38" s="0"/>
    </row>
    <row r="39" customFormat="false" ht="13.7" hidden="false" customHeight="true" outlineLevel="0" collapsed="false">
      <c r="B39" s="47" t="s">
        <v>240</v>
      </c>
      <c r="C39" s="65"/>
      <c r="D39" s="65"/>
      <c r="E39" s="90"/>
      <c r="F39" s="66" t="n">
        <f aca="false">IF(Input!$B$111=Input!$I$2,'Data Omstilling'!J72,IF(Input!$B$111=Input!$I$3,'Data Omstilling'!G72,IF(Input!$B$111=Input!$I$4,'Data Omstilling'!I72,IF(Input!$B$111=Input!$I$5,'Data Omstilling'!G72,IF(Input!$B$111=Input!$I$6,'Data Omstilling'!G72,IF(OR(Input!$B$111=Input!$I$7, Input!$B$111=Input!$I$8, Input!$B$111=Input!$I$9, Input!$B$111=Input!$I$10),'Data Omstilling'!H72,"Ej inkluderet"))))))</f>
        <v>0</v>
      </c>
      <c r="G39" s="0"/>
    </row>
    <row r="40" customFormat="false" ht="13.7" hidden="false" customHeight="true" outlineLevel="0" collapsed="false">
      <c r="B40" s="65" t="str">
        <f aca="false">IF(Input!B126="","","Special rabat")</f>
        <v>Special rabat</v>
      </c>
      <c r="C40" s="65"/>
      <c r="D40" s="65"/>
      <c r="E40" s="90"/>
      <c r="F40" s="91" t="n">
        <f aca="false">IF(Input!B126="","",Input!B126)</f>
        <v>12</v>
      </c>
      <c r="G40" s="0"/>
    </row>
    <row r="41" customFormat="false" ht="13.7" hidden="false" customHeight="true" outlineLevel="0" collapsed="false">
      <c r="B41" s="68" t="s">
        <v>341</v>
      </c>
      <c r="C41" s="68"/>
      <c r="D41" s="68"/>
      <c r="E41" s="92"/>
      <c r="F41" s="66" t="n">
        <f aca="false">IF(Input!$B$111=Input!$I$2,'Data Omstilling'!J75,IF(Input!$B$111=Input!$I$3,'Data Omstilling'!G75,IF(Input!$B$111=Input!$I$4,'Data Omstilling'!I75,IF(Input!$B$111=Input!$I$5,'Data Omstilling'!G75,IF(Input!$B$111=Input!$I$6,'Data Omstilling'!G75,IF(OR(Input!$B$111=Input!$I$7, Input!$B$111=Input!$I$8, Input!$B$111=Input!$I$9, Input!$B$111=Input!$I$10),'Data Omstilling'!H75,"Ej inkluderet"))))))</f>
        <v>0</v>
      </c>
      <c r="G41" s="0"/>
    </row>
    <row r="42" customFormat="false" ht="13.7" hidden="false" customHeight="true" outlineLevel="0" collapsed="false">
      <c r="B42" s="68"/>
      <c r="C42" s="68"/>
      <c r="D42" s="68"/>
      <c r="E42" s="73"/>
      <c r="F42" s="48"/>
      <c r="G42" s="48"/>
    </row>
    <row r="43" customFormat="false" ht="13.7" hidden="false" customHeight="true" outlineLevel="0" collapsed="false">
      <c r="B43" s="68" t="s">
        <v>370</v>
      </c>
      <c r="C43" s="68"/>
      <c r="D43" s="68"/>
      <c r="E43" s="73"/>
      <c r="F43" s="48"/>
      <c r="G43" s="48"/>
    </row>
    <row r="44" customFormat="false" ht="13.7" hidden="false" customHeight="true" outlineLevel="0" collapsed="false">
      <c r="B44" s="68"/>
      <c r="C44" s="68"/>
      <c r="D44" s="68"/>
      <c r="E44" s="73"/>
      <c r="F44" s="48"/>
      <c r="G44" s="48"/>
    </row>
    <row r="45" customFormat="false" ht="13.7" hidden="false" customHeight="true" outlineLevel="0" collapsed="false">
      <c r="B45" s="68" t="s">
        <v>317</v>
      </c>
      <c r="C45" s="68"/>
      <c r="D45" s="68"/>
      <c r="E45" s="73"/>
      <c r="F45" s="48"/>
      <c r="G45" s="48"/>
    </row>
    <row r="46" customFormat="false" ht="13.7" hidden="false" customHeight="true" outlineLevel="0" collapsed="false">
      <c r="B46" s="65" t="s">
        <v>318</v>
      </c>
      <c r="C46" s="65"/>
      <c r="D46" s="65"/>
      <c r="E46" s="65"/>
      <c r="F46" s="48"/>
      <c r="G46" s="48"/>
    </row>
    <row r="47" customFormat="false" ht="13.7" hidden="false" customHeight="true" outlineLevel="0" collapsed="false">
      <c r="B47" s="65"/>
      <c r="C47" s="65"/>
      <c r="D47" s="65"/>
      <c r="E47" s="65"/>
      <c r="F47" s="48"/>
      <c r="G47" s="48"/>
    </row>
    <row r="48" customFormat="false" ht="13.7" hidden="false" customHeight="true" outlineLevel="0" collapsed="false">
      <c r="B48" s="65" t="s">
        <v>342</v>
      </c>
      <c r="C48" s="65"/>
      <c r="D48" s="65"/>
      <c r="E48" s="65"/>
      <c r="F48" s="86"/>
      <c r="G48" s="48"/>
    </row>
    <row r="49" customFormat="false" ht="13.7" hidden="false" customHeight="true" outlineLevel="0" collapsed="false">
      <c r="B49" s="65" t="s">
        <v>320</v>
      </c>
      <c r="C49" s="65"/>
      <c r="D49" s="65"/>
      <c r="E49" s="65"/>
      <c r="F49" s="87"/>
      <c r="G49" s="48"/>
    </row>
    <row r="50" customFormat="false" ht="13.7" hidden="false" customHeight="true" outlineLevel="0" collapsed="false">
      <c r="B50" s="65"/>
      <c r="C50" s="65"/>
      <c r="D50" s="65"/>
      <c r="E50" s="65"/>
      <c r="F50" s="87"/>
      <c r="G50" s="48"/>
    </row>
    <row r="51" customFormat="false" ht="13.7" hidden="false" customHeight="true" outlineLevel="0" collapsed="false">
      <c r="B51" s="65" t="str">
        <f aca="false">IF(Input!B111="","","For øvrige betingelser henvises til "&amp;Input!B111&amp;"s")</f>
        <v>For øvrige betingelser henvises til TDC Erhvervscenter Bornholms</v>
      </c>
      <c r="C51" s="65"/>
      <c r="D51" s="65"/>
      <c r="E51" s="65"/>
      <c r="F51" s="47"/>
      <c r="G51" s="48"/>
    </row>
    <row r="52" customFormat="false" ht="13.7" hidden="false" customHeight="true" outlineLevel="0" collapsed="false">
      <c r="B52" s="65" t="s">
        <v>371</v>
      </c>
      <c r="C52" s="65"/>
      <c r="D52" s="65"/>
      <c r="E52" s="65"/>
      <c r="F52" s="47"/>
      <c r="G52" s="48"/>
    </row>
    <row r="53" customFormat="false" ht="13.7" hidden="false" customHeight="true" outlineLevel="0" collapsed="false">
      <c r="B53" s="65"/>
      <c r="C53" s="65"/>
      <c r="D53" s="65"/>
      <c r="E53" s="65"/>
      <c r="F53" s="47"/>
      <c r="G53" s="48"/>
    </row>
    <row r="54" customFormat="false" ht="13.7" hidden="false" customHeight="true" outlineLevel="0" collapsed="false">
      <c r="B54" s="68" t="s">
        <v>327</v>
      </c>
      <c r="C54" s="65"/>
      <c r="D54" s="65"/>
      <c r="E54" s="65"/>
      <c r="F54" s="47"/>
      <c r="G54" s="48"/>
    </row>
    <row r="55" customFormat="false" ht="13.7" hidden="false" customHeight="true" outlineLevel="0" collapsed="false">
      <c r="B55" s="65" t="s">
        <v>372</v>
      </c>
      <c r="C55" s="65"/>
      <c r="D55" s="65"/>
      <c r="E55" s="65"/>
      <c r="F55" s="47"/>
      <c r="G55" s="48"/>
    </row>
    <row r="56" customFormat="false" ht="13.7" hidden="false" customHeight="true" outlineLevel="0" collapsed="false">
      <c r="B56" s="65" t="s">
        <v>330</v>
      </c>
      <c r="C56" s="65"/>
      <c r="D56" s="65"/>
      <c r="E56" s="65"/>
      <c r="F56" s="47"/>
      <c r="G56" s="48"/>
    </row>
    <row r="57" customFormat="false" ht="13.7" hidden="false" customHeight="true" outlineLevel="0" collapsed="false">
      <c r="B57" s="65"/>
      <c r="C57" s="65"/>
      <c r="D57" s="65"/>
      <c r="E57" s="65"/>
      <c r="F57" s="47"/>
      <c r="G57" s="48"/>
    </row>
    <row r="58" customFormat="false" ht="13.7" hidden="false" customHeight="true" outlineLevel="0" collapsed="false">
      <c r="B58" s="47" t="s">
        <v>337</v>
      </c>
      <c r="C58" s="47"/>
      <c r="D58" s="47"/>
      <c r="E58" s="47" t="s">
        <v>337</v>
      </c>
      <c r="F58" s="58"/>
      <c r="G58" s="48"/>
    </row>
    <row r="59" customFormat="false" ht="13.7" hidden="false" customHeight="true" outlineLevel="0" collapsed="false">
      <c r="B59" s="47"/>
      <c r="C59" s="47"/>
      <c r="D59" s="47"/>
      <c r="E59" s="47"/>
      <c r="F59" s="48"/>
      <c r="G59" s="48"/>
    </row>
    <row r="60" customFormat="false" ht="13.7" hidden="false" customHeight="true" outlineLevel="0" collapsed="false">
      <c r="B60" s="47" t="s">
        <v>338</v>
      </c>
      <c r="C60" s="47"/>
      <c r="D60" s="47"/>
      <c r="E60" s="47" t="s">
        <v>339</v>
      </c>
      <c r="F60" s="48"/>
      <c r="G60" s="48"/>
    </row>
    <row r="61" customFormat="false" ht="13.7" hidden="false" customHeight="true" outlineLevel="0" collapsed="false">
      <c r="B61" s="47" t="str">
        <f aca="false">IF(Input!B121="","",Input!B121)</f>
        <v/>
      </c>
      <c r="C61" s="47"/>
      <c r="D61" s="47"/>
      <c r="E61" s="47" t="str">
        <f aca="false">IF(Input!B112="","",Input!B112)</f>
        <v>Jess Rømer</v>
      </c>
      <c r="F61" s="48"/>
      <c r="G61" s="48"/>
    </row>
    <row r="62" customFormat="false" ht="13.7" hidden="false" customHeight="true" outlineLevel="0" collapsed="false">
      <c r="B62" s="47" t="str">
        <f aca="false">IF(Input!B117="","",Input!B117)</f>
        <v/>
      </c>
      <c r="C62" s="47"/>
      <c r="D62" s="47"/>
      <c r="E62" s="47" t="str">
        <f aca="false">IF(Input!B111="","",Input!B111)</f>
        <v>TDC Erhvervscenter Bornholm</v>
      </c>
      <c r="F62" s="48"/>
      <c r="G62" s="48"/>
    </row>
  </sheetData>
  <sheetProtection sheet="true" password="d408" objects="true" scenarios="true"/>
  <protectedRanges>
    <protectedRange name="Sælger_3" sqref="E61"/>
  </protectedRanges>
  <mergeCells count="1">
    <mergeCell ref="C13:E13"/>
  </mergeCells>
  <printOptions headings="false" gridLines="false" gridLinesSet="true" horizontalCentered="false" verticalCentered="false"/>
  <pageMargins left="0.590277777777778" right="0" top="0" bottom="0" header="0.511805555555555" footer="0"/>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&amp;CSide &amp;P af &amp;N</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F15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1" width="3.42914979757085"/>
    <col collapsed="false" hidden="false" max="2" min="2" style="1" width="13.7125506072874"/>
    <col collapsed="false" hidden="false" max="3" min="3" style="1" width="10.497975708502"/>
    <col collapsed="false" hidden="false" max="4" min="4" style="1" width="8.1417004048583"/>
    <col collapsed="false" hidden="false" max="5" min="5" style="1" width="12.748987854251"/>
    <col collapsed="false" hidden="false" max="6" min="6" style="1" width="15.4251012145749"/>
    <col collapsed="false" hidden="false" max="7" min="7" style="1" width="4.2834008097166"/>
    <col collapsed="false" hidden="false" max="1025" min="8" style="1" width="9.10526315789474"/>
  </cols>
  <sheetData>
    <row r="1" customFormat="false" ht="30" hidden="false" customHeight="true" outlineLevel="0" collapsed="false">
      <c r="B1" s="0"/>
      <c r="C1" s="0"/>
      <c r="D1" s="0"/>
      <c r="E1" s="0"/>
      <c r="F1" s="0"/>
    </row>
    <row r="2" customFormat="false" ht="15" hidden="false" customHeight="false" outlineLevel="0" collapsed="false">
      <c r="B2" s="0"/>
      <c r="C2" s="0"/>
      <c r="D2" s="0"/>
      <c r="E2" s="0"/>
      <c r="F2" s="0"/>
    </row>
    <row r="3" customFormat="false" ht="15" hidden="false" customHeight="false" outlineLevel="0" collapsed="false">
      <c r="B3" s="0"/>
      <c r="C3" s="0"/>
      <c r="D3" s="0"/>
      <c r="E3" s="0"/>
      <c r="F3" s="0"/>
    </row>
    <row r="4" customFormat="false" ht="15" hidden="false" customHeight="false" outlineLevel="0" collapsed="false">
      <c r="B4" s="0"/>
      <c r="C4" s="0"/>
      <c r="D4" s="0"/>
      <c r="E4" s="0"/>
      <c r="F4" s="0"/>
    </row>
    <row r="5" customFormat="false" ht="15" hidden="false" customHeight="false" outlineLevel="0" collapsed="false">
      <c r="B5" s="0"/>
      <c r="C5" s="0"/>
      <c r="D5" s="0"/>
      <c r="E5" s="0"/>
      <c r="F5" s="0"/>
    </row>
    <row r="6" customFormat="false" ht="15" hidden="false" customHeight="false" outlineLevel="0" collapsed="false">
      <c r="B6" s="0"/>
      <c r="C6" s="0"/>
      <c r="D6" s="0"/>
      <c r="E6" s="0"/>
      <c r="F6" s="0"/>
    </row>
    <row r="7" customFormat="false" ht="15" hidden="false" customHeight="false" outlineLevel="0" collapsed="false">
      <c r="B7" s="0"/>
      <c r="C7" s="0"/>
      <c r="D7" s="0"/>
      <c r="E7" s="0"/>
      <c r="F7" s="0"/>
    </row>
    <row r="8" customFormat="false" ht="15" hidden="false" customHeight="false" outlineLevel="0" collapsed="false">
      <c r="B8" s="47" t="s">
        <v>245</v>
      </c>
      <c r="C8" s="0"/>
      <c r="D8" s="0"/>
      <c r="E8" s="0"/>
      <c r="F8" s="0"/>
    </row>
    <row r="9" customFormat="false" ht="15" hidden="false" customHeight="false" outlineLevel="0" collapsed="false">
      <c r="B9" s="48"/>
      <c r="C9" s="0"/>
      <c r="D9" s="0"/>
      <c r="E9" s="0"/>
      <c r="F9" s="0"/>
    </row>
    <row r="10" customFormat="false" ht="15" hidden="false" customHeight="false" outlineLevel="0" collapsed="false">
      <c r="B10" s="49" t="str">
        <f aca="false">IF(Input!$B$111="","",Input!B111)</f>
        <v>TDC Erhvervscenter Bornholm</v>
      </c>
      <c r="C10" s="0"/>
      <c r="D10" s="0"/>
      <c r="E10" s="0"/>
      <c r="F10" s="0"/>
    </row>
    <row r="11" customFormat="false" ht="15" hidden="false" customHeight="false" outlineLevel="0" collapsed="false">
      <c r="B11" s="49" t="str">
        <f aca="false">IF($B10=Input!I2,Input!J2,IF($B10=Input!I3,Input!J3,IF($B10=Input!I4,Input!J4,IF($B10=Input!I5,Input!J5,IF($B10=Input!I6,Input!J6,IF($B10=Input!I7,Input!J7,IF($B10=Input!I8,Input!J8,IF($B10=Input!I9,Input!J9,IF($B10=Input!I10,Input!J10,"")))))))))</f>
        <v>Industrivej 1B</v>
      </c>
      <c r="C11" s="0"/>
      <c r="D11" s="0"/>
      <c r="E11" s="0"/>
      <c r="F11" s="0"/>
    </row>
    <row r="12" customFormat="false" ht="15" hidden="false" customHeight="false" outlineLevel="0" collapsed="false">
      <c r="B12" s="49" t="str">
        <f aca="false">IF($B10=Input!I2,Input!K2,IF($B10=Input!I3,Input!K3,IF($B10=Input!I4,Input!K4,IF($B10=Input!I5,Input!K5,IF($B10=Input!I6,Input!K6,IF($B10=Input!I7,Input!K7,IF($B10=Input!I8,Input!K8,IF($B10=Input!I9,Input!K9,IF($B10=Input!I10,Input!K10,"")))))))))</f>
        <v>3700 Rønne</v>
      </c>
      <c r="C12" s="0"/>
      <c r="D12" s="0"/>
      <c r="E12" s="0"/>
      <c r="F12" s="0"/>
    </row>
    <row r="13" customFormat="false" ht="15" hidden="false" customHeight="false" outlineLevel="0" collapsed="false">
      <c r="B13" s="47" t="s">
        <v>246</v>
      </c>
      <c r="C13" s="50" t="n">
        <f aca="false">IF($B10=Input!I2,Input!L2,IF($B10=Input!I3,Input!L3,IF($B10=Input!I4,Input!L4,IF($B10=Input!I5,Input!L5,IF($B10=Input!I6,Input!L6,IF($B10=Input!I7,Input!L7,IF($B10=Input!I8,Input!L8,IF($B10=Input!I9,Input!L9,IF($B10=Input!I10,Input!L10,"")))))))))</f>
        <v>19064107</v>
      </c>
      <c r="D13" s="50" t="e">
        <f aca="false">IF($B11=[1]input!k3,[1]input!o3,IF($B11=[1]input!k4,[1]input!o4,IF($B11=[1]input!k5,[1]input!o5,IF($B11=[1]input!k6,[1]input!o6,IF($B11=[1]input!k7,[1]input!o7,IF($B11=[1]input!k10,[1]input!o10,""))))))</f>
        <v>#NAME?</v>
      </c>
      <c r="E13" s="50" t="e">
        <f aca="false">IF($B11=[1]input!l3,[1]input!p3,IF($B11=[1]input!l4,[1]input!p4,IF($B11=[1]input!l5,[1]input!p5,IF($B11=[1]input!l6,[1]input!p6,IF($B11=[1]input!l7,[1]input!p7,IF($B11=[1]input!l10,[1]input!p10,""))))))</f>
        <v>#NAME?</v>
      </c>
      <c r="F13" s="0"/>
    </row>
    <row r="14" customFormat="false" ht="15" hidden="false" customHeight="false" outlineLevel="0" collapsed="false">
      <c r="B14" s="47" t="s">
        <v>247</v>
      </c>
      <c r="C14" s="48"/>
      <c r="D14" s="48"/>
      <c r="E14" s="48"/>
      <c r="F14" s="0"/>
    </row>
    <row r="15" customFormat="false" ht="15" hidden="false" customHeight="false" outlineLevel="0" collapsed="false">
      <c r="B15" s="48"/>
      <c r="C15" s="48"/>
      <c r="D15" s="48"/>
      <c r="E15" s="48"/>
      <c r="F15" s="0"/>
    </row>
    <row r="16" customFormat="false" ht="15" hidden="false" customHeight="false" outlineLevel="0" collapsed="false">
      <c r="B16" s="47" t="s">
        <v>248</v>
      </c>
      <c r="C16" s="47"/>
      <c r="D16" s="47"/>
      <c r="E16" s="48"/>
      <c r="F16" s="0"/>
    </row>
    <row r="17" customFormat="false" ht="15" hidden="false" customHeight="false" outlineLevel="0" collapsed="false">
      <c r="B17" s="47"/>
      <c r="C17" s="47"/>
      <c r="D17" s="47"/>
      <c r="E17" s="48"/>
      <c r="F17" s="0"/>
    </row>
    <row r="18" customFormat="false" ht="15" hidden="false" customHeight="false" outlineLevel="0" collapsed="false">
      <c r="B18" s="47" t="str">
        <f aca="false">IF(Input!B117="","",Input!B117)</f>
        <v/>
      </c>
      <c r="C18" s="47"/>
      <c r="D18" s="47"/>
      <c r="E18" s="48"/>
      <c r="F18" s="0"/>
    </row>
    <row r="19" customFormat="false" ht="15" hidden="false" customHeight="false" outlineLevel="0" collapsed="false">
      <c r="B19" s="47" t="str">
        <f aca="false">IF(Input!B118="","",Input!B118)</f>
        <v/>
      </c>
      <c r="C19" s="47"/>
      <c r="D19" s="47"/>
      <c r="E19" s="48"/>
      <c r="F19" s="0"/>
    </row>
    <row r="20" customFormat="false" ht="15" hidden="false" customHeight="false" outlineLevel="0" collapsed="false">
      <c r="B20" s="47" t="str">
        <f aca="false">IF(Input!B119="","",Input!B119)</f>
        <v/>
      </c>
      <c r="C20" s="47"/>
      <c r="D20" s="47"/>
      <c r="E20" s="48"/>
      <c r="F20" s="0"/>
    </row>
    <row r="21" customFormat="false" ht="15" hidden="false" customHeight="false" outlineLevel="0" collapsed="false">
      <c r="B21" s="47" t="str">
        <f aca="false">IF(Input!B120="","",Input!B120)</f>
        <v/>
      </c>
      <c r="C21" s="47"/>
      <c r="D21" s="47"/>
      <c r="E21" s="48"/>
      <c r="F21" s="0"/>
    </row>
    <row r="22" customFormat="false" ht="15" hidden="false" customHeight="false" outlineLevel="0" collapsed="false">
      <c r="B22" s="47" t="s">
        <v>246</v>
      </c>
      <c r="C22" s="51" t="str">
        <f aca="false">IF(Input!B122="","",Input!B122)</f>
        <v/>
      </c>
      <c r="D22" s="51"/>
      <c r="E22" s="48"/>
      <c r="F22" s="0"/>
    </row>
    <row r="23" customFormat="false" ht="15.75" hidden="false" customHeight="false" outlineLevel="0" collapsed="false">
      <c r="B23" s="47" t="s">
        <v>249</v>
      </c>
      <c r="C23" s="52"/>
      <c r="D23" s="52"/>
      <c r="E23" s="0"/>
      <c r="F23" s="0"/>
    </row>
    <row r="24" customFormat="false" ht="15" hidden="false" customHeight="false" outlineLevel="0" collapsed="false">
      <c r="B24" s="48"/>
      <c r="C24" s="0"/>
      <c r="D24" s="0"/>
      <c r="E24" s="0"/>
      <c r="F24" s="0"/>
    </row>
    <row r="25" customFormat="false" ht="15" hidden="false" customHeight="false" outlineLevel="0" collapsed="false">
      <c r="B25" s="53" t="str">
        <f aca="false">IF(Input!B115="","",Input!B115)</f>
        <v/>
      </c>
      <c r="C25" s="54"/>
      <c r="D25" s="54"/>
      <c r="E25" s="0"/>
      <c r="F25" s="0"/>
    </row>
    <row r="26" customFormat="false" ht="15" hidden="false" customHeight="false" outlineLevel="0" collapsed="false">
      <c r="B26" s="48"/>
      <c r="C26" s="0"/>
      <c r="D26" s="0"/>
      <c r="E26" s="0"/>
      <c r="F26" s="0"/>
    </row>
    <row r="27" customFormat="false" ht="15" hidden="false" customHeight="false" outlineLevel="0" collapsed="false">
      <c r="B27" s="55" t="s">
        <v>377</v>
      </c>
      <c r="C27" s="0"/>
      <c r="D27" s="0"/>
      <c r="E27" s="0"/>
      <c r="F27" s="0"/>
    </row>
    <row r="28" customFormat="false" ht="15" hidden="false" customHeight="false" outlineLevel="0" collapsed="false">
      <c r="B28" s="55" t="s">
        <v>364</v>
      </c>
      <c r="C28" s="0"/>
      <c r="D28" s="0"/>
      <c r="E28" s="0"/>
      <c r="F28" s="0"/>
    </row>
    <row r="29" customFormat="false" ht="15" hidden="false" customHeight="false" outlineLevel="0" collapsed="false">
      <c r="B29" s="47" t="s">
        <v>252</v>
      </c>
      <c r="C29" s="0"/>
      <c r="D29" s="0"/>
      <c r="E29" s="0"/>
      <c r="F29" s="0"/>
    </row>
    <row r="30" customFormat="false" ht="15" hidden="false" customHeight="false" outlineLevel="0" collapsed="false">
      <c r="B30" s="47" t="s">
        <v>378</v>
      </c>
      <c r="C30" s="0"/>
      <c r="D30" s="0"/>
      <c r="E30" s="0"/>
      <c r="F30" s="0"/>
    </row>
    <row r="31" customFormat="false" ht="15" hidden="false" customHeight="false" outlineLevel="0" collapsed="false">
      <c r="B31" s="48"/>
      <c r="C31" s="0"/>
      <c r="D31" s="0"/>
      <c r="E31" s="0"/>
      <c r="F31" s="0"/>
    </row>
    <row r="32" customFormat="false" ht="15" hidden="false" customHeight="false" outlineLevel="0" collapsed="false">
      <c r="B32" s="56" t="s">
        <v>255</v>
      </c>
      <c r="C32" s="0"/>
      <c r="D32" s="0"/>
      <c r="E32" s="0"/>
      <c r="F32" s="0"/>
    </row>
    <row r="33" customFormat="false" ht="15" hidden="false" customHeight="false" outlineLevel="0" collapsed="false">
      <c r="B33" s="9" t="s">
        <v>257</v>
      </c>
      <c r="C33" s="0"/>
      <c r="D33" s="0"/>
      <c r="E33" s="0"/>
      <c r="F33" s="0"/>
    </row>
    <row r="34" customFormat="false" ht="15" hidden="false" customHeight="false" outlineLevel="0" collapsed="false">
      <c r="B34" s="9" t="s">
        <v>258</v>
      </c>
      <c r="C34" s="0"/>
      <c r="D34" s="0"/>
      <c r="E34" s="0"/>
      <c r="F34" s="0"/>
    </row>
    <row r="35" customFormat="false" ht="15" hidden="false" customHeight="false" outlineLevel="0" collapsed="false">
      <c r="B35" s="9" t="s">
        <v>259</v>
      </c>
      <c r="C35" s="0"/>
      <c r="D35" s="0"/>
      <c r="E35" s="0"/>
      <c r="F35" s="0"/>
    </row>
    <row r="36" customFormat="false" ht="15" hidden="false" customHeight="false" outlineLevel="0" collapsed="false">
      <c r="B36" s="9"/>
      <c r="C36" s="0"/>
      <c r="D36" s="0"/>
      <c r="E36" s="0"/>
      <c r="F36" s="0"/>
    </row>
    <row r="37" customFormat="false" ht="15" hidden="false" customHeight="false" outlineLevel="0" collapsed="false">
      <c r="B37" s="9" t="s">
        <v>260</v>
      </c>
      <c r="C37" s="0"/>
      <c r="D37" s="0"/>
      <c r="E37" s="0"/>
      <c r="F37" s="0"/>
    </row>
    <row r="38" customFormat="false" ht="15" hidden="false" customHeight="false" outlineLevel="0" collapsed="false">
      <c r="B38" s="9" t="s">
        <v>261</v>
      </c>
      <c r="C38" s="0"/>
      <c r="D38" s="0"/>
      <c r="E38" s="0"/>
      <c r="F38" s="0"/>
    </row>
    <row r="39" customFormat="false" ht="15" hidden="false" customHeight="false" outlineLevel="0" collapsed="false">
      <c r="B39" s="9" t="s">
        <v>262</v>
      </c>
      <c r="C39" s="0"/>
      <c r="D39" s="0"/>
      <c r="E39" s="0"/>
      <c r="F39" s="0"/>
    </row>
    <row r="40" customFormat="false" ht="15" hidden="false" customHeight="false" outlineLevel="0" collapsed="false">
      <c r="B40" s="9" t="s">
        <v>263</v>
      </c>
      <c r="C40" s="0"/>
      <c r="D40" s="0"/>
      <c r="E40" s="0"/>
      <c r="F40" s="0"/>
    </row>
    <row r="41" customFormat="false" ht="15" hidden="false" customHeight="false" outlineLevel="0" collapsed="false">
      <c r="B41" s="9" t="s">
        <v>264</v>
      </c>
      <c r="C41" s="0"/>
      <c r="D41" s="0"/>
      <c r="E41" s="0"/>
      <c r="F41" s="0"/>
    </row>
    <row r="42" customFormat="false" ht="15" hidden="false" customHeight="false" outlineLevel="0" collapsed="false">
      <c r="B42" s="9" t="s">
        <v>265</v>
      </c>
      <c r="C42" s="0"/>
      <c r="D42" s="0"/>
      <c r="E42" s="0"/>
      <c r="F42" s="0"/>
    </row>
    <row r="43" customFormat="false" ht="15" hidden="false" customHeight="false" outlineLevel="0" collapsed="false">
      <c r="B43" s="58"/>
      <c r="C43" s="0"/>
      <c r="D43" s="0"/>
      <c r="E43" s="0"/>
      <c r="F43" s="0"/>
    </row>
    <row r="44" customFormat="false" ht="15" hidden="false" customHeight="false" outlineLevel="0" collapsed="false">
      <c r="B44" s="47" t="str">
        <f aca="false">IF(B10=Input!I9,"Antal telefoner á "&amp;Input!B130&amp;" kr.","Antal brugere á "&amp;Input!B130&amp;" kr.")</f>
        <v>Antal brugere á 4 kr.</v>
      </c>
      <c r="C44" s="47"/>
      <c r="D44" s="59"/>
      <c r="E44" s="47"/>
      <c r="F44" s="60" t="n">
        <f aca="false">Input!B129</f>
        <v>5</v>
      </c>
    </row>
    <row r="45" customFormat="false" ht="15" hidden="false" customHeight="false" outlineLevel="0" collapsed="false">
      <c r="B45" s="47" t="s">
        <v>266</v>
      </c>
      <c r="C45" s="47"/>
      <c r="D45" s="47"/>
      <c r="E45" s="47"/>
      <c r="F45" s="61" t="n">
        <f aca="false">Input!B131</f>
        <v>100</v>
      </c>
    </row>
    <row r="46" customFormat="false" ht="15.75" hidden="false" customHeight="false" outlineLevel="0" collapsed="false">
      <c r="B46" s="47" t="s">
        <v>379</v>
      </c>
      <c r="C46" s="47"/>
      <c r="D46" s="47"/>
      <c r="E46" s="47"/>
      <c r="F46" s="62" t="n">
        <f aca="false">(F44*Input!B130)+F45</f>
        <v>120</v>
      </c>
    </row>
    <row r="47" customFormat="false" ht="15.75" hidden="false" customHeight="false" outlineLevel="0" collapsed="false">
      <c r="B47" s="47"/>
      <c r="C47" s="47"/>
      <c r="D47" s="47"/>
      <c r="E47" s="47"/>
      <c r="F47" s="47"/>
    </row>
    <row r="48" customFormat="false" ht="15" hidden="false" customHeight="false" outlineLevel="0" collapsed="false">
      <c r="B48" s="55" t="s">
        <v>380</v>
      </c>
      <c r="C48" s="47"/>
      <c r="D48" s="47"/>
      <c r="E48" s="47"/>
      <c r="F48" s="47"/>
    </row>
    <row r="49" customFormat="false" ht="15" hidden="false" customHeight="false" outlineLevel="0" collapsed="false">
      <c r="B49" s="47" t="s">
        <v>381</v>
      </c>
      <c r="C49" s="47"/>
      <c r="D49" s="47"/>
      <c r="E49" s="47"/>
      <c r="F49" s="47"/>
    </row>
    <row r="50" customFormat="false" ht="15" hidden="false" customHeight="false" outlineLevel="0" collapsed="false">
      <c r="B50" s="47" t="s">
        <v>382</v>
      </c>
      <c r="C50" s="47"/>
      <c r="D50" s="47"/>
      <c r="E50" s="47"/>
      <c r="F50" s="47"/>
    </row>
    <row r="51" customFormat="false" ht="15" hidden="false" customHeight="false" outlineLevel="0" collapsed="false">
      <c r="B51" s="47" t="s">
        <v>383</v>
      </c>
      <c r="C51" s="47"/>
      <c r="D51" s="47"/>
      <c r="E51" s="47"/>
      <c r="F51" s="47"/>
    </row>
    <row r="52" customFormat="false" ht="15" hidden="false" customHeight="false" outlineLevel="0" collapsed="false">
      <c r="B52" s="47"/>
      <c r="C52" s="47"/>
      <c r="D52" s="47"/>
      <c r="E52" s="47"/>
      <c r="F52" s="47"/>
    </row>
    <row r="53" customFormat="false" ht="15" hidden="false" customHeight="false" outlineLevel="0" collapsed="false">
      <c r="B53" s="0"/>
      <c r="C53" s="0"/>
      <c r="D53" s="0"/>
      <c r="E53" s="0"/>
      <c r="F53" s="0"/>
    </row>
    <row r="54" customFormat="false" ht="15" hidden="false" customHeight="false" outlineLevel="0" collapsed="false">
      <c r="B54" s="0"/>
      <c r="C54" s="0"/>
      <c r="D54" s="0"/>
      <c r="E54" s="0"/>
      <c r="F54" s="0"/>
    </row>
    <row r="55" customFormat="false" ht="15" hidden="false" customHeight="false" outlineLevel="0" collapsed="false">
      <c r="B55" s="0"/>
      <c r="C55" s="0"/>
      <c r="D55" s="0"/>
      <c r="E55" s="0"/>
      <c r="F55" s="0"/>
    </row>
    <row r="56" customFormat="false" ht="15" hidden="false" customHeight="false" outlineLevel="0" collapsed="false">
      <c r="B56" s="0"/>
      <c r="C56" s="0"/>
      <c r="D56" s="0"/>
      <c r="E56" s="0"/>
      <c r="F56" s="0"/>
    </row>
    <row r="57" customFormat="false" ht="15" hidden="false" customHeight="false" outlineLevel="0" collapsed="false">
      <c r="B57" s="0"/>
      <c r="C57" s="0"/>
      <c r="D57" s="0"/>
      <c r="E57" s="0"/>
      <c r="F57" s="0"/>
    </row>
    <row r="58" customFormat="false" ht="30" hidden="false" customHeight="true" outlineLevel="0" collapsed="false">
      <c r="B58" s="0"/>
      <c r="C58" s="0"/>
      <c r="D58" s="0"/>
      <c r="E58" s="0"/>
      <c r="F58" s="0"/>
    </row>
    <row r="59" customFormat="false" ht="15" hidden="false" customHeight="false" outlineLevel="0" collapsed="false">
      <c r="B59" s="0"/>
      <c r="C59" s="0"/>
      <c r="D59" s="0"/>
      <c r="E59" s="0"/>
      <c r="F59" s="0"/>
    </row>
    <row r="60" customFormat="false" ht="15" hidden="false" customHeight="false" outlineLevel="0" collapsed="false">
      <c r="B60" s="0"/>
      <c r="C60" s="0"/>
      <c r="D60" s="0"/>
      <c r="E60" s="0"/>
      <c r="F60" s="0"/>
    </row>
    <row r="61" customFormat="false" ht="15" hidden="false" customHeight="false" outlineLevel="0" collapsed="false">
      <c r="B61" s="0"/>
      <c r="C61" s="0"/>
      <c r="D61" s="0"/>
      <c r="E61" s="0"/>
      <c r="F61" s="0"/>
    </row>
    <row r="62" customFormat="false" ht="15" hidden="false" customHeight="false" outlineLevel="0" collapsed="false">
      <c r="B62" s="0"/>
      <c r="C62" s="0"/>
      <c r="D62" s="0"/>
      <c r="E62" s="0"/>
      <c r="F62" s="0"/>
    </row>
    <row r="63" customFormat="false" ht="15" hidden="false" customHeight="false" outlineLevel="0" collapsed="false">
      <c r="B63" s="0"/>
      <c r="C63" s="0"/>
      <c r="D63" s="0"/>
      <c r="E63" s="0"/>
      <c r="F63" s="0"/>
    </row>
    <row r="64" customFormat="false" ht="15" hidden="false" customHeight="false" outlineLevel="0" collapsed="false">
      <c r="B64" s="0"/>
      <c r="C64" s="0"/>
      <c r="D64" s="0"/>
      <c r="E64" s="0"/>
      <c r="F64" s="0"/>
    </row>
    <row r="65" customFormat="false" ht="15" hidden="false" customHeight="false" outlineLevel="0" collapsed="false">
      <c r="B65" s="47" t="str">
        <f aca="false">IF($B$10=Input!I$2,"Funktionsændringer indmeldes på telefon "&amp;Input!M$2&amp;" eller på mail",IF($B$10=Input!I$3,"Funktionsændringer indmeldes på telefon "&amp;Input!M$3&amp;" eller på mail",IF($B$10=Input!I$4,"Funktionsændringer indmeldes på telefon "&amp;Input!M$4&amp;" eller på mail",IF($B$10=Input!I$5,"Funktionsændringer indmeldes på telefon "&amp;Input!M$5&amp;" eller på mail",IF($B$10=Input!I$6,"Funktionsændringer indmeldes på telefon "&amp;Input!M$6&amp;" eller på mail",IF($B$10=Input!I$7,"Funktionsændringer indmeldes på telefon "&amp;Input!M$7&amp;" eller på mail",IF($B$10=Input!I$8,"Funktionsændringer indmeldes på telefon "&amp;Input!M$8&amp;" eller på mail",IF($B$10=Input!I$9,"Funktionsændringer indmeldes på telefon "&amp;Input!M$9&amp;" eller på mail",IF($B$10=Input!I$10,"Funktionsændringer indmeldes på telefon "&amp;Input!M$10&amp;" eller på mail","")))))))))</f>
        <v>Funktionsændringer indmeldes på telefon 56 95 85 15 eller på mail</v>
      </c>
      <c r="C65" s="0"/>
      <c r="D65" s="0"/>
      <c r="E65" s="0"/>
      <c r="F65" s="0"/>
    </row>
    <row r="66" customFormat="false" ht="15" hidden="false" customHeight="false" outlineLevel="0" collapsed="false">
      <c r="B66" s="47" t="str">
        <f aca="false">IF($B$10=Input!I$2,Input!N$2&amp;" på hverdage i tidsrummet kl. 08:00 – ",IF($B$10=Input!I$3,Input!N$3&amp;" på hverdage i tidsrummet kl. 08:00 – ",IF($B$10=Input!I$4,Input!N$4&amp;" på hverdage i tidsrummet kl. 08:00 – ",IF($B$10=Input!I$5,Input!N$5&amp;" på hverdage i tidsrummet kl. 08:00 – ",IF($B$10=Input!I$6,Input!N$6&amp;" på hverdage i tidsrummet kl. 08:00 – ",IF($B$10=Input!I$7,Input!N$7&amp;" på hverdage i tidsrummet kl. 08:00 – ",IF($B$10=Input!I$8,Input!N$8&amp;" på hverdage i tidsrummet kl. 08:00 – ",IF($B$10=Input!I$9,Input!N$9&amp;" på hverdage i tidsrummet kl. 08:00 – ",IF($B$10=Input!I$10,Input!N$10&amp;" på hverdage i tidsrummet kl. 08:00 – ","")))))))))</f>
        <v>ronne@tdcerhvervscenter.dk på hverdage i tidsrummet kl. 08:00 – </v>
      </c>
      <c r="C66" s="0"/>
      <c r="D66" s="0"/>
      <c r="E66" s="0"/>
      <c r="F66" s="0"/>
    </row>
    <row r="67" customFormat="false" ht="15" hidden="false" customHeight="false" outlineLevel="0" collapsed="false">
      <c r="B67" s="88" t="s">
        <v>268</v>
      </c>
      <c r="C67" s="0"/>
      <c r="D67" s="0"/>
      <c r="E67" s="0"/>
      <c r="F67" s="0"/>
    </row>
    <row r="68" customFormat="false" ht="15" hidden="false" customHeight="false" outlineLevel="0" collapsed="false">
      <c r="B68" s="47"/>
      <c r="C68" s="0"/>
      <c r="D68" s="0"/>
      <c r="E68" s="0"/>
      <c r="F68" s="0"/>
    </row>
    <row r="69" customFormat="false" ht="15" hidden="false" customHeight="false" outlineLevel="0" collapsed="false">
      <c r="B69" s="55" t="s">
        <v>269</v>
      </c>
      <c r="C69" s="0"/>
      <c r="D69" s="0"/>
      <c r="E69" s="0"/>
      <c r="F69" s="0"/>
    </row>
    <row r="70" customFormat="false" ht="15" hidden="false" customHeight="false" outlineLevel="0" collapsed="false">
      <c r="B70" s="47" t="s">
        <v>270</v>
      </c>
      <c r="C70" s="0"/>
      <c r="D70" s="0"/>
      <c r="E70" s="0"/>
      <c r="F70" s="0"/>
    </row>
    <row r="71" customFormat="false" ht="15" hidden="false" customHeight="false" outlineLevel="0" collapsed="false">
      <c r="B71" s="47" t="s">
        <v>271</v>
      </c>
      <c r="C71" s="0"/>
      <c r="D71" s="0"/>
      <c r="E71" s="0"/>
      <c r="F71" s="0"/>
    </row>
    <row r="72" customFormat="false" ht="15" hidden="false" customHeight="false" outlineLevel="0" collapsed="false">
      <c r="B72" s="47" t="s">
        <v>272</v>
      </c>
      <c r="C72" s="0"/>
      <c r="D72" s="0"/>
      <c r="E72" s="0"/>
      <c r="F72" s="0"/>
    </row>
    <row r="73" customFormat="false" ht="15" hidden="false" customHeight="false" outlineLevel="0" collapsed="false">
      <c r="B73" s="47" t="s">
        <v>273</v>
      </c>
      <c r="C73" s="0"/>
      <c r="D73" s="0"/>
      <c r="E73" s="0"/>
      <c r="F73" s="0"/>
    </row>
    <row r="74" customFormat="false" ht="15" hidden="false" customHeight="false" outlineLevel="0" collapsed="false">
      <c r="B74" s="47"/>
      <c r="C74" s="0"/>
      <c r="D74" s="0"/>
      <c r="E74" s="0"/>
      <c r="F74" s="0"/>
    </row>
    <row r="75" customFormat="false" ht="15" hidden="false" customHeight="false" outlineLevel="0" collapsed="false">
      <c r="B75" s="47" t="s">
        <v>274</v>
      </c>
      <c r="C75" s="0"/>
      <c r="D75" s="0"/>
      <c r="E75" s="0"/>
      <c r="F75" s="0"/>
    </row>
    <row r="76" customFormat="false" ht="15" hidden="false" customHeight="false" outlineLevel="0" collapsed="false">
      <c r="B76" s="47" t="s">
        <v>275</v>
      </c>
      <c r="C76" s="0"/>
      <c r="D76" s="0"/>
      <c r="E76" s="0"/>
      <c r="F76" s="0"/>
    </row>
    <row r="77" customFormat="false" ht="15" hidden="false" customHeight="false" outlineLevel="0" collapsed="false">
      <c r="B77" s="47" t="s">
        <v>276</v>
      </c>
      <c r="C77" s="0"/>
      <c r="D77" s="0"/>
      <c r="E77" s="0"/>
      <c r="F77" s="0"/>
    </row>
    <row r="78" customFormat="false" ht="15" hidden="false" customHeight="false" outlineLevel="0" collapsed="false">
      <c r="B78" s="47"/>
      <c r="C78" s="0"/>
      <c r="D78" s="0"/>
      <c r="E78" s="0"/>
      <c r="F78" s="0"/>
    </row>
    <row r="79" customFormat="false" ht="15" hidden="false" customHeight="false" outlineLevel="0" collapsed="false">
      <c r="B79" s="47" t="s">
        <v>277</v>
      </c>
      <c r="C79" s="0"/>
      <c r="D79" s="0"/>
      <c r="E79" s="0"/>
      <c r="F79" s="0"/>
    </row>
    <row r="80" customFormat="false" ht="15" hidden="false" customHeight="false" outlineLevel="0" collapsed="false">
      <c r="B80" s="47" t="s">
        <v>278</v>
      </c>
      <c r="C80" s="0"/>
      <c r="D80" s="0"/>
      <c r="E80" s="0"/>
      <c r="F80" s="0"/>
    </row>
    <row r="81" customFormat="false" ht="15" hidden="false" customHeight="false" outlineLevel="0" collapsed="false">
      <c r="B81" s="47" t="s">
        <v>279</v>
      </c>
      <c r="C81" s="0"/>
      <c r="D81" s="0"/>
      <c r="E81" s="0"/>
      <c r="F81" s="0"/>
    </row>
    <row r="82" customFormat="false" ht="15" hidden="false" customHeight="false" outlineLevel="0" collapsed="false">
      <c r="B82" s="47"/>
      <c r="C82" s="0"/>
      <c r="D82" s="0"/>
      <c r="E82" s="0"/>
      <c r="F82" s="0"/>
    </row>
    <row r="83" customFormat="false" ht="15" hidden="false" customHeight="false" outlineLevel="0" collapsed="false">
      <c r="B83" s="47" t="s">
        <v>280</v>
      </c>
      <c r="C83" s="0"/>
      <c r="D83" s="0"/>
      <c r="E83" s="0"/>
      <c r="F83" s="0"/>
    </row>
    <row r="84" customFormat="false" ht="15" hidden="false" customHeight="false" outlineLevel="0" collapsed="false">
      <c r="B84" s="47"/>
      <c r="C84" s="0"/>
      <c r="D84" s="0"/>
      <c r="E84" s="0"/>
      <c r="F84" s="0"/>
    </row>
    <row r="85" customFormat="false" ht="15" hidden="false" customHeight="false" outlineLevel="0" collapsed="false">
      <c r="B85" s="55" t="s">
        <v>281</v>
      </c>
      <c r="C85" s="0"/>
      <c r="D85" s="0"/>
      <c r="E85" s="0"/>
      <c r="F85" s="0"/>
    </row>
    <row r="86" customFormat="false" ht="15" hidden="false" customHeight="false" outlineLevel="0" collapsed="false">
      <c r="B86" s="47" t="s">
        <v>282</v>
      </c>
      <c r="C86" s="0"/>
      <c r="D86" s="0"/>
      <c r="E86" s="0"/>
      <c r="F86" s="0"/>
    </row>
    <row r="87" customFormat="false" ht="15" hidden="false" customHeight="false" outlineLevel="0" collapsed="false">
      <c r="B87" s="47" t="s">
        <v>283</v>
      </c>
      <c r="C87" s="0"/>
      <c r="D87" s="0"/>
      <c r="E87" s="0"/>
      <c r="F87" s="0"/>
    </row>
    <row r="88" customFormat="false" ht="15" hidden="false" customHeight="false" outlineLevel="0" collapsed="false">
      <c r="B88" s="47" t="s">
        <v>284</v>
      </c>
      <c r="C88" s="0"/>
      <c r="D88" s="0"/>
      <c r="E88" s="0"/>
      <c r="F88" s="0"/>
    </row>
    <row r="89" customFormat="false" ht="15" hidden="false" customHeight="false" outlineLevel="0" collapsed="false">
      <c r="B89" s="47" t="s">
        <v>285</v>
      </c>
      <c r="C89" s="0"/>
      <c r="D89" s="0"/>
      <c r="E89" s="0"/>
      <c r="F89" s="0"/>
    </row>
    <row r="90" customFormat="false" ht="15" hidden="false" customHeight="false" outlineLevel="0" collapsed="false">
      <c r="B90" s="47" t="s">
        <v>286</v>
      </c>
      <c r="C90" s="0"/>
      <c r="D90" s="0"/>
      <c r="E90" s="0"/>
      <c r="F90" s="0"/>
    </row>
    <row r="91" customFormat="false" ht="15" hidden="false" customHeight="false" outlineLevel="0" collapsed="false">
      <c r="B91" s="47"/>
      <c r="C91" s="0"/>
      <c r="D91" s="0"/>
      <c r="E91" s="0"/>
      <c r="F91" s="0"/>
    </row>
    <row r="92" customFormat="false" ht="15" hidden="false" customHeight="false" outlineLevel="0" collapsed="false">
      <c r="B92" s="55" t="s">
        <v>287</v>
      </c>
      <c r="C92" s="0"/>
      <c r="D92" s="0"/>
      <c r="E92" s="0"/>
      <c r="F92" s="0"/>
    </row>
    <row r="93" customFormat="false" ht="15" hidden="false" customHeight="false" outlineLevel="0" collapsed="false">
      <c r="B93" s="47" t="s">
        <v>288</v>
      </c>
      <c r="C93" s="0"/>
      <c r="D93" s="0"/>
      <c r="E93" s="0"/>
      <c r="F93" s="0"/>
    </row>
    <row r="94" customFormat="false" ht="15" hidden="false" customHeight="false" outlineLevel="0" collapsed="false">
      <c r="B94" s="47" t="s">
        <v>289</v>
      </c>
      <c r="C94" s="0"/>
      <c r="D94" s="0"/>
      <c r="E94" s="0"/>
      <c r="F94" s="0"/>
    </row>
    <row r="95" customFormat="false" ht="15" hidden="false" customHeight="false" outlineLevel="0" collapsed="false">
      <c r="B95" s="47" t="s">
        <v>290</v>
      </c>
      <c r="C95" s="0"/>
      <c r="D95" s="0"/>
      <c r="E95" s="0"/>
      <c r="F95" s="0"/>
    </row>
    <row r="96" customFormat="false" ht="15" hidden="false" customHeight="false" outlineLevel="0" collapsed="false">
      <c r="B96" s="47" t="s">
        <v>291</v>
      </c>
      <c r="C96" s="0"/>
      <c r="D96" s="0"/>
      <c r="E96" s="0"/>
      <c r="F96" s="0"/>
    </row>
    <row r="97" customFormat="false" ht="15" hidden="false" customHeight="false" outlineLevel="0" collapsed="false">
      <c r="B97" s="47" t="s">
        <v>292</v>
      </c>
      <c r="C97" s="0"/>
      <c r="D97" s="0"/>
      <c r="E97" s="0"/>
      <c r="F97" s="0"/>
    </row>
    <row r="98" customFormat="false" ht="15" hidden="false" customHeight="false" outlineLevel="0" collapsed="false">
      <c r="B98" s="47" t="s">
        <v>293</v>
      </c>
      <c r="C98" s="0"/>
      <c r="D98" s="0"/>
      <c r="E98" s="0"/>
      <c r="F98" s="0"/>
    </row>
    <row r="99" customFormat="false" ht="15" hidden="false" customHeight="false" outlineLevel="0" collapsed="false">
      <c r="B99" s="47"/>
      <c r="C99" s="0"/>
      <c r="D99" s="0"/>
      <c r="E99" s="0"/>
      <c r="F99" s="0"/>
    </row>
    <row r="100" customFormat="false" ht="15" hidden="false" customHeight="false" outlineLevel="0" collapsed="false">
      <c r="B100" s="47" t="s">
        <v>294</v>
      </c>
      <c r="C100" s="0"/>
      <c r="D100" s="0"/>
      <c r="E100" s="0"/>
      <c r="F100" s="0"/>
    </row>
    <row r="101" customFormat="false" ht="15" hidden="false" customHeight="false" outlineLevel="0" collapsed="false">
      <c r="B101" s="47" t="s">
        <v>295</v>
      </c>
      <c r="C101" s="0"/>
      <c r="D101" s="0"/>
      <c r="E101" s="0"/>
      <c r="F101" s="0"/>
    </row>
    <row r="102" customFormat="false" ht="15" hidden="false" customHeight="false" outlineLevel="0" collapsed="false">
      <c r="B102" s="47"/>
      <c r="C102" s="0"/>
      <c r="D102" s="0"/>
      <c r="E102" s="0"/>
      <c r="F102" s="0"/>
    </row>
    <row r="103" customFormat="false" ht="15" hidden="false" customHeight="false" outlineLevel="0" collapsed="false">
      <c r="B103" s="55" t="s">
        <v>321</v>
      </c>
      <c r="C103" s="0"/>
      <c r="D103" s="0"/>
      <c r="E103" s="0"/>
      <c r="F103" s="0"/>
    </row>
    <row r="104" customFormat="false" ht="15" hidden="false" customHeight="false" outlineLevel="0" collapsed="false">
      <c r="B104" s="88" t="str">
        <f aca="false">IF(Input!B132="","","Aftalen løber i "&amp;Input!B132&amp;" måneder og træder i kraft og faktureres fra dato for")</f>
        <v>Aftalen løber i 36 måneder og træder i kraft og faktureres fra dato for</v>
      </c>
      <c r="C104" s="0"/>
      <c r="D104" s="0"/>
      <c r="E104" s="0"/>
      <c r="F104" s="0"/>
    </row>
    <row r="105" customFormat="false" ht="15" hidden="false" customHeight="false" outlineLevel="0" collapsed="false">
      <c r="B105" s="47" t="s">
        <v>384</v>
      </c>
      <c r="C105" s="0"/>
      <c r="D105" s="0"/>
      <c r="E105" s="0"/>
      <c r="F105" s="0"/>
    </row>
    <row r="106" customFormat="false" ht="15" hidden="false" customHeight="false" outlineLevel="0" collapsed="false">
      <c r="B106" s="47" t="s">
        <v>385</v>
      </c>
      <c r="C106" s="0"/>
      <c r="D106" s="0"/>
      <c r="E106" s="0"/>
      <c r="F106" s="0"/>
    </row>
    <row r="107" customFormat="false" ht="15" hidden="false" customHeight="false" outlineLevel="0" collapsed="false">
      <c r="B107" s="47"/>
      <c r="C107" s="0"/>
      <c r="D107" s="0"/>
      <c r="E107" s="0"/>
      <c r="F107" s="0"/>
    </row>
    <row r="108" customFormat="false" ht="15" hidden="false" customHeight="false" outlineLevel="0" collapsed="false">
      <c r="B108" s="47" t="s">
        <v>386</v>
      </c>
      <c r="C108" s="0"/>
      <c r="D108" s="0"/>
      <c r="E108" s="0"/>
      <c r="F108" s="0"/>
    </row>
    <row r="109" customFormat="false" ht="15" hidden="false" customHeight="false" outlineLevel="0" collapsed="false">
      <c r="B109" s="47"/>
      <c r="C109" s="0"/>
      <c r="D109" s="0"/>
      <c r="E109" s="0"/>
      <c r="F109" s="0"/>
    </row>
    <row r="110" customFormat="false" ht="15" hidden="false" customHeight="false" outlineLevel="0" collapsed="false">
      <c r="B110" s="55"/>
      <c r="C110" s="0"/>
      <c r="D110" s="0"/>
      <c r="E110" s="0"/>
      <c r="F110" s="0"/>
    </row>
    <row r="111" customFormat="false" ht="15" hidden="false" customHeight="false" outlineLevel="0" collapsed="false">
      <c r="B111" s="47"/>
      <c r="C111" s="0"/>
      <c r="D111" s="0"/>
      <c r="E111" s="0"/>
      <c r="F111" s="0"/>
    </row>
    <row r="112" customFormat="false" ht="15" hidden="false" customHeight="false" outlineLevel="0" collapsed="false">
      <c r="B112" s="47"/>
      <c r="C112" s="0"/>
      <c r="D112" s="0"/>
      <c r="E112" s="0"/>
      <c r="F112" s="0"/>
    </row>
    <row r="113" customFormat="false" ht="15" hidden="false" customHeight="false" outlineLevel="0" collapsed="false">
      <c r="B113" s="47"/>
      <c r="C113" s="0"/>
      <c r="D113" s="0"/>
      <c r="E113" s="0"/>
      <c r="F113" s="0"/>
    </row>
    <row r="114" customFormat="false" ht="15" hidden="false" customHeight="false" outlineLevel="0" collapsed="false">
      <c r="B114" s="0"/>
      <c r="C114" s="0"/>
      <c r="D114" s="0"/>
      <c r="E114" s="0"/>
      <c r="F114" s="0"/>
    </row>
    <row r="115" customFormat="false" ht="30" hidden="false" customHeight="true" outlineLevel="0" collapsed="false">
      <c r="B115" s="0"/>
      <c r="C115" s="0"/>
      <c r="D115" s="0"/>
      <c r="E115" s="0"/>
      <c r="F115" s="0"/>
    </row>
    <row r="116" customFormat="false" ht="15" hidden="false" customHeight="false" outlineLevel="0" collapsed="false">
      <c r="B116" s="0"/>
      <c r="C116" s="0"/>
      <c r="D116" s="0"/>
      <c r="E116" s="0"/>
      <c r="F116" s="0"/>
    </row>
    <row r="117" customFormat="false" ht="15" hidden="false" customHeight="false" outlineLevel="0" collapsed="false">
      <c r="B117" s="0"/>
      <c r="C117" s="0"/>
      <c r="D117" s="0"/>
      <c r="E117" s="0"/>
      <c r="F117" s="0"/>
    </row>
    <row r="118" customFormat="false" ht="15" hidden="false" customHeight="false" outlineLevel="0" collapsed="false">
      <c r="B118" s="0"/>
      <c r="C118" s="0"/>
      <c r="D118" s="0"/>
      <c r="E118" s="0"/>
      <c r="F118" s="0"/>
    </row>
    <row r="119" customFormat="false" ht="15" hidden="false" customHeight="false" outlineLevel="0" collapsed="false">
      <c r="B119" s="0"/>
      <c r="C119" s="0"/>
      <c r="D119" s="0"/>
      <c r="E119" s="0"/>
      <c r="F119" s="0"/>
    </row>
    <row r="120" customFormat="false" ht="15" hidden="false" customHeight="false" outlineLevel="0" collapsed="false">
      <c r="B120" s="0"/>
      <c r="C120" s="0"/>
      <c r="D120" s="0"/>
      <c r="E120" s="0"/>
      <c r="F120" s="0"/>
    </row>
    <row r="121" customFormat="false" ht="15" hidden="false" customHeight="false" outlineLevel="0" collapsed="false">
      <c r="B121" s="0"/>
      <c r="C121" s="0"/>
      <c r="D121" s="0"/>
      <c r="E121" s="0"/>
      <c r="F121" s="0"/>
    </row>
    <row r="122" customFormat="false" ht="15" hidden="false" customHeight="false" outlineLevel="0" collapsed="false">
      <c r="B122" s="55" t="s">
        <v>327</v>
      </c>
      <c r="C122" s="0"/>
      <c r="D122" s="0"/>
      <c r="E122" s="0"/>
      <c r="F122" s="0"/>
    </row>
    <row r="123" customFormat="false" ht="15" hidden="false" customHeight="false" outlineLevel="0" collapsed="false">
      <c r="B123" s="47" t="s">
        <v>328</v>
      </c>
      <c r="C123" s="0"/>
      <c r="D123" s="0"/>
      <c r="E123" s="0"/>
      <c r="F123" s="0"/>
    </row>
    <row r="124" customFormat="false" ht="15" hidden="false" customHeight="false" outlineLevel="0" collapsed="false">
      <c r="B124" s="47" t="s">
        <v>329</v>
      </c>
      <c r="C124" s="0"/>
      <c r="D124" s="0"/>
      <c r="E124" s="0"/>
      <c r="F124" s="0"/>
    </row>
    <row r="125" customFormat="false" ht="15" hidden="false" customHeight="false" outlineLevel="0" collapsed="false">
      <c r="B125" s="47" t="s">
        <v>330</v>
      </c>
      <c r="C125" s="0"/>
      <c r="D125" s="0"/>
      <c r="E125" s="0"/>
      <c r="F125" s="0"/>
    </row>
    <row r="126" customFormat="false" ht="15" hidden="false" customHeight="false" outlineLevel="0" collapsed="false">
      <c r="B126" s="47"/>
      <c r="C126" s="0"/>
      <c r="D126" s="0"/>
      <c r="E126" s="0"/>
      <c r="F126" s="0"/>
    </row>
    <row r="127" customFormat="false" ht="15" hidden="false" customHeight="false" outlineLevel="0" collapsed="false">
      <c r="B127" s="47" t="s">
        <v>331</v>
      </c>
      <c r="C127" s="0"/>
      <c r="D127" s="47" t="s">
        <v>387</v>
      </c>
      <c r="E127" s="74" t="str">
        <f aca="false">IF(Input!B137="","",Input!B137)</f>
        <v/>
      </c>
      <c r="F127" s="74"/>
    </row>
    <row r="128" customFormat="false" ht="15" hidden="false" customHeight="false" outlineLevel="0" collapsed="false">
      <c r="B128" s="47"/>
      <c r="C128" s="0"/>
      <c r="D128" s="47" t="s">
        <v>388</v>
      </c>
      <c r="E128" s="74" t="str">
        <f aca="false">IF(Input!B138="","",Input!B138)</f>
        <v/>
      </c>
      <c r="F128" s="74"/>
    </row>
    <row r="129" customFormat="false" ht="15" hidden="false" customHeight="false" outlineLevel="0" collapsed="false">
      <c r="B129" s="47"/>
      <c r="C129" s="0"/>
      <c r="D129" s="47"/>
      <c r="E129" s="75"/>
      <c r="F129" s="75"/>
    </row>
    <row r="130" customFormat="false" ht="15" hidden="false" customHeight="false" outlineLevel="0" collapsed="false">
      <c r="B130" s="47" t="s">
        <v>334</v>
      </c>
      <c r="C130" s="0"/>
      <c r="D130" s="0"/>
      <c r="E130" s="0"/>
      <c r="F130" s="0"/>
    </row>
    <row r="131" customFormat="false" ht="15" hidden="false" customHeight="false" outlineLevel="0" collapsed="false">
      <c r="B131" s="47" t="s">
        <v>335</v>
      </c>
      <c r="C131" s="0"/>
      <c r="D131" s="0"/>
      <c r="E131" s="0"/>
      <c r="F131" s="0"/>
    </row>
    <row r="132" customFormat="false" ht="15" hidden="false" customHeight="false" outlineLevel="0" collapsed="false">
      <c r="B132" s="0"/>
      <c r="C132" s="0"/>
      <c r="D132" s="0"/>
      <c r="E132" s="0"/>
      <c r="F132" s="0"/>
    </row>
    <row r="133" customFormat="false" ht="15" hidden="false" customHeight="false" outlineLevel="0" collapsed="false">
      <c r="B133" s="55" t="s">
        <v>303</v>
      </c>
      <c r="C133" s="47"/>
      <c r="D133" s="47"/>
      <c r="E133" s="47"/>
      <c r="F133" s="0"/>
    </row>
    <row r="134" customFormat="false" ht="15" hidden="false" customHeight="false" outlineLevel="0" collapsed="false">
      <c r="B134" s="47" t="s">
        <v>304</v>
      </c>
      <c r="C134" s="47"/>
      <c r="D134" s="47"/>
      <c r="E134" s="47"/>
      <c r="F134" s="0"/>
    </row>
    <row r="135" customFormat="false" ht="15" hidden="false" customHeight="false" outlineLevel="0" collapsed="false">
      <c r="B135" s="47" t="s">
        <v>305</v>
      </c>
      <c r="C135" s="47"/>
      <c r="D135" s="47"/>
      <c r="E135" s="47"/>
      <c r="F135" s="0"/>
    </row>
    <row r="136" customFormat="false" ht="15" hidden="false" customHeight="false" outlineLevel="0" collapsed="false">
      <c r="B136" s="47"/>
      <c r="C136" s="47"/>
      <c r="D136" s="47"/>
      <c r="E136" s="47"/>
      <c r="F136" s="0"/>
    </row>
    <row r="137" customFormat="false" ht="15" hidden="false" customHeight="false" outlineLevel="0" collapsed="false">
      <c r="B137" s="55" t="s">
        <v>296</v>
      </c>
      <c r="C137" s="47"/>
      <c r="D137" s="47"/>
      <c r="E137" s="47"/>
      <c r="F137" s="0"/>
    </row>
    <row r="138" customFormat="false" ht="15" hidden="false" customHeight="false" outlineLevel="0" collapsed="false">
      <c r="B138" s="47" t="s">
        <v>297</v>
      </c>
      <c r="C138" s="47"/>
      <c r="D138" s="47"/>
      <c r="E138" s="47"/>
      <c r="F138" s="0"/>
    </row>
    <row r="139" customFormat="false" ht="15" hidden="false" customHeight="false" outlineLevel="0" collapsed="false">
      <c r="B139" s="47" t="s">
        <v>298</v>
      </c>
      <c r="C139" s="47"/>
      <c r="D139" s="47"/>
      <c r="E139" s="47"/>
      <c r="F139" s="0"/>
    </row>
    <row r="140" customFormat="false" ht="15" hidden="false" customHeight="false" outlineLevel="0" collapsed="false">
      <c r="B140" s="47" t="s">
        <v>299</v>
      </c>
      <c r="C140" s="47"/>
      <c r="D140" s="47"/>
      <c r="E140" s="47"/>
      <c r="F140" s="0"/>
    </row>
    <row r="141" customFormat="false" ht="15" hidden="false" customHeight="false" outlineLevel="0" collapsed="false">
      <c r="B141" s="47" t="s">
        <v>300</v>
      </c>
      <c r="C141" s="47"/>
      <c r="D141" s="47"/>
      <c r="E141" s="47"/>
      <c r="F141" s="0"/>
    </row>
    <row r="142" customFormat="false" ht="15" hidden="false" customHeight="false" outlineLevel="0" collapsed="false">
      <c r="B142" s="47" t="s">
        <v>301</v>
      </c>
      <c r="C142" s="47"/>
      <c r="D142" s="47"/>
      <c r="E142" s="47"/>
      <c r="F142" s="0"/>
    </row>
    <row r="143" customFormat="false" ht="15" hidden="false" customHeight="false" outlineLevel="0" collapsed="false">
      <c r="B143" s="47" t="s">
        <v>302</v>
      </c>
      <c r="C143" s="47"/>
      <c r="D143" s="47"/>
      <c r="E143" s="47"/>
      <c r="F143" s="0"/>
    </row>
    <row r="144" customFormat="false" ht="15" hidden="false" customHeight="false" outlineLevel="0" collapsed="false">
      <c r="B144" s="47"/>
      <c r="C144" s="47"/>
      <c r="D144" s="47"/>
      <c r="E144" s="47"/>
      <c r="F144" s="0"/>
    </row>
    <row r="145" customFormat="false" ht="15" hidden="false" customHeight="false" outlineLevel="0" collapsed="false">
      <c r="B145" s="47"/>
      <c r="C145" s="47"/>
      <c r="D145" s="47"/>
      <c r="E145" s="47"/>
      <c r="F145" s="0"/>
    </row>
    <row r="146" customFormat="false" ht="15" hidden="false" customHeight="false" outlineLevel="0" collapsed="false">
      <c r="B146" s="47"/>
      <c r="C146" s="47"/>
      <c r="D146" s="47"/>
      <c r="E146" s="47"/>
      <c r="F146" s="0"/>
    </row>
    <row r="147" customFormat="false" ht="15" hidden="false" customHeight="false" outlineLevel="0" collapsed="false">
      <c r="B147" s="47"/>
      <c r="C147" s="47"/>
      <c r="D147" s="47"/>
      <c r="E147" s="47"/>
      <c r="F147" s="0"/>
    </row>
    <row r="148" customFormat="false" ht="15" hidden="false" customHeight="false" outlineLevel="0" collapsed="false">
      <c r="B148" s="47" t="s">
        <v>337</v>
      </c>
      <c r="C148" s="47"/>
      <c r="D148" s="47"/>
      <c r="E148" s="47" t="s">
        <v>337</v>
      </c>
      <c r="F148" s="78"/>
    </row>
    <row r="149" customFormat="false" ht="15" hidden="false" customHeight="false" outlineLevel="0" collapsed="false">
      <c r="B149" s="47"/>
      <c r="C149" s="47"/>
      <c r="D149" s="47"/>
      <c r="E149" s="47"/>
    </row>
    <row r="150" customFormat="false" ht="15" hidden="false" customHeight="false" outlineLevel="0" collapsed="false">
      <c r="B150" s="47"/>
      <c r="C150" s="47"/>
      <c r="D150" s="47"/>
      <c r="E150" s="47"/>
    </row>
    <row r="151" customFormat="false" ht="15" hidden="false" customHeight="false" outlineLevel="0" collapsed="false">
      <c r="B151" s="47" t="s">
        <v>338</v>
      </c>
      <c r="C151" s="47"/>
      <c r="D151" s="47"/>
      <c r="E151" s="47" t="s">
        <v>339</v>
      </c>
    </row>
    <row r="152" customFormat="false" ht="15" hidden="false" customHeight="false" outlineLevel="0" collapsed="false">
      <c r="B152" s="47" t="str">
        <f aca="false">IF(Input!B121="","",Input!B121)</f>
        <v/>
      </c>
      <c r="C152" s="47"/>
      <c r="D152" s="47"/>
      <c r="E152" s="47" t="str">
        <f aca="false">IF(Input!B112="","",Input!B112)</f>
        <v>Jess Rømer</v>
      </c>
    </row>
    <row r="153" customFormat="false" ht="15" hidden="false" customHeight="false" outlineLevel="0" collapsed="false">
      <c r="B153" s="47" t="str">
        <f aca="false">IF(Input!B117="","",Input!B117)</f>
        <v/>
      </c>
      <c r="C153" s="47"/>
      <c r="D153" s="47"/>
      <c r="E153" s="47" t="str">
        <f aca="false">IF(Input!B111="","",Input!B111)</f>
        <v>TDC Erhvervscenter Bornholm</v>
      </c>
    </row>
  </sheetData>
  <sheetProtection sheet="true" password="d408" objects="true" scenarios="true"/>
  <protectedRanges>
    <protectedRange name="Sælger_3" sqref="E152"/>
  </protectedRanges>
  <mergeCells count="3">
    <mergeCell ref="C13:E13"/>
    <mergeCell ref="E127:F127"/>
    <mergeCell ref="E128:F128"/>
  </mergeCells>
  <printOptions headings="false" gridLines="false" gridLinesSet="true" horizontalCentered="false" verticalCentered="false"/>
  <pageMargins left="0.590277777777778" right="0" top="0" bottom="0" header="0.511805555555555" footer="0"/>
  <pageSetup paperSize="9" scale="100" firstPageNumber="0" fitToWidth="1" fitToHeight="3" pageOrder="downThenOver" orientation="portrait" usePrinterDefaults="false" blackAndWhite="false" draft="false" cellComments="none" useFirstPageNumber="false" horizontalDpi="300" verticalDpi="300" copies="1"/>
  <headerFooter differentFirst="false" differentOddEven="false">
    <oddHeader/>
    <oddFooter>&amp;CSide &amp;P af &amp;N</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S7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8.57085020242915"/>
    <col collapsed="false" hidden="false" max="2" min="2" style="0" width="51.9514170040486"/>
    <col collapsed="false" hidden="false" max="3" min="3" style="0" width="42.9554655870445"/>
    <col collapsed="false" hidden="false" max="4" min="4" style="0" width="8.57085020242915"/>
    <col collapsed="false" hidden="false" max="5" min="5" style="0" width="8.67611336032389"/>
    <col collapsed="false" hidden="false" max="6" min="6" style="0" width="7.17813765182186"/>
    <col collapsed="false" hidden="false" max="7" min="7" style="0" width="9.63967611336032"/>
    <col collapsed="false" hidden="false" max="11" min="8" style="0" width="16.0688259109312"/>
    <col collapsed="false" hidden="false" max="1025" min="12" style="0" width="8.57085020242915"/>
  </cols>
  <sheetData>
    <row r="1" customFormat="false" ht="15" hidden="false" customHeight="false" outlineLevel="0" collapsed="false">
      <c r="A1" s="0" t="s">
        <v>180</v>
      </c>
      <c r="B1" s="0" t="s">
        <v>389</v>
      </c>
      <c r="D1" s="0" t="s">
        <v>390</v>
      </c>
      <c r="E1" s="0" t="s">
        <v>13</v>
      </c>
      <c r="F1" s="0" t="s">
        <v>10</v>
      </c>
      <c r="G1" s="0" t="s">
        <v>8</v>
      </c>
      <c r="H1" s="0" t="s">
        <v>391</v>
      </c>
      <c r="I1" s="0" t="s">
        <v>392</v>
      </c>
      <c r="J1" s="0" t="s">
        <v>393</v>
      </c>
      <c r="K1" s="0" t="s">
        <v>394</v>
      </c>
      <c r="M1" s="0" t="s">
        <v>395</v>
      </c>
      <c r="N1" s="0" t="s">
        <v>50</v>
      </c>
      <c r="O1" s="0" t="s">
        <v>65</v>
      </c>
      <c r="P1" s="0" t="s">
        <v>78</v>
      </c>
      <c r="Q1" s="0" t="s">
        <v>90</v>
      </c>
      <c r="R1" s="0" t="s">
        <v>396</v>
      </c>
      <c r="S1" s="0" t="s">
        <v>109</v>
      </c>
    </row>
    <row r="3" customFormat="false" ht="15" hidden="false" customHeight="false" outlineLevel="0" collapsed="false">
      <c r="B3" s="0" t="s">
        <v>202</v>
      </c>
    </row>
    <row r="5" customFormat="false" ht="15" hidden="false" customHeight="false" outlineLevel="0" collapsed="false">
      <c r="A5" s="0" t="n">
        <f aca="false">Input!B159</f>
        <v>1</v>
      </c>
      <c r="B5" s="0" t="s">
        <v>203</v>
      </c>
      <c r="D5" s="0" t="n">
        <v>1699</v>
      </c>
      <c r="M5" s="0" t="n">
        <f aca="false">D5</f>
        <v>1699</v>
      </c>
      <c r="N5" s="93" t="n">
        <v>0.05</v>
      </c>
      <c r="O5" s="93" t="n">
        <v>0.3</v>
      </c>
      <c r="P5" s="93" t="n">
        <v>0.5</v>
      </c>
      <c r="Q5" s="93" t="n">
        <v>0.3</v>
      </c>
      <c r="R5" s="93" t="n">
        <v>0.2</v>
      </c>
      <c r="S5" s="93" t="n">
        <v>0.05</v>
      </c>
    </row>
    <row r="6" customFormat="false" ht="15" hidden="false" customHeight="false" outlineLevel="0" collapsed="false">
      <c r="A6" s="0" t="n">
        <f aca="false">Input!B160</f>
        <v>0</v>
      </c>
      <c r="B6" s="0" t="s">
        <v>63</v>
      </c>
      <c r="D6" s="0" t="n">
        <v>1900</v>
      </c>
      <c r="M6" s="0" t="n">
        <f aca="false">D6</f>
        <v>1900</v>
      </c>
      <c r="N6" s="93" t="n">
        <v>0.05</v>
      </c>
      <c r="O6" s="93" t="n">
        <v>0.3</v>
      </c>
      <c r="P6" s="93" t="n">
        <v>0.5</v>
      </c>
      <c r="Q6" s="93" t="n">
        <v>0.3</v>
      </c>
      <c r="R6" s="93" t="n">
        <v>0.2</v>
      </c>
      <c r="S6" s="93" t="n">
        <v>0.05</v>
      </c>
    </row>
    <row r="7" customFormat="false" ht="15" hidden="false" customHeight="false" outlineLevel="0" collapsed="false">
      <c r="A7" s="0" t="n">
        <f aca="false">Input!B161</f>
        <v>0</v>
      </c>
      <c r="B7" s="94" t="s">
        <v>205</v>
      </c>
      <c r="N7" s="0" t="n">
        <v>38</v>
      </c>
      <c r="O7" s="0" t="n">
        <v>113</v>
      </c>
      <c r="P7" s="0" t="n">
        <v>210</v>
      </c>
      <c r="Q7" s="0" t="n">
        <v>100</v>
      </c>
      <c r="R7" s="0" t="n">
        <v>100</v>
      </c>
      <c r="S7" s="0" t="n">
        <v>50</v>
      </c>
    </row>
    <row r="8" customFormat="false" ht="15" hidden="false" customHeight="false" outlineLevel="0" collapsed="false">
      <c r="A8" s="0" t="n">
        <f aca="false">Input!B162</f>
        <v>0</v>
      </c>
      <c r="B8" s="94" t="s">
        <v>206</v>
      </c>
      <c r="N8" s="0" t="n">
        <v>150</v>
      </c>
      <c r="O8" s="0" t="n">
        <v>450</v>
      </c>
      <c r="P8" s="0" t="n">
        <v>840</v>
      </c>
      <c r="Q8" s="0" t="n">
        <v>100</v>
      </c>
      <c r="R8" s="0" t="n">
        <v>100</v>
      </c>
      <c r="S8" s="0" t="n">
        <v>50</v>
      </c>
    </row>
    <row r="9" customFormat="false" ht="15" hidden="false" customHeight="false" outlineLevel="0" collapsed="false">
      <c r="A9" s="0" t="n">
        <f aca="false">Input!B163</f>
        <v>0</v>
      </c>
      <c r="B9" s="94" t="s">
        <v>207</v>
      </c>
      <c r="N9" s="0" t="n">
        <v>225</v>
      </c>
      <c r="O9" s="0" t="n">
        <v>675</v>
      </c>
      <c r="P9" s="0" t="n">
        <v>1260</v>
      </c>
      <c r="Q9" s="0" t="n">
        <v>200</v>
      </c>
      <c r="R9" s="0" t="n">
        <v>200</v>
      </c>
      <c r="S9" s="0" t="n">
        <v>50</v>
      </c>
    </row>
    <row r="10" customFormat="false" ht="15" hidden="false" customHeight="false" outlineLevel="0" collapsed="false">
      <c r="A10" s="0" t="n">
        <f aca="false">Input!B164</f>
        <v>0</v>
      </c>
      <c r="B10" s="94" t="s">
        <v>208</v>
      </c>
      <c r="N10" s="0" t="n">
        <v>275</v>
      </c>
      <c r="O10" s="0" t="n">
        <v>825</v>
      </c>
      <c r="P10" s="0" t="n">
        <v>1540</v>
      </c>
      <c r="Q10" s="0" t="n">
        <v>200</v>
      </c>
      <c r="R10" s="0" t="n">
        <v>200</v>
      </c>
      <c r="S10" s="0" t="n">
        <v>50</v>
      </c>
    </row>
    <row r="11" customFormat="false" ht="15" hidden="false" customHeight="false" outlineLevel="0" collapsed="false">
      <c r="A11" s="0" t="n">
        <f aca="false">Input!B165</f>
        <v>0</v>
      </c>
      <c r="B11" s="94" t="s">
        <v>209</v>
      </c>
      <c r="N11" s="0" t="n">
        <v>300</v>
      </c>
      <c r="O11" s="0" t="n">
        <v>900</v>
      </c>
      <c r="P11" s="0" t="n">
        <v>1680</v>
      </c>
      <c r="Q11" s="0" t="n">
        <v>200</v>
      </c>
      <c r="R11" s="0" t="n">
        <v>200</v>
      </c>
      <c r="S11" s="0" t="n">
        <v>50</v>
      </c>
    </row>
    <row r="12" customFormat="false" ht="15" hidden="false" customHeight="false" outlineLevel="0" collapsed="false">
      <c r="A12" s="0" t="n">
        <f aca="false">Input!B166</f>
        <v>0</v>
      </c>
      <c r="B12" s="94" t="s">
        <v>210</v>
      </c>
      <c r="N12" s="95" t="n">
        <v>13</v>
      </c>
      <c r="O12" s="95" t="n">
        <v>38</v>
      </c>
      <c r="P12" s="95" t="n">
        <v>70</v>
      </c>
      <c r="Q12" s="95" t="n">
        <v>25</v>
      </c>
      <c r="R12" s="95" t="n">
        <v>25</v>
      </c>
      <c r="S12" s="95" t="n">
        <v>25</v>
      </c>
    </row>
    <row r="13" customFormat="false" ht="15" hidden="false" customHeight="false" outlineLevel="0" collapsed="false">
      <c r="A13" s="0" t="n">
        <f aca="false">Input!B167</f>
        <v>0</v>
      </c>
      <c r="B13" s="94" t="s">
        <v>211</v>
      </c>
      <c r="C13" s="96"/>
      <c r="D13" s="97" t="n">
        <v>419</v>
      </c>
      <c r="E13" s="98"/>
      <c r="F13" s="98"/>
      <c r="G13" s="98"/>
      <c r="H13" s="98"/>
      <c r="I13" s="98"/>
      <c r="J13" s="98"/>
      <c r="K13" s="98"/>
      <c r="L13" s="98"/>
      <c r="M13" s="98" t="n">
        <f aca="false">D13</f>
        <v>419</v>
      </c>
      <c r="N13" s="99" t="n">
        <v>0.05</v>
      </c>
      <c r="O13" s="99" t="n">
        <v>0.3</v>
      </c>
      <c r="P13" s="99" t="n">
        <v>0.5</v>
      </c>
      <c r="Q13" s="99" t="n">
        <v>0.3</v>
      </c>
      <c r="R13" s="99" t="n">
        <v>0.2</v>
      </c>
      <c r="S13" s="99" t="n">
        <v>0.05</v>
      </c>
    </row>
    <row r="14" customFormat="false" ht="15" hidden="false" customHeight="false" outlineLevel="0" collapsed="false">
      <c r="A14" s="0" t="n">
        <f aca="false">Input!B168</f>
        <v>0</v>
      </c>
      <c r="B14" s="100" t="s">
        <v>212</v>
      </c>
      <c r="C14" s="96"/>
      <c r="D14" s="97" t="n">
        <v>419</v>
      </c>
      <c r="E14" s="98"/>
      <c r="F14" s="98"/>
      <c r="G14" s="98"/>
      <c r="H14" s="98"/>
      <c r="I14" s="98"/>
      <c r="J14" s="98"/>
      <c r="K14" s="98"/>
      <c r="L14" s="98"/>
      <c r="M14" s="98" t="n">
        <f aca="false">D14</f>
        <v>419</v>
      </c>
      <c r="N14" s="99" t="n">
        <v>0.05</v>
      </c>
      <c r="O14" s="99" t="n">
        <v>0.3</v>
      </c>
      <c r="P14" s="99" t="n">
        <v>0.5</v>
      </c>
      <c r="Q14" s="99" t="n">
        <v>0.3</v>
      </c>
      <c r="R14" s="99" t="n">
        <v>0.2</v>
      </c>
      <c r="S14" s="99" t="n">
        <v>0.05</v>
      </c>
    </row>
    <row r="15" customFormat="false" ht="15" hidden="false" customHeight="false" outlineLevel="0" collapsed="false">
      <c r="A15" s="0" t="n">
        <f aca="false">Input!B169</f>
        <v>0</v>
      </c>
      <c r="B15" s="94" t="s">
        <v>213</v>
      </c>
      <c r="C15" s="96"/>
      <c r="D15" s="97" t="n">
        <v>106</v>
      </c>
      <c r="E15" s="98"/>
      <c r="F15" s="98"/>
      <c r="G15" s="98"/>
      <c r="H15" s="98"/>
      <c r="I15" s="98"/>
      <c r="J15" s="98"/>
      <c r="K15" s="98"/>
      <c r="L15" s="98"/>
      <c r="M15" s="98" t="n">
        <f aca="false">D15</f>
        <v>106</v>
      </c>
      <c r="N15" s="99" t="n">
        <v>0.05</v>
      </c>
      <c r="O15" s="99" t="n">
        <v>0.3</v>
      </c>
      <c r="P15" s="99" t="n">
        <v>0.5</v>
      </c>
      <c r="Q15" s="99" t="n">
        <v>0.3</v>
      </c>
      <c r="R15" s="99" t="n">
        <v>0.2</v>
      </c>
      <c r="S15" s="99" t="n">
        <v>0.05</v>
      </c>
    </row>
    <row r="16" customFormat="false" ht="15" hidden="false" customHeight="false" outlineLevel="0" collapsed="false">
      <c r="A16" s="0" t="n">
        <f aca="false">Input!B170</f>
        <v>0</v>
      </c>
      <c r="B16" s="94" t="s">
        <v>214</v>
      </c>
      <c r="C16" s="96"/>
      <c r="D16" s="97" t="n">
        <v>262</v>
      </c>
      <c r="E16" s="98"/>
      <c r="F16" s="98"/>
      <c r="G16" s="98"/>
      <c r="H16" s="98"/>
      <c r="I16" s="98"/>
      <c r="J16" s="98"/>
      <c r="K16" s="98"/>
      <c r="L16" s="98"/>
      <c r="M16" s="98" t="n">
        <f aca="false">D16</f>
        <v>262</v>
      </c>
      <c r="N16" s="99" t="n">
        <v>0.05</v>
      </c>
      <c r="O16" s="99" t="n">
        <v>0.3</v>
      </c>
      <c r="P16" s="99" t="n">
        <v>0.5</v>
      </c>
      <c r="Q16" s="99" t="n">
        <v>0.3</v>
      </c>
      <c r="R16" s="99" t="n">
        <v>0.2</v>
      </c>
      <c r="S16" s="99" t="n">
        <v>0.05</v>
      </c>
    </row>
    <row r="17" customFormat="false" ht="15" hidden="false" customHeight="false" outlineLevel="0" collapsed="false">
      <c r="A17" s="0" t="n">
        <f aca="false">Input!B171</f>
        <v>0</v>
      </c>
      <c r="B17" s="94" t="s">
        <v>215</v>
      </c>
      <c r="C17" s="96"/>
      <c r="D17" s="97" t="n">
        <v>106</v>
      </c>
      <c r="E17" s="98"/>
      <c r="F17" s="98"/>
      <c r="G17" s="98"/>
      <c r="H17" s="98"/>
      <c r="I17" s="98"/>
      <c r="J17" s="98"/>
      <c r="K17" s="98"/>
      <c r="L17" s="98"/>
      <c r="M17" s="98" t="n">
        <f aca="false">D17</f>
        <v>106</v>
      </c>
      <c r="N17" s="99" t="n">
        <v>0.05</v>
      </c>
      <c r="O17" s="99" t="n">
        <v>0.3</v>
      </c>
      <c r="P17" s="99" t="n">
        <v>0.5</v>
      </c>
      <c r="Q17" s="99" t="n">
        <v>0.3</v>
      </c>
      <c r="R17" s="99" t="n">
        <v>0.2</v>
      </c>
      <c r="S17" s="99" t="n">
        <v>0.05</v>
      </c>
    </row>
    <row r="18" customFormat="false" ht="15" hidden="false" customHeight="false" outlineLevel="0" collapsed="false">
      <c r="A18" s="0" t="n">
        <f aca="false">Input!B172</f>
        <v>0</v>
      </c>
      <c r="B18" s="94" t="s">
        <v>216</v>
      </c>
      <c r="C18" s="96"/>
      <c r="D18" s="97" t="n">
        <v>262</v>
      </c>
      <c r="E18" s="98"/>
      <c r="F18" s="98"/>
      <c r="G18" s="98"/>
      <c r="H18" s="98"/>
      <c r="I18" s="98"/>
      <c r="J18" s="98"/>
      <c r="K18" s="98"/>
      <c r="L18" s="98"/>
      <c r="M18" s="98" t="n">
        <f aca="false">D18</f>
        <v>262</v>
      </c>
      <c r="N18" s="99" t="n">
        <v>0.05</v>
      </c>
      <c r="O18" s="99" t="n">
        <v>0.3</v>
      </c>
      <c r="P18" s="99" t="n">
        <v>0.5</v>
      </c>
      <c r="Q18" s="99" t="n">
        <v>0.3</v>
      </c>
      <c r="R18" s="99" t="n">
        <v>0.2</v>
      </c>
      <c r="S18" s="99" t="n">
        <v>0.05</v>
      </c>
    </row>
    <row r="19" customFormat="false" ht="15" hidden="false" customHeight="false" outlineLevel="0" collapsed="false">
      <c r="A19" s="0" t="n">
        <f aca="false">Input!B173</f>
        <v>0</v>
      </c>
      <c r="B19" s="94" t="s">
        <v>217</v>
      </c>
      <c r="C19" s="96"/>
      <c r="D19" s="97" t="n">
        <v>52</v>
      </c>
      <c r="E19" s="98"/>
      <c r="F19" s="98"/>
      <c r="G19" s="98"/>
      <c r="H19" s="98"/>
      <c r="I19" s="98"/>
      <c r="J19" s="98"/>
      <c r="K19" s="98"/>
      <c r="L19" s="98"/>
      <c r="M19" s="98" t="n">
        <f aca="false">D19</f>
        <v>52</v>
      </c>
      <c r="N19" s="99" t="n">
        <v>0.05</v>
      </c>
      <c r="O19" s="99" t="n">
        <v>0.3</v>
      </c>
      <c r="P19" s="99" t="n">
        <v>0.5</v>
      </c>
      <c r="Q19" s="99" t="n">
        <v>0.3</v>
      </c>
      <c r="R19" s="99" t="n">
        <v>0.2</v>
      </c>
      <c r="S19" s="99" t="n">
        <v>0.05</v>
      </c>
    </row>
    <row r="20" customFormat="false" ht="15" hidden="false" customHeight="false" outlineLevel="0" collapsed="false">
      <c r="A20" s="0" t="n">
        <f aca="false">Input!B174</f>
        <v>0</v>
      </c>
      <c r="B20" s="94" t="s">
        <v>218</v>
      </c>
      <c r="C20" s="96"/>
      <c r="D20" s="97" t="n">
        <v>21</v>
      </c>
      <c r="E20" s="98"/>
      <c r="F20" s="98"/>
      <c r="G20" s="98"/>
      <c r="H20" s="98"/>
      <c r="I20" s="98"/>
      <c r="J20" s="98"/>
      <c r="K20" s="98"/>
      <c r="L20" s="98"/>
      <c r="M20" s="98" t="n">
        <f aca="false">D20</f>
        <v>21</v>
      </c>
      <c r="N20" s="99" t="n">
        <v>0.05</v>
      </c>
      <c r="O20" s="99" t="n">
        <v>0.3</v>
      </c>
      <c r="P20" s="99" t="n">
        <v>0.5</v>
      </c>
      <c r="Q20" s="99" t="n">
        <v>0.3</v>
      </c>
      <c r="R20" s="99" t="n">
        <v>0.2</v>
      </c>
      <c r="S20" s="99" t="n">
        <v>0.05</v>
      </c>
    </row>
    <row r="21" customFormat="false" ht="15" hidden="false" customHeight="false" outlineLevel="0" collapsed="false">
      <c r="A21" s="0" t="n">
        <f aca="false">Input!B175</f>
        <v>0</v>
      </c>
      <c r="B21" s="94" t="s">
        <v>219</v>
      </c>
      <c r="C21" s="96"/>
      <c r="D21" s="97" t="n">
        <v>1045</v>
      </c>
      <c r="E21" s="98"/>
      <c r="F21" s="98"/>
      <c r="G21" s="98"/>
      <c r="H21" s="98"/>
      <c r="I21" s="98"/>
      <c r="J21" s="98"/>
      <c r="K21" s="98"/>
      <c r="L21" s="98"/>
      <c r="M21" s="98" t="n">
        <f aca="false">D21</f>
        <v>1045</v>
      </c>
      <c r="N21" s="99" t="n">
        <v>0.05</v>
      </c>
      <c r="O21" s="99" t="n">
        <v>0.3</v>
      </c>
      <c r="P21" s="99" t="n">
        <v>0.5</v>
      </c>
      <c r="Q21" s="99" t="n">
        <v>0.3</v>
      </c>
      <c r="R21" s="99" t="n">
        <v>0.2</v>
      </c>
      <c r="S21" s="99" t="n">
        <v>0.05</v>
      </c>
    </row>
    <row r="22" customFormat="false" ht="15" hidden="false" customHeight="false" outlineLevel="0" collapsed="false">
      <c r="A22" s="0" t="n">
        <f aca="false">Input!B176</f>
        <v>0</v>
      </c>
      <c r="B22" s="94" t="s">
        <v>220</v>
      </c>
      <c r="C22" s="96"/>
      <c r="D22" s="97" t="n">
        <v>993</v>
      </c>
      <c r="E22" s="98"/>
      <c r="F22" s="98"/>
      <c r="G22" s="98"/>
      <c r="H22" s="98"/>
      <c r="I22" s="98"/>
      <c r="J22" s="98"/>
      <c r="K22" s="98"/>
      <c r="L22" s="98"/>
      <c r="M22" s="98" t="n">
        <f aca="false">D22</f>
        <v>993</v>
      </c>
      <c r="N22" s="99" t="n">
        <v>0.05</v>
      </c>
      <c r="O22" s="99" t="n">
        <v>0.3</v>
      </c>
      <c r="P22" s="99" t="n">
        <v>0.5</v>
      </c>
      <c r="Q22" s="99" t="n">
        <v>0.3</v>
      </c>
      <c r="R22" s="99" t="n">
        <v>0.2</v>
      </c>
      <c r="S22" s="99" t="n">
        <v>0.05</v>
      </c>
    </row>
    <row r="23" customFormat="false" ht="15" hidden="false" customHeight="false" outlineLevel="0" collapsed="false">
      <c r="A23" s="0" t="n">
        <f aca="false">Input!B177</f>
        <v>0</v>
      </c>
      <c r="B23" s="94" t="s">
        <v>221</v>
      </c>
      <c r="C23" s="96"/>
      <c r="D23" s="97" t="n">
        <v>2612</v>
      </c>
      <c r="E23" s="98"/>
      <c r="F23" s="98"/>
      <c r="G23" s="98"/>
      <c r="H23" s="98"/>
      <c r="I23" s="98"/>
      <c r="J23" s="98"/>
      <c r="K23" s="98"/>
      <c r="L23" s="98"/>
      <c r="M23" s="98" t="n">
        <f aca="false">D23</f>
        <v>2612</v>
      </c>
      <c r="N23" s="99" t="n">
        <v>0.05</v>
      </c>
      <c r="O23" s="99" t="n">
        <v>0.3</v>
      </c>
      <c r="P23" s="99" t="n">
        <v>0.5</v>
      </c>
      <c r="Q23" s="99" t="n">
        <v>0.3</v>
      </c>
      <c r="R23" s="99" t="n">
        <v>0.2</v>
      </c>
      <c r="S23" s="99" t="n">
        <v>0.05</v>
      </c>
    </row>
    <row r="24" customFormat="false" ht="15" hidden="false" customHeight="false" outlineLevel="0" collapsed="false">
      <c r="A24" s="0" t="n">
        <f aca="false">Input!B178</f>
        <v>0</v>
      </c>
      <c r="B24" s="94" t="s">
        <v>222</v>
      </c>
      <c r="C24" s="96"/>
      <c r="D24" s="97" t="n">
        <v>1</v>
      </c>
      <c r="E24" s="98"/>
      <c r="F24" s="98"/>
      <c r="G24" s="98"/>
      <c r="H24" s="98"/>
      <c r="I24" s="98"/>
      <c r="J24" s="98"/>
      <c r="K24" s="98"/>
      <c r="L24" s="98"/>
      <c r="M24" s="98" t="n">
        <f aca="false">D24</f>
        <v>1</v>
      </c>
      <c r="N24" s="99" t="n">
        <v>0.05</v>
      </c>
      <c r="O24" s="99" t="n">
        <v>0.3</v>
      </c>
      <c r="P24" s="99" t="n">
        <v>0.5</v>
      </c>
      <c r="Q24" s="99" t="n">
        <v>0.3</v>
      </c>
      <c r="R24" s="99" t="n">
        <v>0.2</v>
      </c>
      <c r="S24" s="99" t="n">
        <v>0.05</v>
      </c>
    </row>
    <row r="25" customFormat="false" ht="15" hidden="false" customHeight="false" outlineLevel="0" collapsed="false">
      <c r="B25" s="94"/>
      <c r="C25" s="96"/>
      <c r="D25" s="96"/>
      <c r="E25" s="96"/>
      <c r="F25" s="96"/>
      <c r="G25" s="96"/>
      <c r="H25" s="96"/>
      <c r="I25" s="96"/>
      <c r="J25" s="96"/>
      <c r="K25" s="96"/>
      <c r="L25" s="96"/>
      <c r="M25" s="98"/>
      <c r="N25" s="99"/>
      <c r="O25" s="99"/>
      <c r="P25" s="99"/>
      <c r="Q25" s="99"/>
      <c r="R25" s="99"/>
      <c r="S25" s="99"/>
    </row>
    <row r="26" customFormat="false" ht="15" hidden="false" customHeight="false" outlineLevel="0" collapsed="false">
      <c r="B26" s="96" t="s">
        <v>223</v>
      </c>
      <c r="C26" s="96"/>
      <c r="D26" s="96"/>
      <c r="E26" s="96"/>
      <c r="F26" s="96"/>
      <c r="G26" s="96"/>
      <c r="H26" s="96"/>
      <c r="I26" s="96"/>
      <c r="J26" s="96"/>
      <c r="K26" s="96"/>
      <c r="L26" s="96"/>
      <c r="N26" s="93"/>
      <c r="O26" s="93"/>
      <c r="P26" s="93"/>
      <c r="Q26" s="93"/>
      <c r="R26" s="93"/>
      <c r="S26" s="93"/>
    </row>
    <row r="27" customFormat="false" ht="15" hidden="false" customHeight="false" outlineLevel="0" collapsed="false">
      <c r="B27" s="96"/>
      <c r="C27" s="96"/>
      <c r="D27" s="96"/>
      <c r="E27" s="96"/>
      <c r="F27" s="96"/>
      <c r="G27" s="96"/>
      <c r="H27" s="96"/>
      <c r="I27" s="96"/>
      <c r="J27" s="96"/>
      <c r="K27" s="96"/>
      <c r="L27" s="96"/>
      <c r="N27" s="93"/>
      <c r="O27" s="93"/>
      <c r="P27" s="93"/>
      <c r="Q27" s="93"/>
      <c r="R27" s="93"/>
      <c r="S27" s="93"/>
    </row>
    <row r="28" customFormat="false" ht="15" hidden="false" customHeight="false" outlineLevel="0" collapsed="false">
      <c r="A28" s="0" t="n">
        <f aca="false">Input!B182</f>
        <v>1</v>
      </c>
      <c r="B28" s="94" t="s">
        <v>224</v>
      </c>
      <c r="C28" s="96"/>
      <c r="D28" s="101" t="n">
        <v>1300</v>
      </c>
      <c r="E28" s="101" t="n">
        <v>1300</v>
      </c>
      <c r="F28" s="101" t="n">
        <v>1300</v>
      </c>
      <c r="G28" s="101" t="n">
        <v>1300</v>
      </c>
      <c r="H28" s="0" t="n">
        <f aca="false">IF($A28*D28=0,"Ej inkluderet",$A28*D28)</f>
        <v>1300</v>
      </c>
      <c r="I28" s="0" t="n">
        <f aca="false">IF($A28*E28=0,"Ej inkluderet",$A28*E28)</f>
        <v>1300</v>
      </c>
      <c r="J28" s="0" t="n">
        <f aca="false">IF($A28*F28=0,"Ej inkluderet",$A28*F28)</f>
        <v>1300</v>
      </c>
      <c r="K28" s="0" t="n">
        <f aca="false">IF($A28*G28=0,"Ej inkluderet",$A28*G28)</f>
        <v>1300</v>
      </c>
      <c r="L28" s="101"/>
      <c r="M28" s="0" t="n">
        <f aca="false">D28</f>
        <v>1300</v>
      </c>
      <c r="N28" s="93" t="n">
        <v>0.05</v>
      </c>
      <c r="O28" s="93" t="n">
        <v>0.3</v>
      </c>
      <c r="P28" s="93" t="n">
        <v>0.5</v>
      </c>
      <c r="Q28" s="93" t="n">
        <v>0.3</v>
      </c>
      <c r="R28" s="93" t="n">
        <v>0.2</v>
      </c>
      <c r="S28" s="93" t="n">
        <v>0.05</v>
      </c>
    </row>
    <row r="29" customFormat="false" ht="15" hidden="false" customHeight="false" outlineLevel="0" collapsed="false">
      <c r="A29" s="0" t="n">
        <f aca="false">Input!B183</f>
        <v>0</v>
      </c>
      <c r="B29" s="94" t="s">
        <v>226</v>
      </c>
      <c r="C29" s="96"/>
      <c r="D29" s="102" t="n">
        <v>1019</v>
      </c>
      <c r="E29" s="102" t="n">
        <v>1019</v>
      </c>
      <c r="F29" s="102" t="n">
        <v>1019</v>
      </c>
      <c r="G29" s="102" t="n">
        <v>1019</v>
      </c>
      <c r="H29" s="0" t="str">
        <f aca="false">IF($A29*D29=0,"Ej inkluderet",$A29*D29)</f>
        <v>Ej inkluderet</v>
      </c>
      <c r="I29" s="0" t="str">
        <f aca="false">IF($A29*E29=0,"Ej inkluderet",$A29*E29)</f>
        <v>Ej inkluderet</v>
      </c>
      <c r="J29" s="0" t="str">
        <f aca="false">IF($A29*F29=0,"Ej inkluderet",$A29*F29)</f>
        <v>Ej inkluderet</v>
      </c>
      <c r="K29" s="0" t="str">
        <f aca="false">IF($A29*G29=0,"Ej inkluderet",$A29*G29)</f>
        <v>Ej inkluderet</v>
      </c>
      <c r="L29" s="102"/>
      <c r="M29" s="0" t="n">
        <f aca="false">D29</f>
        <v>1019</v>
      </c>
      <c r="N29" s="93" t="n">
        <v>0.05</v>
      </c>
      <c r="O29" s="93" t="n">
        <v>0.3</v>
      </c>
      <c r="P29" s="93" t="n">
        <v>0.5</v>
      </c>
      <c r="Q29" s="93" t="n">
        <v>0.3</v>
      </c>
      <c r="R29" s="93" t="n">
        <v>0.2</v>
      </c>
      <c r="S29" s="93" t="n">
        <v>0.05</v>
      </c>
    </row>
    <row r="30" customFormat="false" ht="15" hidden="false" customHeight="false" outlineLevel="0" collapsed="false">
      <c r="A30" s="0" t="n">
        <f aca="false">Input!B184</f>
        <v>0</v>
      </c>
      <c r="B30" s="94" t="s">
        <v>227</v>
      </c>
      <c r="C30" s="96"/>
      <c r="D30" s="102" t="n">
        <v>1359</v>
      </c>
      <c r="E30" s="102" t="n">
        <v>1359</v>
      </c>
      <c r="F30" s="102" t="n">
        <v>1359</v>
      </c>
      <c r="G30" s="102" t="n">
        <v>1359</v>
      </c>
      <c r="H30" s="0" t="str">
        <f aca="false">IF($A30*D30=0,"Ej inkluderet",$A30*D30)</f>
        <v>Ej inkluderet</v>
      </c>
      <c r="I30" s="0" t="str">
        <f aca="false">IF($A30*E30=0,"Ej inkluderet",$A30*E30)</f>
        <v>Ej inkluderet</v>
      </c>
      <c r="J30" s="0" t="str">
        <f aca="false">IF($A30*F30=0,"Ej inkluderet",$A30*F30)</f>
        <v>Ej inkluderet</v>
      </c>
      <c r="K30" s="0" t="str">
        <f aca="false">IF($A30*G30=0,"Ej inkluderet",$A30*G30)</f>
        <v>Ej inkluderet</v>
      </c>
      <c r="L30" s="102"/>
      <c r="M30" s="0" t="n">
        <f aca="false">D30</f>
        <v>1359</v>
      </c>
      <c r="N30" s="93" t="n">
        <v>0.05</v>
      </c>
      <c r="O30" s="93" t="n">
        <v>0.3</v>
      </c>
      <c r="P30" s="93" t="n">
        <v>0.5</v>
      </c>
      <c r="Q30" s="93" t="n">
        <v>0.3</v>
      </c>
      <c r="R30" s="93" t="n">
        <v>0.2</v>
      </c>
      <c r="S30" s="93" t="n">
        <v>0.05</v>
      </c>
    </row>
    <row r="31" customFormat="false" ht="15" hidden="false" customHeight="false" outlineLevel="0" collapsed="false">
      <c r="A31" s="0" t="n">
        <f aca="false">Input!B185</f>
        <v>0</v>
      </c>
      <c r="B31" s="94" t="s">
        <v>228</v>
      </c>
      <c r="C31" s="96"/>
      <c r="D31" s="102" t="n">
        <v>784</v>
      </c>
      <c r="E31" s="102" t="n">
        <v>784</v>
      </c>
      <c r="F31" s="102" t="n">
        <v>784</v>
      </c>
      <c r="G31" s="102" t="n">
        <v>784</v>
      </c>
      <c r="H31" s="0" t="str">
        <f aca="false">IF($A31*D31=0,"Ej inkluderet",$A31*D31)</f>
        <v>Ej inkluderet</v>
      </c>
      <c r="I31" s="0" t="str">
        <f aca="false">IF($A31*E31=0,"Ej inkluderet",$A31*E31)</f>
        <v>Ej inkluderet</v>
      </c>
      <c r="J31" s="0" t="str">
        <f aca="false">IF($A31*F31=0,"Ej inkluderet",$A31*F31)</f>
        <v>Ej inkluderet</v>
      </c>
      <c r="K31" s="0" t="str">
        <f aca="false">IF($A31*G31=0,"Ej inkluderet",$A31*G31)</f>
        <v>Ej inkluderet</v>
      </c>
      <c r="L31" s="102"/>
      <c r="M31" s="0" t="n">
        <f aca="false">D31</f>
        <v>784</v>
      </c>
      <c r="N31" s="93" t="n">
        <v>0.05</v>
      </c>
      <c r="O31" s="93" t="n">
        <v>0.3</v>
      </c>
      <c r="P31" s="93" t="n">
        <v>0.5</v>
      </c>
      <c r="Q31" s="93" t="n">
        <v>0.3</v>
      </c>
      <c r="R31" s="93" t="n">
        <v>0.2</v>
      </c>
      <c r="S31" s="93" t="n">
        <v>0.05</v>
      </c>
    </row>
    <row r="32" customFormat="false" ht="15" hidden="false" customHeight="false" outlineLevel="0" collapsed="false">
      <c r="A32" s="0" t="n">
        <f aca="false">Input!B186</f>
        <v>1</v>
      </c>
      <c r="B32" s="94" t="s">
        <v>229</v>
      </c>
      <c r="C32" s="96"/>
      <c r="D32" s="102" t="n">
        <v>340</v>
      </c>
      <c r="E32" s="102" t="n">
        <v>340</v>
      </c>
      <c r="F32" s="102" t="n">
        <v>340</v>
      </c>
      <c r="G32" s="102" t="n">
        <v>340</v>
      </c>
      <c r="H32" s="0" t="n">
        <f aca="false">IF($A32*D32=0,"Ej inkluderet",$A32*D32)</f>
        <v>340</v>
      </c>
      <c r="I32" s="0" t="n">
        <f aca="false">IF($A32*E32=0,"Ej inkluderet",$A32*E32)</f>
        <v>340</v>
      </c>
      <c r="J32" s="0" t="n">
        <f aca="false">IF($A32*F32=0,"Ej inkluderet",$A32*F32)</f>
        <v>340</v>
      </c>
      <c r="K32" s="0" t="n">
        <f aca="false">IF($A32*G32=0,"Ej inkluderet",$A32*G32)</f>
        <v>340</v>
      </c>
      <c r="L32" s="102"/>
      <c r="M32" s="0" t="n">
        <f aca="false">D32</f>
        <v>340</v>
      </c>
      <c r="N32" s="93" t="n">
        <v>0.05</v>
      </c>
      <c r="O32" s="93" t="n">
        <v>0.3</v>
      </c>
      <c r="P32" s="93" t="n">
        <v>0.5</v>
      </c>
      <c r="Q32" s="93" t="n">
        <v>0.3</v>
      </c>
      <c r="R32" s="93" t="n">
        <v>0.2</v>
      </c>
      <c r="S32" s="93" t="n">
        <v>0.05</v>
      </c>
    </row>
    <row r="33" customFormat="false" ht="15" hidden="false" customHeight="false" outlineLevel="0" collapsed="false">
      <c r="A33" s="0" t="n">
        <f aca="false">Input!B187</f>
        <v>1</v>
      </c>
      <c r="B33" s="94" t="s">
        <v>397</v>
      </c>
      <c r="C33" s="96"/>
      <c r="D33" s="102" t="n">
        <v>600</v>
      </c>
      <c r="E33" s="102" t="n">
        <v>600</v>
      </c>
      <c r="F33" s="102" t="n">
        <v>600</v>
      </c>
      <c r="G33" s="102" t="n">
        <v>600</v>
      </c>
      <c r="H33" s="0" t="n">
        <f aca="false">IF($A33*D33=0,"Ej inkluderet",$A33*D33)</f>
        <v>600</v>
      </c>
      <c r="I33" s="0" t="n">
        <f aca="false">IF($A33*E33=0,"Ej inkluderet",$A33*E33)</f>
        <v>600</v>
      </c>
      <c r="J33" s="0" t="n">
        <f aca="false">IF($A33*F33=0,"Ej inkluderet",$A33*F33)</f>
        <v>600</v>
      </c>
      <c r="K33" s="0" t="n">
        <f aca="false">IF($A33*G33=0,"Ej inkluderet",$A33*G33)</f>
        <v>600</v>
      </c>
      <c r="L33" s="102"/>
      <c r="M33" s="0" t="n">
        <f aca="false">D33</f>
        <v>600</v>
      </c>
      <c r="N33" s="93"/>
      <c r="O33" s="93"/>
      <c r="P33" s="93"/>
      <c r="Q33" s="93"/>
      <c r="R33" s="93"/>
      <c r="S33" s="93"/>
    </row>
    <row r="34" customFormat="false" ht="15" hidden="false" customHeight="false" outlineLevel="0" collapsed="false">
      <c r="A34" s="0" t="n">
        <f aca="false">Input!B188</f>
        <v>0</v>
      </c>
      <c r="B34" s="94" t="s">
        <v>398</v>
      </c>
      <c r="C34" s="96"/>
      <c r="D34" s="102" t="n">
        <v>1400</v>
      </c>
      <c r="E34" s="102" t="n">
        <v>1400</v>
      </c>
      <c r="F34" s="102" t="n">
        <v>1400</v>
      </c>
      <c r="G34" s="102" t="n">
        <v>1400</v>
      </c>
      <c r="H34" s="0" t="str">
        <f aca="false">IF($A34*D34=0,"Ej inkluderet",$A34*D34)</f>
        <v>Ej inkluderet</v>
      </c>
      <c r="I34" s="0" t="str">
        <f aca="false">IF($A34*E34=0,"Ej inkluderet",$A34*E34)</f>
        <v>Ej inkluderet</v>
      </c>
      <c r="J34" s="0" t="str">
        <f aca="false">IF($A34*F34=0,"Ej inkluderet",$A34*F34)</f>
        <v>Ej inkluderet</v>
      </c>
      <c r="K34" s="0" t="str">
        <f aca="false">IF($A34*G34=0,"Ej inkluderet",$A34*G34)</f>
        <v>Ej inkluderet</v>
      </c>
      <c r="L34" s="102"/>
      <c r="M34" s="0" t="n">
        <f aca="false">D34</f>
        <v>1400</v>
      </c>
      <c r="N34" s="93"/>
      <c r="O34" s="93"/>
      <c r="P34" s="93"/>
      <c r="Q34" s="93"/>
      <c r="R34" s="93"/>
      <c r="S34" s="93"/>
    </row>
    <row r="35" customFormat="false" ht="15" hidden="false" customHeight="false" outlineLevel="0" collapsed="false">
      <c r="A35" s="0" t="n">
        <f aca="false">Input!B189</f>
        <v>0</v>
      </c>
      <c r="B35" s="94" t="s">
        <v>232</v>
      </c>
      <c r="C35" s="96"/>
      <c r="D35" s="102" t="n">
        <v>171</v>
      </c>
      <c r="E35" s="102" t="n">
        <v>171</v>
      </c>
      <c r="F35" s="102" t="n">
        <v>171</v>
      </c>
      <c r="G35" s="102" t="n">
        <v>171</v>
      </c>
      <c r="H35" s="0" t="str">
        <f aca="false">IF($A35*D35=0,"Ej inkluderet",$A35*D35)</f>
        <v>Ej inkluderet</v>
      </c>
      <c r="I35" s="0" t="str">
        <f aca="false">IF($A35*E35=0,"Ej inkluderet",$A35*E35)</f>
        <v>Ej inkluderet</v>
      </c>
      <c r="J35" s="0" t="str">
        <f aca="false">IF($A35*F35=0,"Ej inkluderet",$A35*F35)</f>
        <v>Ej inkluderet</v>
      </c>
      <c r="K35" s="0" t="str">
        <f aca="false">IF($A35*G35=0,"Ej inkluderet",$A35*G35)</f>
        <v>Ej inkluderet</v>
      </c>
      <c r="L35" s="102"/>
      <c r="M35" s="0" t="n">
        <f aca="false">D35</f>
        <v>171</v>
      </c>
      <c r="N35" s="93" t="n">
        <v>0.05</v>
      </c>
      <c r="O35" s="93" t="n">
        <v>0.3</v>
      </c>
      <c r="P35" s="93" t="n">
        <v>0.5</v>
      </c>
      <c r="Q35" s="93" t="n">
        <v>0.3</v>
      </c>
      <c r="R35" s="93" t="n">
        <v>0.2</v>
      </c>
      <c r="S35" s="93" t="n">
        <v>0.05</v>
      </c>
    </row>
    <row r="36" customFormat="false" ht="15" hidden="false" customHeight="false" outlineLevel="0" collapsed="false">
      <c r="A36" s="0" t="n">
        <f aca="false">Input!B190</f>
        <v>0</v>
      </c>
      <c r="B36" s="94" t="s">
        <v>233</v>
      </c>
      <c r="C36" s="96"/>
      <c r="D36" s="102" t="n">
        <v>171</v>
      </c>
      <c r="E36" s="102" t="n">
        <v>171</v>
      </c>
      <c r="F36" s="102" t="n">
        <v>171</v>
      </c>
      <c r="G36" s="102" t="n">
        <v>171</v>
      </c>
      <c r="H36" s="0" t="str">
        <f aca="false">IF($A36*D36=0,"Ej inkluderet",$A36*D36)</f>
        <v>Ej inkluderet</v>
      </c>
      <c r="I36" s="0" t="str">
        <f aca="false">IF($A36*E36=0,"Ej inkluderet",$A36*E36)</f>
        <v>Ej inkluderet</v>
      </c>
      <c r="J36" s="0" t="str">
        <f aca="false">IF($A36*F36=0,"Ej inkluderet",$A36*F36)</f>
        <v>Ej inkluderet</v>
      </c>
      <c r="K36" s="0" t="str">
        <f aca="false">IF($A36*G36=0,"Ej inkluderet",$A36*G36)</f>
        <v>Ej inkluderet</v>
      </c>
      <c r="L36" s="102"/>
      <c r="M36" s="0" t="n">
        <f aca="false">D36</f>
        <v>171</v>
      </c>
      <c r="N36" s="93" t="n">
        <v>0.05</v>
      </c>
      <c r="O36" s="93" t="n">
        <v>0.3</v>
      </c>
      <c r="P36" s="93" t="n">
        <v>0.5</v>
      </c>
      <c r="Q36" s="93" t="n">
        <v>0.3</v>
      </c>
      <c r="R36" s="93" t="n">
        <v>0.2</v>
      </c>
      <c r="S36" s="93" t="n">
        <v>0.05</v>
      </c>
    </row>
    <row r="37" customFormat="false" ht="15" hidden="false" customHeight="false" outlineLevel="0" collapsed="false">
      <c r="A37" s="0" t="n">
        <f aca="false">Input!B191</f>
        <v>0</v>
      </c>
      <c r="B37" s="103" t="s">
        <v>234</v>
      </c>
      <c r="C37" s="96"/>
      <c r="D37" s="102" t="n">
        <v>102</v>
      </c>
      <c r="E37" s="102" t="n">
        <v>102</v>
      </c>
      <c r="F37" s="102" t="n">
        <v>102</v>
      </c>
      <c r="G37" s="102" t="n">
        <v>102</v>
      </c>
      <c r="H37" s="0" t="str">
        <f aca="false">IF($A37*D37=0,"Ej inkluderet",$A37*D37)</f>
        <v>Ej inkluderet</v>
      </c>
      <c r="I37" s="0" t="str">
        <f aca="false">IF($A37*E37=0,"Ej inkluderet",$A37*E37)</f>
        <v>Ej inkluderet</v>
      </c>
      <c r="J37" s="0" t="str">
        <f aca="false">IF($A37*F37=0,"Ej inkluderet",$A37*F37)</f>
        <v>Ej inkluderet</v>
      </c>
      <c r="K37" s="0" t="str">
        <f aca="false">IF($A37*G37=0,"Ej inkluderet",$A37*G37)</f>
        <v>Ej inkluderet</v>
      </c>
      <c r="L37" s="102"/>
      <c r="M37" s="0" t="n">
        <f aca="false">D37</f>
        <v>102</v>
      </c>
      <c r="N37" s="93" t="n">
        <v>0.05</v>
      </c>
      <c r="O37" s="93" t="n">
        <v>0.3</v>
      </c>
      <c r="P37" s="93" t="n">
        <v>0.5</v>
      </c>
      <c r="Q37" s="93" t="n">
        <v>0.3</v>
      </c>
      <c r="R37" s="93" t="n">
        <v>0.2</v>
      </c>
      <c r="S37" s="93" t="n">
        <v>0.05</v>
      </c>
    </row>
    <row r="38" customFormat="false" ht="15" hidden="false" customHeight="false" outlineLevel="0" collapsed="false">
      <c r="A38" s="0" t="n">
        <f aca="false">Input!B192</f>
        <v>0</v>
      </c>
      <c r="B38" s="94" t="s">
        <v>399</v>
      </c>
      <c r="C38" s="96"/>
      <c r="D38" s="102" t="n">
        <v>171</v>
      </c>
      <c r="E38" s="102" t="n">
        <v>171</v>
      </c>
      <c r="F38" s="102" t="n">
        <v>171</v>
      </c>
      <c r="G38" s="102" t="n">
        <v>171</v>
      </c>
      <c r="H38" s="0" t="str">
        <f aca="false">IF($A38*D38=0,"Ej inkluderet",$A38*D38)</f>
        <v>Ej inkluderet</v>
      </c>
      <c r="I38" s="0" t="str">
        <f aca="false">IF($A38*E38=0,"Ej inkluderet",$A38*E38)</f>
        <v>Ej inkluderet</v>
      </c>
      <c r="J38" s="0" t="str">
        <f aca="false">IF($A38*F38=0,"Ej inkluderet",$A38*F38)</f>
        <v>Ej inkluderet</v>
      </c>
      <c r="K38" s="0" t="str">
        <f aca="false">IF($A38*G38=0,"Ej inkluderet",$A38*G38)</f>
        <v>Ej inkluderet</v>
      </c>
      <c r="L38" s="102"/>
      <c r="M38" s="0" t="n">
        <f aca="false">D38</f>
        <v>171</v>
      </c>
      <c r="N38" s="93" t="n">
        <v>0.05</v>
      </c>
      <c r="O38" s="93" t="n">
        <v>0.3</v>
      </c>
      <c r="P38" s="93" t="n">
        <v>0.5</v>
      </c>
      <c r="Q38" s="93" t="n">
        <v>0.3</v>
      </c>
      <c r="R38" s="93" t="n">
        <v>0.2</v>
      </c>
      <c r="S38" s="93" t="n">
        <v>0.05</v>
      </c>
    </row>
    <row r="39" customFormat="false" ht="15" hidden="false" customHeight="false" outlineLevel="0" collapsed="false">
      <c r="A39" s="0" t="n">
        <f aca="false">Input!B193</f>
        <v>0</v>
      </c>
      <c r="B39" s="94" t="s">
        <v>236</v>
      </c>
      <c r="C39" s="96"/>
      <c r="D39" s="102" t="n">
        <v>837</v>
      </c>
      <c r="E39" s="102" t="n">
        <v>837</v>
      </c>
      <c r="F39" s="102" t="n">
        <v>837</v>
      </c>
      <c r="G39" s="102" t="n">
        <v>837</v>
      </c>
      <c r="H39" s="0" t="str">
        <f aca="false">IF($A39*D39=0,"Ej inkluderet",$A39*D39)</f>
        <v>Ej inkluderet</v>
      </c>
      <c r="I39" s="0" t="str">
        <f aca="false">IF($A39*E39=0,"Ej inkluderet",$A39*E39)</f>
        <v>Ej inkluderet</v>
      </c>
      <c r="J39" s="0" t="str">
        <f aca="false">IF($A39*F39=0,"Ej inkluderet",$A39*F39)</f>
        <v>Ej inkluderet</v>
      </c>
      <c r="K39" s="0" t="str">
        <f aca="false">IF($A39*G39=0,"Ej inkluderet",$A39*G39)</f>
        <v>Ej inkluderet</v>
      </c>
      <c r="L39" s="102"/>
      <c r="M39" s="0" t="n">
        <f aca="false">D39</f>
        <v>837</v>
      </c>
      <c r="N39" s="93" t="n">
        <v>0.05</v>
      </c>
      <c r="O39" s="93" t="n">
        <v>0.3</v>
      </c>
      <c r="P39" s="93" t="n">
        <v>0.5</v>
      </c>
      <c r="Q39" s="93" t="n">
        <v>0.3</v>
      </c>
      <c r="R39" s="93" t="n">
        <v>0.2</v>
      </c>
      <c r="S39" s="93" t="n">
        <v>0.05</v>
      </c>
    </row>
    <row r="40" customFormat="false" ht="15" hidden="false" customHeight="false" outlineLevel="0" collapsed="false">
      <c r="A40" s="0" t="n">
        <f aca="false">Input!B194</f>
        <v>0</v>
      </c>
      <c r="B40" s="94" t="s">
        <v>237</v>
      </c>
      <c r="C40" s="96"/>
      <c r="D40" s="102" t="n">
        <v>1562</v>
      </c>
      <c r="E40" s="102" t="n">
        <v>1562</v>
      </c>
      <c r="F40" s="102" t="n">
        <v>1562</v>
      </c>
      <c r="G40" s="102" t="n">
        <v>1562</v>
      </c>
      <c r="H40" s="0" t="str">
        <f aca="false">IF($A40*D40=0,"Ej inkluderet",$A40*D40)</f>
        <v>Ej inkluderet</v>
      </c>
      <c r="I40" s="0" t="str">
        <f aca="false">IF($A40*E40=0,"Ej inkluderet",$A40*E40)</f>
        <v>Ej inkluderet</v>
      </c>
      <c r="J40" s="0" t="str">
        <f aca="false">IF($A40*F40=0,"Ej inkluderet",$A40*F40)</f>
        <v>Ej inkluderet</v>
      </c>
      <c r="K40" s="0" t="str">
        <f aca="false">IF($A40*G40=0,"Ej inkluderet",$A40*G40)</f>
        <v>Ej inkluderet</v>
      </c>
      <c r="L40" s="102"/>
      <c r="M40" s="0" t="n">
        <f aca="false">D40</f>
        <v>1562</v>
      </c>
      <c r="N40" s="93" t="n">
        <v>0.05</v>
      </c>
      <c r="O40" s="93" t="n">
        <v>0.3</v>
      </c>
      <c r="P40" s="93" t="n">
        <v>0.5</v>
      </c>
      <c r="Q40" s="93" t="n">
        <v>0.3</v>
      </c>
      <c r="R40" s="93" t="n">
        <v>0.2</v>
      </c>
      <c r="S40" s="93" t="n">
        <v>0.05</v>
      </c>
    </row>
    <row r="41" customFormat="false" ht="15" hidden="false" customHeight="false" outlineLevel="0" collapsed="false">
      <c r="A41" s="0" t="n">
        <f aca="false">Input!B195</f>
        <v>0</v>
      </c>
      <c r="B41" s="94" t="s">
        <v>238</v>
      </c>
      <c r="C41" s="96"/>
      <c r="D41" s="102" t="n">
        <v>226</v>
      </c>
      <c r="E41" s="102" t="n">
        <v>226</v>
      </c>
      <c r="F41" s="102" t="n">
        <v>226</v>
      </c>
      <c r="G41" s="102" t="n">
        <v>226</v>
      </c>
      <c r="H41" s="0" t="str">
        <f aca="false">IF($A41*D41=0,"Ej inkluderet",$A41*D41)</f>
        <v>Ej inkluderet</v>
      </c>
      <c r="I41" s="0" t="str">
        <f aca="false">IF($A41*E41=0,"Ej inkluderet",$A41*E41)</f>
        <v>Ej inkluderet</v>
      </c>
      <c r="J41" s="0" t="str">
        <f aca="false">IF($A41*F41=0,"Ej inkluderet",$A41*F41)</f>
        <v>Ej inkluderet</v>
      </c>
      <c r="K41" s="0" t="str">
        <f aca="false">IF($A41*G41=0,"Ej inkluderet",$A41*G41)</f>
        <v>Ej inkluderet</v>
      </c>
      <c r="L41" s="102"/>
      <c r="M41" s="0" t="n">
        <f aca="false">D41</f>
        <v>226</v>
      </c>
      <c r="N41" s="93" t="n">
        <v>0.05</v>
      </c>
      <c r="O41" s="93" t="n">
        <v>0.3</v>
      </c>
      <c r="P41" s="93" t="n">
        <v>0.5</v>
      </c>
      <c r="Q41" s="93" t="n">
        <v>0.3</v>
      </c>
      <c r="R41" s="93" t="n">
        <v>0.2</v>
      </c>
      <c r="S41" s="93" t="n">
        <v>0.05</v>
      </c>
    </row>
    <row r="42" customFormat="false" ht="15" hidden="false" customHeight="false" outlineLevel="0" collapsed="false">
      <c r="A42" s="0" t="n">
        <f aca="false">Input!B196</f>
        <v>0</v>
      </c>
      <c r="B42" s="0" t="s">
        <v>239</v>
      </c>
      <c r="C42" s="96"/>
      <c r="D42" s="102" t="n">
        <v>1359</v>
      </c>
      <c r="E42" s="102" t="n">
        <v>1359</v>
      </c>
      <c r="F42" s="102" t="n">
        <v>1359</v>
      </c>
      <c r="G42" s="102" t="n">
        <v>1359</v>
      </c>
      <c r="H42" s="0" t="str">
        <f aca="false">IF($A42*D42=0,"Ej inkluderet",$A42*D42)</f>
        <v>Ej inkluderet</v>
      </c>
      <c r="I42" s="0" t="str">
        <f aca="false">IF($A42*E42=0,"Ej inkluderet",$A42*E42)</f>
        <v>Ej inkluderet</v>
      </c>
      <c r="J42" s="0" t="str">
        <f aca="false">IF($A42*F42=0,"Ej inkluderet",$A42*F42)</f>
        <v>Ej inkluderet</v>
      </c>
      <c r="K42" s="0" t="str">
        <f aca="false">IF($A42*G42=0,"Ej inkluderet",$A42*G42)</f>
        <v>Ej inkluderet</v>
      </c>
      <c r="L42" s="102"/>
      <c r="M42" s="0" t="n">
        <f aca="false">D42</f>
        <v>1359</v>
      </c>
      <c r="N42" s="93"/>
      <c r="O42" s="93"/>
      <c r="P42" s="93"/>
      <c r="Q42" s="93"/>
      <c r="R42" s="93"/>
      <c r="S42" s="93"/>
    </row>
    <row r="43" customFormat="false" ht="15" hidden="false" customHeight="false" outlineLevel="0" collapsed="false">
      <c r="A43" s="0" t="n">
        <f aca="false">Input!B197</f>
        <v>0</v>
      </c>
      <c r="B43" s="0" t="s">
        <v>240</v>
      </c>
      <c r="C43" s="96"/>
      <c r="D43" s="102" t="n">
        <v>1505</v>
      </c>
      <c r="E43" s="102" t="n">
        <v>1505</v>
      </c>
      <c r="F43" s="102" t="n">
        <v>1505</v>
      </c>
      <c r="G43" s="102" t="n">
        <v>1505</v>
      </c>
      <c r="H43" s="0" t="str">
        <f aca="false">IF($A43*D43=0,"Ej inkluderet",$A43*D43)</f>
        <v>Ej inkluderet</v>
      </c>
      <c r="I43" s="0" t="str">
        <f aca="false">IF($A43*E43=0,"Ej inkluderet",$A43*E43)</f>
        <v>Ej inkluderet</v>
      </c>
      <c r="J43" s="0" t="str">
        <f aca="false">IF($A43*F43=0,"Ej inkluderet",$A43*F43)</f>
        <v>Ej inkluderet</v>
      </c>
      <c r="K43" s="0" t="str">
        <f aca="false">IF($A43*G43=0,"Ej inkluderet",$A43*G43)</f>
        <v>Ej inkluderet</v>
      </c>
      <c r="L43" s="102"/>
      <c r="M43" s="0" t="n">
        <f aca="false">D43</f>
        <v>1505</v>
      </c>
      <c r="N43" s="93"/>
      <c r="O43" s="93"/>
      <c r="P43" s="93"/>
      <c r="Q43" s="93"/>
      <c r="R43" s="93"/>
      <c r="S43" s="93"/>
    </row>
    <row r="44" customFormat="false" ht="15" hidden="false" customHeight="false" outlineLevel="0" collapsed="false">
      <c r="A44" s="0" t="n">
        <f aca="false">Input!B198</f>
        <v>0</v>
      </c>
      <c r="B44" s="94" t="s">
        <v>241</v>
      </c>
      <c r="C44" s="96"/>
      <c r="D44" s="102" t="n">
        <v>1</v>
      </c>
      <c r="E44" s="102" t="n">
        <v>1</v>
      </c>
      <c r="F44" s="102" t="n">
        <v>1</v>
      </c>
      <c r="G44" s="102" t="n">
        <v>1</v>
      </c>
      <c r="H44" s="0" t="str">
        <f aca="false">IF($A44*D44=0,"Ej inkluderet",$A44*D44)</f>
        <v>Ej inkluderet</v>
      </c>
      <c r="I44" s="0" t="str">
        <f aca="false">IF($A44*E44=0,"Ej inkluderet",$A44*E44)</f>
        <v>Ej inkluderet</v>
      </c>
      <c r="J44" s="0" t="str">
        <f aca="false">IF($A44*F44=0,"Ej inkluderet",$A44*F44)</f>
        <v>Ej inkluderet</v>
      </c>
      <c r="K44" s="0" t="str">
        <f aca="false">IF($A44*G44=0,"Ej inkluderet",$A44*G44)</f>
        <v>Ej inkluderet</v>
      </c>
      <c r="L44" s="102"/>
      <c r="M44" s="0" t="n">
        <v>1</v>
      </c>
      <c r="N44" s="93" t="n">
        <v>0.05</v>
      </c>
      <c r="O44" s="93" t="n">
        <v>0.3</v>
      </c>
      <c r="P44" s="93" t="n">
        <v>0.5</v>
      </c>
      <c r="Q44" s="93" t="n">
        <v>0.3</v>
      </c>
      <c r="R44" s="93" t="n">
        <v>0.2</v>
      </c>
      <c r="S44" s="93" t="n">
        <v>0.05</v>
      </c>
    </row>
    <row r="45" customFormat="false" ht="15" hidden="false" customHeight="false" outlineLevel="0" collapsed="false">
      <c r="B45" s="94"/>
      <c r="C45" s="96"/>
      <c r="D45" s="102"/>
      <c r="E45" s="102"/>
      <c r="F45" s="102"/>
      <c r="G45" s="102"/>
      <c r="H45" s="102"/>
      <c r="I45" s="102"/>
      <c r="J45" s="102"/>
      <c r="K45" s="102"/>
      <c r="L45" s="102"/>
      <c r="N45" s="93"/>
      <c r="O45" s="93"/>
      <c r="P45" s="93"/>
      <c r="Q45" s="93"/>
      <c r="R45" s="93"/>
      <c r="S45" s="93"/>
    </row>
    <row r="46" customFormat="false" ht="15" hidden="false" customHeight="false" outlineLevel="0" collapsed="false">
      <c r="B46" s="94" t="s">
        <v>242</v>
      </c>
      <c r="C46" s="96"/>
      <c r="D46" s="102"/>
      <c r="E46" s="102"/>
      <c r="F46" s="102"/>
      <c r="G46" s="102"/>
      <c r="H46" s="102"/>
      <c r="I46" s="102"/>
      <c r="J46" s="102"/>
      <c r="K46" s="102"/>
      <c r="L46" s="102"/>
      <c r="N46" s="93"/>
      <c r="O46" s="93"/>
      <c r="P46" s="93"/>
      <c r="Q46" s="93"/>
      <c r="R46" s="93"/>
      <c r="S46" s="93"/>
    </row>
    <row r="47" customFormat="false" ht="15" hidden="false" customHeight="false" outlineLevel="0" collapsed="false">
      <c r="B47" s="94"/>
      <c r="C47" s="96"/>
      <c r="D47" s="102"/>
      <c r="E47" s="102"/>
      <c r="F47" s="102"/>
      <c r="G47" s="102"/>
      <c r="H47" s="102"/>
      <c r="I47" s="102"/>
      <c r="J47" s="102"/>
      <c r="K47" s="102"/>
      <c r="L47" s="102"/>
      <c r="N47" s="93"/>
      <c r="O47" s="93"/>
      <c r="P47" s="93"/>
      <c r="Q47" s="93"/>
      <c r="R47" s="93"/>
      <c r="S47" s="93"/>
    </row>
    <row r="48" customFormat="false" ht="15" hidden="false" customHeight="false" outlineLevel="0" collapsed="false">
      <c r="A48" s="0" t="n">
        <f aca="false">Input!B202</f>
        <v>1</v>
      </c>
      <c r="B48" s="0" t="s">
        <v>203</v>
      </c>
      <c r="D48" s="104" t="n">
        <v>699</v>
      </c>
      <c r="M48" s="0" t="n">
        <f aca="false">D48*6</f>
        <v>4194</v>
      </c>
      <c r="N48" s="93" t="n">
        <v>0.05</v>
      </c>
      <c r="O48" s="93" t="n">
        <v>0.3</v>
      </c>
      <c r="P48" s="93" t="n">
        <v>0.5</v>
      </c>
      <c r="Q48" s="93" t="n">
        <v>0.3</v>
      </c>
      <c r="R48" s="93" t="n">
        <v>0.2</v>
      </c>
      <c r="S48" s="93" t="n">
        <v>0.05</v>
      </c>
    </row>
    <row r="49" customFormat="false" ht="15" hidden="false" customHeight="false" outlineLevel="0" collapsed="false">
      <c r="A49" s="0" t="n">
        <f aca="false">Input!B203</f>
        <v>0</v>
      </c>
      <c r="B49" s="0" t="s">
        <v>63</v>
      </c>
      <c r="D49" s="101" t="n">
        <v>999</v>
      </c>
      <c r="E49" s="96"/>
      <c r="F49" s="96"/>
      <c r="G49" s="96"/>
      <c r="H49" s="96"/>
      <c r="I49" s="96"/>
      <c r="J49" s="96"/>
      <c r="K49" s="96"/>
      <c r="L49" s="96"/>
      <c r="M49" s="0" t="n">
        <f aca="false">D49*6</f>
        <v>5994</v>
      </c>
      <c r="N49" s="93" t="n">
        <v>0.05</v>
      </c>
      <c r="O49" s="93" t="n">
        <v>0.3</v>
      </c>
      <c r="P49" s="93" t="n">
        <v>0.5</v>
      </c>
      <c r="Q49" s="93" t="n">
        <v>0.3</v>
      </c>
      <c r="R49" s="93" t="n">
        <v>0.2</v>
      </c>
      <c r="S49" s="93" t="n">
        <v>0.05</v>
      </c>
    </row>
    <row r="50" customFormat="false" ht="15" hidden="false" customHeight="false" outlineLevel="0" collapsed="false">
      <c r="A50" s="0" t="n">
        <f aca="false">Input!B204</f>
        <v>0</v>
      </c>
      <c r="B50" s="94" t="s">
        <v>206</v>
      </c>
      <c r="D50" s="101"/>
      <c r="E50" s="96"/>
      <c r="F50" s="96"/>
      <c r="G50" s="96"/>
      <c r="H50" s="96"/>
      <c r="I50" s="96"/>
      <c r="J50" s="96"/>
      <c r="K50" s="96"/>
      <c r="L50" s="96"/>
      <c r="N50" s="0" t="n">
        <v>150</v>
      </c>
      <c r="O50" s="0" t="n">
        <v>450</v>
      </c>
      <c r="P50" s="0" t="n">
        <v>840</v>
      </c>
      <c r="Q50" s="0" t="n">
        <v>100</v>
      </c>
      <c r="R50" s="0" t="n">
        <v>100</v>
      </c>
      <c r="S50" s="0" t="n">
        <v>50</v>
      </c>
    </row>
    <row r="51" customFormat="false" ht="15" hidden="false" customHeight="false" outlineLevel="0" collapsed="false">
      <c r="A51" s="0" t="n">
        <f aca="false">Input!B205</f>
        <v>5</v>
      </c>
      <c r="B51" s="94" t="s">
        <v>208</v>
      </c>
      <c r="D51" s="101"/>
      <c r="E51" s="96"/>
      <c r="F51" s="96"/>
      <c r="G51" s="96"/>
      <c r="H51" s="96"/>
      <c r="I51" s="96"/>
      <c r="J51" s="96"/>
      <c r="K51" s="96"/>
      <c r="L51" s="96"/>
      <c r="N51" s="0" t="n">
        <v>275</v>
      </c>
      <c r="O51" s="0" t="n">
        <v>825</v>
      </c>
      <c r="P51" s="0" t="n">
        <v>1540</v>
      </c>
      <c r="Q51" s="0" t="n">
        <v>200</v>
      </c>
      <c r="R51" s="0" t="n">
        <v>200</v>
      </c>
      <c r="S51" s="0" t="n">
        <v>50</v>
      </c>
    </row>
    <row r="52" customFormat="false" ht="15" hidden="false" customHeight="false" outlineLevel="0" collapsed="false">
      <c r="A52" s="0" t="n">
        <f aca="false">Input!B206</f>
        <v>0</v>
      </c>
      <c r="B52" s="94" t="s">
        <v>209</v>
      </c>
      <c r="D52" s="101"/>
      <c r="E52" s="96"/>
      <c r="F52" s="96"/>
      <c r="G52" s="96"/>
      <c r="H52" s="96"/>
      <c r="I52" s="96"/>
      <c r="J52" s="96"/>
      <c r="K52" s="96"/>
      <c r="L52" s="96"/>
      <c r="N52" s="0" t="n">
        <v>300</v>
      </c>
      <c r="O52" s="0" t="n">
        <v>900</v>
      </c>
      <c r="P52" s="0" t="n">
        <v>1680</v>
      </c>
      <c r="Q52" s="0" t="n">
        <v>200</v>
      </c>
      <c r="R52" s="0" t="n">
        <v>200</v>
      </c>
      <c r="S52" s="0" t="n">
        <v>50</v>
      </c>
    </row>
    <row r="53" customFormat="false" ht="15" hidden="false" customHeight="false" outlineLevel="0" collapsed="false">
      <c r="A53" s="0" t="n">
        <f aca="false">Input!B207</f>
        <v>0</v>
      </c>
      <c r="B53" s="94" t="s">
        <v>211</v>
      </c>
      <c r="C53" s="96"/>
      <c r="D53" s="105" t="n">
        <v>7</v>
      </c>
      <c r="E53" s="106"/>
      <c r="F53" s="106"/>
      <c r="G53" s="106"/>
      <c r="H53" s="106"/>
      <c r="I53" s="106"/>
      <c r="J53" s="106"/>
      <c r="K53" s="106"/>
      <c r="L53" s="106"/>
      <c r="M53" s="0" t="n">
        <f aca="false">D53*6</f>
        <v>42</v>
      </c>
      <c r="N53" s="99" t="n">
        <v>0.05</v>
      </c>
      <c r="O53" s="99" t="n">
        <v>0.3</v>
      </c>
      <c r="P53" s="99" t="n">
        <v>0.5</v>
      </c>
      <c r="Q53" s="99" t="n">
        <v>0.3</v>
      </c>
      <c r="R53" s="99" t="n">
        <v>0.2</v>
      </c>
      <c r="S53" s="99" t="n">
        <v>0.05</v>
      </c>
    </row>
    <row r="54" customFormat="false" ht="15" hidden="false" customHeight="false" outlineLevel="0" collapsed="false">
      <c r="A54" s="0" t="n">
        <f aca="false">Input!B208</f>
        <v>0</v>
      </c>
      <c r="B54" s="100" t="s">
        <v>212</v>
      </c>
      <c r="C54" s="96"/>
      <c r="D54" s="105" t="n">
        <v>42</v>
      </c>
      <c r="E54" s="106"/>
      <c r="F54" s="106"/>
      <c r="G54" s="106"/>
      <c r="H54" s="106"/>
      <c r="I54" s="106"/>
      <c r="J54" s="106"/>
      <c r="K54" s="106"/>
      <c r="L54" s="106"/>
      <c r="M54" s="0" t="n">
        <f aca="false">D54*6</f>
        <v>252</v>
      </c>
      <c r="N54" s="99" t="n">
        <v>0.05</v>
      </c>
      <c r="O54" s="99" t="n">
        <v>0.3</v>
      </c>
      <c r="P54" s="99" t="n">
        <v>0.5</v>
      </c>
      <c r="Q54" s="99" t="n">
        <v>0.3</v>
      </c>
      <c r="R54" s="99" t="n">
        <v>0.2</v>
      </c>
      <c r="S54" s="99" t="n">
        <v>0.05</v>
      </c>
    </row>
    <row r="55" customFormat="false" ht="15" hidden="false" customHeight="false" outlineLevel="0" collapsed="false">
      <c r="A55" s="0" t="n">
        <f aca="false">Input!B209</f>
        <v>0</v>
      </c>
      <c r="B55" s="94" t="s">
        <v>213</v>
      </c>
      <c r="C55" s="96"/>
      <c r="D55" s="105" t="n">
        <v>22</v>
      </c>
      <c r="E55" s="106"/>
      <c r="F55" s="106"/>
      <c r="G55" s="106"/>
      <c r="H55" s="106"/>
      <c r="I55" s="106"/>
      <c r="J55" s="106"/>
      <c r="K55" s="106"/>
      <c r="L55" s="106"/>
      <c r="M55" s="0" t="n">
        <f aca="false">D55*6</f>
        <v>132</v>
      </c>
      <c r="N55" s="99" t="n">
        <v>0.05</v>
      </c>
      <c r="O55" s="99" t="n">
        <v>0.3</v>
      </c>
      <c r="P55" s="99" t="n">
        <v>0.5</v>
      </c>
      <c r="Q55" s="99" t="n">
        <v>0.3</v>
      </c>
      <c r="R55" s="99" t="n">
        <v>0.2</v>
      </c>
      <c r="S55" s="99" t="n">
        <v>0.05</v>
      </c>
    </row>
    <row r="56" customFormat="false" ht="15" hidden="false" customHeight="false" outlineLevel="0" collapsed="false">
      <c r="A56" s="0" t="n">
        <f aca="false">Input!B210</f>
        <v>0</v>
      </c>
      <c r="B56" s="94" t="s">
        <v>214</v>
      </c>
      <c r="C56" s="96"/>
      <c r="D56" s="105" t="n">
        <v>90</v>
      </c>
      <c r="E56" s="106"/>
      <c r="F56" s="106"/>
      <c r="G56" s="106"/>
      <c r="H56" s="106"/>
      <c r="I56" s="106"/>
      <c r="J56" s="106"/>
      <c r="K56" s="106"/>
      <c r="L56" s="106"/>
      <c r="M56" s="0" t="n">
        <f aca="false">D56*6</f>
        <v>540</v>
      </c>
      <c r="N56" s="99" t="n">
        <v>0.05</v>
      </c>
      <c r="O56" s="99" t="n">
        <v>0.3</v>
      </c>
      <c r="P56" s="99" t="n">
        <v>0.5</v>
      </c>
      <c r="Q56" s="99" t="n">
        <v>0.3</v>
      </c>
      <c r="R56" s="99" t="n">
        <v>0.2</v>
      </c>
      <c r="S56" s="99" t="n">
        <v>0.05</v>
      </c>
    </row>
    <row r="57" customFormat="false" ht="15" hidden="false" customHeight="false" outlineLevel="0" collapsed="false">
      <c r="A57" s="0" t="n">
        <f aca="false">Input!B211</f>
        <v>0</v>
      </c>
      <c r="B57" s="94" t="s">
        <v>215</v>
      </c>
      <c r="C57" s="96"/>
      <c r="D57" s="105" t="n">
        <v>22</v>
      </c>
      <c r="E57" s="106"/>
      <c r="F57" s="106"/>
      <c r="G57" s="106"/>
      <c r="H57" s="106"/>
      <c r="I57" s="106"/>
      <c r="J57" s="106"/>
      <c r="K57" s="106"/>
      <c r="L57" s="106"/>
      <c r="M57" s="0" t="n">
        <f aca="false">D57*6</f>
        <v>132</v>
      </c>
      <c r="N57" s="99" t="n">
        <v>0.05</v>
      </c>
      <c r="O57" s="99" t="n">
        <v>0.3</v>
      </c>
      <c r="P57" s="99" t="n">
        <v>0.5</v>
      </c>
      <c r="Q57" s="99" t="n">
        <v>0.3</v>
      </c>
      <c r="R57" s="99" t="n">
        <v>0.2</v>
      </c>
      <c r="S57" s="99" t="n">
        <v>0.05</v>
      </c>
    </row>
    <row r="58" customFormat="false" ht="15" hidden="false" customHeight="false" outlineLevel="0" collapsed="false">
      <c r="A58" s="0" t="n">
        <f aca="false">Input!B212</f>
        <v>0</v>
      </c>
      <c r="B58" s="94" t="s">
        <v>216</v>
      </c>
      <c r="C58" s="96"/>
      <c r="D58" s="105" t="n">
        <v>210</v>
      </c>
      <c r="E58" s="106"/>
      <c r="F58" s="106"/>
      <c r="G58" s="106"/>
      <c r="H58" s="106"/>
      <c r="I58" s="106"/>
      <c r="J58" s="106"/>
      <c r="K58" s="106"/>
      <c r="L58" s="106"/>
      <c r="M58" s="0" t="n">
        <f aca="false">D58*6</f>
        <v>1260</v>
      </c>
      <c r="N58" s="99" t="n">
        <v>0.05</v>
      </c>
      <c r="O58" s="99" t="n">
        <v>0.3</v>
      </c>
      <c r="P58" s="99" t="n">
        <v>0.5</v>
      </c>
      <c r="Q58" s="99" t="n">
        <v>0.3</v>
      </c>
      <c r="R58" s="99" t="n">
        <v>0.2</v>
      </c>
      <c r="S58" s="99" t="n">
        <v>0.05</v>
      </c>
    </row>
    <row r="59" customFormat="false" ht="15" hidden="false" customHeight="false" outlineLevel="0" collapsed="false">
      <c r="A59" s="0" t="n">
        <f aca="false">Input!B213</f>
        <v>0</v>
      </c>
      <c r="B59" s="94" t="s">
        <v>217</v>
      </c>
      <c r="C59" s="96"/>
      <c r="D59" s="105" t="n">
        <v>11</v>
      </c>
      <c r="E59" s="106"/>
      <c r="F59" s="106"/>
      <c r="G59" s="106"/>
      <c r="H59" s="106"/>
      <c r="I59" s="106"/>
      <c r="J59" s="106"/>
      <c r="K59" s="106"/>
      <c r="L59" s="106"/>
      <c r="M59" s="0" t="n">
        <f aca="false">D59*6</f>
        <v>66</v>
      </c>
      <c r="N59" s="99" t="n">
        <v>0.05</v>
      </c>
      <c r="O59" s="99" t="n">
        <v>0.3</v>
      </c>
      <c r="P59" s="99" t="n">
        <v>0.5</v>
      </c>
      <c r="Q59" s="99" t="n">
        <v>0.3</v>
      </c>
      <c r="R59" s="99" t="n">
        <v>0.2</v>
      </c>
      <c r="S59" s="99" t="n">
        <v>0.05</v>
      </c>
    </row>
    <row r="60" customFormat="false" ht="15" hidden="false" customHeight="false" outlineLevel="0" collapsed="false">
      <c r="A60" s="0" t="n">
        <f aca="false">Input!B214</f>
        <v>0</v>
      </c>
      <c r="B60" s="94" t="s">
        <v>218</v>
      </c>
      <c r="C60" s="96"/>
      <c r="D60" s="105" t="n">
        <v>11</v>
      </c>
      <c r="E60" s="106"/>
      <c r="F60" s="106"/>
      <c r="G60" s="106"/>
      <c r="H60" s="106"/>
      <c r="I60" s="106"/>
      <c r="J60" s="106"/>
      <c r="K60" s="106"/>
      <c r="L60" s="106"/>
      <c r="M60" s="0" t="n">
        <f aca="false">D60*6</f>
        <v>66</v>
      </c>
      <c r="N60" s="99" t="n">
        <v>0.05</v>
      </c>
      <c r="O60" s="99" t="n">
        <v>0.3</v>
      </c>
      <c r="P60" s="99" t="n">
        <v>0.5</v>
      </c>
      <c r="Q60" s="99" t="n">
        <v>0.3</v>
      </c>
      <c r="R60" s="99" t="n">
        <v>0.2</v>
      </c>
      <c r="S60" s="99" t="n">
        <v>0.05</v>
      </c>
    </row>
    <row r="61" customFormat="false" ht="15" hidden="false" customHeight="false" outlineLevel="0" collapsed="false">
      <c r="A61" s="0" t="n">
        <f aca="false">Input!B215</f>
        <v>0</v>
      </c>
      <c r="B61" s="94" t="s">
        <v>219</v>
      </c>
      <c r="C61" s="96"/>
      <c r="D61" s="105" t="n">
        <v>513</v>
      </c>
      <c r="E61" s="106"/>
      <c r="F61" s="106"/>
      <c r="G61" s="106"/>
      <c r="H61" s="106"/>
      <c r="I61" s="106"/>
      <c r="J61" s="106"/>
      <c r="K61" s="106"/>
      <c r="L61" s="106"/>
      <c r="M61" s="0" t="n">
        <f aca="false">D61*6</f>
        <v>3078</v>
      </c>
      <c r="N61" s="99" t="n">
        <v>0.05</v>
      </c>
      <c r="O61" s="99" t="n">
        <v>0.3</v>
      </c>
      <c r="P61" s="99" t="n">
        <v>0.5</v>
      </c>
      <c r="Q61" s="99" t="n">
        <v>0.3</v>
      </c>
      <c r="R61" s="99" t="n">
        <v>0.2</v>
      </c>
      <c r="S61" s="99" t="n">
        <v>0.05</v>
      </c>
    </row>
    <row r="62" customFormat="false" ht="15" hidden="false" customHeight="false" outlineLevel="0" collapsed="false">
      <c r="A62" s="0" t="n">
        <f aca="false">Input!B216</f>
        <v>0</v>
      </c>
      <c r="B62" s="94" t="s">
        <v>220</v>
      </c>
      <c r="C62" s="96"/>
      <c r="D62" s="105" t="n">
        <v>90</v>
      </c>
      <c r="E62" s="106"/>
      <c r="F62" s="106"/>
      <c r="G62" s="106"/>
      <c r="H62" s="106"/>
      <c r="I62" s="106"/>
      <c r="J62" s="106"/>
      <c r="K62" s="106"/>
      <c r="L62" s="106"/>
      <c r="M62" s="0" t="n">
        <f aca="false">D62*6</f>
        <v>540</v>
      </c>
      <c r="N62" s="99" t="n">
        <v>0.05</v>
      </c>
      <c r="O62" s="99" t="n">
        <v>0.3</v>
      </c>
      <c r="P62" s="99" t="n">
        <v>0.5</v>
      </c>
      <c r="Q62" s="99" t="n">
        <v>0.3</v>
      </c>
      <c r="R62" s="99" t="n">
        <v>0.2</v>
      </c>
      <c r="S62" s="99" t="n">
        <v>0.05</v>
      </c>
    </row>
    <row r="63" customFormat="false" ht="15" hidden="false" customHeight="false" outlineLevel="0" collapsed="false">
      <c r="A63" s="0" t="n">
        <f aca="false">Input!B217</f>
        <v>0</v>
      </c>
      <c r="B63" s="94" t="s">
        <v>221</v>
      </c>
      <c r="C63" s="96"/>
      <c r="D63" s="105" t="n">
        <v>131</v>
      </c>
      <c r="E63" s="106"/>
      <c r="F63" s="106"/>
      <c r="G63" s="106"/>
      <c r="H63" s="106"/>
      <c r="I63" s="106"/>
      <c r="J63" s="106"/>
      <c r="K63" s="106"/>
      <c r="L63" s="106"/>
      <c r="M63" s="0" t="n">
        <f aca="false">D63*6</f>
        <v>786</v>
      </c>
      <c r="N63" s="99" t="n">
        <v>0.05</v>
      </c>
      <c r="O63" s="99" t="n">
        <v>0.3</v>
      </c>
      <c r="P63" s="99" t="n">
        <v>0.5</v>
      </c>
      <c r="Q63" s="99" t="n">
        <v>0.3</v>
      </c>
      <c r="R63" s="99" t="n">
        <v>0.2</v>
      </c>
      <c r="S63" s="99" t="n">
        <v>0.05</v>
      </c>
    </row>
    <row r="64" customFormat="false" ht="15" hidden="false" customHeight="false" outlineLevel="0" collapsed="false">
      <c r="A64" s="0" t="n">
        <f aca="false">Input!B218</f>
        <v>0</v>
      </c>
      <c r="B64" s="94" t="s">
        <v>244</v>
      </c>
      <c r="C64" s="96"/>
      <c r="D64" s="105" t="n">
        <v>1</v>
      </c>
      <c r="E64" s="106"/>
      <c r="F64" s="106"/>
      <c r="G64" s="106"/>
      <c r="H64" s="106"/>
      <c r="I64" s="106"/>
      <c r="J64" s="106"/>
      <c r="K64" s="106"/>
      <c r="L64" s="106"/>
      <c r="M64" s="0" t="n">
        <f aca="false">D64*6</f>
        <v>6</v>
      </c>
      <c r="N64" s="99" t="n">
        <v>0.05</v>
      </c>
      <c r="O64" s="99" t="n">
        <v>0.3</v>
      </c>
      <c r="P64" s="99" t="n">
        <v>0.5</v>
      </c>
      <c r="Q64" s="99" t="n">
        <v>0.3</v>
      </c>
      <c r="R64" s="99" t="n">
        <v>0.2</v>
      </c>
      <c r="S64" s="99" t="n">
        <v>0.05</v>
      </c>
    </row>
    <row r="67" customFormat="false" ht="15" hidden="false" customHeight="false" outlineLevel="0" collapsed="false">
      <c r="B67" s="107" t="s">
        <v>340</v>
      </c>
      <c r="H67" s="0" t="str">
        <f aca="false">IF(Input!$B$113="TDC Omstilling Ekstra",SUM(H28:H30,H32:H38,H40:H44),"Ej inkluderet")</f>
        <v>Ej inkluderet</v>
      </c>
      <c r="I67" s="0" t="str">
        <f aca="false">IF(Input!$B$113="TDC Omstilling Ekstra",SUM(I28:I30,I32:I38,I40:I44),"Ej inkluderet")</f>
        <v>Ej inkluderet</v>
      </c>
      <c r="J67" s="0" t="str">
        <f aca="false">IF(Input!$B$113="TDC Omstilling Ekstra",SUM(J28:J30,J32:J38,J40:J44),"Ej inkluderet")</f>
        <v>Ej inkluderet</v>
      </c>
      <c r="K67" s="0" t="str">
        <f aca="false">IF(Input!$B$113="TDC Omstilling Ekstra",SUM(K28:K30,K32:K38,K40:K44),"Ej inkluderet")</f>
        <v>Ej inkluderet</v>
      </c>
      <c r="N67" s="0" t="n">
        <v>150</v>
      </c>
      <c r="O67" s="0" t="n">
        <v>450</v>
      </c>
      <c r="P67" s="0" t="n">
        <v>840</v>
      </c>
      <c r="Q67" s="0" t="n">
        <v>100</v>
      </c>
      <c r="R67" s="0" t="n">
        <v>100</v>
      </c>
      <c r="S67" s="0" t="n">
        <v>50</v>
      </c>
    </row>
    <row r="68" customFormat="false" ht="15" hidden="false" customHeight="false" outlineLevel="0" collapsed="false">
      <c r="B68" s="0" t="s">
        <v>236</v>
      </c>
      <c r="H68" s="0" t="str">
        <f aca="false">H39</f>
        <v>Ej inkluderet</v>
      </c>
      <c r="I68" s="0" t="str">
        <f aca="false">I39</f>
        <v>Ej inkluderet</v>
      </c>
      <c r="J68" s="0" t="str">
        <f aca="false">J39</f>
        <v>Ej inkluderet</v>
      </c>
      <c r="K68" s="0" t="str">
        <f aca="false">K39</f>
        <v>Ej inkluderet</v>
      </c>
      <c r="N68" s="0" t="n">
        <v>275</v>
      </c>
      <c r="O68" s="0" t="n">
        <v>825</v>
      </c>
      <c r="P68" s="0" t="n">
        <v>1540</v>
      </c>
      <c r="Q68" s="0" t="n">
        <v>200</v>
      </c>
      <c r="R68" s="0" t="n">
        <v>200</v>
      </c>
      <c r="S68" s="0" t="n">
        <v>50</v>
      </c>
    </row>
    <row r="69" customFormat="false" ht="15" hidden="false" customHeight="false" outlineLevel="0" collapsed="false">
      <c r="B69" s="108" t="s">
        <v>312</v>
      </c>
      <c r="H69" s="0" t="str">
        <f aca="false">H31</f>
        <v>Ej inkluderet</v>
      </c>
      <c r="I69" s="0" t="str">
        <f aca="false">I31</f>
        <v>Ej inkluderet</v>
      </c>
      <c r="J69" s="0" t="str">
        <f aca="false">J31</f>
        <v>Ej inkluderet</v>
      </c>
      <c r="K69" s="0" t="str">
        <f aca="false">K31</f>
        <v>Ej inkluderet</v>
      </c>
      <c r="N69" s="0" t="n">
        <v>300</v>
      </c>
      <c r="O69" s="0" t="n">
        <v>900</v>
      </c>
      <c r="P69" s="0" t="n">
        <v>1680</v>
      </c>
      <c r="Q69" s="0" t="n">
        <v>200</v>
      </c>
      <c r="R69" s="0" t="n">
        <v>200</v>
      </c>
      <c r="S69" s="0" t="n">
        <v>50</v>
      </c>
    </row>
    <row r="70" customFormat="false" ht="15" hidden="false" customHeight="false" outlineLevel="0" collapsed="false">
      <c r="B70" s="108" t="s">
        <v>400</v>
      </c>
      <c r="H70" s="0" t="n">
        <f aca="false">IF(SUM(H33:H34)=0,"Ej inkluderet",SUM(H33:H34))</f>
        <v>600</v>
      </c>
      <c r="I70" s="0" t="n">
        <f aca="false">IF(SUM(I33:I34)=0,"Ej inkluderet",SUM(I33:I34))</f>
        <v>600</v>
      </c>
      <c r="J70" s="0" t="n">
        <f aca="false">IF(SUM(J33:J34)=0,"Ej inkluderet",SUM(J33:J34))</f>
        <v>600</v>
      </c>
      <c r="K70" s="0" t="n">
        <f aca="false">IF(SUM(K33:K34)=0,"Ej inkluderet",SUM(K33:K34))</f>
        <v>600</v>
      </c>
    </row>
    <row r="71" customFormat="false" ht="15" hidden="false" customHeight="false" outlineLevel="0" collapsed="false">
      <c r="B71" s="0" t="s">
        <v>239</v>
      </c>
      <c r="H71" s="0" t="str">
        <f aca="false">H42</f>
        <v>Ej inkluderet</v>
      </c>
      <c r="I71" s="0" t="str">
        <f aca="false">I42</f>
        <v>Ej inkluderet</v>
      </c>
      <c r="J71" s="0" t="str">
        <f aca="false">J42</f>
        <v>Ej inkluderet</v>
      </c>
      <c r="K71" s="0" t="str">
        <f aca="false">K42</f>
        <v>Ej inkluderet</v>
      </c>
    </row>
    <row r="72" customFormat="false" ht="15" hidden="false" customHeight="false" outlineLevel="0" collapsed="false">
      <c r="B72" s="0" t="s">
        <v>240</v>
      </c>
      <c r="H72" s="0" t="str">
        <f aca="false">H43</f>
        <v>Ej inkluderet</v>
      </c>
      <c r="I72" s="0" t="str">
        <f aca="false">I43</f>
        <v>Ej inkluderet</v>
      </c>
      <c r="J72" s="0" t="str">
        <f aca="false">J43</f>
        <v>Ej inkluderet</v>
      </c>
      <c r="K72" s="0" t="str">
        <f aca="false">K43</f>
        <v>Ej inkluderet</v>
      </c>
    </row>
    <row r="73" customFormat="false" ht="15" hidden="false" customHeight="false" outlineLevel="0" collapsed="false">
      <c r="H73" s="0" t="n">
        <f aca="false">SUM(H67:H72)</f>
        <v>600</v>
      </c>
      <c r="I73" s="0" t="n">
        <f aca="false">SUM(I67:I72)</f>
        <v>600</v>
      </c>
      <c r="J73" s="0" t="n">
        <f aca="false">SUM(J67:J72)</f>
        <v>600</v>
      </c>
      <c r="K73" s="0" t="n">
        <f aca="false">SUM(K67:K72)</f>
        <v>600</v>
      </c>
    </row>
    <row r="74" customFormat="false" ht="15" hidden="false" customHeight="false" outlineLevel="0" collapsed="false">
      <c r="B74" s="0" t="s">
        <v>401</v>
      </c>
      <c r="H74" s="109" t="n">
        <f aca="false">-Input!$B126</f>
        <v>-12</v>
      </c>
      <c r="I74" s="109" t="n">
        <f aca="false">-Input!$B126</f>
        <v>-12</v>
      </c>
      <c r="J74" s="109" t="n">
        <f aca="false">-Input!$B126</f>
        <v>-12</v>
      </c>
      <c r="K74" s="109" t="n">
        <f aca="false">-Input!$B126</f>
        <v>-12</v>
      </c>
    </row>
    <row r="75" customFormat="false" ht="15" hidden="false" customHeight="false" outlineLevel="0" collapsed="false">
      <c r="H75" s="0" t="n">
        <f aca="false">SUM(H67:H74)-H73</f>
        <v>588</v>
      </c>
      <c r="I75" s="0" t="n">
        <f aca="false">SUM(I67:I74)-I73</f>
        <v>588</v>
      </c>
      <c r="J75" s="0" t="n">
        <f aca="false">SUM(J67:J74)-J73</f>
        <v>588</v>
      </c>
      <c r="K75" s="0" t="n">
        <f aca="false">SUM(K67:K74)-K73</f>
        <v>588</v>
      </c>
    </row>
  </sheetData>
  <sheetProtection sheet="true" password="d408" objects="true" scenario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1672</TotalTime>
  <Application>LibreOffice/5.0.5.2$Linux_X86_64 LibreOffice_project/00m0$Build-2</Application>
  <Company>TDC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2015-07-21T18:45:53Z</dcterms:created>
  <dc:creator>M59841</dc:creator>
  <dc:language>en</dc:language>
  <cp:lastPrinted>2015-08-09T06:52:09Z</cp:lastPrinted>
  <dcterms:modified xsi:type="dcterms:W3CDTF">2016-04-30T15:38:33Z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TDC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