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dc-my.sharepoint.com/personal/whe_tdc_dk/Documents/Projekter/Partner konfiguratorer/"/>
    </mc:Choice>
  </mc:AlternateContent>
  <xr:revisionPtr revIDLastSave="0" documentId="8_{B15E580F-465A-4DC6-B5F7-9D9266DA2A2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Input udstyrsaft. uden løsning" sheetId="2" r:id="rId1"/>
    <sheet name="Udstyrsaftale uden løsning" sheetId="3" r:id="rId2"/>
    <sheet name="Forsikringsvilkår" sheetId="5" r:id="rId3"/>
    <sheet name="Udstyr til Salescloud" sheetId="1" r:id="rId4"/>
    <sheet name="Data" sheetId="4" state="hidden" r:id="rId5"/>
  </sheets>
  <externalReferences>
    <externalReference r:id="rId6"/>
  </externalReferences>
  <definedNames>
    <definedName name="Produkter">[1]Data!$A$1:$A$36</definedName>
    <definedName name="_xlnm.Print_Area" localSheetId="1">'Udstyrsaftale uden løsning'!$A$1:$L$118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D46" i="1"/>
  <c r="F32" i="1" l="1"/>
  <c r="D32" i="1"/>
  <c r="B9" i="3" l="1"/>
  <c r="B8" i="3"/>
  <c r="B7" i="3"/>
  <c r="B6" i="3"/>
  <c r="B5" i="3"/>
  <c r="G81" i="3"/>
  <c r="G80" i="3"/>
  <c r="G78" i="3"/>
  <c r="G77" i="3"/>
  <c r="B105" i="3"/>
  <c r="B102" i="3"/>
  <c r="B101" i="3"/>
  <c r="B100" i="3"/>
  <c r="B99" i="3"/>
  <c r="E99" i="3"/>
  <c r="E105" i="3"/>
  <c r="E106" i="3"/>
  <c r="G34" i="3"/>
  <c r="H88" i="3" s="1"/>
  <c r="G10" i="3"/>
  <c r="F57" i="1"/>
  <c r="D57" i="1"/>
  <c r="L37" i="1"/>
  <c r="L44" i="1"/>
  <c r="L51" i="1"/>
  <c r="L58" i="1"/>
  <c r="L57" i="1"/>
  <c r="L54" i="1"/>
  <c r="L18" i="1"/>
  <c r="L19" i="1"/>
  <c r="L20" i="1"/>
  <c r="L21" i="1"/>
  <c r="L22" i="1"/>
  <c r="L17" i="1"/>
  <c r="L11" i="1"/>
  <c r="L12" i="1"/>
  <c r="L13" i="1"/>
  <c r="L14" i="1"/>
  <c r="L10" i="1"/>
  <c r="F14" i="1"/>
  <c r="F13" i="1"/>
  <c r="F12" i="1"/>
  <c r="F11" i="1"/>
  <c r="F10" i="1"/>
  <c r="F8" i="1"/>
  <c r="F7" i="1"/>
  <c r="F6" i="1"/>
  <c r="F5" i="1"/>
  <c r="F4" i="1"/>
  <c r="F54" i="1"/>
  <c r="F58" i="1"/>
  <c r="D20" i="1"/>
  <c r="D22" i="1"/>
  <c r="D21" i="1"/>
  <c r="D19" i="1"/>
  <c r="D18" i="1"/>
  <c r="D17" i="1"/>
  <c r="D58" i="1"/>
  <c r="D54" i="1"/>
  <c r="D14" i="1"/>
  <c r="D13" i="1"/>
  <c r="D12" i="1"/>
  <c r="D11" i="1"/>
  <c r="D10" i="1"/>
  <c r="D4" i="1"/>
  <c r="D5" i="1"/>
  <c r="L6" i="1"/>
  <c r="L7" i="1"/>
  <c r="L8" i="1"/>
  <c r="L5" i="1"/>
  <c r="L4" i="1"/>
  <c r="D8" i="1"/>
  <c r="D7" i="1"/>
  <c r="D6" i="1"/>
  <c r="H90" i="3" l="1"/>
  <c r="E102" i="3"/>
  <c r="E101" i="3"/>
  <c r="E100" i="3"/>
</calcChain>
</file>

<file path=xl/sharedStrings.xml><?xml version="1.0" encoding="utf-8"?>
<sst xmlns="http://schemas.openxmlformats.org/spreadsheetml/2006/main" count="396" uniqueCount="325">
  <si>
    <t>Afdeling</t>
  </si>
  <si>
    <t>Adresse</t>
  </si>
  <si>
    <t>CVR</t>
  </si>
  <si>
    <t>Tlf.</t>
  </si>
  <si>
    <t>TDC Erhvervscenter Bagsværd</t>
  </si>
  <si>
    <t>Vadstrupvej 77</t>
  </si>
  <si>
    <t>2880 Bagsværd</t>
  </si>
  <si>
    <t>44 44 05 11</t>
  </si>
  <si>
    <t>TDC Erhvervscenter Bornholm</t>
  </si>
  <si>
    <t>Industrivej 1B</t>
  </si>
  <si>
    <t>3700 Rønne</t>
  </si>
  <si>
    <t>56 95 85 15</t>
  </si>
  <si>
    <t>TDC Erhvervscenter Esbjerg</t>
  </si>
  <si>
    <t>Sædding Strandvej 61</t>
  </si>
  <si>
    <t>6715 Esbjerg N</t>
  </si>
  <si>
    <t>70 25 75 00</t>
  </si>
  <si>
    <t>TDC Erhvervscenter Odense</t>
  </si>
  <si>
    <t>Svendborgvej 39</t>
  </si>
  <si>
    <t>5260 Odense S</t>
  </si>
  <si>
    <t>70 20 34 54</t>
  </si>
  <si>
    <t>TDC Erhvervscenter Glostrup</t>
  </si>
  <si>
    <t>Naverland 1 A</t>
  </si>
  <si>
    <t>2600 Glostrup</t>
  </si>
  <si>
    <t>70 26 30 00</t>
  </si>
  <si>
    <t>TDC Erhvervscenter Holbæk</t>
  </si>
  <si>
    <t>Ved Faurgården 3</t>
  </si>
  <si>
    <t>4300 Holbæk</t>
  </si>
  <si>
    <t>70 25 08 00</t>
  </si>
  <si>
    <t>TDC Erhvervscenter Køge</t>
  </si>
  <si>
    <t>Unionsvej 10</t>
  </si>
  <si>
    <t>4600 Køge</t>
  </si>
  <si>
    <t>TDC Erhvervscenter Roskilde</t>
  </si>
  <si>
    <t>Københavnsvej 130</t>
  </si>
  <si>
    <t>4000 Roskilde</t>
  </si>
  <si>
    <t>TDC Erhvervscenter Slagelse</t>
  </si>
  <si>
    <t>Sorøvej 6</t>
  </si>
  <si>
    <t>4200 Slagelse</t>
  </si>
  <si>
    <t>(Overskriv nedenstående felter)</t>
  </si>
  <si>
    <t>Oplysning kunde:</t>
  </si>
  <si>
    <t>Kunde navn</t>
  </si>
  <si>
    <t>CVR nummer</t>
  </si>
  <si>
    <t>Post nr. og by</t>
  </si>
  <si>
    <t>Kontaktperson</t>
  </si>
  <si>
    <t>Faktura e-mail</t>
  </si>
  <si>
    <t>Kontaktperson faktura</t>
  </si>
  <si>
    <t>ELLER:</t>
  </si>
  <si>
    <t>PBS info: Reg. nr.</t>
  </si>
  <si>
    <t xml:space="preserve">PBS info: Kontonr. </t>
  </si>
  <si>
    <t>Oplysninger sælger:</t>
  </si>
  <si>
    <t>TDC Erhvervscenter</t>
  </si>
  <si>
    <t>Erhvervscenter medarbejder</t>
  </si>
  <si>
    <t xml:space="preserve">Telefonnummer </t>
  </si>
  <si>
    <t>Dato:</t>
  </si>
  <si>
    <t>TDC Erhvervscenter udstyrsaftale</t>
  </si>
  <si>
    <t>Aftalen omfatter rente- og gebyrfri rate betaling af hardware i udstyrsaftale.</t>
  </si>
  <si>
    <t>Specifikation af hardware i udstyrsaftale:</t>
  </si>
  <si>
    <t>Beskrivelse</t>
  </si>
  <si>
    <t>Antal</t>
  </si>
  <si>
    <t>Pris i alt pr. måned</t>
  </si>
  <si>
    <t>Huawei B525 4G MBB router**</t>
  </si>
  <si>
    <t>LG 8830E*</t>
  </si>
  <si>
    <t>Jabra Engage 75 Mono (bord + mobil + PC)**</t>
  </si>
  <si>
    <t>RugGear 655 32GB Black***</t>
  </si>
  <si>
    <t>Samlet pris pr. måned</t>
  </si>
  <si>
    <t>* Produktet er omfattet af bytteret/service</t>
  </si>
  <si>
    <t>** Produktet er omfattet af 36 måneders udvidet garanti</t>
  </si>
  <si>
    <t>*** Smartphone bundling inkl. All Risk forsikring. Se medfølgende vilkår</t>
  </si>
  <si>
    <t>Bytteret/service</t>
  </si>
  <si>
    <t>Produktet leveres med bytteret ved defekt. Bytteret giver mulighed for 1 ombytning pr. aftaleår. Eventuelle ombytninger er ikke bundet til kalenderåret. Mere end én ombytning kan derfor godt finde sted i samme kalenderår. Bytteret udbydes og serviceres af TDC Erhvervscenter.</t>
  </si>
  <si>
    <t>Udvidet garanti</t>
  </si>
  <si>
    <t>Udvidet garanti dækker over forlængelse af reklamationsfristen til at omfatte den ovenfor nævnte periode.</t>
  </si>
  <si>
    <t>Smartphone bundling</t>
  </si>
  <si>
    <t>Smartphone bundling omfatter smartphone, cover, beskyttelsesglas samt All Risk forsikring.</t>
  </si>
  <si>
    <t>Aftalens varighed</t>
  </si>
  <si>
    <t>Rate aftalen løber i 36 måneder</t>
  </si>
  <si>
    <t>Aftalen faktureres fra datoen for udlevering af hardwaren</t>
  </si>
  <si>
    <t>Aftalen er betinget af positiv kreditvurdering</t>
  </si>
  <si>
    <t>Fakturering og betaling</t>
  </si>
  <si>
    <t>Aftalen faktureres kvartalsvis forud</t>
  </si>
  <si>
    <t>Ved fysisk fremsendelse af faktura tillægges et fakturagebyr på kr. 50,-</t>
  </si>
  <si>
    <t>Alle priser er oplyst ekskl. moms</t>
  </si>
  <si>
    <t>All Risk forsikringsvilkår forefindes som bilag til aftalen</t>
  </si>
  <si>
    <t>E-mail fakturering</t>
  </si>
  <si>
    <t>E-mail</t>
  </si>
  <si>
    <t>Navn</t>
  </si>
  <si>
    <t>PBS</t>
  </si>
  <si>
    <t>Reg. nr.</t>
  </si>
  <si>
    <t xml:space="preserve">Kontonr. </t>
  </si>
  <si>
    <t>Ved angivelse af PBS oplysninger i denne kontrakt, accepteres det samtidig, at TDC Erhvervscenter tilmelder abonnement til Nets.</t>
  </si>
  <si>
    <t>Total sum af udstyr til rate betaling</t>
  </si>
  <si>
    <t>Etablering af rate aftale</t>
  </si>
  <si>
    <t>Pris pr. måned - rate betaling</t>
  </si>
  <si>
    <t/>
  </si>
  <si>
    <t>Accept af tilbud</t>
  </si>
  <si>
    <t>Kunde:</t>
  </si>
  <si>
    <t>Leverandør:</t>
  </si>
  <si>
    <t>Underskrift</t>
  </si>
  <si>
    <t>Kunden</t>
  </si>
  <si>
    <t>TDC Errhvervscenter</t>
  </si>
  <si>
    <t>CODAN</t>
  </si>
  <si>
    <r>
      <t xml:space="preserve">3 Step IT 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</si>
  <si>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Særlige forsikringsbetingelser – udefrakommende skade </t>
    </r>
    <r>
      <rPr>
        <sz val="10"/>
        <color rgb="FF000000"/>
        <rFont val="Calibri"/>
        <family val="2"/>
        <scheme val="minor"/>
      </rPr>
      <t xml:space="preserve"> </t>
    </r>
  </si>
  <si>
    <r>
      <t xml:space="preserve">(i supplement til det generelle sæt forsikringsbetingelser) </t>
    </r>
    <r>
      <rPr>
        <sz val="10"/>
        <color rgb="FF000000"/>
        <rFont val="Calibri"/>
        <family val="2"/>
        <scheme val="minor"/>
      </rPr>
      <t xml:space="preserve"> </t>
    </r>
  </si>
  <si>
    <r>
      <t>Forsikringen omfatter udelukkende</t>
    </r>
    <r>
      <rPr>
        <b/>
        <sz val="10"/>
        <color rgb="FF000000"/>
        <rFont val="Calibri"/>
        <family val="2"/>
        <scheme val="minor"/>
      </rPr>
      <t xml:space="preserve"> udefrakommende skade </t>
    </r>
    <r>
      <rPr>
        <sz val="10"/>
        <color rgb="FF000000"/>
        <rFont val="Calibri"/>
        <family val="2"/>
        <scheme val="minor"/>
      </rPr>
      <t xml:space="preserve">på de forsikrede genstande ved pludselige og uforudsete </t>
    </r>
  </si>
  <si>
    <t xml:space="preserve">hændelser – samt skade sket ved brand, vand eller tyveri (indbrud).  </t>
  </si>
  <si>
    <t>Forsikringen omfatter i henhold til betingelser;</t>
  </si>
  <si>
    <r>
      <t>§</t>
    </r>
    <r>
      <rPr>
        <sz val="7"/>
        <color rgb="FF000000"/>
        <rFont val="Times New Roman"/>
        <family val="1"/>
      </rPr>
      <t xml:space="preserve">  </t>
    </r>
    <r>
      <rPr>
        <b/>
        <sz val="10"/>
        <color rgb="FF000000"/>
        <rFont val="Calibri"/>
        <family val="2"/>
        <scheme val="minor"/>
      </rPr>
      <t xml:space="preserve">Maskinkaskodækning – jf. forsikringsbetingelserne </t>
    </r>
    <r>
      <rPr>
        <sz val="10"/>
        <color rgb="FF000000"/>
        <rFont val="Calibri"/>
        <family val="2"/>
        <scheme val="minor"/>
      </rPr>
      <t xml:space="preserve"> </t>
    </r>
  </si>
  <si>
    <t xml:space="preserve"> Maskinkaskodækning omfatter skade på de forsikrede genstande ved pludselige og uforudsete hændelser af</t>
  </si>
  <si>
    <t xml:space="preserve"> en hvilken som helst årsag med de nedenfor angivne undtagelser.  </t>
  </si>
  <si>
    <r>
      <t>§</t>
    </r>
    <r>
      <rPr>
        <sz val="7"/>
        <color rgb="FF000000"/>
        <rFont val="Times New Roman"/>
        <family val="1"/>
      </rPr>
      <t xml:space="preserve">  </t>
    </r>
    <r>
      <rPr>
        <b/>
        <sz val="10"/>
        <color rgb="FF000000"/>
        <rFont val="Calibri"/>
        <family val="2"/>
        <scheme val="minor"/>
      </rPr>
      <t xml:space="preserve">Branddækning – jf. forsikringsbetingelserne  </t>
    </r>
  </si>
  <si>
    <t xml:space="preserve"> Branddækning omfatter direkte skade som følge af brand, der medfører tab eller beskadigelse.  </t>
  </si>
  <si>
    <r>
      <t>§</t>
    </r>
    <r>
      <rPr>
        <sz val="7"/>
        <color rgb="FF000000"/>
        <rFont val="Times New Roman"/>
        <family val="1"/>
      </rPr>
      <t xml:space="preserve">  </t>
    </r>
    <r>
      <rPr>
        <b/>
        <sz val="10"/>
        <color rgb="FF000000"/>
        <rFont val="Calibri"/>
        <family val="2"/>
        <scheme val="minor"/>
      </rPr>
      <t xml:space="preserve">Tyveridækning (indbrudstyveri) – jf. forsikringsbetingelserne  </t>
    </r>
  </si>
  <si>
    <t xml:space="preserve"> Tyveridækningen omfatter direkte skader som følge af indbrudstyveri fra aflåst bygning/lokale - eller aflåst </t>
  </si>
  <si>
    <t xml:space="preserve"> køretøj. </t>
  </si>
  <si>
    <r>
      <t>§</t>
    </r>
    <r>
      <rPr>
        <sz val="7"/>
        <color rgb="FF000000"/>
        <rFont val="Times New Roman"/>
        <family val="1"/>
      </rPr>
      <t xml:space="preserve">  </t>
    </r>
    <r>
      <rPr>
        <b/>
        <sz val="10"/>
        <color rgb="FF000000"/>
        <rFont val="Calibri"/>
        <family val="2"/>
        <scheme val="minor"/>
      </rPr>
      <t xml:space="preserve">Vanddækning – jf. forsikringsbetingelserne  </t>
    </r>
  </si>
  <si>
    <t xml:space="preserve"> Vanddækningen omfatter direkte skade som følge af udstrømning af vand, der medfører tab eller </t>
  </si>
  <si>
    <t xml:space="preserve"> beskadigelse. </t>
  </si>
  <si>
    <r>
      <t xml:space="preserve">For bærbart udstyr (bærbart IT-udstyr og mobility-produkter), dækkes udstyr overalt i Verden. </t>
    </r>
    <r>
      <rPr>
        <sz val="10"/>
        <color rgb="FF000000"/>
        <rFont val="Calibri"/>
        <family val="2"/>
        <scheme val="minor"/>
      </rPr>
      <t xml:space="preserve"> </t>
    </r>
  </si>
  <si>
    <r>
      <t xml:space="preserve">Generelle undtagelser </t>
    </r>
    <r>
      <rPr>
        <sz val="10"/>
        <color rgb="FF000000"/>
        <rFont val="Calibri"/>
        <family val="2"/>
        <scheme val="minor"/>
      </rPr>
      <t xml:space="preserve"> </t>
    </r>
  </si>
  <si>
    <t xml:space="preserve">Uanset det beskadigedes alder, dækkes aldrig skader;  </t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</si>
  <si>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sket ved simpelt tyveri af enhver art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</si>
  <si>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sket ved bortkomst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</si>
  <si>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>eller fejl og mangler som er omfattet af produkt- eller leverandørgaranti, enhver reklamationsbestemmelse,</t>
    </r>
  </si>
  <si>
    <t xml:space="preserve"> eller sælgers ansvarsforsikring  </t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</si>
  <si>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sket ved kortslutning af enhver art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</si>
  <si>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eller funktionsfejl, som er en følge af definerede og konstaterede seriefejl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</si>
  <si>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på andre enheder - herunder skade på indholdet af et lagringsmedie, software, mistede filer eller lignende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</si>
  <si>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eller funktionsfejl som følge af almindelig slitage, almindeligt brug eller normal aldersforandring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</si>
  <si>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eller funktionsfejl forårsaget af dårlig pleje, manglende vedligeholdelse, fejlbetjening eller fejlinstallation </t>
    </r>
  </si>
  <si>
    <t xml:space="preserve"> i henhold til producentens anvisninger, herunder forkert brug af rensemidler eller lignende  </t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</si>
  <si>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eller beskadigelse af mindre art, herunder kosmetiske skader, som ikke forringer den forsikrede enheds funktion </t>
    </r>
  </si>
  <si>
    <t xml:space="preserve"> eller anvendelighed, fx ridser, skrammer, buler – eller lignende  </t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</si>
  <si>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eller funktionsfejl, som kan henføres til uautoriseret indgreb i den forsikrede enhed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</si>
  <si>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forårsaget af uansvarlig indpakning under forsendelse eller placering under transport af den forsikrede enhed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</si>
  <si>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eller funktionsfejl som følge af virus, eller forårsaget af software installeret på den forsikrede enhed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</si>
  <si>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på batterier alene  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</si>
  <si>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>som følge af fortsæt eller grov uagtsomhed</t>
    </r>
  </si>
  <si>
    <r>
      <t>§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alibri"/>
        <family val="2"/>
        <scheme val="minor"/>
      </rPr>
      <t xml:space="preserve">eller funktionsfejl som ikke er forårsaget af en udefrakommende påvirkning  </t>
    </r>
  </si>
  <si>
    <r>
      <t xml:space="preserve">Endvidere henvises til det generelle sæt forsikringsbetingelser for uddybende beskrivelse. </t>
    </r>
    <r>
      <rPr>
        <sz val="10"/>
        <color rgb="FF000000"/>
        <rFont val="Calibri"/>
        <family val="2"/>
        <scheme val="minor"/>
      </rPr>
      <t xml:space="preserve"> </t>
    </r>
  </si>
  <si>
    <t xml:space="preserve">(se hjemmeside ved 3 Step IT)  </t>
  </si>
  <si>
    <t>I tvivlsspørgsmål er det gældende sæt betingelser på den aktuelle police gældende.</t>
  </si>
  <si>
    <t xml:space="preserve">Gældende pr. 1. januar 2018 </t>
  </si>
  <si>
    <r>
      <t xml:space="preserve">Ved skade  Anmeldelse af skade foretages til vores samarbejdspartner Care1 på </t>
    </r>
    <r>
      <rPr>
        <b/>
        <u/>
        <sz val="10"/>
        <color rgb="FF0563C1"/>
        <rFont val="Calibri"/>
        <family val="2"/>
        <scheme val="minor"/>
      </rPr>
      <t>https://repair.care1.dk/login/3step</t>
    </r>
    <r>
      <rPr>
        <b/>
        <u/>
        <sz val="10"/>
        <color rgb="FF000000"/>
        <rFont val="Calibri"/>
        <family val="2"/>
        <scheme val="minor"/>
      </rPr>
      <t xml:space="preserve"> </t>
    </r>
  </si>
  <si>
    <r>
      <t xml:space="preserve">eller ved henvendelse i en af Care1’s fysiske butikker – se nærmeste butik på </t>
    </r>
    <r>
      <rPr>
        <b/>
        <u/>
        <sz val="10"/>
        <color rgb="FF0563C1"/>
        <rFont val="Calibri"/>
        <family val="2"/>
        <scheme val="minor"/>
      </rPr>
      <t>www.care1.dk</t>
    </r>
    <r>
      <rPr>
        <b/>
        <sz val="10"/>
        <color rgb="FF000000"/>
        <rFont val="Calibri"/>
        <family val="2"/>
        <scheme val="minor"/>
      </rPr>
      <t xml:space="preserve">.  </t>
    </r>
  </si>
  <si>
    <r>
      <t xml:space="preserve">(HUSK IMEI/serienr. på enheden + politirapport ved indbrudstyveri) </t>
    </r>
    <r>
      <rPr>
        <sz val="10"/>
        <color rgb="FF000000"/>
        <rFont val="Calibri"/>
        <family val="2"/>
        <scheme val="minor"/>
      </rPr>
      <t xml:space="preserve"> </t>
    </r>
  </si>
  <si>
    <t xml:space="preserve">Ved tvivlsspørgsmål i forbindelse med anmeldelse af skade kan henvendelse ske til Care1 på tlf. 7463 1018 (tryk 1) </t>
  </si>
  <si>
    <r>
      <t xml:space="preserve">mellem kl. 10-12 og 13-15 eller pr. mail </t>
    </r>
    <r>
      <rPr>
        <b/>
        <u/>
        <sz val="10"/>
        <color rgb="FF0563C1"/>
        <rFont val="Calibri"/>
        <family val="2"/>
        <scheme val="minor"/>
      </rPr>
      <t>forsikring@care1.dk</t>
    </r>
    <r>
      <rPr>
        <b/>
        <sz val="10"/>
        <color rgb="FF000000"/>
        <rFont val="Calibri"/>
        <family val="2"/>
        <scheme val="minor"/>
      </rPr>
      <t xml:space="preserve"> – eller til Codan Skade på tlf. 3355 3870. </t>
    </r>
    <r>
      <rPr>
        <sz val="10"/>
        <color rgb="FF000000"/>
        <rFont val="Arial"/>
        <family val="2"/>
      </rPr>
      <t xml:space="preserve"> </t>
    </r>
  </si>
  <si>
    <r>
      <t xml:space="preserve">Erstatningsgrundlag - Erstatningsopgørelse </t>
    </r>
    <r>
      <rPr>
        <sz val="10"/>
        <color rgb="FF000000"/>
        <rFont val="Calibri"/>
        <family val="2"/>
        <scheme val="minor"/>
      </rPr>
      <t xml:space="preserve"> </t>
    </r>
  </si>
  <si>
    <t xml:space="preserve">Hvis det skaderamte udstyrs første ibrugtagningstidspunkt er mindre end 12 måneder før skadens indtræden, </t>
  </si>
  <si>
    <t xml:space="preserve">erstattes udstyret til nyværdi.  </t>
  </si>
  <si>
    <t xml:space="preserve">Ved kontant erstatning opgøres erstatning på basis af nyværdi.  </t>
  </si>
  <si>
    <t xml:space="preserve">Ved genanskaffelse opgøres erstatning på basis af genanskaffelsesprisen for tilsvarende nyt ubrugt udstyr.  </t>
  </si>
  <si>
    <t xml:space="preserve">Der gøres ikke fradrag for slid og ælde.  </t>
  </si>
  <si>
    <t xml:space="preserve">Hvis det skaderamte udstyrs første ibrugtagningstidspunkt er mere end 12 måneder før skadens indtræden,  </t>
  </si>
  <si>
    <t xml:space="preserve">erstattes udstyret til dagsværdi.  </t>
  </si>
  <si>
    <t xml:space="preserve">Ved kontant erstatning opgøres erstatning på basis af genanskaffelsesprisen for tilsvarende brugt udstyr.  </t>
  </si>
  <si>
    <t xml:space="preserve">Ved genanskaffelse opgøres erstatning på basis af genanskaffelsesprisen for tilsvarende brugt udstyr.  </t>
  </si>
  <si>
    <t xml:space="preserve">Der gøres fradrag for slid og ælde.  </t>
  </si>
  <si>
    <t>Forsikringsbetingelserne for Maskinkaskodækningen pkt. 9 ændres, for så vidt angår udstyr, hvis første</t>
  </si>
  <si>
    <t xml:space="preserve">ibrugtagningstidspunkt er mere end 12 måneder før skadens indtræden, til at lyde således:  </t>
  </si>
  <si>
    <t xml:space="preserve">Såfremt skade ikke afhjælpes ved reparation, opgøres tabet som forskellen mellem de skaderamte genstandes </t>
  </si>
  <si>
    <t xml:space="preserve">dagsværdi før, respektivt efter skaden.  </t>
  </si>
  <si>
    <r>
      <t xml:space="preserve">Anmeldelse af skade og erstatningsudbetaling </t>
    </r>
    <r>
      <rPr>
        <sz val="10"/>
        <color rgb="FF000000"/>
        <rFont val="Calibri"/>
        <family val="2"/>
        <scheme val="minor"/>
      </rPr>
      <t xml:space="preserve"> </t>
    </r>
  </si>
  <si>
    <t xml:space="preserve">I tilfælde af skade skal Debitor uopholdeligt foretage anmeldelse til Codan.  </t>
  </si>
  <si>
    <t xml:space="preserve">Ved anmeldelse af tyveri er det en betingelse, at der kan fremvises en politirapport, der dokumenterer, at der er tale </t>
  </si>
  <si>
    <t xml:space="preserve">om et indbrudstyveri.  </t>
  </si>
  <si>
    <t xml:space="preserve">Bortkomst erstattes ikke.  </t>
  </si>
  <si>
    <t xml:space="preserve">En skadet enhed skal kunne fremvises ved enhver skadeanmeldelse (indbrudstyveri undtaget).  </t>
  </si>
  <si>
    <t>Gebyr</t>
  </si>
  <si>
    <t xml:space="preserve">For skadede produkter, der sendes til reparation, og hvor det kan konstateres, at der ikke er tale om en </t>
  </si>
  <si>
    <t xml:space="preserve">dækningsberettiget skade jf. nærværende forsikringsbetingelser, opkræves virksomheden 500 kr. til dækning af </t>
  </si>
  <si>
    <t xml:space="preserve">undersøgelsesgebyr og forsendelsesomkostninger.  </t>
  </si>
  <si>
    <t>Skadeforsikringsafgift</t>
  </si>
  <si>
    <t>Skadeforsikringsafgift beregnes i henhold til gældende lov.</t>
  </si>
  <si>
    <r>
      <t xml:space="preserve">Kundeinformation </t>
    </r>
    <r>
      <rPr>
        <sz val="10"/>
        <color rgb="FF000000"/>
        <rFont val="Calibri"/>
        <family val="2"/>
        <scheme val="minor"/>
      </rPr>
      <t xml:space="preserve"> </t>
    </r>
  </si>
  <si>
    <t xml:space="preserve">Forsikringstager  </t>
  </si>
  <si>
    <t xml:space="preserve">3 Step IT A/S  </t>
  </si>
  <si>
    <t xml:space="preserve">Automatikvej 1  </t>
  </si>
  <si>
    <t xml:space="preserve">DK-2860 Søborg  </t>
  </si>
  <si>
    <t xml:space="preserve">CVR 26106427  </t>
  </si>
  <si>
    <r>
      <t xml:space="preserve">Forsikrede </t>
    </r>
    <r>
      <rPr>
        <sz val="10"/>
        <color rgb="FF000000"/>
        <rFont val="Calibri"/>
        <family val="2"/>
        <scheme val="minor"/>
      </rPr>
      <t xml:space="preserve"> </t>
    </r>
  </si>
  <si>
    <t xml:space="preserve">Leasingtagere/kontantkunder, hos 3 Step IT, der af 3 Step IT indtegnes under 3 Step IT’s police i overensstemmelse </t>
  </si>
  <si>
    <t xml:space="preserve">med indtegningskriterierne.  </t>
  </si>
  <si>
    <r>
      <t xml:space="preserve">Formidler/Forsikringsagent </t>
    </r>
    <r>
      <rPr>
        <sz val="10"/>
        <color rgb="FF000000"/>
        <rFont val="Calibri"/>
        <family val="2"/>
        <scheme val="minor"/>
      </rPr>
      <t xml:space="preserve"> </t>
    </r>
  </si>
  <si>
    <t xml:space="preserve">AffiNordic ApS  </t>
  </si>
  <si>
    <t xml:space="preserve">Blokken 15  </t>
  </si>
  <si>
    <t xml:space="preserve">DK-3460 Birkerød  </t>
  </si>
  <si>
    <t xml:space="preserve">CVR 37570990  </t>
  </si>
  <si>
    <r>
      <t xml:space="preserve">Forsikringsgiver </t>
    </r>
    <r>
      <rPr>
        <sz val="10"/>
        <color rgb="FF000000"/>
        <rFont val="Calibri"/>
        <family val="2"/>
        <scheme val="minor"/>
      </rPr>
      <t xml:space="preserve"> </t>
    </r>
  </si>
  <si>
    <t xml:space="preserve">Codan Forsikring A/S  </t>
  </si>
  <si>
    <t xml:space="preserve">Gammel Kongevej 60  </t>
  </si>
  <si>
    <t xml:space="preserve">DK-1790 København V  </t>
  </si>
  <si>
    <t xml:space="preserve">CVR 10529638  </t>
  </si>
  <si>
    <r>
      <t xml:space="preserve">Forsikringsaftale </t>
    </r>
    <r>
      <rPr>
        <sz val="10"/>
        <color rgb="FF000000"/>
        <rFont val="Calibri"/>
        <family val="2"/>
        <scheme val="minor"/>
      </rPr>
      <t xml:space="preserve"> </t>
    </r>
  </si>
  <si>
    <t xml:space="preserve">Forsikringen for objekterne er tegnet under en gruppeforsikringspolice – udstedt til 3 Step IT.  </t>
  </si>
  <si>
    <t xml:space="preserve">Dækning </t>
  </si>
  <si>
    <t xml:space="preserve">Forsikringen dækker jf. ovenstående – og alene, så længe leasingaftalen er i kraft eller i den af fakturaen fremgående </t>
  </si>
  <si>
    <t xml:space="preserve">periode – og der er betalt præmie til forsikringsgiver herfor.  </t>
  </si>
  <si>
    <r>
      <t xml:space="preserve">Forsikringssum </t>
    </r>
    <r>
      <rPr>
        <sz val="10"/>
        <color rgb="FF000000"/>
        <rFont val="Calibri"/>
        <family val="2"/>
        <scheme val="minor"/>
      </rPr>
      <t xml:space="preserve"> </t>
    </r>
  </si>
  <si>
    <t xml:space="preserve">Jf. leasing-/købsaftalen med 3 Step IT  </t>
  </si>
  <si>
    <t xml:space="preserve">Selvrisiko </t>
  </si>
  <si>
    <r>
      <t xml:space="preserve">Særlige forhold </t>
    </r>
    <r>
      <rPr>
        <sz val="10"/>
        <color rgb="FF000000"/>
        <rFont val="Calibri"/>
        <family val="2"/>
        <scheme val="minor"/>
      </rPr>
      <t xml:space="preserve"> </t>
    </r>
  </si>
  <si>
    <t xml:space="preserve">Ovennævnte oplysninger er generelle oplysninger. De nærmere regler for dækning og undtagelser fremgår af det </t>
  </si>
  <si>
    <t xml:space="preserve">samlede sæt forsikringsbetingelser – dvs. de kundebetingelser, der udleveres ved forsikringsselskabets accept af </t>
  </si>
  <si>
    <t xml:space="preserve">forsikringen samt de generelle forsikringsbetingelser, der kan indhentes på 3 Step IT’s hjemmeside.  </t>
  </si>
  <si>
    <t xml:space="preserve">Forsikringsbetingelserne går forud for øvrige angivne oplysninger.  </t>
  </si>
  <si>
    <r>
      <t xml:space="preserve">Forsikringens løbetid </t>
    </r>
    <r>
      <rPr>
        <sz val="10"/>
        <color rgb="FF000000"/>
        <rFont val="Calibri"/>
        <family val="2"/>
        <scheme val="minor"/>
      </rPr>
      <t xml:space="preserve"> </t>
    </r>
  </si>
  <si>
    <t xml:space="preserve">I tilfælde af at forsikringsaftalen med Codan måtte ophøre, vil allerede indtegnede leasingaftaler og indtegnet udstyr </t>
  </si>
  <si>
    <t xml:space="preserve">som udgangspunkt dækkes af forsikringen mod fortsat præmiebetaling indtil leasing-/forsikringsperiodens udløb.  </t>
  </si>
  <si>
    <r>
      <t xml:space="preserve">Forsikringsaftalens ikrafttrædelse og ophør </t>
    </r>
    <r>
      <rPr>
        <sz val="10"/>
        <color rgb="FF000000"/>
        <rFont val="Calibri"/>
        <family val="2"/>
        <scheme val="minor"/>
      </rPr>
      <t xml:space="preserve"> </t>
    </r>
  </si>
  <si>
    <t xml:space="preserve">For leaset udstyr træder forsikringen i kraft samtidig med leasingaftalen og ophører automatisk ved leasingaftalens </t>
  </si>
  <si>
    <t xml:space="preserve">ophør eller udløb, og for kontant afregnet udstyr træder forsikringen i kraft på datoen for udstyrets levering. </t>
  </si>
  <si>
    <t xml:space="preserve">Forsikringen ophører ved manglende præmiebetaling til forsikringsgiver.  </t>
  </si>
  <si>
    <t xml:space="preserve"> </t>
  </si>
  <si>
    <r>
      <t xml:space="preserve">Skadebehandling </t>
    </r>
    <r>
      <rPr>
        <sz val="10"/>
        <color rgb="FF000000"/>
        <rFont val="Calibri"/>
        <family val="2"/>
        <scheme val="minor"/>
      </rPr>
      <t xml:space="preserve"> </t>
    </r>
  </si>
  <si>
    <t xml:space="preserve">Forsikringsgiver varetager skadebehandlingen og fortolkning af forsikringsvilkår.  </t>
  </si>
  <si>
    <t>Forsikringsgiver har den endelige beslutningskompetence i de enkelte erstatningsspørgsmål.</t>
  </si>
  <si>
    <r>
      <t xml:space="preserve">Kontaktinformation </t>
    </r>
    <r>
      <rPr>
        <sz val="10"/>
        <color rgb="FF000000"/>
        <rFont val="Calibri"/>
        <family val="2"/>
        <scheme val="minor"/>
      </rPr>
      <t xml:space="preserve"> </t>
    </r>
  </si>
  <si>
    <t xml:space="preserve">Ved henvendelse omkring skade – se ovenfor  </t>
  </si>
  <si>
    <t xml:space="preserve">Ved spørgsmål til forsikringen (ikke ved skade) kan rettes henvendelse til;  </t>
  </si>
  <si>
    <t xml:space="preserve">AffiNordic – tlf. 4590 7330  </t>
  </si>
  <si>
    <t xml:space="preserve">Codan Forsikring – tlf. 3037 8956  </t>
  </si>
  <si>
    <r>
      <t xml:space="preserve">Klagemuligheder – ved Codan Forsikring </t>
    </r>
    <r>
      <rPr>
        <sz val="10"/>
        <color rgb="FF000000"/>
        <rFont val="Calibri"/>
        <family val="2"/>
        <scheme val="minor"/>
      </rPr>
      <t xml:space="preserve"> </t>
    </r>
  </si>
  <si>
    <t xml:space="preserve">klageansvarlig@codan.dk  </t>
  </si>
  <si>
    <r>
      <t xml:space="preserve">Provision eller lignende </t>
    </r>
    <r>
      <rPr>
        <sz val="10"/>
        <color rgb="FF000000"/>
        <rFont val="Calibri"/>
        <family val="2"/>
        <scheme val="minor"/>
      </rPr>
      <t xml:space="preserve"> </t>
    </r>
  </si>
  <si>
    <t xml:space="preserve">Forsikringsformidler kan opkræve provision eller andet vederlag for formidlingen af denne forsikring og oplyser på </t>
  </si>
  <si>
    <t xml:space="preserve">forespørgsel størrelsen heraf.  </t>
  </si>
  <si>
    <r>
      <t xml:space="preserve">Forsikringsformidling/Forsikringsagent </t>
    </r>
    <r>
      <rPr>
        <sz val="10"/>
        <color rgb="FF000000"/>
        <rFont val="Calibri"/>
        <family val="2"/>
        <scheme val="minor"/>
      </rPr>
      <t xml:space="preserve"> </t>
    </r>
  </si>
  <si>
    <t xml:space="preserve">Forsikringsformidleren virker som agent for forsikringsselskabet Codan Forsikring A/S. Forsikringsformidleren er </t>
  </si>
  <si>
    <t xml:space="preserve">registreret på den officielle ”agentliste” hos forsikringsselskabet.  Listen kan findes på </t>
  </si>
  <si>
    <r>
      <t>www.forsikringogpension.dk</t>
    </r>
    <r>
      <rPr>
        <u/>
        <sz val="10"/>
        <color rgb="FF000000"/>
        <rFont val="Calibri"/>
        <family val="2"/>
        <scheme val="minor"/>
      </rPr>
      <t xml:space="preserve"> </t>
    </r>
  </si>
  <si>
    <t>DATA - opdateret pr. 08-05-2019</t>
  </si>
  <si>
    <t xml:space="preserve">Salgspris udstyrsaftale pr. måned i 36 mdr. </t>
  </si>
  <si>
    <t>Salgspris til konfigurator</t>
  </si>
  <si>
    <t>Tekst til One konfigurator</t>
  </si>
  <si>
    <t>Tekst til Omstilling - produktkategori</t>
  </si>
  <si>
    <t>Tekst til Omstilling - produkt navn/model</t>
  </si>
  <si>
    <t>Varenr</t>
  </si>
  <si>
    <t>Leverandør</t>
  </si>
  <si>
    <t>Varebeskrivelse</t>
  </si>
  <si>
    <t>Kostpris</t>
  </si>
  <si>
    <t>Normal vejl salgspris</t>
  </si>
  <si>
    <t>dB</t>
  </si>
  <si>
    <t>Headsets</t>
  </si>
  <si>
    <t>Plantronics Voyager Focus UC B825 - Uden Bordlader</t>
  </si>
  <si>
    <t>Jabra/Plantronics Trådløst Office headset</t>
  </si>
  <si>
    <t>Ergotel</t>
  </si>
  <si>
    <r>
      <t xml:space="preserve">Udvidet garanti i 36 mdr. </t>
    </r>
    <r>
      <rPr>
        <b/>
        <i/>
        <sz val="11"/>
        <color theme="1"/>
        <rFont val="Calibri"/>
        <family val="2"/>
        <scheme val="minor"/>
      </rPr>
      <t>(Der er tillagt 50,-kr i kostprisen for udvidet garanti).</t>
    </r>
  </si>
  <si>
    <t>Plantronics Savi W8210A Mono DECT</t>
  </si>
  <si>
    <t>Plantronics Voyager Legend (mobil)</t>
  </si>
  <si>
    <t>Jabra/Plantronic BT headset</t>
  </si>
  <si>
    <t>iStore</t>
  </si>
  <si>
    <r>
      <t xml:space="preserve">Udvidet garanti i 36 mdr. </t>
    </r>
    <r>
      <rPr>
        <b/>
        <i/>
        <sz val="11"/>
        <color theme="1"/>
        <rFont val="Calibri"/>
        <family val="2"/>
        <scheme val="minor"/>
      </rPr>
      <t>(OBS: Sælger dækker selv år 3 for garanti).</t>
    </r>
  </si>
  <si>
    <t>Plantronics Voyager 5200 UC (mobil + PC)</t>
  </si>
  <si>
    <t>Plantronics Voyager 4210 UC (mobil + PC)</t>
  </si>
  <si>
    <t>Jabra Pro 925 (bord + mobil)</t>
  </si>
  <si>
    <t>20:20 Brightstar</t>
  </si>
  <si>
    <t xml:space="preserve">Udvidet garanti i 36 mdr. (Ekstra garanti er tillagt kosprisen). </t>
  </si>
  <si>
    <t>Jabra Engage 75 Mono (bord + mobil + PC)</t>
  </si>
  <si>
    <t>Jabra Engage 75 Stereo (bord + mobil + PC)</t>
  </si>
  <si>
    <t>Jabra Evolve 65 Mono MS UC m. ladestand</t>
  </si>
  <si>
    <t>Jabra/Plantronics BT headset</t>
  </si>
  <si>
    <r>
      <t xml:space="preserve">Udvidet garanti i 36 mdr. </t>
    </r>
    <r>
      <rPr>
        <b/>
        <i/>
        <sz val="11"/>
        <color theme="1"/>
        <rFont val="Calibri"/>
        <family val="2"/>
        <scheme val="minor"/>
      </rPr>
      <t>(OBS: Sælger dækker selv år 3)</t>
    </r>
  </si>
  <si>
    <t>Jabra Evolve 75E UC in-ear</t>
  </si>
  <si>
    <t>IP Fastnet udstyr</t>
  </si>
  <si>
    <t>LG 8815E</t>
  </si>
  <si>
    <r>
      <t>Ombytningsret i 36 mdr. ved defekt. (Defekt som er indenfor reklamationsret). </t>
    </r>
    <r>
      <rPr>
        <b/>
        <i/>
        <sz val="11"/>
        <color theme="1"/>
        <rFont val="Calibri"/>
        <family val="2"/>
        <scheme val="minor"/>
      </rPr>
      <t>(OBS: Sælger dækker selv år 3)</t>
    </r>
  </si>
  <si>
    <t>LG 8830E</t>
  </si>
  <si>
    <t>LG 8840E</t>
  </si>
  <si>
    <t>EHS Adaptor Ericsson LG-88xx</t>
  </si>
  <si>
    <r>
      <t>Ombytningsret i 36 mdr. ved defekt. (Indenfor reklamtionsretten).</t>
    </r>
    <r>
      <rPr>
        <b/>
        <i/>
        <sz val="11"/>
        <color theme="1"/>
        <rFont val="Calibri"/>
        <family val="2"/>
        <scheme val="minor"/>
      </rPr>
      <t> (OBS: Sælger dækker selv ved defekt).</t>
    </r>
  </si>
  <si>
    <t>LG 8830 sidepanel LED (DSS12 STG DSS LED)</t>
  </si>
  <si>
    <t>Ata boks Cisco</t>
  </si>
  <si>
    <t>Smartphone bundle</t>
  </si>
  <si>
    <t>Bundle</t>
  </si>
  <si>
    <t xml:space="preserve">HW Model: </t>
  </si>
  <si>
    <t>Samsung Galaxy A40EE, 64GB Black inkl. AllRisk, cover og beskyttelsesglas</t>
  </si>
  <si>
    <t>Forsikring</t>
  </si>
  <si>
    <t xml:space="preserve">AllRisk forsikring 36 mdr. </t>
  </si>
  <si>
    <t>Beskyttelsesglas (iStore)</t>
  </si>
  <si>
    <t>Panzer Full Fit Glass</t>
  </si>
  <si>
    <t>Cover</t>
  </si>
  <si>
    <t>Puro Nude Cover</t>
  </si>
  <si>
    <t>RugGear 655 32GB Black inkl. AllRisk, cover og beskyttelsesglas</t>
  </si>
  <si>
    <t>Beskyttelsesglas (iStore)</t>
  </si>
  <si>
    <t>Glas tilgår estimeret kost + vejl priser</t>
  </si>
  <si>
    <t>Cover PURO</t>
  </si>
  <si>
    <t>Cover tilgår estimeret kost + vejl. priser</t>
  </si>
  <si>
    <t>Feature phones</t>
  </si>
  <si>
    <t>Doro PhoneEasy 530x</t>
  </si>
  <si>
    <t>DORO Mobil telefon</t>
  </si>
  <si>
    <t>IMM</t>
  </si>
  <si>
    <r>
      <t xml:space="preserve">Ombytningsret i 36 mdr. ved defekt. Dog max. 1 ombytning pr. aftaleår(Defekt som er indenfor reklamationsret). </t>
    </r>
    <r>
      <rPr>
        <b/>
        <sz val="11"/>
        <color theme="1"/>
        <rFont val="Calibri"/>
        <family val="2"/>
        <scheme val="minor"/>
      </rPr>
      <t>(OBS: Sælger dækker selv år 3)</t>
    </r>
  </si>
  <si>
    <t>Mobilt bredbånd</t>
  </si>
  <si>
    <t>Huawei E-5785 4G Cat6 Router</t>
  </si>
  <si>
    <t>Huawei 4G wifi router</t>
  </si>
  <si>
    <t>Huawei B525 4G MBB router</t>
  </si>
  <si>
    <t>Wifi Udstyr</t>
  </si>
  <si>
    <t>Doro PhoneEasy 530x*</t>
  </si>
  <si>
    <t>Samsung Galaxy A40EE***</t>
  </si>
  <si>
    <t>Huawei E-5785 4G Cat6 Router**</t>
  </si>
  <si>
    <t>Ej inkluderet</t>
  </si>
  <si>
    <t>Inkluderet</t>
  </si>
  <si>
    <t>LG 8815E*</t>
  </si>
  <si>
    <t>12 måneder</t>
  </si>
  <si>
    <t>LG 8840E*</t>
  </si>
  <si>
    <t>24 måneder</t>
  </si>
  <si>
    <t>LG 8830 sidepanel LED (DSS12 STG DSS LED)*</t>
  </si>
  <si>
    <t>36 måneder</t>
  </si>
  <si>
    <t>LG 8800 sidepanel DSS 12L (Digital)*</t>
  </si>
  <si>
    <t>Ata Boks Cisco*</t>
  </si>
  <si>
    <t>EHS trådløs rørløfter til LG e-modeller**</t>
  </si>
  <si>
    <t>Plantronics Voyager Focus UC B825 - Uden Bordlader**</t>
  </si>
  <si>
    <t>Plantronics Savi W8210A Mono DECT**</t>
  </si>
  <si>
    <t>Plantronics Voyager Legend (mobil)**</t>
  </si>
  <si>
    <t>F-secure Safe</t>
  </si>
  <si>
    <t>Plantronics Voyager 5200 UC (mobil + PC)**</t>
  </si>
  <si>
    <t>F-secure Safe inkl. Freedom VPN</t>
  </si>
  <si>
    <t>Plantronics Voyager 4210 UC (mobil + PC)**</t>
  </si>
  <si>
    <t>Jabra Pro 925 (bord + mobil)**</t>
  </si>
  <si>
    <t>Jabra Engage 75 Stereo (bord + mobil + PC)**</t>
  </si>
  <si>
    <t>Jabra Evolve 65 Mono MS UC m. ladestand**</t>
  </si>
  <si>
    <t>Jabra Evolve 75E UC in-ear**</t>
  </si>
  <si>
    <t>Strong Extender Grundpakke**</t>
  </si>
  <si>
    <t>Strong Extender ekstra base**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</si>
</sst>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#,##0\ &quot;kr.&quot;;[Red]\-#,##0\ &quot;kr.&quot;"/>
    <numFmt numFmtId="44" formatCode="_-* #,##0.00\ &quot;kr.&quot;_-;\-* #,##0.00\ &quot;kr.&quot;_-;_-* &quot;-&quot;??\ &quot;kr.&quot;_-;_-@_-"/>
    <numFmt numFmtId="164" formatCode="[$-406]d\.\ mmmm\ yyyy;@"/>
    <numFmt numFmtId="165" formatCode="_ &quot;kr.&quot;\ * #,##0_ ;_ &quot;kr.&quot;\ * \-#,##0_ ;_ &quot;kr.&quot;\ * &quot;-&quot;??_ ;_ @_ "/>
    <numFmt numFmtId="166" formatCode="&quot;kr.&quot;\ #,##0.00"/>
  </numFmts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3A302A"/>
      <name val="Calibri"/>
      <family val="2"/>
      <scheme val="minor"/>
    </font>
    <font>
      <u/>
      <sz val="11"/>
      <color theme="10"/>
      <name val="Calibri"/>
      <family val="2"/>
    </font>
    <font>
      <sz val="11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7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36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00"/>
      <name val="Wingdings"/>
      <charset val="2"/>
    </font>
    <font>
      <sz val="7"/>
      <color rgb="FF000000"/>
      <name val="Times New Roman"/>
      <family val="1"/>
    </font>
    <font>
      <b/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u/>
      <sz val="10"/>
      <color rgb="FF0563C1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u/>
      <sz val="10"/>
      <color rgb="FF0563C1"/>
      <name val="Calibri"/>
      <family val="2"/>
      <scheme val="minor"/>
    </font>
    <font>
      <u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2F2F2"/>
        <bgColor rgb="FF00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0" fontId="7" fillId="11" borderId="23" applyNumberFormat="0" applyFont="0" applyAlignment="0" applyProtection="0"/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/>
  </cellStyleXfs>
  <cellXfs count="281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2" fontId="0" fillId="4" borderId="1" xfId="0" applyNumberFormat="1" applyFill="1" applyBorder="1"/>
    <xf numFmtId="2" fontId="0" fillId="3" borderId="1" xfId="0" applyNumberFormat="1" applyFill="1" applyBorder="1"/>
    <xf numFmtId="2" fontId="0" fillId="0" borderId="1" xfId="0" applyNumberFormat="1" applyBorder="1"/>
    <xf numFmtId="0" fontId="0" fillId="6" borderId="1" xfId="0" applyFill="1" applyBorder="1"/>
    <xf numFmtId="2" fontId="0" fillId="6" borderId="1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3" fontId="0" fillId="0" borderId="20" xfId="0" applyNumberFormat="1" applyBorder="1"/>
    <xf numFmtId="2" fontId="0" fillId="0" borderId="20" xfId="0" applyNumberFormat="1" applyBorder="1"/>
    <xf numFmtId="4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2" fontId="1" fillId="0" borderId="1" xfId="0" applyNumberFormat="1" applyFont="1" applyBorder="1"/>
    <xf numFmtId="2" fontId="1" fillId="5" borderId="1" xfId="0" applyNumberFormat="1" applyFont="1" applyFill="1" applyBorder="1"/>
    <xf numFmtId="4" fontId="1" fillId="5" borderId="1" xfId="0" applyNumberFormat="1" applyFont="1" applyFill="1" applyBorder="1"/>
    <xf numFmtId="2" fontId="0" fillId="5" borderId="1" xfId="0" applyNumberFormat="1" applyFill="1" applyBorder="1"/>
    <xf numFmtId="4" fontId="0" fillId="5" borderId="1" xfId="0" applyNumberFormat="1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1" fillId="0" borderId="8" xfId="0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7" borderId="7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wrapText="1"/>
    </xf>
    <xf numFmtId="2" fontId="1" fillId="0" borderId="8" xfId="0" applyNumberFormat="1" applyFont="1" applyBorder="1" applyAlignment="1">
      <alignment horizontal="center" wrapText="1"/>
    </xf>
    <xf numFmtId="2" fontId="1" fillId="0" borderId="22" xfId="0" applyNumberFormat="1" applyFont="1" applyBorder="1" applyAlignment="1">
      <alignment horizontal="center"/>
    </xf>
    <xf numFmtId="2" fontId="1" fillId="8" borderId="8" xfId="0" applyNumberFormat="1" applyFont="1" applyFill="1" applyBorder="1" applyAlignment="1">
      <alignment horizontal="left" vertical="center" wrapText="1"/>
    </xf>
    <xf numFmtId="2" fontId="1" fillId="8" borderId="8" xfId="0" applyNumberFormat="1" applyFont="1" applyFill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left" vertical="top" wrapText="1"/>
    </xf>
    <xf numFmtId="2" fontId="1" fillId="8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1" fillId="0" borderId="22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6" borderId="14" xfId="0" applyFont="1" applyFill="1" applyBorder="1" applyAlignment="1">
      <alignment horizontal="center" vertical="center"/>
    </xf>
    <xf numFmtId="0" fontId="0" fillId="2" borderId="13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1" fillId="6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1" fillId="5" borderId="1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6" borderId="22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0" borderId="19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9" borderId="22" xfId="0" applyNumberFormat="1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0" fillId="2" borderId="22" xfId="0" applyFill="1" applyBorder="1" applyAlignment="1">
      <alignment vertical="center"/>
    </xf>
    <xf numFmtId="0" fontId="1" fillId="0" borderId="22" xfId="0" applyFont="1" applyBorder="1"/>
    <xf numFmtId="2" fontId="0" fillId="0" borderId="22" xfId="0" applyNumberFormat="1" applyBorder="1"/>
    <xf numFmtId="2" fontId="1" fillId="0" borderId="22" xfId="0" applyNumberFormat="1" applyFont="1" applyBorder="1"/>
    <xf numFmtId="0" fontId="0" fillId="6" borderId="22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/>
    </xf>
    <xf numFmtId="0" fontId="0" fillId="6" borderId="22" xfId="0" applyFill="1" applyBorder="1" applyAlignment="1">
      <alignment vertical="center"/>
    </xf>
    <xf numFmtId="0" fontId="0" fillId="6" borderId="22" xfId="0" applyFill="1" applyBorder="1" applyAlignment="1">
      <alignment horizontal="left" vertical="center"/>
    </xf>
    <xf numFmtId="0" fontId="0" fillId="6" borderId="22" xfId="0" applyFill="1" applyBorder="1"/>
    <xf numFmtId="2" fontId="0" fillId="4" borderId="22" xfId="0" applyNumberFormat="1" applyFill="1" applyBorder="1"/>
    <xf numFmtId="0" fontId="1" fillId="2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vertical="center"/>
    </xf>
    <xf numFmtId="2" fontId="5" fillId="0" borderId="22" xfId="0" applyNumberFormat="1" applyFont="1" applyBorder="1" applyAlignment="1">
      <alignment horizontal="center" vertical="center"/>
    </xf>
    <xf numFmtId="2" fontId="6" fillId="9" borderId="22" xfId="0" applyNumberFormat="1" applyFont="1" applyFill="1" applyBorder="1" applyAlignment="1">
      <alignment horizontal="center" vertical="center"/>
    </xf>
    <xf numFmtId="0" fontId="6" fillId="0" borderId="22" xfId="0" applyFont="1" applyBorder="1"/>
    <xf numFmtId="2" fontId="6" fillId="0" borderId="22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22" xfId="0" applyFont="1" applyBorder="1" applyAlignment="1">
      <alignment horizontal="left" vertical="center"/>
    </xf>
    <xf numFmtId="2" fontId="5" fillId="0" borderId="22" xfId="0" applyNumberFormat="1" applyFont="1" applyBorder="1"/>
    <xf numFmtId="2" fontId="6" fillId="0" borderId="22" xfId="0" applyNumberFormat="1" applyFont="1" applyBorder="1"/>
    <xf numFmtId="0" fontId="5" fillId="0" borderId="0" xfId="0" applyFont="1"/>
    <xf numFmtId="0" fontId="0" fillId="0" borderId="1" xfId="0" applyFill="1" applyBorder="1"/>
    <xf numFmtId="2" fontId="0" fillId="0" borderId="1" xfId="0" applyNumberFormat="1" applyFill="1" applyBorder="1"/>
    <xf numFmtId="0" fontId="0" fillId="0" borderId="17" xfId="0" applyFill="1" applyBorder="1" applyAlignment="1">
      <alignment vertical="center"/>
    </xf>
    <xf numFmtId="0" fontId="1" fillId="4" borderId="0" xfId="0" applyFont="1" applyFill="1"/>
    <xf numFmtId="0" fontId="0" fillId="12" borderId="0" xfId="0" applyFill="1"/>
    <xf numFmtId="0" fontId="9" fillId="12" borderId="0" xfId="0" applyFont="1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Fill="1"/>
    <xf numFmtId="3" fontId="10" fillId="0" borderId="0" xfId="4" applyNumberFormat="1" applyFill="1" applyBorder="1" applyAlignment="1" applyProtection="1"/>
    <xf numFmtId="3" fontId="11" fillId="0" borderId="0" xfId="0" applyNumberFormat="1" applyFont="1" applyFill="1" applyBorder="1" applyAlignment="1"/>
    <xf numFmtId="3" fontId="11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/>
    <xf numFmtId="0" fontId="12" fillId="13" borderId="0" xfId="0" applyFont="1" applyFill="1" applyBorder="1"/>
    <xf numFmtId="0" fontId="17" fillId="0" borderId="0" xfId="0" applyFont="1" applyFill="1" applyBorder="1"/>
    <xf numFmtId="0" fontId="11" fillId="13" borderId="0" xfId="0" applyFont="1" applyFill="1" applyBorder="1"/>
    <xf numFmtId="0" fontId="11" fillId="13" borderId="0" xfId="0" applyFont="1" applyFill="1" applyBorder="1" applyAlignment="1">
      <alignment horizontal="right"/>
    </xf>
    <xf numFmtId="0" fontId="11" fillId="13" borderId="0" xfId="0" applyFont="1" applyFill="1" applyBorder="1" applyAlignment="1">
      <alignment horizontal="left"/>
    </xf>
    <xf numFmtId="0" fontId="13" fillId="13" borderId="0" xfId="0" applyFont="1" applyFill="1" applyBorder="1"/>
    <xf numFmtId="0" fontId="11" fillId="13" borderId="0" xfId="0" applyFont="1" applyFill="1" applyBorder="1" applyAlignment="1"/>
    <xf numFmtId="0" fontId="14" fillId="13" borderId="0" xfId="0" applyFont="1" applyFill="1" applyBorder="1" applyAlignment="1"/>
    <xf numFmtId="0" fontId="14" fillId="13" borderId="0" xfId="0" applyFont="1" applyFill="1" applyBorder="1" applyAlignment="1">
      <alignment horizontal="left" vertical="top"/>
    </xf>
    <xf numFmtId="0" fontId="15" fillId="13" borderId="0" xfId="0" applyFont="1" applyFill="1" applyBorder="1" applyAlignment="1">
      <alignment vertical="top"/>
    </xf>
    <xf numFmtId="0" fontId="15" fillId="13" borderId="0" xfId="0" applyFont="1" applyFill="1" applyBorder="1" applyAlignment="1">
      <alignment horizontal="left" vertical="top"/>
    </xf>
    <xf numFmtId="14" fontId="15" fillId="13" borderId="0" xfId="0" applyNumberFormat="1" applyFont="1" applyFill="1" applyBorder="1" applyAlignment="1">
      <alignment horizontal="left"/>
    </xf>
    <xf numFmtId="0" fontId="15" fillId="13" borderId="0" xfId="0" applyFont="1" applyFill="1" applyBorder="1" applyAlignment="1">
      <alignment horizontal="left"/>
    </xf>
    <xf numFmtId="0" fontId="14" fillId="13" borderId="0" xfId="0" applyFont="1" applyFill="1" applyBorder="1"/>
    <xf numFmtId="0" fontId="15" fillId="13" borderId="0" xfId="0" applyFont="1" applyFill="1" applyBorder="1"/>
    <xf numFmtId="3" fontId="16" fillId="13" borderId="0" xfId="0" applyNumberFormat="1" applyFont="1" applyFill="1" applyBorder="1" applyAlignment="1"/>
    <xf numFmtId="3" fontId="11" fillId="13" borderId="0" xfId="0" applyNumberFormat="1" applyFont="1" applyFill="1" applyBorder="1" applyAlignment="1"/>
    <xf numFmtId="3" fontId="16" fillId="13" borderId="0" xfId="0" applyNumberFormat="1" applyFont="1" applyFill="1" applyBorder="1"/>
    <xf numFmtId="3" fontId="11" fillId="13" borderId="0" xfId="0" applyNumberFormat="1" applyFont="1" applyFill="1" applyBorder="1"/>
    <xf numFmtId="3" fontId="13" fillId="13" borderId="0" xfId="0" applyNumberFormat="1" applyFont="1" applyFill="1" applyBorder="1"/>
    <xf numFmtId="3" fontId="11" fillId="13" borderId="0" xfId="0" applyNumberFormat="1" applyFont="1" applyFill="1" applyBorder="1" applyAlignment="1">
      <alignment vertical="top" wrapText="1"/>
    </xf>
    <xf numFmtId="0" fontId="15" fillId="0" borderId="0" xfId="0" applyFont="1" applyFill="1" applyBorder="1"/>
    <xf numFmtId="3" fontId="11" fillId="13" borderId="0" xfId="0" applyNumberFormat="1" applyFont="1" applyFill="1" applyBorder="1" applyAlignment="1">
      <alignment horizontal="center"/>
    </xf>
    <xf numFmtId="165" fontId="13" fillId="13" borderId="0" xfId="1" applyNumberFormat="1" applyFont="1" applyFill="1" applyBorder="1"/>
    <xf numFmtId="165" fontId="11" fillId="13" borderId="0" xfId="0" applyNumberFormat="1" applyFont="1" applyFill="1" applyBorder="1"/>
    <xf numFmtId="165" fontId="13" fillId="13" borderId="0" xfId="1" applyNumberFormat="1" applyFont="1" applyFill="1" applyBorder="1" applyAlignment="1">
      <alignment vertical="center" wrapText="1"/>
    </xf>
    <xf numFmtId="0" fontId="11" fillId="13" borderId="0" xfId="0" applyFont="1" applyFill="1" applyBorder="1" applyAlignment="1">
      <alignment vertical="top" wrapText="1"/>
    </xf>
    <xf numFmtId="0" fontId="13" fillId="13" borderId="27" xfId="0" applyFont="1" applyFill="1" applyBorder="1"/>
    <xf numFmtId="0" fontId="11" fillId="13" borderId="27" xfId="0" applyFont="1" applyFill="1" applyBorder="1"/>
    <xf numFmtId="1" fontId="11" fillId="13" borderId="0" xfId="0" applyNumberFormat="1" applyFont="1" applyFill="1" applyBorder="1" applyAlignment="1">
      <alignment horizontal="left"/>
    </xf>
    <xf numFmtId="0" fontId="12" fillId="15" borderId="0" xfId="0" applyFont="1" applyFill="1" applyBorder="1"/>
    <xf numFmtId="0" fontId="0" fillId="12" borderId="0" xfId="2" applyFont="1" applyFill="1" applyBorder="1" applyAlignment="1">
      <alignment horizontal="left"/>
    </xf>
    <xf numFmtId="0" fontId="0" fillId="0" borderId="0" xfId="0" applyFont="1" applyBorder="1"/>
    <xf numFmtId="0" fontId="0" fillId="0" borderId="0" xfId="0" applyAlignment="1">
      <alignment vertical="center" wrapText="1"/>
    </xf>
    <xf numFmtId="166" fontId="0" fillId="0" borderId="0" xfId="0" applyNumberFormat="1"/>
    <xf numFmtId="0" fontId="0" fillId="12" borderId="0" xfId="0" applyFill="1" applyBorder="1" applyAlignment="1">
      <alignment horizontal="left"/>
    </xf>
    <xf numFmtId="44" fontId="0" fillId="0" borderId="0" xfId="1" applyFont="1"/>
    <xf numFmtId="0" fontId="18" fillId="12" borderId="0" xfId="3" applyFont="1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/>
    <xf numFmtId="0" fontId="22" fillId="0" borderId="0" xfId="0" applyFont="1"/>
    <xf numFmtId="0" fontId="24" fillId="0" borderId="0" xfId="0" applyFont="1" applyAlignment="1">
      <alignment horizontal="left" vertical="center" indent="5"/>
    </xf>
    <xf numFmtId="0" fontId="23" fillId="0" borderId="0" xfId="0" applyFont="1" applyAlignment="1">
      <alignment horizontal="left" indent="6"/>
    </xf>
    <xf numFmtId="0" fontId="23" fillId="0" borderId="0" xfId="0" applyFont="1" applyAlignment="1">
      <alignment horizontal="left" vertical="center" indent="6"/>
    </xf>
    <xf numFmtId="0" fontId="2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7" fillId="0" borderId="0" xfId="0" applyFont="1" applyAlignment="1">
      <alignment horizontal="left" indent="6"/>
    </xf>
    <xf numFmtId="0" fontId="26" fillId="0" borderId="0" xfId="0" applyFont="1"/>
    <xf numFmtId="0" fontId="28" fillId="0" borderId="0" xfId="0" applyFont="1" applyAlignment="1">
      <alignment horizontal="right" vertical="center"/>
    </xf>
    <xf numFmtId="6" fontId="23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right" vertical="center"/>
    </xf>
    <xf numFmtId="0" fontId="31" fillId="0" borderId="0" xfId="0" applyFont="1"/>
    <xf numFmtId="0" fontId="33" fillId="4" borderId="22" xfId="5" applyFill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21" fillId="2" borderId="17" xfId="0" applyFont="1" applyFill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4" fontId="21" fillId="4" borderId="1" xfId="0" applyNumberFormat="1" applyFont="1" applyFill="1" applyBorder="1"/>
    <xf numFmtId="4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vertical="center"/>
    </xf>
    <xf numFmtId="0" fontId="20" fillId="5" borderId="18" xfId="0" applyFont="1" applyFill="1" applyBorder="1" applyAlignment="1">
      <alignment horizontal="center" vertical="center"/>
    </xf>
    <xf numFmtId="2" fontId="20" fillId="5" borderId="1" xfId="0" applyNumberFormat="1" applyFont="1" applyFill="1" applyBorder="1" applyAlignment="1">
      <alignment horizontal="center" vertical="center"/>
    </xf>
    <xf numFmtId="2" fontId="20" fillId="5" borderId="1" xfId="0" applyNumberFormat="1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horizontal="left" vertical="center"/>
    </xf>
    <xf numFmtId="2" fontId="20" fillId="5" borderId="1" xfId="0" applyNumberFormat="1" applyFont="1" applyFill="1" applyBorder="1"/>
    <xf numFmtId="2" fontId="21" fillId="5" borderId="1" xfId="0" applyNumberFormat="1" applyFont="1" applyFill="1" applyBorder="1"/>
    <xf numFmtId="0" fontId="20" fillId="9" borderId="1" xfId="0" applyFont="1" applyFill="1" applyBorder="1" applyAlignment="1">
      <alignment horizontal="left" vertical="center"/>
    </xf>
    <xf numFmtId="0" fontId="5" fillId="12" borderId="0" xfId="0" applyFont="1" applyFill="1" applyBorder="1" applyAlignment="1">
      <alignment horizontal="left"/>
    </xf>
    <xf numFmtId="20" fontId="0" fillId="0" borderId="8" xfId="0" applyNumberForma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1" fillId="0" borderId="0" xfId="0" applyFont="1"/>
    <xf numFmtId="0" fontId="21" fillId="2" borderId="17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2" fontId="21" fillId="4" borderId="1" xfId="0" applyNumberFormat="1" applyFont="1" applyFill="1" applyBorder="1"/>
    <xf numFmtId="2" fontId="21" fillId="0" borderId="1" xfId="0" applyNumberFormat="1" applyFont="1" applyBorder="1"/>
    <xf numFmtId="164" fontId="11" fillId="13" borderId="0" xfId="0" applyNumberFormat="1" applyFont="1" applyFill="1" applyBorder="1" applyAlignment="1">
      <alignment horizontal="left"/>
    </xf>
    <xf numFmtId="3" fontId="11" fillId="13" borderId="0" xfId="0" applyNumberFormat="1" applyFont="1" applyFill="1" applyBorder="1" applyAlignment="1">
      <alignment horizontal="left" vertical="top" wrapText="1"/>
    </xf>
    <xf numFmtId="0" fontId="11" fillId="13" borderId="27" xfId="0" applyFont="1" applyFill="1" applyBorder="1" applyAlignment="1">
      <alignment horizontal="left"/>
    </xf>
    <xf numFmtId="0" fontId="15" fillId="13" borderId="24" xfId="0" applyFont="1" applyFill="1" applyBorder="1" applyAlignment="1">
      <alignment horizontal="left" vertical="top"/>
    </xf>
    <xf numFmtId="0" fontId="15" fillId="13" borderId="26" xfId="0" applyFont="1" applyFill="1" applyBorder="1" applyAlignment="1">
      <alignment horizontal="left" vertical="top"/>
    </xf>
    <xf numFmtId="0" fontId="15" fillId="13" borderId="25" xfId="0" applyFont="1" applyFill="1" applyBorder="1" applyAlignment="1">
      <alignment horizontal="left" vertical="top"/>
    </xf>
    <xf numFmtId="0" fontId="14" fillId="13" borderId="24" xfId="0" applyFont="1" applyFill="1" applyBorder="1" applyAlignment="1">
      <alignment horizontal="center" vertical="top"/>
    </xf>
    <xf numFmtId="0" fontId="14" fillId="13" borderId="25" xfId="0" applyFont="1" applyFill="1" applyBorder="1" applyAlignment="1">
      <alignment horizontal="center" vertical="top"/>
    </xf>
    <xf numFmtId="165" fontId="14" fillId="13" borderId="24" xfId="1" applyNumberFormat="1" applyFont="1" applyFill="1" applyBorder="1" applyAlignment="1">
      <alignment horizontal="center" vertical="top"/>
    </xf>
    <xf numFmtId="165" fontId="14" fillId="13" borderId="25" xfId="1" applyNumberFormat="1" applyFont="1" applyFill="1" applyBorder="1" applyAlignment="1">
      <alignment horizontal="center" vertical="top"/>
    </xf>
    <xf numFmtId="164" fontId="11" fillId="13" borderId="0" xfId="0" applyNumberFormat="1" applyFont="1" applyFill="1" applyBorder="1" applyAlignment="1">
      <alignment horizontal="left"/>
    </xf>
    <xf numFmtId="0" fontId="11" fillId="13" borderId="0" xfId="0" applyFont="1" applyFill="1" applyBorder="1" applyAlignment="1">
      <alignment horizontal="left" vertical="top" wrapText="1"/>
    </xf>
    <xf numFmtId="0" fontId="14" fillId="13" borderId="24" xfId="0" applyFont="1" applyFill="1" applyBorder="1" applyAlignment="1">
      <alignment horizontal="left" vertical="top"/>
    </xf>
    <xf numFmtId="0" fontId="14" fillId="13" borderId="26" xfId="0" applyFont="1" applyFill="1" applyBorder="1" applyAlignment="1">
      <alignment horizontal="left" vertical="top"/>
    </xf>
    <xf numFmtId="0" fontId="14" fillId="13" borderId="25" xfId="0" applyFont="1" applyFill="1" applyBorder="1" applyAlignment="1">
      <alignment horizontal="left" vertical="top"/>
    </xf>
    <xf numFmtId="3" fontId="11" fillId="13" borderId="24" xfId="0" applyNumberFormat="1" applyFont="1" applyFill="1" applyBorder="1" applyAlignment="1">
      <alignment horizontal="center"/>
    </xf>
    <xf numFmtId="3" fontId="11" fillId="13" borderId="25" xfId="0" applyNumberFormat="1" applyFont="1" applyFill="1" applyBorder="1" applyAlignment="1">
      <alignment horizontal="center"/>
    </xf>
    <xf numFmtId="0" fontId="15" fillId="14" borderId="24" xfId="0" applyFont="1" applyFill="1" applyBorder="1" applyAlignment="1">
      <alignment horizontal="center" vertical="top"/>
    </xf>
    <xf numFmtId="0" fontId="15" fillId="14" borderId="25" xfId="0" applyFont="1" applyFill="1" applyBorder="1" applyAlignment="1">
      <alignment horizontal="center" vertical="top"/>
    </xf>
    <xf numFmtId="165" fontId="14" fillId="13" borderId="24" xfId="0" applyNumberFormat="1" applyFont="1" applyFill="1" applyBorder="1" applyAlignment="1">
      <alignment horizontal="center" vertical="top"/>
    </xf>
    <xf numFmtId="165" fontId="14" fillId="13" borderId="25" xfId="0" applyNumberFormat="1" applyFont="1" applyFill="1" applyBorder="1" applyAlignment="1">
      <alignment horizontal="center" vertical="top"/>
    </xf>
    <xf numFmtId="0" fontId="15" fillId="13" borderId="0" xfId="0" applyFont="1" applyFill="1" applyBorder="1" applyAlignment="1">
      <alignment horizontal="left" vertical="top" wrapText="1"/>
    </xf>
    <xf numFmtId="0" fontId="15" fillId="13" borderId="0" xfId="0" applyFont="1" applyFill="1" applyBorder="1" applyAlignment="1">
      <alignment vertical="top" wrapText="1"/>
    </xf>
    <xf numFmtId="3" fontId="11" fillId="13" borderId="0" xfId="0" applyNumberFormat="1" applyFont="1" applyFill="1" applyBorder="1" applyAlignment="1">
      <alignment horizontal="left" vertical="top" wrapText="1"/>
    </xf>
    <xf numFmtId="0" fontId="11" fillId="13" borderId="27" xfId="0" applyFont="1" applyFill="1" applyBorder="1" applyAlignment="1">
      <alignment horizontal="left"/>
    </xf>
    <xf numFmtId="0" fontId="20" fillId="0" borderId="2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21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2" fontId="20" fillId="0" borderId="20" xfId="0" applyNumberFormat="1" applyFont="1" applyBorder="1" applyAlignment="1">
      <alignment horizontal="center" vertical="center" wrapText="1"/>
    </xf>
    <xf numFmtId="2" fontId="20" fillId="0" borderId="11" xfId="0" applyNumberFormat="1" applyFont="1" applyBorder="1" applyAlignment="1">
      <alignment horizontal="center" vertical="center" wrapText="1"/>
    </xf>
    <xf numFmtId="2" fontId="20" fillId="0" borderId="21" xfId="0" applyNumberFormat="1" applyFont="1" applyBorder="1" applyAlignment="1">
      <alignment horizontal="center" vertical="center" wrapText="1"/>
    </xf>
    <xf numFmtId="2" fontId="20" fillId="9" borderId="20" xfId="0" applyNumberFormat="1" applyFont="1" applyFill="1" applyBorder="1" applyAlignment="1">
      <alignment horizontal="center" vertical="center" wrapText="1"/>
    </xf>
    <xf numFmtId="2" fontId="20" fillId="9" borderId="11" xfId="0" applyNumberFormat="1" applyFont="1" applyFill="1" applyBorder="1" applyAlignment="1">
      <alignment horizontal="center" vertical="center" wrapText="1"/>
    </xf>
    <xf numFmtId="2" fontId="20" fillId="9" borderId="21" xfId="0" applyNumberFormat="1" applyFont="1" applyFill="1" applyBorder="1" applyAlignment="1">
      <alignment horizontal="center" vertical="center" wrapText="1"/>
    </xf>
    <xf numFmtId="2" fontId="1" fillId="0" borderId="2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9" borderId="20" xfId="0" applyNumberFormat="1" applyFont="1" applyFill="1" applyBorder="1" applyAlignment="1">
      <alignment horizontal="center" vertical="center" wrapText="1"/>
    </xf>
    <xf numFmtId="2" fontId="1" fillId="9" borderId="11" xfId="0" applyNumberFormat="1" applyFont="1" applyFill="1" applyBorder="1" applyAlignment="1">
      <alignment horizontal="center" vertical="center" wrapText="1"/>
    </xf>
    <xf numFmtId="2" fontId="1" fillId="9" borderId="21" xfId="0" applyNumberFormat="1" applyFont="1" applyFill="1" applyBorder="1" applyAlignment="1">
      <alignment horizontal="center" vertical="center" wrapText="1"/>
    </xf>
  </cellXfs>
  <cellStyles count="6">
    <cellStyle name="Bemærk!" xfId="2" builtinId="10"/>
    <cellStyle name="Forklarende tekst" xfId="3" builtinId="53"/>
    <cellStyle name="Hyperlink" xfId="5" xr:uid="{00000000-000B-0000-0000-000008000000}"/>
    <cellStyle name="Link" xfId="4" builtinId="8"/>
    <cellStyle name="Normal" xfId="0" builtinId="0"/>
    <cellStyle name="Valuta" xfId="1" builtinId="4"/>
  </cellStyles>
  <dxfs count="2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19051</xdr:colOff>
      <xdr:row>0</xdr:row>
      <xdr:rowOff>28576</xdr:rowOff>
    </xdr:from>
    <xdr:to>
      <xdr:col>9</xdr:col>
      <xdr:colOff>76200</xdr:colOff>
      <xdr:row>3</xdr:row>
      <xdr:rowOff>38348</xdr:rowOff>
    </xdr:to>
    <xdr:pic>
      <xdr:nvPicPr>
        <xdr:cNvPr id="22" name="Billede 21" descr="TDC_Erhvervscenter_logo_cmyk.jpg">
          <a:extLst>
            <a:ext uri="{FF2B5EF4-FFF2-40B4-BE49-F238E27FC236}">
              <a16:creationId xmlns:a16="http://schemas.microsoft.com/office/drawing/2014/main" id="{BDC0B32A-AE62-48FD-84FE-DFE2161AE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9469" b="18584"/>
        <a:stretch>
          <a:fillRect/>
        </a:stretch>
      </xdr:blipFill>
      <xdr:spPr>
        <a:xfrm>
          <a:off x="3314701" y="28576"/>
          <a:ext cx="2533649" cy="581272"/>
        </a:xfrm>
        <a:prstGeom prst="rect">
          <a:avLst/>
        </a:prstGeom>
      </xdr:spPr>
    </xdr:pic>
    <xdr:clientData/>
  </xdr:twoCellAnchor>
  <xdr:twoCellAnchor editAs="oneCell">
    <xdr:from>
      <xdr:col>4</xdr:col>
      <xdr:colOff>358775</xdr:colOff>
      <xdr:row>60</xdr:row>
      <xdr:rowOff>73025</xdr:rowOff>
    </xdr:from>
    <xdr:to>
      <xdr:col>9</xdr:col>
      <xdr:colOff>6349</xdr:colOff>
      <xdr:row>63</xdr:row>
      <xdr:rowOff>111372</xdr:rowOff>
    </xdr:to>
    <xdr:pic>
      <xdr:nvPicPr>
        <xdr:cNvPr id="23" name="Billede 22" descr="TDC_Erhvervscenter_logo_cmyk.jpg">
          <a:extLst>
            <a:ext uri="{FF2B5EF4-FFF2-40B4-BE49-F238E27FC236}">
              <a16:creationId xmlns:a16="http://schemas.microsoft.com/office/drawing/2014/main" id="{47512A4C-789F-4EAE-B5DF-F7703D937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9469" b="18584"/>
        <a:stretch>
          <a:fillRect/>
        </a:stretch>
      </xdr:blipFill>
      <xdr:spPr>
        <a:xfrm>
          <a:off x="3692525" y="11899900"/>
          <a:ext cx="2543174" cy="609847"/>
        </a:xfrm>
        <a:prstGeom prst="rect">
          <a:avLst/>
        </a:prstGeom>
      </xdr:spPr>
    </xdr:pic>
    <xdr:clientData/>
  </xdr:twoCellAnchor>
  <xdr:twoCellAnchor>
    <xdr:from>
      <xdr:col>9</xdr:col>
      <xdr:colOff>9525</xdr:colOff>
      <xdr:row>0</xdr:row>
      <xdr:rowOff>0</xdr:rowOff>
    </xdr:from>
    <xdr:to>
      <xdr:col>11</xdr:col>
      <xdr:colOff>609599</xdr:colOff>
      <xdr:row>118</xdr:row>
      <xdr:rowOff>0</xdr:rowOff>
    </xdr:to>
    <xdr:sp macro="" textlink="">
      <xdr:nvSpPr>
        <xdr:cNvPr id="24" name="ColorBar">
          <a:extLst>
            <a:ext uri="{FF2B5EF4-FFF2-40B4-BE49-F238E27FC236}">
              <a16:creationId xmlns:a16="http://schemas.microsoft.com/office/drawing/2014/main" id="{388B2086-93FD-46CC-B8DA-261B2252D899}"/>
            </a:ext>
          </a:extLst>
        </xdr:cNvPr>
        <xdr:cNvSpPr>
          <a:spLocks noChangeArrowheads="1"/>
        </xdr:cNvSpPr>
      </xdr:nvSpPr>
      <xdr:spPr bwMode="auto">
        <a:xfrm>
          <a:off x="6019800" y="0"/>
          <a:ext cx="1819274" cy="24774525"/>
        </a:xfrm>
        <a:prstGeom prst="rect">
          <a:avLst/>
        </a:prstGeom>
        <a:solidFill>
          <a:srgbClr val="E9B0B0">
            <a:alpha val="59999"/>
          </a:srgbClr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171450</xdr:colOff>
      <xdr:row>3</xdr:row>
      <xdr:rowOff>0</xdr:rowOff>
    </xdr:from>
    <xdr:to>
      <xdr:col>12</xdr:col>
      <xdr:colOff>9524</xdr:colOff>
      <xdr:row>14</xdr:row>
      <xdr:rowOff>143739</xdr:rowOff>
    </xdr:to>
    <xdr:sp macro="" textlink="">
      <xdr:nvSpPr>
        <xdr:cNvPr id="25" name="Oval 53">
          <a:extLst>
            <a:ext uri="{FF2B5EF4-FFF2-40B4-BE49-F238E27FC236}">
              <a16:creationId xmlns:a16="http://schemas.microsoft.com/office/drawing/2014/main" id="{FE64A4CC-93D0-4F56-A24B-C98C84DE36E1}"/>
            </a:ext>
          </a:extLst>
        </xdr:cNvPr>
        <xdr:cNvSpPr>
          <a:spLocks noChangeAspect="1" noChangeArrowheads="1"/>
        </xdr:cNvSpPr>
      </xdr:nvSpPr>
      <xdr:spPr bwMode="auto">
        <a:xfrm>
          <a:off x="5572125" y="600075"/>
          <a:ext cx="2276474" cy="2239239"/>
        </a:xfrm>
        <a:prstGeom prst="ellipse">
          <a:avLst/>
        </a:prstGeom>
        <a:solidFill>
          <a:srgbClr val="FFFFFF">
            <a:alpha val="39999"/>
          </a:srgbClr>
        </a:solidFill>
        <a:ln w="9525">
          <a:noFill/>
          <a:round/>
          <a:headEnd/>
          <a:tailEnd/>
        </a:ln>
      </xdr:spPr>
      <xdr:txBody>
        <a:bodyPr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rPr>
            <a:t>     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rPr>
            <a:t>Hardware i udstyrsaftale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rPr>
            <a:t>       </a:t>
          </a:r>
          <a:r>
            <a:rPr kumimoji="0" lang="da-DK" sz="18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rPr>
            <a:t>     </a:t>
          </a:r>
        </a:p>
      </xdr:txBody>
    </xdr:sp>
    <xdr:clientData/>
  </xdr:twoCellAnchor>
  <xdr:twoCellAnchor>
    <xdr:from>
      <xdr:col>10</xdr:col>
      <xdr:colOff>85725</xdr:colOff>
      <xdr:row>12</xdr:row>
      <xdr:rowOff>180975</xdr:rowOff>
    </xdr:from>
    <xdr:to>
      <xdr:col>12</xdr:col>
      <xdr:colOff>193964</xdr:colOff>
      <xdr:row>20</xdr:row>
      <xdr:rowOff>32904</xdr:rowOff>
    </xdr:to>
    <xdr:sp macro="" textlink="">
      <xdr:nvSpPr>
        <xdr:cNvPr id="26" name="Oval 49">
          <a:extLst>
            <a:ext uri="{FF2B5EF4-FFF2-40B4-BE49-F238E27FC236}">
              <a16:creationId xmlns:a16="http://schemas.microsoft.com/office/drawing/2014/main" id="{8D9FB5B0-84AC-4265-8987-D98AF056FA2A}"/>
            </a:ext>
          </a:extLst>
        </xdr:cNvPr>
        <xdr:cNvSpPr>
          <a:spLocks noChangeAspect="1" noChangeArrowheads="1"/>
        </xdr:cNvSpPr>
      </xdr:nvSpPr>
      <xdr:spPr bwMode="auto">
        <a:xfrm>
          <a:off x="6705600" y="2495550"/>
          <a:ext cx="1327439" cy="1375929"/>
        </a:xfrm>
        <a:prstGeom prst="ellipse">
          <a:avLst/>
        </a:prstGeom>
        <a:solidFill>
          <a:srgbClr val="FFFFFF">
            <a:alpha val="39999"/>
          </a:srgbClr>
        </a:solidFill>
        <a:ln w="9525">
          <a:noFill/>
          <a:round/>
          <a:headEnd/>
          <a:tailEnd/>
        </a:ln>
      </xdr:spPr>
      <xdr:txBody>
        <a:bodyPr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da-DK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da-DK" sz="14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rPr>
            <a:t>Indhold og vilkår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dcerhvervscenter-my.sharepoint.com/personal/jemm_tdcerhvervscenter_dk/Documents/Projekter%20for%20k&#230;den%20ONEDRIVE%20VEDH&#198;FTEDE%20FILER/Udstyrsaftaler/TDC%20Erhvervscenter%20rate-%20supportaftale%20skabelon%20(12-11-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Forsikringsvilkår"/>
      <sheetName val="Udstyrsaftale"/>
      <sheetName val="Data"/>
    </sheetNames>
    <sheetDataSet>
      <sheetData sheetId="0"/>
      <sheetData sheetId="1"/>
      <sheetData sheetId="2"/>
      <sheetData sheetId="3">
        <row r="1">
          <cell r="A1" t="str">
            <v>Doro PhoneEasy 530x*</v>
          </cell>
        </row>
        <row r="2">
          <cell r="A2" t="str">
            <v>Huawei P-Smart (2019)***</v>
          </cell>
        </row>
        <row r="3">
          <cell r="A3" t="str">
            <v>Huawei P30 Lite***</v>
          </cell>
        </row>
        <row r="4">
          <cell r="A4" t="str">
            <v>Samsung Galaxy A40***</v>
          </cell>
        </row>
        <row r="5">
          <cell r="A5" t="str">
            <v>Huawei E-5785 4G Cat6 Router**</v>
          </cell>
        </row>
        <row r="6">
          <cell r="A6" t="str">
            <v>Huawei B525 4G MBB router**</v>
          </cell>
        </row>
        <row r="7">
          <cell r="A7" t="str">
            <v>LG 8815E*</v>
          </cell>
        </row>
        <row r="8">
          <cell r="A8" t="str">
            <v>LG 8830E*</v>
          </cell>
        </row>
        <row r="9">
          <cell r="A9" t="str">
            <v>LG 8840E*</v>
          </cell>
        </row>
        <row r="10">
          <cell r="A10" t="str">
            <v>LG 8830 sidepanel LED (DSS12 STG DSS LED)*</v>
          </cell>
        </row>
        <row r="11">
          <cell r="A11" t="str">
            <v>LG 8800 sidepanel DSS 12L (Digital)*</v>
          </cell>
        </row>
        <row r="12">
          <cell r="A12" t="str">
            <v>Ata Boks Cisco*</v>
          </cell>
        </row>
        <row r="13">
          <cell r="A13" t="str">
            <v>EHS trådløs rørløfter til LG e-modeller**</v>
          </cell>
        </row>
        <row r="14">
          <cell r="A14" t="str">
            <v>Plantronics Voyager Focus UC B825 - Uden Bordlader**</v>
          </cell>
        </row>
        <row r="15">
          <cell r="A15" t="str">
            <v>Plantronics Savi W8210A Mono DECT**</v>
          </cell>
        </row>
        <row r="16">
          <cell r="A16" t="str">
            <v>Plantronics Voyager Legend (mobil)**</v>
          </cell>
        </row>
        <row r="17">
          <cell r="A17" t="str">
            <v>Plantronics Voyager 5200 UC (mobil + PC)**</v>
          </cell>
        </row>
        <row r="18">
          <cell r="A18" t="str">
            <v>Plantronics Voyager 4210 UC (mobil + PC)**</v>
          </cell>
        </row>
        <row r="19">
          <cell r="A19" t="str">
            <v>Jabra Pro 925 (bord + mobil)**</v>
          </cell>
        </row>
        <row r="20">
          <cell r="A20" t="str">
            <v>Jabra Engage 75 Mono (bord + mobil + PC)**</v>
          </cell>
        </row>
        <row r="21">
          <cell r="A21" t="str">
            <v>Jabra Engage 75 Stereo (bord + mobil + PC)**</v>
          </cell>
        </row>
        <row r="22">
          <cell r="A22" t="str">
            <v>Jabra Evolve 65 Mono MS UC m. ladestand**</v>
          </cell>
        </row>
        <row r="23">
          <cell r="A23" t="str">
            <v>Jabra Evolve 75E UC in-ear**</v>
          </cell>
        </row>
        <row r="24">
          <cell r="A24" t="str">
            <v>Strong Extender Grundpakke**</v>
          </cell>
        </row>
        <row r="25">
          <cell r="A25" t="str">
            <v>Strong Extender ekstra base**</v>
          </cell>
        </row>
        <row r="33">
          <cell r="A33" t="str">
            <v xml:space="preserve"> 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8C164-0927-4D76-B263-B8DD76A4EDE4}">
  <dimension ref="A1:G36"/>
  <sheetViews>
    <sheetView tabSelected="1" topLeftCell="A16" workbookViewId="0">
      <selection activeCell="B23" sqref="B23"/>
    </sheetView>
  </sheetViews>
  <sheetFormatPr defaultRowHeight="15" x14ac:dyDescent="0.25"/>
  <cols>
    <col min="1" max="1" width="26.85546875" bestFit="1" customWidth="1"/>
    <col min="2" max="2" width="38.85546875" customWidth="1"/>
    <col min="7" max="7" width="48" customWidth="1"/>
  </cols>
  <sheetData>
    <row r="1" spans="1:5" hidden="1" x14ac:dyDescent="0.25">
      <c r="A1" s="131" t="s">
        <v>0</v>
      </c>
      <c r="B1" s="131" t="s">
        <v>1</v>
      </c>
      <c r="C1" s="131"/>
      <c r="D1" s="131" t="s">
        <v>2</v>
      </c>
      <c r="E1" s="131" t="s">
        <v>3</v>
      </c>
    </row>
    <row r="2" spans="1:5" hidden="1" x14ac:dyDescent="0.25">
      <c r="A2" s="132" t="s">
        <v>4</v>
      </c>
      <c r="B2" s="132" t="s">
        <v>5</v>
      </c>
      <c r="C2" s="132" t="s">
        <v>6</v>
      </c>
      <c r="D2" s="132">
        <v>30555120</v>
      </c>
      <c r="E2" s="132" t="s">
        <v>7</v>
      </c>
    </row>
    <row r="3" spans="1:5" hidden="1" x14ac:dyDescent="0.25">
      <c r="A3" s="132" t="s">
        <v>8</v>
      </c>
      <c r="B3" s="132" t="s">
        <v>9</v>
      </c>
      <c r="C3" s="132" t="s">
        <v>10</v>
      </c>
      <c r="D3" s="132">
        <v>19064107</v>
      </c>
      <c r="E3" s="132" t="s">
        <v>11</v>
      </c>
    </row>
    <row r="4" spans="1:5" hidden="1" x14ac:dyDescent="0.25">
      <c r="A4" s="132" t="s">
        <v>12</v>
      </c>
      <c r="B4" s="132" t="s">
        <v>13</v>
      </c>
      <c r="C4" s="132" t="s">
        <v>14</v>
      </c>
      <c r="D4" s="132">
        <v>19064107</v>
      </c>
      <c r="E4" s="132" t="s">
        <v>15</v>
      </c>
    </row>
    <row r="5" spans="1:5" hidden="1" x14ac:dyDescent="0.25">
      <c r="A5" s="132" t="s">
        <v>16</v>
      </c>
      <c r="B5" s="132" t="s">
        <v>17</v>
      </c>
      <c r="C5" s="132" t="s">
        <v>18</v>
      </c>
      <c r="D5" s="133">
        <v>21667803</v>
      </c>
      <c r="E5" s="133" t="s">
        <v>19</v>
      </c>
    </row>
    <row r="6" spans="1:5" hidden="1" x14ac:dyDescent="0.25">
      <c r="A6" s="132" t="s">
        <v>20</v>
      </c>
      <c r="B6" s="132" t="s">
        <v>21</v>
      </c>
      <c r="C6" s="132" t="s">
        <v>22</v>
      </c>
      <c r="D6" s="133">
        <v>27089569</v>
      </c>
      <c r="E6" s="132" t="s">
        <v>23</v>
      </c>
    </row>
    <row r="7" spans="1:5" hidden="1" x14ac:dyDescent="0.25">
      <c r="A7" s="132" t="s">
        <v>24</v>
      </c>
      <c r="B7" s="132" t="s">
        <v>25</v>
      </c>
      <c r="C7" s="132" t="s">
        <v>26</v>
      </c>
      <c r="D7" s="133">
        <v>26379490</v>
      </c>
      <c r="E7" s="132" t="s">
        <v>27</v>
      </c>
    </row>
    <row r="8" spans="1:5" hidden="1" x14ac:dyDescent="0.25">
      <c r="A8" s="132" t="s">
        <v>28</v>
      </c>
      <c r="B8" s="132" t="s">
        <v>29</v>
      </c>
      <c r="C8" s="132" t="s">
        <v>30</v>
      </c>
      <c r="D8" s="133">
        <v>26379490</v>
      </c>
      <c r="E8" s="132" t="s">
        <v>27</v>
      </c>
    </row>
    <row r="9" spans="1:5" ht="15.75" hidden="1" customHeight="1" x14ac:dyDescent="0.25">
      <c r="A9" s="132" t="s">
        <v>31</v>
      </c>
      <c r="B9" s="132" t="s">
        <v>32</v>
      </c>
      <c r="C9" s="132" t="s">
        <v>33</v>
      </c>
      <c r="D9" s="133">
        <v>26379490</v>
      </c>
      <c r="E9" s="132" t="s">
        <v>27</v>
      </c>
    </row>
    <row r="10" spans="1:5" ht="15.75" hidden="1" customHeight="1" x14ac:dyDescent="0.25">
      <c r="A10" s="132" t="s">
        <v>34</v>
      </c>
      <c r="B10" s="132" t="s">
        <v>35</v>
      </c>
      <c r="C10" s="132" t="s">
        <v>36</v>
      </c>
      <c r="D10" s="133">
        <v>26379490</v>
      </c>
      <c r="E10" s="132" t="s">
        <v>27</v>
      </c>
    </row>
    <row r="11" spans="1:5" ht="15.75" hidden="1" customHeight="1" x14ac:dyDescent="0.25"/>
    <row r="12" spans="1:5" ht="15.75" hidden="1" customHeight="1" x14ac:dyDescent="0.25"/>
    <row r="13" spans="1:5" hidden="1" x14ac:dyDescent="0.25"/>
    <row r="14" spans="1:5" hidden="1" x14ac:dyDescent="0.25"/>
    <row r="15" spans="1:5" hidden="1" x14ac:dyDescent="0.25"/>
    <row r="17" spans="1:7" x14ac:dyDescent="0.25">
      <c r="B17" t="s">
        <v>37</v>
      </c>
    </row>
    <row r="18" spans="1:7" x14ac:dyDescent="0.25">
      <c r="B18" t="s">
        <v>38</v>
      </c>
    </row>
    <row r="19" spans="1:7" x14ac:dyDescent="0.25">
      <c r="A19" t="s">
        <v>39</v>
      </c>
      <c r="B19" s="134"/>
    </row>
    <row r="20" spans="1:7" x14ac:dyDescent="0.25">
      <c r="A20" t="s">
        <v>40</v>
      </c>
      <c r="B20" s="135"/>
    </row>
    <row r="21" spans="1:7" x14ac:dyDescent="0.25">
      <c r="A21" t="s">
        <v>1</v>
      </c>
      <c r="B21" s="134"/>
    </row>
    <row r="22" spans="1:7" x14ac:dyDescent="0.25">
      <c r="A22" t="s">
        <v>41</v>
      </c>
      <c r="B22" s="134"/>
    </row>
    <row r="23" spans="1:7" x14ac:dyDescent="0.25">
      <c r="A23" t="s">
        <v>42</v>
      </c>
      <c r="B23" s="134"/>
    </row>
    <row r="25" spans="1:7" x14ac:dyDescent="0.25">
      <c r="G25" s="136"/>
    </row>
    <row r="26" spans="1:7" x14ac:dyDescent="0.25">
      <c r="A26" t="s">
        <v>43</v>
      </c>
      <c r="B26" s="198"/>
      <c r="G26" s="137"/>
    </row>
    <row r="27" spans="1:7" x14ac:dyDescent="0.25">
      <c r="A27" t="s">
        <v>44</v>
      </c>
      <c r="B27" s="198"/>
      <c r="G27" s="138"/>
    </row>
    <row r="28" spans="1:7" x14ac:dyDescent="0.25">
      <c r="A28" s="29" t="s">
        <v>45</v>
      </c>
      <c r="B28" s="181"/>
      <c r="G28" s="139"/>
    </row>
    <row r="29" spans="1:7" x14ac:dyDescent="0.25">
      <c r="A29" t="s">
        <v>46</v>
      </c>
      <c r="B29" s="180"/>
      <c r="G29" s="140"/>
    </row>
    <row r="30" spans="1:7" x14ac:dyDescent="0.25">
      <c r="A30" t="s">
        <v>47</v>
      </c>
      <c r="B30" s="180"/>
      <c r="G30" s="140"/>
    </row>
    <row r="31" spans="1:7" x14ac:dyDescent="0.25">
      <c r="G31" s="136"/>
    </row>
    <row r="32" spans="1:7" x14ac:dyDescent="0.25">
      <c r="B32" t="s">
        <v>37</v>
      </c>
    </row>
    <row r="33" spans="1:2" x14ac:dyDescent="0.25">
      <c r="B33" t="s">
        <v>48</v>
      </c>
    </row>
    <row r="34" spans="1:2" x14ac:dyDescent="0.25">
      <c r="A34" t="s">
        <v>49</v>
      </c>
      <c r="B34" s="134"/>
    </row>
    <row r="35" spans="1:2" x14ac:dyDescent="0.25">
      <c r="A35" t="s">
        <v>50</v>
      </c>
      <c r="B35" s="134"/>
    </row>
    <row r="36" spans="1:2" x14ac:dyDescent="0.25">
      <c r="A36" t="s">
        <v>51</v>
      </c>
      <c r="B36" s="135"/>
    </row>
  </sheetData>
  <sheetProtection algorithmName="SHA-512" hashValue="VxirQfClpDJeFWNU14FF+Q9JWy36tpziH0PGxzoNOzxcmDJxXsLp1Q+uFqYYb6KPFI1zJv2wxid0KjlbS1Q1Dg==" saltValue="eXTmPNL4SO5K/YZbPU2Mcg==" spinCount="100000" sheet="1" objects="1" scenarios="1"/>
  <protectedRanges>
    <protectedRange sqref="B19:B23 B26:B27 B29:B30 B34:B36" name="Input"/>
  </protectedRanges>
  <dataValidations count="1">
    <dataValidation type="list" allowBlank="1" showInputMessage="1" showErrorMessage="1" sqref="B34" xr:uid="{8F9E43E4-88D5-4A0C-ABA0-E21CF04045F6}">
      <formula1>$A$2:$A$10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6E86-7C72-4E66-9F1E-9B89C4DAB250}">
  <sheetPr>
    <pageSetUpPr fitToPage="1"/>
  </sheetPr>
  <dimension ref="A1:I118"/>
  <sheetViews>
    <sheetView topLeftCell="A7" zoomScaleNormal="100" workbookViewId="0">
      <selection activeCell="B20" sqref="B20:D20"/>
    </sheetView>
  </sheetViews>
  <sheetFormatPr defaultRowHeight="15" x14ac:dyDescent="0.25"/>
  <cols>
    <col min="1" max="1" width="3.140625" style="142" customWidth="1"/>
    <col min="2" max="2" width="19.28515625" style="142" customWidth="1"/>
    <col min="3" max="3" width="3.85546875" style="142" customWidth="1"/>
    <col min="4" max="4" width="19.42578125" style="142" customWidth="1"/>
    <col min="5" max="6" width="6.28515625" style="142" customWidth="1"/>
    <col min="7" max="7" width="11" style="142" customWidth="1"/>
    <col min="8" max="8" width="12.85546875" style="142" customWidth="1"/>
    <col min="9" max="9" width="7.28515625" style="142" customWidth="1"/>
    <col min="10" max="16384" width="9.140625" style="142"/>
  </cols>
  <sheetData>
    <row r="1" spans="1:9" ht="15.75" x14ac:dyDescent="0.25">
      <c r="A1" s="141"/>
      <c r="B1" s="141"/>
      <c r="C1" s="141"/>
      <c r="D1" s="141"/>
      <c r="E1" s="141"/>
      <c r="F1" s="141"/>
      <c r="G1" s="141"/>
      <c r="H1" s="141"/>
      <c r="I1" s="141"/>
    </row>
    <row r="2" spans="1:9" ht="15.75" x14ac:dyDescent="0.25">
      <c r="A2" s="141"/>
      <c r="B2" s="141"/>
      <c r="C2" s="141"/>
      <c r="D2" s="141"/>
      <c r="E2" s="141"/>
      <c r="F2" s="141"/>
      <c r="G2" s="141"/>
      <c r="H2" s="141"/>
      <c r="I2" s="141"/>
    </row>
    <row r="3" spans="1:9" ht="15.75" x14ac:dyDescent="0.25">
      <c r="A3" s="141"/>
      <c r="B3" s="141"/>
      <c r="C3" s="141"/>
      <c r="D3" s="141"/>
      <c r="E3" s="141"/>
      <c r="F3" s="141"/>
      <c r="G3" s="141"/>
      <c r="H3" s="141"/>
      <c r="I3" s="141"/>
    </row>
    <row r="4" spans="1:9" x14ac:dyDescent="0.25">
      <c r="A4" s="143"/>
      <c r="D4" s="143"/>
      <c r="E4" s="143"/>
      <c r="F4" s="143"/>
      <c r="G4" s="143"/>
      <c r="H4" s="143"/>
      <c r="I4" s="143"/>
    </row>
    <row r="5" spans="1:9" x14ac:dyDescent="0.25">
      <c r="A5" s="143"/>
      <c r="B5" s="143">
        <f>'Input udstyrsaft. uden løsning'!B19</f>
        <v>0</v>
      </c>
      <c r="C5" s="143"/>
      <c r="D5" s="143"/>
      <c r="E5" s="143"/>
      <c r="F5" s="143"/>
      <c r="G5" s="143"/>
      <c r="H5" s="143"/>
      <c r="I5" s="143"/>
    </row>
    <row r="6" spans="1:9" x14ac:dyDescent="0.25">
      <c r="A6" s="143"/>
      <c r="B6" s="143" t="str">
        <f>"CVR "&amp;'Input udstyrsaft. uden løsning'!B20</f>
        <v xml:space="preserve">CVR </v>
      </c>
      <c r="C6" s="143"/>
      <c r="D6" s="143"/>
      <c r="E6" s="143"/>
      <c r="F6" s="143"/>
      <c r="G6" s="143"/>
      <c r="H6" s="143"/>
      <c r="I6" s="143"/>
    </row>
    <row r="7" spans="1:9" x14ac:dyDescent="0.25">
      <c r="A7" s="143"/>
      <c r="B7" s="143">
        <f>'Input udstyrsaft. uden løsning'!B21</f>
        <v>0</v>
      </c>
      <c r="C7" s="143"/>
      <c r="D7" s="143"/>
      <c r="E7" s="143"/>
      <c r="F7" s="143"/>
      <c r="G7" s="143"/>
      <c r="H7" s="143"/>
      <c r="I7" s="143"/>
    </row>
    <row r="8" spans="1:9" x14ac:dyDescent="0.25">
      <c r="A8" s="143"/>
      <c r="B8" s="143">
        <f>'Input udstyrsaft. uden løsning'!B22</f>
        <v>0</v>
      </c>
      <c r="C8" s="143"/>
      <c r="D8" s="143"/>
      <c r="E8" s="143"/>
      <c r="F8" s="143"/>
      <c r="G8" s="143"/>
      <c r="H8" s="143"/>
      <c r="I8" s="143"/>
    </row>
    <row r="9" spans="1:9" x14ac:dyDescent="0.25">
      <c r="A9" s="143"/>
      <c r="B9" s="143">
        <f>'Input udstyrsaft. uden løsning'!B23</f>
        <v>0</v>
      </c>
      <c r="C9" s="143"/>
      <c r="D9" s="143"/>
      <c r="E9" s="143"/>
      <c r="F9" s="143"/>
      <c r="G9" s="143"/>
      <c r="H9" s="143"/>
      <c r="I9" s="144"/>
    </row>
    <row r="10" spans="1:9" x14ac:dyDescent="0.25">
      <c r="A10" s="143"/>
      <c r="B10" s="143"/>
      <c r="C10" s="143"/>
      <c r="D10" s="143"/>
      <c r="E10" s="144"/>
      <c r="F10" s="145" t="s">
        <v>52</v>
      </c>
      <c r="G10" s="242">
        <f ca="1">TODAY()</f>
        <v>43640</v>
      </c>
      <c r="H10" s="242"/>
      <c r="I10" s="242"/>
    </row>
    <row r="11" spans="1:9" x14ac:dyDescent="0.25">
      <c r="A11" s="143"/>
      <c r="B11" s="143"/>
      <c r="C11" s="143"/>
      <c r="D11" s="143"/>
      <c r="E11" s="143"/>
      <c r="F11" s="143"/>
      <c r="G11" s="143"/>
      <c r="H11" s="143"/>
      <c r="I11" s="143"/>
    </row>
    <row r="12" spans="1:9" x14ac:dyDescent="0.25">
      <c r="A12" s="143"/>
      <c r="B12" s="143"/>
      <c r="C12" s="143"/>
      <c r="D12" s="143"/>
      <c r="E12" s="143"/>
      <c r="F12" s="143"/>
      <c r="G12" s="143"/>
      <c r="H12" s="143"/>
      <c r="I12" s="143"/>
    </row>
    <row r="13" spans="1:9" x14ac:dyDescent="0.25">
      <c r="A13" s="143"/>
      <c r="B13" s="146" t="s">
        <v>53</v>
      </c>
      <c r="C13" s="146"/>
      <c r="D13" s="143"/>
      <c r="E13" s="143"/>
      <c r="F13" s="143"/>
      <c r="G13" s="143"/>
      <c r="H13" s="143"/>
      <c r="I13" s="143"/>
    </row>
    <row r="14" spans="1:9" x14ac:dyDescent="0.25">
      <c r="A14" s="143"/>
      <c r="B14" s="143"/>
      <c r="C14" s="143"/>
      <c r="D14" s="143"/>
      <c r="E14" s="143"/>
      <c r="F14" s="143"/>
      <c r="G14" s="143"/>
      <c r="H14" s="143"/>
      <c r="I14" s="143"/>
    </row>
    <row r="15" spans="1:9" ht="15" customHeight="1" x14ac:dyDescent="0.25">
      <c r="A15" s="143"/>
      <c r="B15" s="243" t="s">
        <v>54</v>
      </c>
      <c r="C15" s="243"/>
      <c r="D15" s="243"/>
      <c r="E15" s="243"/>
      <c r="F15" s="243"/>
      <c r="G15" s="243"/>
      <c r="H15" s="243"/>
      <c r="I15" s="243"/>
    </row>
    <row r="16" spans="1:9" x14ac:dyDescent="0.25">
      <c r="A16" s="147"/>
      <c r="B16" s="147"/>
      <c r="C16" s="147"/>
      <c r="D16" s="147"/>
      <c r="E16" s="147"/>
      <c r="F16" s="147"/>
      <c r="G16" s="147"/>
      <c r="H16" s="147"/>
      <c r="I16" s="147"/>
    </row>
    <row r="17" spans="1:9" x14ac:dyDescent="0.25">
      <c r="A17" s="147"/>
      <c r="B17" s="148" t="s">
        <v>55</v>
      </c>
      <c r="C17" s="148"/>
      <c r="D17" s="147"/>
      <c r="E17" s="147"/>
      <c r="F17" s="147"/>
      <c r="G17" s="147"/>
      <c r="H17" s="147"/>
      <c r="I17" s="147"/>
    </row>
    <row r="18" spans="1:9" x14ac:dyDescent="0.25">
      <c r="A18" s="147"/>
      <c r="B18" s="148"/>
      <c r="C18" s="148"/>
      <c r="D18" s="147"/>
      <c r="E18" s="147"/>
      <c r="F18" s="147"/>
      <c r="G18" s="147"/>
      <c r="H18" s="147"/>
      <c r="I18" s="147"/>
    </row>
    <row r="19" spans="1:9" x14ac:dyDescent="0.25">
      <c r="A19" s="147"/>
      <c r="B19" s="244" t="s">
        <v>56</v>
      </c>
      <c r="C19" s="245"/>
      <c r="D19" s="246"/>
      <c r="E19" s="238" t="s">
        <v>57</v>
      </c>
      <c r="F19" s="239"/>
      <c r="G19" s="238" t="s">
        <v>58</v>
      </c>
      <c r="H19" s="239"/>
      <c r="I19" s="149"/>
    </row>
    <row r="20" spans="1:9" x14ac:dyDescent="0.25">
      <c r="A20" s="147"/>
      <c r="B20" s="235"/>
      <c r="C20" s="236"/>
      <c r="D20" s="237"/>
      <c r="E20" s="238"/>
      <c r="F20" s="239"/>
      <c r="G20" s="240"/>
      <c r="H20" s="241"/>
      <c r="I20" s="149"/>
    </row>
    <row r="21" spans="1:9" x14ac:dyDescent="0.25">
      <c r="A21" s="147"/>
      <c r="B21" s="235"/>
      <c r="C21" s="236"/>
      <c r="D21" s="237"/>
      <c r="E21" s="238"/>
      <c r="F21" s="239"/>
      <c r="G21" s="240"/>
      <c r="H21" s="241"/>
      <c r="I21" s="150"/>
    </row>
    <row r="22" spans="1:9" x14ac:dyDescent="0.25">
      <c r="A22" s="147"/>
      <c r="B22" s="235"/>
      <c r="C22" s="236"/>
      <c r="D22" s="237"/>
      <c r="E22" s="238"/>
      <c r="F22" s="239"/>
      <c r="G22" s="240"/>
      <c r="H22" s="241"/>
      <c r="I22" s="151"/>
    </row>
    <row r="23" spans="1:9" x14ac:dyDescent="0.25">
      <c r="A23" s="147"/>
      <c r="B23" s="235"/>
      <c r="C23" s="236"/>
      <c r="D23" s="237"/>
      <c r="E23" s="238"/>
      <c r="F23" s="239"/>
      <c r="G23" s="240"/>
      <c r="H23" s="241"/>
      <c r="I23" s="151"/>
    </row>
    <row r="24" spans="1:9" x14ac:dyDescent="0.25">
      <c r="A24" s="147"/>
      <c r="B24" s="235"/>
      <c r="C24" s="236"/>
      <c r="D24" s="237"/>
      <c r="E24" s="238"/>
      <c r="F24" s="239"/>
      <c r="G24" s="240"/>
      <c r="H24" s="241"/>
      <c r="I24" s="151"/>
    </row>
    <row r="25" spans="1:9" x14ac:dyDescent="0.25">
      <c r="A25" s="147"/>
      <c r="B25" s="235"/>
      <c r="C25" s="236"/>
      <c r="D25" s="237"/>
      <c r="E25" s="238"/>
      <c r="F25" s="239"/>
      <c r="G25" s="240"/>
      <c r="H25" s="241"/>
      <c r="I25" s="151"/>
    </row>
    <row r="26" spans="1:9" x14ac:dyDescent="0.25">
      <c r="A26" s="147"/>
      <c r="B26" s="235"/>
      <c r="C26" s="236"/>
      <c r="D26" s="237"/>
      <c r="E26" s="238"/>
      <c r="F26" s="239"/>
      <c r="G26" s="240"/>
      <c r="H26" s="241"/>
      <c r="I26" s="151"/>
    </row>
    <row r="27" spans="1:9" x14ac:dyDescent="0.25">
      <c r="A27" s="147"/>
      <c r="B27" s="235"/>
      <c r="C27" s="236"/>
      <c r="D27" s="237"/>
      <c r="E27" s="238"/>
      <c r="F27" s="239"/>
      <c r="G27" s="240"/>
      <c r="H27" s="241"/>
      <c r="I27" s="151"/>
    </row>
    <row r="28" spans="1:9" x14ac:dyDescent="0.25">
      <c r="A28" s="147"/>
      <c r="B28" s="235"/>
      <c r="C28" s="236"/>
      <c r="D28" s="237"/>
      <c r="E28" s="238"/>
      <c r="F28" s="239"/>
      <c r="G28" s="240"/>
      <c r="H28" s="241"/>
      <c r="I28" s="151"/>
    </row>
    <row r="29" spans="1:9" x14ac:dyDescent="0.25">
      <c r="A29" s="147"/>
      <c r="B29" s="235"/>
      <c r="C29" s="236"/>
      <c r="D29" s="237"/>
      <c r="E29" s="238"/>
      <c r="F29" s="239"/>
      <c r="G29" s="240"/>
      <c r="H29" s="241"/>
      <c r="I29" s="151"/>
    </row>
    <row r="30" spans="1:9" x14ac:dyDescent="0.25">
      <c r="A30" s="147"/>
      <c r="B30" s="235"/>
      <c r="C30" s="236"/>
      <c r="D30" s="237"/>
      <c r="E30" s="238"/>
      <c r="F30" s="239"/>
      <c r="G30" s="240"/>
      <c r="H30" s="241"/>
      <c r="I30" s="151"/>
    </row>
    <row r="31" spans="1:9" x14ac:dyDescent="0.25">
      <c r="A31" s="147"/>
      <c r="B31" s="235"/>
      <c r="C31" s="236"/>
      <c r="D31" s="237"/>
      <c r="E31" s="238"/>
      <c r="F31" s="239"/>
      <c r="G31" s="240"/>
      <c r="H31" s="241"/>
      <c r="I31" s="151"/>
    </row>
    <row r="32" spans="1:9" x14ac:dyDescent="0.25">
      <c r="A32" s="147"/>
      <c r="B32" s="235"/>
      <c r="C32" s="236"/>
      <c r="D32" s="237"/>
      <c r="E32" s="238"/>
      <c r="F32" s="239"/>
      <c r="G32" s="240"/>
      <c r="H32" s="241"/>
      <c r="I32" s="151"/>
    </row>
    <row r="33" spans="1:9" x14ac:dyDescent="0.25">
      <c r="A33" s="147"/>
      <c r="B33" s="235"/>
      <c r="C33" s="236"/>
      <c r="D33" s="237"/>
      <c r="E33" s="238"/>
      <c r="F33" s="239"/>
      <c r="G33" s="240"/>
      <c r="H33" s="241"/>
      <c r="I33" s="151"/>
    </row>
    <row r="34" spans="1:9" x14ac:dyDescent="0.25">
      <c r="A34" s="147"/>
      <c r="B34" s="244" t="s">
        <v>63</v>
      </c>
      <c r="C34" s="245"/>
      <c r="D34" s="246"/>
      <c r="E34" s="249"/>
      <c r="F34" s="250"/>
      <c r="G34" s="251">
        <f>SUM(G20:G33)</f>
        <v>0</v>
      </c>
      <c r="H34" s="252"/>
      <c r="I34" s="151"/>
    </row>
    <row r="35" spans="1:9" x14ac:dyDescent="0.25">
      <c r="A35" s="147"/>
      <c r="B35" s="152" t="s">
        <v>64</v>
      </c>
      <c r="C35" s="152"/>
      <c r="D35" s="151"/>
      <c r="E35" s="151"/>
      <c r="F35" s="151"/>
      <c r="G35" s="151"/>
      <c r="H35" s="151"/>
      <c r="I35" s="151"/>
    </row>
    <row r="36" spans="1:9" x14ac:dyDescent="0.25">
      <c r="A36" s="147"/>
      <c r="B36" s="152" t="s">
        <v>65</v>
      </c>
      <c r="C36" s="152"/>
      <c r="D36" s="151"/>
      <c r="E36" s="151"/>
      <c r="F36" s="151"/>
      <c r="G36" s="151"/>
      <c r="H36" s="151"/>
      <c r="I36" s="151"/>
    </row>
    <row r="37" spans="1:9" x14ac:dyDescent="0.25">
      <c r="A37" s="147"/>
      <c r="B37" s="153" t="s">
        <v>66</v>
      </c>
      <c r="C37" s="151"/>
      <c r="D37" s="151"/>
      <c r="E37" s="151"/>
      <c r="F37" s="151"/>
      <c r="G37" s="151"/>
      <c r="H37" s="151"/>
      <c r="I37" s="151"/>
    </row>
    <row r="38" spans="1:9" x14ac:dyDescent="0.25">
      <c r="A38" s="147"/>
      <c r="B38" s="151"/>
      <c r="C38" s="151"/>
      <c r="D38" s="151"/>
      <c r="E38" s="151"/>
      <c r="F38" s="151"/>
      <c r="G38" s="151"/>
      <c r="H38" s="151"/>
      <c r="I38" s="151"/>
    </row>
    <row r="39" spans="1:9" x14ac:dyDescent="0.25">
      <c r="A39" s="147"/>
      <c r="B39" s="154" t="s">
        <v>67</v>
      </c>
      <c r="C39" s="154"/>
      <c r="D39" s="151"/>
      <c r="E39" s="151"/>
      <c r="F39" s="151"/>
      <c r="G39" s="151"/>
      <c r="H39" s="151"/>
      <c r="I39" s="151"/>
    </row>
    <row r="40" spans="1:9" ht="15" customHeight="1" x14ac:dyDescent="0.25">
      <c r="A40" s="147"/>
      <c r="B40" s="253" t="s">
        <v>68</v>
      </c>
      <c r="C40" s="253"/>
      <c r="D40" s="253"/>
      <c r="E40" s="253"/>
      <c r="F40" s="253"/>
      <c r="G40" s="253"/>
      <c r="H40" s="253"/>
      <c r="I40" s="253"/>
    </row>
    <row r="41" spans="1:9" x14ac:dyDescent="0.25">
      <c r="A41" s="147"/>
      <c r="B41" s="253"/>
      <c r="C41" s="253"/>
      <c r="D41" s="253"/>
      <c r="E41" s="253"/>
      <c r="F41" s="253"/>
      <c r="G41" s="253"/>
      <c r="H41" s="253"/>
      <c r="I41" s="253"/>
    </row>
    <row r="42" spans="1:9" x14ac:dyDescent="0.25">
      <c r="A42" s="147"/>
      <c r="B42" s="253"/>
      <c r="C42" s="253"/>
      <c r="D42" s="253"/>
      <c r="E42" s="253"/>
      <c r="F42" s="253"/>
      <c r="G42" s="253"/>
      <c r="H42" s="253"/>
      <c r="I42" s="253"/>
    </row>
    <row r="43" spans="1:9" x14ac:dyDescent="0.25">
      <c r="A43" s="147"/>
      <c r="B43" s="253"/>
      <c r="C43" s="253"/>
      <c r="D43" s="253"/>
      <c r="E43" s="253"/>
      <c r="F43" s="253"/>
      <c r="G43" s="253"/>
      <c r="H43" s="253"/>
      <c r="I43" s="253"/>
    </row>
    <row r="44" spans="1:9" x14ac:dyDescent="0.25">
      <c r="A44" s="147"/>
      <c r="B44" s="155"/>
      <c r="C44" s="155"/>
      <c r="D44" s="151"/>
      <c r="E44" s="151"/>
      <c r="F44" s="151"/>
      <c r="G44" s="151"/>
      <c r="H44" s="151"/>
      <c r="I44" s="151"/>
    </row>
    <row r="45" spans="1:9" x14ac:dyDescent="0.25">
      <c r="A45" s="147"/>
      <c r="B45" s="151"/>
      <c r="C45" s="151"/>
      <c r="D45" s="151"/>
      <c r="E45" s="151"/>
      <c r="F45" s="151"/>
      <c r="G45" s="151"/>
      <c r="H45" s="151"/>
      <c r="I45" s="151"/>
    </row>
    <row r="46" spans="1:9" x14ac:dyDescent="0.25">
      <c r="A46" s="147"/>
      <c r="B46" s="154" t="s">
        <v>69</v>
      </c>
      <c r="C46" s="154"/>
      <c r="D46" s="151"/>
      <c r="E46" s="151"/>
      <c r="F46" s="151"/>
      <c r="G46" s="151"/>
      <c r="H46" s="151"/>
      <c r="I46" s="151"/>
    </row>
    <row r="47" spans="1:9" ht="15" customHeight="1" x14ac:dyDescent="0.25">
      <c r="A47" s="147"/>
      <c r="B47" s="253" t="s">
        <v>70</v>
      </c>
      <c r="C47" s="253"/>
      <c r="D47" s="253"/>
      <c r="E47" s="253"/>
      <c r="F47" s="253"/>
      <c r="G47" s="253"/>
      <c r="H47" s="253"/>
      <c r="I47" s="253"/>
    </row>
    <row r="48" spans="1:9" x14ac:dyDescent="0.25">
      <c r="A48" s="147"/>
      <c r="B48" s="253"/>
      <c r="C48" s="253"/>
      <c r="D48" s="253"/>
      <c r="E48" s="253"/>
      <c r="F48" s="253"/>
      <c r="G48" s="253"/>
      <c r="H48" s="253"/>
      <c r="I48" s="253"/>
    </row>
    <row r="49" spans="1:9" x14ac:dyDescent="0.25">
      <c r="A49" s="147"/>
      <c r="B49" s="155"/>
      <c r="C49" s="155"/>
      <c r="D49" s="151"/>
      <c r="E49" s="151"/>
      <c r="F49" s="151"/>
      <c r="G49" s="151"/>
      <c r="H49" s="151"/>
      <c r="I49" s="151"/>
    </row>
    <row r="50" spans="1:9" x14ac:dyDescent="0.25">
      <c r="A50" s="147"/>
      <c r="B50" s="154" t="s">
        <v>71</v>
      </c>
      <c r="C50" s="154"/>
      <c r="D50" s="151"/>
      <c r="E50" s="151"/>
      <c r="F50" s="151"/>
      <c r="G50" s="151"/>
      <c r="H50" s="151"/>
      <c r="I50" s="151"/>
    </row>
    <row r="51" spans="1:9" ht="42.75" customHeight="1" x14ac:dyDescent="0.25">
      <c r="A51" s="147"/>
      <c r="B51" s="254" t="s">
        <v>72</v>
      </c>
      <c r="C51" s="254"/>
      <c r="D51" s="254"/>
      <c r="E51" s="254"/>
      <c r="F51" s="254"/>
      <c r="G51" s="254"/>
      <c r="H51" s="254"/>
      <c r="I51" s="254"/>
    </row>
    <row r="52" spans="1:9" x14ac:dyDescent="0.25">
      <c r="A52" s="147"/>
      <c r="B52" s="155"/>
      <c r="C52" s="155"/>
      <c r="D52" s="151"/>
      <c r="E52" s="151"/>
      <c r="F52" s="151"/>
      <c r="G52" s="151"/>
      <c r="H52" s="151"/>
      <c r="I52" s="151"/>
    </row>
    <row r="53" spans="1:9" x14ac:dyDescent="0.25">
      <c r="A53" s="147"/>
      <c r="B53" s="155"/>
      <c r="C53" s="155"/>
      <c r="D53" s="151"/>
      <c r="E53" s="151"/>
      <c r="F53" s="151"/>
      <c r="G53" s="151"/>
      <c r="H53" s="151"/>
      <c r="I53" s="151"/>
    </row>
    <row r="54" spans="1:9" x14ac:dyDescent="0.25">
      <c r="A54" s="147"/>
      <c r="B54" s="155"/>
      <c r="C54" s="155"/>
      <c r="D54" s="151"/>
      <c r="E54" s="151"/>
      <c r="F54" s="151"/>
      <c r="G54" s="151"/>
      <c r="H54" s="151"/>
      <c r="I54" s="151"/>
    </row>
    <row r="55" spans="1:9" x14ac:dyDescent="0.25">
      <c r="A55" s="147"/>
      <c r="B55" s="155"/>
      <c r="C55" s="155"/>
      <c r="D55" s="151"/>
      <c r="E55" s="151"/>
      <c r="F55" s="151"/>
      <c r="G55" s="151"/>
      <c r="H55" s="151"/>
      <c r="I55" s="151"/>
    </row>
    <row r="56" spans="1:9" x14ac:dyDescent="0.25">
      <c r="A56" s="147"/>
      <c r="B56" s="155"/>
      <c r="C56" s="155"/>
      <c r="D56" s="151"/>
      <c r="E56" s="151"/>
      <c r="F56" s="151"/>
      <c r="G56" s="151"/>
      <c r="H56" s="151"/>
      <c r="I56" s="151"/>
    </row>
    <row r="57" spans="1:9" x14ac:dyDescent="0.25">
      <c r="A57" s="147"/>
      <c r="B57" s="155"/>
      <c r="C57" s="155"/>
      <c r="D57" s="151"/>
      <c r="E57" s="151"/>
      <c r="F57" s="151"/>
      <c r="G57" s="151"/>
      <c r="H57" s="151"/>
      <c r="I57" s="151"/>
    </row>
    <row r="58" spans="1:9" x14ac:dyDescent="0.25">
      <c r="A58" s="147"/>
      <c r="B58" s="155"/>
      <c r="C58" s="155"/>
      <c r="D58" s="151"/>
      <c r="E58" s="151"/>
      <c r="F58" s="151"/>
      <c r="G58" s="151"/>
      <c r="H58" s="151"/>
      <c r="I58" s="151"/>
    </row>
    <row r="59" spans="1:9" x14ac:dyDescent="0.25">
      <c r="A59" s="156"/>
      <c r="B59" s="157"/>
      <c r="C59" s="157"/>
      <c r="D59" s="157"/>
      <c r="E59" s="157"/>
      <c r="F59" s="157"/>
      <c r="G59" s="157"/>
      <c r="H59" s="157"/>
      <c r="I59" s="157"/>
    </row>
    <row r="60" spans="1:9" x14ac:dyDescent="0.25">
      <c r="A60" s="158"/>
      <c r="B60" s="159"/>
      <c r="C60" s="159"/>
      <c r="D60" s="159"/>
      <c r="E60" s="159"/>
      <c r="F60" s="159"/>
      <c r="G60" s="159"/>
      <c r="H60" s="159"/>
      <c r="I60" s="159"/>
    </row>
    <row r="61" spans="1:9" x14ac:dyDescent="0.25">
      <c r="A61" s="158"/>
      <c r="B61" s="159"/>
      <c r="C61" s="159"/>
      <c r="D61" s="159"/>
      <c r="E61" s="159"/>
      <c r="F61" s="159"/>
      <c r="G61" s="159"/>
      <c r="H61" s="159"/>
      <c r="I61" s="159"/>
    </row>
    <row r="62" spans="1:9" x14ac:dyDescent="0.25">
      <c r="A62" s="158"/>
      <c r="B62" s="159"/>
      <c r="C62" s="159"/>
      <c r="D62" s="159"/>
      <c r="E62" s="159"/>
      <c r="F62" s="159"/>
      <c r="G62" s="159"/>
      <c r="H62" s="159"/>
      <c r="I62" s="159"/>
    </row>
    <row r="63" spans="1:9" x14ac:dyDescent="0.25">
      <c r="A63" s="158"/>
      <c r="B63" s="159"/>
      <c r="C63" s="159"/>
      <c r="D63" s="159"/>
      <c r="E63" s="159"/>
      <c r="F63" s="159"/>
      <c r="G63" s="159"/>
      <c r="H63" s="159"/>
      <c r="I63" s="159"/>
    </row>
    <row r="64" spans="1:9" x14ac:dyDescent="0.25">
      <c r="A64" s="159"/>
      <c r="B64" s="159"/>
      <c r="C64" s="159"/>
      <c r="D64" s="159"/>
      <c r="E64" s="159"/>
      <c r="F64" s="159"/>
      <c r="G64" s="159"/>
      <c r="H64" s="159"/>
      <c r="I64" s="159"/>
    </row>
    <row r="65" spans="1:9" x14ac:dyDescent="0.25">
      <c r="A65" s="159"/>
      <c r="B65" s="160" t="s">
        <v>73</v>
      </c>
      <c r="C65" s="160"/>
      <c r="D65" s="159"/>
      <c r="E65" s="159"/>
      <c r="F65" s="159"/>
      <c r="G65" s="159"/>
      <c r="H65" s="159"/>
      <c r="I65" s="159"/>
    </row>
    <row r="66" spans="1:9" ht="15" customHeight="1" x14ac:dyDescent="0.25">
      <c r="A66" s="159"/>
      <c r="B66" s="255" t="s">
        <v>74</v>
      </c>
      <c r="C66" s="255"/>
      <c r="D66" s="255"/>
      <c r="E66" s="255"/>
      <c r="F66" s="255"/>
      <c r="G66" s="255"/>
      <c r="H66" s="161"/>
      <c r="I66" s="161"/>
    </row>
    <row r="67" spans="1:9" ht="15" customHeight="1" x14ac:dyDescent="0.25">
      <c r="A67" s="159"/>
      <c r="B67" s="255" t="s">
        <v>75</v>
      </c>
      <c r="C67" s="255"/>
      <c r="D67" s="255"/>
      <c r="E67" s="255"/>
      <c r="F67" s="255"/>
      <c r="G67" s="255"/>
      <c r="H67" s="161"/>
      <c r="I67" s="161"/>
    </row>
    <row r="68" spans="1:9" ht="15" customHeight="1" x14ac:dyDescent="0.25">
      <c r="A68" s="159"/>
      <c r="B68" s="255" t="s">
        <v>76</v>
      </c>
      <c r="C68" s="255"/>
      <c r="D68" s="255"/>
      <c r="E68" s="255"/>
      <c r="F68" s="255"/>
      <c r="G68" s="161"/>
      <c r="H68" s="161"/>
      <c r="I68" s="161"/>
    </row>
    <row r="69" spans="1:9" x14ac:dyDescent="0.25">
      <c r="A69" s="159"/>
      <c r="B69" s="161"/>
      <c r="C69" s="161"/>
      <c r="D69" s="161"/>
      <c r="E69" s="161"/>
      <c r="F69" s="161"/>
      <c r="G69" s="161"/>
      <c r="H69" s="161"/>
      <c r="I69" s="161"/>
    </row>
    <row r="70" spans="1:9" x14ac:dyDescent="0.25">
      <c r="A70" s="159"/>
      <c r="B70" s="160" t="s">
        <v>77</v>
      </c>
      <c r="C70" s="160"/>
      <c r="D70" s="159"/>
      <c r="E70" s="159"/>
      <c r="F70" s="159"/>
      <c r="G70" s="159"/>
      <c r="H70" s="159"/>
      <c r="I70" s="159"/>
    </row>
    <row r="71" spans="1:9" x14ac:dyDescent="0.25">
      <c r="A71" s="159"/>
      <c r="B71" s="159" t="s">
        <v>78</v>
      </c>
      <c r="C71" s="159"/>
      <c r="D71" s="159"/>
      <c r="E71" s="159"/>
      <c r="F71" s="159"/>
      <c r="G71" s="159"/>
      <c r="H71" s="159"/>
      <c r="I71" s="159"/>
    </row>
    <row r="72" spans="1:9" x14ac:dyDescent="0.25">
      <c r="A72" s="159"/>
      <c r="B72" s="162" t="s">
        <v>79</v>
      </c>
      <c r="C72" s="162"/>
      <c r="D72" s="159"/>
      <c r="E72" s="159"/>
      <c r="F72" s="159"/>
      <c r="G72" s="159"/>
      <c r="H72" s="159"/>
      <c r="I72" s="159"/>
    </row>
    <row r="73" spans="1:9" x14ac:dyDescent="0.25">
      <c r="A73" s="159"/>
      <c r="B73" s="159" t="s">
        <v>80</v>
      </c>
      <c r="C73" s="159"/>
      <c r="D73" s="159"/>
      <c r="E73" s="159"/>
      <c r="F73" s="159"/>
      <c r="G73" s="159"/>
      <c r="H73" s="159"/>
      <c r="I73" s="159"/>
    </row>
    <row r="74" spans="1:9" x14ac:dyDescent="0.25">
      <c r="A74" s="159"/>
      <c r="B74" s="159" t="s">
        <v>81</v>
      </c>
      <c r="C74" s="159"/>
      <c r="D74" s="159"/>
      <c r="E74" s="159"/>
      <c r="F74" s="159"/>
      <c r="G74" s="159"/>
      <c r="H74" s="159"/>
      <c r="I74" s="159"/>
    </row>
    <row r="75" spans="1:9" x14ac:dyDescent="0.25">
      <c r="A75" s="159"/>
      <c r="B75" s="159"/>
      <c r="C75" s="159"/>
      <c r="D75" s="159"/>
      <c r="E75" s="159"/>
      <c r="F75" s="159"/>
      <c r="G75" s="159"/>
      <c r="H75" s="159"/>
      <c r="I75" s="159"/>
    </row>
    <row r="76" spans="1:9" x14ac:dyDescent="0.25">
      <c r="A76" s="159"/>
      <c r="B76" s="159"/>
      <c r="C76" s="159"/>
      <c r="D76" s="159"/>
      <c r="E76" s="159"/>
      <c r="F76" s="159"/>
      <c r="G76" s="159"/>
      <c r="H76" s="159"/>
      <c r="I76" s="159"/>
    </row>
    <row r="77" spans="1:9" x14ac:dyDescent="0.25">
      <c r="A77" s="159"/>
      <c r="B77" s="162" t="s">
        <v>82</v>
      </c>
      <c r="C77" s="162"/>
      <c r="D77" s="159"/>
      <c r="E77" s="159" t="s">
        <v>83</v>
      </c>
      <c r="F77" s="159"/>
      <c r="G77" s="247" t="str">
        <f>IF('Input udstyrsaft. uden løsning'!B26="","",'Input udstyrsaft. uden løsning'!B26)</f>
        <v/>
      </c>
      <c r="H77" s="248"/>
      <c r="I77" s="157"/>
    </row>
    <row r="78" spans="1:9" x14ac:dyDescent="0.25">
      <c r="A78" s="159"/>
      <c r="B78" s="159"/>
      <c r="C78" s="159"/>
      <c r="D78" s="159"/>
      <c r="E78" s="159" t="s">
        <v>84</v>
      </c>
      <c r="F78" s="159"/>
      <c r="G78" s="247" t="str">
        <f>IF('Input udstyrsaft. uden løsning'!B27="","",'Input udstyrsaft. uden løsning'!B27)</f>
        <v/>
      </c>
      <c r="H78" s="248"/>
      <c r="I78" s="157"/>
    </row>
    <row r="79" spans="1:9" x14ac:dyDescent="0.25">
      <c r="A79" s="159"/>
      <c r="B79" s="159"/>
      <c r="C79" s="159"/>
      <c r="D79" s="159"/>
      <c r="E79" s="159"/>
      <c r="F79" s="159"/>
      <c r="G79" s="163"/>
      <c r="H79" s="163"/>
      <c r="I79" s="157"/>
    </row>
    <row r="80" spans="1:9" x14ac:dyDescent="0.25">
      <c r="A80" s="159"/>
      <c r="B80" s="159" t="s">
        <v>85</v>
      </c>
      <c r="C80" s="159"/>
      <c r="D80" s="159"/>
      <c r="E80" s="159" t="s">
        <v>86</v>
      </c>
      <c r="F80" s="159"/>
      <c r="G80" s="247" t="str">
        <f>IF('Input udstyrsaft. uden løsning'!B29="","",'Input udstyrsaft. uden løsning'!B29)</f>
        <v/>
      </c>
      <c r="H80" s="248"/>
      <c r="I80" s="157"/>
    </row>
    <row r="81" spans="1:9" x14ac:dyDescent="0.25">
      <c r="A81" s="159"/>
      <c r="B81" s="159"/>
      <c r="C81" s="159"/>
      <c r="D81" s="159"/>
      <c r="E81" s="159" t="s">
        <v>87</v>
      </c>
      <c r="F81" s="159"/>
      <c r="G81" s="247" t="str">
        <f>IF('Input udstyrsaft. uden løsning'!B30="","",'Input udstyrsaft. uden løsning'!B30)</f>
        <v/>
      </c>
      <c r="H81" s="248"/>
      <c r="I81" s="157"/>
    </row>
    <row r="82" spans="1:9" x14ac:dyDescent="0.25">
      <c r="A82" s="159"/>
      <c r="B82" s="159"/>
      <c r="C82" s="159"/>
      <c r="D82" s="159"/>
      <c r="E82" s="159"/>
      <c r="F82" s="159"/>
      <c r="G82" s="159"/>
      <c r="H82" s="159"/>
      <c r="I82" s="159"/>
    </row>
    <row r="83" spans="1:9" ht="15" customHeight="1" x14ac:dyDescent="0.25">
      <c r="A83" s="159"/>
      <c r="B83" s="255" t="s">
        <v>88</v>
      </c>
      <c r="C83" s="255"/>
      <c r="D83" s="255"/>
      <c r="E83" s="255"/>
      <c r="F83" s="255"/>
      <c r="G83" s="255"/>
      <c r="H83" s="255"/>
      <c r="I83" s="255"/>
    </row>
    <row r="84" spans="1:9" x14ac:dyDescent="0.25">
      <c r="A84" s="159"/>
      <c r="B84" s="255"/>
      <c r="C84" s="255"/>
      <c r="D84" s="255"/>
      <c r="E84" s="255"/>
      <c r="F84" s="255"/>
      <c r="G84" s="255"/>
      <c r="H84" s="255"/>
      <c r="I84" s="255"/>
    </row>
    <row r="85" spans="1:9" x14ac:dyDescent="0.25">
      <c r="A85" s="159"/>
      <c r="B85" s="255"/>
      <c r="C85" s="255"/>
      <c r="D85" s="255"/>
      <c r="E85" s="255"/>
      <c r="F85" s="255"/>
      <c r="G85" s="255"/>
      <c r="H85" s="255"/>
      <c r="I85" s="255"/>
    </row>
    <row r="86" spans="1:9" x14ac:dyDescent="0.25">
      <c r="A86" s="159"/>
      <c r="B86" s="255"/>
      <c r="C86" s="255"/>
      <c r="D86" s="255"/>
      <c r="E86" s="255"/>
      <c r="F86" s="255"/>
      <c r="G86" s="255"/>
      <c r="H86" s="255"/>
      <c r="I86" s="255"/>
    </row>
    <row r="87" spans="1:9" x14ac:dyDescent="0.25">
      <c r="A87" s="159"/>
      <c r="B87" s="233"/>
      <c r="C87" s="233"/>
      <c r="D87" s="233"/>
      <c r="E87" s="233"/>
      <c r="F87" s="233"/>
      <c r="G87" s="233"/>
      <c r="H87" s="233"/>
      <c r="I87" s="233"/>
    </row>
    <row r="88" spans="1:9" x14ac:dyDescent="0.25">
      <c r="A88" s="159"/>
      <c r="B88" s="159" t="s">
        <v>89</v>
      </c>
      <c r="C88" s="159"/>
      <c r="D88" s="159"/>
      <c r="E88" s="159"/>
      <c r="F88" s="159"/>
      <c r="G88" s="159"/>
      <c r="H88" s="164">
        <f>(G34*36)-H89</f>
        <v>0</v>
      </c>
      <c r="I88" s="159"/>
    </row>
    <row r="89" spans="1:9" x14ac:dyDescent="0.25">
      <c r="A89" s="159"/>
      <c r="B89" s="159" t="s">
        <v>90</v>
      </c>
      <c r="C89" s="159"/>
      <c r="D89" s="159"/>
      <c r="E89" s="159"/>
      <c r="F89" s="159"/>
      <c r="G89" s="159"/>
      <c r="H89" s="164">
        <v>0</v>
      </c>
      <c r="I89" s="159"/>
    </row>
    <row r="90" spans="1:9" x14ac:dyDescent="0.25">
      <c r="A90" s="159"/>
      <c r="B90" s="159" t="s">
        <v>91</v>
      </c>
      <c r="C90" s="159"/>
      <c r="D90" s="159"/>
      <c r="E90" s="159"/>
      <c r="F90" s="159"/>
      <c r="G90" s="159"/>
      <c r="H90" s="164">
        <f>G34</f>
        <v>0</v>
      </c>
      <c r="I90" s="159"/>
    </row>
    <row r="91" spans="1:9" x14ac:dyDescent="0.25">
      <c r="A91" s="143"/>
      <c r="B91" s="143"/>
      <c r="C91" s="143"/>
      <c r="D91" s="143"/>
      <c r="E91" s="143"/>
      <c r="F91" s="143"/>
      <c r="G91" s="143"/>
      <c r="H91" s="165"/>
      <c r="I91" s="143"/>
    </row>
    <row r="92" spans="1:9" x14ac:dyDescent="0.25">
      <c r="A92" s="143"/>
      <c r="B92" s="143"/>
      <c r="C92" s="143"/>
      <c r="D92" s="143"/>
      <c r="E92" s="143"/>
      <c r="F92" s="143"/>
      <c r="G92" s="143"/>
      <c r="H92" s="143"/>
      <c r="I92" s="143"/>
    </row>
    <row r="93" spans="1:9" x14ac:dyDescent="0.25">
      <c r="A93" s="143"/>
      <c r="B93" s="143"/>
      <c r="C93" s="143"/>
      <c r="D93" s="143"/>
      <c r="E93" s="143"/>
      <c r="F93" s="143"/>
      <c r="G93" s="143"/>
      <c r="H93" s="143"/>
      <c r="I93" s="143"/>
    </row>
    <row r="94" spans="1:9" x14ac:dyDescent="0.25">
      <c r="A94" s="143"/>
      <c r="B94" s="143"/>
      <c r="C94" s="143"/>
      <c r="D94" s="143"/>
      <c r="E94" s="143"/>
      <c r="F94" s="143"/>
      <c r="G94" s="143"/>
      <c r="H94" s="143"/>
      <c r="I94" s="143"/>
    </row>
    <row r="95" spans="1:9" x14ac:dyDescent="0.25">
      <c r="A95" s="143"/>
      <c r="B95" s="243" t="s">
        <v>92</v>
      </c>
      <c r="C95" s="243"/>
      <c r="D95" s="243"/>
      <c r="E95" s="243"/>
      <c r="F95" s="243"/>
      <c r="G95" s="243"/>
      <c r="H95" s="166" t="s">
        <v>92</v>
      </c>
      <c r="I95" s="167"/>
    </row>
    <row r="96" spans="1:9" x14ac:dyDescent="0.25">
      <c r="A96" s="143"/>
      <c r="B96" s="168" t="s">
        <v>93</v>
      </c>
      <c r="C96" s="168"/>
      <c r="D96" s="169"/>
      <c r="E96" s="169"/>
      <c r="F96" s="169"/>
      <c r="G96" s="169"/>
      <c r="H96" s="169"/>
      <c r="I96" s="143"/>
    </row>
    <row r="97" spans="1:9" x14ac:dyDescent="0.25">
      <c r="A97" s="143"/>
      <c r="B97" s="143"/>
      <c r="C97" s="143"/>
      <c r="D97" s="143"/>
      <c r="E97" s="143"/>
      <c r="F97" s="143"/>
      <c r="G97" s="143"/>
      <c r="H97" s="143"/>
      <c r="I97" s="143"/>
    </row>
    <row r="98" spans="1:9" x14ac:dyDescent="0.25">
      <c r="A98" s="143"/>
      <c r="B98" s="143" t="s">
        <v>94</v>
      </c>
      <c r="C98" s="143"/>
      <c r="D98" s="143"/>
      <c r="E98" s="143" t="s">
        <v>95</v>
      </c>
      <c r="F98" s="143"/>
      <c r="G98" s="143"/>
      <c r="H98" s="143"/>
      <c r="I98" s="143"/>
    </row>
    <row r="99" spans="1:9" x14ac:dyDescent="0.25">
      <c r="A99" s="143"/>
      <c r="B99" s="143">
        <f>'Input udstyrsaft. uden løsning'!B19</f>
        <v>0</v>
      </c>
      <c r="C99" s="143"/>
      <c r="D99" s="143"/>
      <c r="E99" s="143">
        <f>'Input udstyrsaft. uden løsning'!B34</f>
        <v>0</v>
      </c>
      <c r="F99" s="143"/>
      <c r="G99" s="143"/>
      <c r="H99" s="143"/>
      <c r="I99" s="143"/>
    </row>
    <row r="100" spans="1:9" x14ac:dyDescent="0.25">
      <c r="A100" s="143"/>
      <c r="B100" s="143" t="str">
        <f>"CVR "&amp;'Input udstyrsaft. uden løsning'!B20</f>
        <v xml:space="preserve">CVR </v>
      </c>
      <c r="C100" s="143"/>
      <c r="D100" s="143"/>
      <c r="E100" s="143" t="str">
        <f>IF(E99='Input udstyrsaft. uden løsning'!A2,"CVR "&amp;'Input udstyrsaft. uden løsning'!D2,IF(E99='Input udstyrsaft. uden løsning'!A3,"CVR "&amp;'Input udstyrsaft. uden løsning'!D3,IF(E99='Input udstyrsaft. uden løsning'!A4,"CVR "&amp;'Input udstyrsaft. uden løsning'!D4,IF(E99='Input udstyrsaft. uden løsning'!A5,"CVR "&amp;'Input udstyrsaft. uden løsning'!D5,IF(E99='Input udstyrsaft. uden løsning'!A6,"CVR "&amp;'Input udstyrsaft. uden løsning'!D6,IF(E99='Input udstyrsaft. uden løsning'!A7,"CVR "&amp;'Input udstyrsaft. uden løsning'!D7,IF(E99='Input udstyrsaft. uden løsning'!A8,"CVR "&amp;'Input udstyrsaft. uden løsning'!D8,IF(E99='Input udstyrsaft. uden løsning'!A9,"CVR "&amp;'Input udstyrsaft. uden løsning'!D9,IF(E99='Input udstyrsaft. uden løsning'!A10,"CVR "&amp;'Input udstyrsaft. uden løsning'!D10,"")))))))))</f>
        <v/>
      </c>
      <c r="F100" s="170"/>
      <c r="G100" s="143"/>
      <c r="H100" s="143"/>
      <c r="I100" s="143"/>
    </row>
    <row r="101" spans="1:9" x14ac:dyDescent="0.25">
      <c r="A101" s="143"/>
      <c r="B101" s="143">
        <f>'Input udstyrsaft. uden løsning'!B21</f>
        <v>0</v>
      </c>
      <c r="C101" s="143"/>
      <c r="D101" s="143"/>
      <c r="E101" s="143" t="str">
        <f>IF(E99='Input udstyrsaft. uden løsning'!A2,'Input udstyrsaft. uden løsning'!B2,IF(E99='Input udstyrsaft. uden løsning'!A3,'Input udstyrsaft. uden løsning'!B3,IF(E99='Input udstyrsaft. uden løsning'!A4,'Input udstyrsaft. uden løsning'!B4,IF(E99='Input udstyrsaft. uden løsning'!A5,'Input udstyrsaft. uden løsning'!B5,IF(E99='Input udstyrsaft. uden løsning'!A6,'Input udstyrsaft. uden løsning'!B6,IF(E99='Input udstyrsaft. uden løsning'!A7,'Input udstyrsaft. uden løsning'!B7,IF(E99='Input udstyrsaft. uden løsning'!A8,'Input udstyrsaft. uden løsning'!B8,IF(E99='Input udstyrsaft. uden løsning'!A9,'Input udstyrsaft. uden løsning'!B9,IF(E99='Input udstyrsaft. uden løsning'!A10,'Input udstyrsaft. uden løsning'!B10,"")))))))))</f>
        <v/>
      </c>
      <c r="F101" s="143"/>
      <c r="G101" s="143"/>
      <c r="H101" s="143"/>
      <c r="I101" s="143"/>
    </row>
    <row r="102" spans="1:9" x14ac:dyDescent="0.25">
      <c r="A102" s="143"/>
      <c r="B102" s="143">
        <f>'Input udstyrsaft. uden løsning'!B22</f>
        <v>0</v>
      </c>
      <c r="C102" s="143"/>
      <c r="D102" s="143"/>
      <c r="E102" s="143" t="str">
        <f>IF(E99='Input udstyrsaft. uden løsning'!A2,'Input udstyrsaft. uden løsning'!C2,IF(E99='Input udstyrsaft. uden løsning'!A3,'Input udstyrsaft. uden løsning'!C3,IF(E99='Input udstyrsaft. uden løsning'!A4,'Input udstyrsaft. uden løsning'!C4,IF(E99='Input udstyrsaft. uden løsning'!A5,'Input udstyrsaft. uden løsning'!C5,IF(E99='Input udstyrsaft. uden løsning'!A6,'Input udstyrsaft. uden løsning'!C6,IF(E99='Input udstyrsaft. uden løsning'!A7,'Input udstyrsaft. uden løsning'!C7,IF(E99='Input udstyrsaft. uden løsning'!A8,'Input udstyrsaft. uden løsning'!C8,IF(E99='Input udstyrsaft. uden løsning'!A9,'Input udstyrsaft. uden løsning'!C9,IF(E99='Input udstyrsaft. uden løsning'!A10,'Input udstyrsaft. uden løsning'!C10,"")))))))))</f>
        <v/>
      </c>
      <c r="F102" s="143"/>
      <c r="G102" s="143"/>
      <c r="H102" s="143"/>
      <c r="I102" s="143"/>
    </row>
    <row r="103" spans="1:9" x14ac:dyDescent="0.25">
      <c r="A103" s="143"/>
      <c r="B103" s="143"/>
      <c r="C103" s="143"/>
      <c r="D103" s="143"/>
      <c r="E103" s="143"/>
      <c r="F103" s="143"/>
      <c r="G103" s="143"/>
      <c r="H103" s="143"/>
      <c r="I103" s="143"/>
    </row>
    <row r="104" spans="1:9" x14ac:dyDescent="0.25">
      <c r="A104" s="143"/>
      <c r="B104" s="143" t="s">
        <v>42</v>
      </c>
      <c r="C104" s="143"/>
      <c r="D104" s="143"/>
      <c r="E104" s="143" t="s">
        <v>42</v>
      </c>
      <c r="F104" s="143"/>
      <c r="G104" s="143"/>
      <c r="H104" s="143"/>
      <c r="I104" s="143"/>
    </row>
    <row r="105" spans="1:9" x14ac:dyDescent="0.25">
      <c r="A105" s="143"/>
      <c r="B105" s="143">
        <f>'Input udstyrsaft. uden løsning'!B23</f>
        <v>0</v>
      </c>
      <c r="C105" s="143"/>
      <c r="D105" s="143"/>
      <c r="E105" s="143">
        <f>'Input udstyrsaft. uden løsning'!B35</f>
        <v>0</v>
      </c>
      <c r="F105" s="143"/>
      <c r="G105" s="143"/>
      <c r="H105" s="143"/>
      <c r="I105" s="143"/>
    </row>
    <row r="106" spans="1:9" x14ac:dyDescent="0.25">
      <c r="A106" s="143"/>
      <c r="B106" s="143"/>
      <c r="C106" s="143"/>
      <c r="D106" s="143"/>
      <c r="E106" s="143" t="str">
        <f>"Telefon "&amp;'Input udstyrsaft. uden løsning'!B36</f>
        <v xml:space="preserve">Telefon </v>
      </c>
      <c r="F106" s="143"/>
      <c r="G106" s="143"/>
      <c r="H106" s="143"/>
      <c r="I106" s="143"/>
    </row>
    <row r="107" spans="1:9" x14ac:dyDescent="0.25">
      <c r="A107" s="143"/>
      <c r="B107" s="143"/>
      <c r="C107" s="143"/>
      <c r="D107" s="143"/>
      <c r="E107" s="143"/>
      <c r="F107" s="143"/>
      <c r="G107" s="143"/>
      <c r="H107" s="143"/>
      <c r="I107" s="143"/>
    </row>
    <row r="108" spans="1:9" x14ac:dyDescent="0.25">
      <c r="A108" s="143"/>
      <c r="B108" s="234"/>
      <c r="C108" s="234"/>
      <c r="D108" s="169"/>
      <c r="E108" s="169"/>
      <c r="F108" s="256"/>
      <c r="G108" s="256"/>
      <c r="H108" s="169"/>
      <c r="I108" s="143"/>
    </row>
    <row r="109" spans="1:9" x14ac:dyDescent="0.25">
      <c r="A109" s="143"/>
      <c r="B109" s="145"/>
      <c r="C109" s="145"/>
      <c r="D109" s="143"/>
      <c r="E109" s="143"/>
      <c r="F109" s="145"/>
      <c r="G109" s="145"/>
      <c r="H109" s="143"/>
      <c r="I109" s="143"/>
    </row>
    <row r="110" spans="1:9" x14ac:dyDescent="0.25">
      <c r="A110" s="143"/>
      <c r="B110" s="143"/>
      <c r="C110" s="143"/>
      <c r="D110" s="143"/>
      <c r="E110" s="143"/>
      <c r="F110" s="143"/>
      <c r="G110" s="143"/>
      <c r="H110" s="143"/>
      <c r="I110" s="143"/>
    </row>
    <row r="111" spans="1:9" x14ac:dyDescent="0.25">
      <c r="A111" s="143"/>
      <c r="B111" s="146" t="s">
        <v>96</v>
      </c>
      <c r="C111" s="146"/>
      <c r="D111" s="143"/>
      <c r="E111" s="143"/>
      <c r="F111" s="143"/>
      <c r="G111" s="143"/>
      <c r="H111" s="143"/>
      <c r="I111" s="143"/>
    </row>
    <row r="112" spans="1:9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x14ac:dyDescent="0.25">
      <c r="A113" s="143"/>
      <c r="B113" s="143" t="s">
        <v>52</v>
      </c>
      <c r="C113" s="143"/>
      <c r="D113" s="143"/>
      <c r="E113" s="143" t="s">
        <v>52</v>
      </c>
      <c r="F113" s="242"/>
      <c r="G113" s="242"/>
      <c r="H113" s="242"/>
      <c r="I113" s="143"/>
    </row>
    <row r="114" spans="1:9" x14ac:dyDescent="0.25">
      <c r="A114" s="143"/>
      <c r="B114" s="143"/>
      <c r="C114" s="143"/>
      <c r="D114" s="143"/>
      <c r="E114" s="143"/>
      <c r="F114" s="232"/>
      <c r="G114" s="232"/>
      <c r="H114" s="232"/>
      <c r="I114" s="143"/>
    </row>
    <row r="115" spans="1:9" x14ac:dyDescent="0.25">
      <c r="A115" s="143"/>
      <c r="B115" s="143"/>
      <c r="C115" s="143"/>
      <c r="D115" s="143"/>
      <c r="E115" s="143"/>
      <c r="F115" s="232"/>
      <c r="G115" s="232"/>
      <c r="H115" s="232"/>
      <c r="I115" s="143"/>
    </row>
    <row r="116" spans="1:9" x14ac:dyDescent="0.25">
      <c r="A116" s="143"/>
      <c r="B116" s="169"/>
      <c r="C116" s="169"/>
      <c r="D116" s="143"/>
      <c r="E116" s="169"/>
      <c r="F116" s="169"/>
      <c r="G116" s="169"/>
      <c r="H116" s="169"/>
      <c r="I116" s="143"/>
    </row>
    <row r="117" spans="1:9" x14ac:dyDescent="0.25">
      <c r="A117" s="143"/>
      <c r="B117" s="143" t="s">
        <v>97</v>
      </c>
      <c r="C117" s="143"/>
      <c r="D117" s="143"/>
      <c r="E117" s="143" t="s">
        <v>98</v>
      </c>
      <c r="F117" s="143"/>
      <c r="G117" s="143"/>
      <c r="H117" s="143"/>
      <c r="I117" s="143"/>
    </row>
    <row r="118" spans="1:9" ht="15.75" x14ac:dyDescent="0.25">
      <c r="A118" s="171"/>
      <c r="B118" s="171"/>
      <c r="C118" s="171"/>
      <c r="D118" s="171"/>
      <c r="E118" s="171"/>
      <c r="F118" s="171"/>
      <c r="G118" s="171"/>
      <c r="H118" s="171"/>
      <c r="I118" s="171"/>
    </row>
  </sheetData>
  <sheetProtection algorithmName="SHA-512" hashValue="Ez1UGj61FSZgjm36am79CKd3UI4AsnSc+RZBvLBzzDpPCuf+XrIf4h/HwnlE+LIxHuLwQfvm3yfN1ujWx+nnvQ==" saltValue="f5ZP2dIe9mzi0hHZtXzDVQ==" spinCount="100000" sheet="1" objects="1" scenarios="1"/>
  <protectedRanges>
    <protectedRange sqref="B20:H33" name="Input"/>
  </protectedRanges>
  <mergeCells count="64">
    <mergeCell ref="F113:H113"/>
    <mergeCell ref="G78:H78"/>
    <mergeCell ref="G80:H80"/>
    <mergeCell ref="G81:H81"/>
    <mergeCell ref="B83:I86"/>
    <mergeCell ref="B95:G95"/>
    <mergeCell ref="F108:G108"/>
    <mergeCell ref="G77:H77"/>
    <mergeCell ref="B33:D33"/>
    <mergeCell ref="E33:F33"/>
    <mergeCell ref="G33:H33"/>
    <mergeCell ref="B34:D34"/>
    <mergeCell ref="E34:F34"/>
    <mergeCell ref="G34:H34"/>
    <mergeCell ref="B40:I43"/>
    <mergeCell ref="B47:I48"/>
    <mergeCell ref="B51:I51"/>
    <mergeCell ref="B66:G66"/>
    <mergeCell ref="B67:G67"/>
    <mergeCell ref="B68:F68"/>
    <mergeCell ref="B31:D31"/>
    <mergeCell ref="E31:F31"/>
    <mergeCell ref="G31:H31"/>
    <mergeCell ref="B32:D32"/>
    <mergeCell ref="E32:F32"/>
    <mergeCell ref="G32:H32"/>
    <mergeCell ref="B29:D29"/>
    <mergeCell ref="E29:F29"/>
    <mergeCell ref="G29:H29"/>
    <mergeCell ref="B30:D30"/>
    <mergeCell ref="E30:F30"/>
    <mergeCell ref="G30:H30"/>
    <mergeCell ref="B27:D27"/>
    <mergeCell ref="E27:F27"/>
    <mergeCell ref="G27:H27"/>
    <mergeCell ref="B28:D28"/>
    <mergeCell ref="E28:F28"/>
    <mergeCell ref="G28:H28"/>
    <mergeCell ref="B25:D25"/>
    <mergeCell ref="E25:F25"/>
    <mergeCell ref="G25:H25"/>
    <mergeCell ref="B26:D26"/>
    <mergeCell ref="E26:F26"/>
    <mergeCell ref="G26:H26"/>
    <mergeCell ref="B23:D23"/>
    <mergeCell ref="E23:F23"/>
    <mergeCell ref="G23:H23"/>
    <mergeCell ref="B24:D24"/>
    <mergeCell ref="E24:F24"/>
    <mergeCell ref="G24:H24"/>
    <mergeCell ref="B21:D21"/>
    <mergeCell ref="E21:F21"/>
    <mergeCell ref="G21:H21"/>
    <mergeCell ref="B22:D22"/>
    <mergeCell ref="E22:F22"/>
    <mergeCell ref="G22:H22"/>
    <mergeCell ref="B20:D20"/>
    <mergeCell ref="E20:F20"/>
    <mergeCell ref="G20:H20"/>
    <mergeCell ref="G10:I10"/>
    <mergeCell ref="B15:I15"/>
    <mergeCell ref="B19:D19"/>
    <mergeCell ref="E19:F19"/>
    <mergeCell ref="G19:H19"/>
  </mergeCells>
  <pageMargins left="0.7" right="0.7" top="0.75" bottom="0.75" header="0.3" footer="0.3"/>
  <pageSetup scale="77" fitToHeight="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1FB196B-675B-4EDC-98F9-A6994521DF0E}">
          <x14:formula1>
            <xm:f>Data!$A$1:$A$36</xm:f>
          </x14:formula1>
          <xm:sqref>B20:D33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2F23A-D4A6-471E-AFBD-2D5013C612C2}">
  <sheetPr>
    <pageSetUpPr fitToPage="1"/>
  </sheetPr>
  <dimension ref="A1:K219"/>
  <sheetViews>
    <sheetView topLeftCell="R1" workbookViewId="0"/>
  </sheetViews>
  <sheetFormatPr defaultRowHeight="15" x14ac:dyDescent="0.25"/>
  <sheetData>
    <row r="1" spans="1:10" ht="45" x14ac:dyDescent="0.25">
      <c r="J1" s="182" t="s">
        <v>99</v>
      </c>
    </row>
    <row r="2" spans="1:10" x14ac:dyDescent="0.25">
      <c r="A2" s="183" t="s">
        <v>100</v>
      </c>
    </row>
    <row r="4" spans="1:10" x14ac:dyDescent="0.25">
      <c r="A4" s="184" t="s">
        <v>101</v>
      </c>
    </row>
    <row r="5" spans="1:10" x14ac:dyDescent="0.25">
      <c r="A5" s="184" t="s">
        <v>102</v>
      </c>
    </row>
    <row r="7" spans="1:10" x14ac:dyDescent="0.25">
      <c r="A7" s="185" t="s">
        <v>103</v>
      </c>
    </row>
    <row r="8" spans="1:10" x14ac:dyDescent="0.25">
      <c r="A8" s="185" t="s">
        <v>104</v>
      </c>
    </row>
    <row r="10" spans="1:10" x14ac:dyDescent="0.25">
      <c r="A10" s="186" t="s">
        <v>105</v>
      </c>
    </row>
    <row r="11" spans="1:10" x14ac:dyDescent="0.25">
      <c r="A11" s="187" t="s">
        <v>106</v>
      </c>
    </row>
    <row r="12" spans="1:10" x14ac:dyDescent="0.25">
      <c r="A12" s="188" t="s">
        <v>107</v>
      </c>
    </row>
    <row r="13" spans="1:10" x14ac:dyDescent="0.25">
      <c r="A13" s="188" t="s">
        <v>108</v>
      </c>
    </row>
    <row r="14" spans="1:10" x14ac:dyDescent="0.25">
      <c r="A14" s="187" t="s">
        <v>109</v>
      </c>
    </row>
    <row r="15" spans="1:10" x14ac:dyDescent="0.25">
      <c r="A15" s="189" t="s">
        <v>110</v>
      </c>
    </row>
    <row r="16" spans="1:10" x14ac:dyDescent="0.25">
      <c r="A16" s="187" t="s">
        <v>111</v>
      </c>
    </row>
    <row r="17" spans="1:1" x14ac:dyDescent="0.25">
      <c r="A17" s="188" t="s">
        <v>112</v>
      </c>
    </row>
    <row r="18" spans="1:1" x14ac:dyDescent="0.25">
      <c r="A18" s="188" t="s">
        <v>113</v>
      </c>
    </row>
    <row r="19" spans="1:1" x14ac:dyDescent="0.25">
      <c r="A19" s="187" t="s">
        <v>114</v>
      </c>
    </row>
    <row r="20" spans="1:1" x14ac:dyDescent="0.25">
      <c r="A20" s="188" t="s">
        <v>115</v>
      </c>
    </row>
    <row r="21" spans="1:1" x14ac:dyDescent="0.25">
      <c r="A21" s="188" t="s">
        <v>116</v>
      </c>
    </row>
    <row r="23" spans="1:1" x14ac:dyDescent="0.25">
      <c r="A23" s="190" t="s">
        <v>117</v>
      </c>
    </row>
    <row r="25" spans="1:1" x14ac:dyDescent="0.25">
      <c r="A25" s="184" t="s">
        <v>118</v>
      </c>
    </row>
    <row r="26" spans="1:1" x14ac:dyDescent="0.25">
      <c r="A26" s="191" t="s">
        <v>119</v>
      </c>
    </row>
    <row r="27" spans="1:1" x14ac:dyDescent="0.25">
      <c r="A27" s="187" t="s">
        <v>120</v>
      </c>
    </row>
    <row r="28" spans="1:1" x14ac:dyDescent="0.25">
      <c r="A28" s="187" t="s">
        <v>121</v>
      </c>
    </row>
    <row r="29" spans="1:1" x14ac:dyDescent="0.25">
      <c r="A29" s="187" t="s">
        <v>122</v>
      </c>
    </row>
    <row r="30" spans="1:1" x14ac:dyDescent="0.25">
      <c r="A30" s="188" t="s">
        <v>123</v>
      </c>
    </row>
    <row r="31" spans="1:1" x14ac:dyDescent="0.25">
      <c r="A31" s="187" t="s">
        <v>124</v>
      </c>
    </row>
    <row r="32" spans="1:1" x14ac:dyDescent="0.25">
      <c r="A32" s="187" t="s">
        <v>125</v>
      </c>
    </row>
    <row r="33" spans="1:1" x14ac:dyDescent="0.25">
      <c r="A33" s="187" t="s">
        <v>126</v>
      </c>
    </row>
    <row r="34" spans="1:1" x14ac:dyDescent="0.25">
      <c r="A34" s="187" t="s">
        <v>127</v>
      </c>
    </row>
    <row r="35" spans="1:1" x14ac:dyDescent="0.25">
      <c r="A35" s="187" t="s">
        <v>128</v>
      </c>
    </row>
    <row r="36" spans="1:1" x14ac:dyDescent="0.25">
      <c r="A36" s="192" t="s">
        <v>129</v>
      </c>
    </row>
    <row r="37" spans="1:1" x14ac:dyDescent="0.25">
      <c r="A37" s="187" t="s">
        <v>130</v>
      </c>
    </row>
    <row r="38" spans="1:1" x14ac:dyDescent="0.25">
      <c r="A38" s="192" t="s">
        <v>131</v>
      </c>
    </row>
    <row r="39" spans="1:1" x14ac:dyDescent="0.25">
      <c r="A39" s="187" t="s">
        <v>132</v>
      </c>
    </row>
    <row r="40" spans="1:1" x14ac:dyDescent="0.25">
      <c r="A40" s="187" t="s">
        <v>133</v>
      </c>
    </row>
    <row r="41" spans="1:1" x14ac:dyDescent="0.25">
      <c r="A41" s="187" t="s">
        <v>134</v>
      </c>
    </row>
    <row r="42" spans="1:1" x14ac:dyDescent="0.25">
      <c r="A42" s="187" t="s">
        <v>135</v>
      </c>
    </row>
    <row r="43" spans="1:1" x14ac:dyDescent="0.25">
      <c r="A43" s="187" t="s">
        <v>136</v>
      </c>
    </row>
    <row r="44" spans="1:1" x14ac:dyDescent="0.25">
      <c r="A44" s="187" t="s">
        <v>137</v>
      </c>
    </row>
    <row r="46" spans="1:1" x14ac:dyDescent="0.25">
      <c r="A46" s="193" t="s">
        <v>138</v>
      </c>
    </row>
    <row r="47" spans="1:1" x14ac:dyDescent="0.25">
      <c r="A47" s="190" t="s">
        <v>139</v>
      </c>
    </row>
    <row r="48" spans="1:1" x14ac:dyDescent="0.25">
      <c r="A48" s="184" t="s">
        <v>140</v>
      </c>
    </row>
    <row r="49" spans="1:11" x14ac:dyDescent="0.25">
      <c r="A49" s="184"/>
    </row>
    <row r="50" spans="1:11" x14ac:dyDescent="0.25">
      <c r="A50" s="184"/>
    </row>
    <row r="51" spans="1:11" x14ac:dyDescent="0.25">
      <c r="A51" s="184"/>
    </row>
    <row r="52" spans="1:11" x14ac:dyDescent="0.25">
      <c r="A52" s="184"/>
    </row>
    <row r="54" spans="1:11" x14ac:dyDescent="0.25">
      <c r="K54" s="194" t="s">
        <v>141</v>
      </c>
    </row>
    <row r="56" spans="1:11" ht="45" x14ac:dyDescent="0.25">
      <c r="J56" s="182" t="s">
        <v>99</v>
      </c>
    </row>
    <row r="57" spans="1:11" ht="16.5" customHeight="1" x14ac:dyDescent="0.25">
      <c r="J57" s="182"/>
    </row>
    <row r="58" spans="1:11" x14ac:dyDescent="0.25">
      <c r="A58" s="186" t="s">
        <v>142</v>
      </c>
    </row>
    <row r="59" spans="1:11" x14ac:dyDescent="0.25">
      <c r="A59" s="186" t="s">
        <v>143</v>
      </c>
    </row>
    <row r="60" spans="1:11" x14ac:dyDescent="0.25">
      <c r="A60" s="184" t="s">
        <v>144</v>
      </c>
    </row>
    <row r="62" spans="1:11" x14ac:dyDescent="0.25">
      <c r="A62" s="186" t="s">
        <v>145</v>
      </c>
    </row>
    <row r="63" spans="1:11" x14ac:dyDescent="0.25">
      <c r="A63" s="186" t="s">
        <v>146</v>
      </c>
    </row>
    <row r="65" spans="1:1" x14ac:dyDescent="0.25">
      <c r="A65" s="184" t="s">
        <v>147</v>
      </c>
    </row>
    <row r="66" spans="1:1" x14ac:dyDescent="0.25">
      <c r="A66" s="185" t="s">
        <v>148</v>
      </c>
    </row>
    <row r="67" spans="1:1" x14ac:dyDescent="0.25">
      <c r="A67" s="185" t="s">
        <v>149</v>
      </c>
    </row>
    <row r="68" spans="1:1" x14ac:dyDescent="0.25">
      <c r="A68" s="185" t="s">
        <v>150</v>
      </c>
    </row>
    <row r="69" spans="1:1" x14ac:dyDescent="0.25">
      <c r="A69" s="191" t="s">
        <v>151</v>
      </c>
    </row>
    <row r="70" spans="1:1" x14ac:dyDescent="0.25">
      <c r="A70" s="191" t="s">
        <v>152</v>
      </c>
    </row>
    <row r="72" spans="1:1" x14ac:dyDescent="0.25">
      <c r="A72" s="191" t="s">
        <v>153</v>
      </c>
    </row>
    <row r="73" spans="1:1" x14ac:dyDescent="0.25">
      <c r="A73" s="191" t="s">
        <v>154</v>
      </c>
    </row>
    <row r="74" spans="1:1" x14ac:dyDescent="0.25">
      <c r="A74" s="185" t="s">
        <v>155</v>
      </c>
    </row>
    <row r="75" spans="1:1" x14ac:dyDescent="0.25">
      <c r="A75" s="185" t="s">
        <v>156</v>
      </c>
    </row>
    <row r="76" spans="1:1" x14ac:dyDescent="0.25">
      <c r="A76" s="191" t="s">
        <v>157</v>
      </c>
    </row>
    <row r="78" spans="1:1" x14ac:dyDescent="0.25">
      <c r="A78" s="185" t="s">
        <v>158</v>
      </c>
    </row>
    <row r="79" spans="1:1" x14ac:dyDescent="0.25">
      <c r="A79" s="185" t="s">
        <v>159</v>
      </c>
    </row>
    <row r="80" spans="1:1" x14ac:dyDescent="0.25">
      <c r="A80" s="185" t="s">
        <v>160</v>
      </c>
    </row>
    <row r="81" spans="1:1" x14ac:dyDescent="0.25">
      <c r="A81" s="185" t="s">
        <v>161</v>
      </c>
    </row>
    <row r="83" spans="1:1" x14ac:dyDescent="0.25">
      <c r="A83" s="184" t="s">
        <v>162</v>
      </c>
    </row>
    <row r="84" spans="1:1" x14ac:dyDescent="0.25">
      <c r="A84" s="191" t="s">
        <v>163</v>
      </c>
    </row>
    <row r="85" spans="1:1" x14ac:dyDescent="0.25">
      <c r="A85" s="185" t="s">
        <v>164</v>
      </c>
    </row>
    <row r="86" spans="1:1" x14ac:dyDescent="0.25">
      <c r="A86" s="185" t="s">
        <v>165</v>
      </c>
    </row>
    <row r="87" spans="1:1" x14ac:dyDescent="0.25">
      <c r="A87" s="191" t="s">
        <v>166</v>
      </c>
    </row>
    <row r="88" spans="1:1" x14ac:dyDescent="0.25">
      <c r="A88" s="191" t="s">
        <v>167</v>
      </c>
    </row>
    <row r="90" spans="1:1" x14ac:dyDescent="0.25">
      <c r="A90" s="186" t="s">
        <v>168</v>
      </c>
    </row>
    <row r="91" spans="1:1" x14ac:dyDescent="0.25">
      <c r="A91" s="185" t="s">
        <v>169</v>
      </c>
    </row>
    <row r="92" spans="1:1" x14ac:dyDescent="0.25">
      <c r="A92" s="185" t="s">
        <v>170</v>
      </c>
    </row>
    <row r="93" spans="1:1" x14ac:dyDescent="0.25">
      <c r="A93" s="185" t="s">
        <v>171</v>
      </c>
    </row>
    <row r="95" spans="1:1" x14ac:dyDescent="0.25">
      <c r="A95" s="186" t="s">
        <v>172</v>
      </c>
    </row>
    <row r="96" spans="1:1" x14ac:dyDescent="0.25">
      <c r="A96" s="191" t="s">
        <v>173</v>
      </c>
    </row>
    <row r="97" spans="1:11" x14ac:dyDescent="0.25">
      <c r="A97" s="191"/>
    </row>
    <row r="98" spans="1:11" x14ac:dyDescent="0.25">
      <c r="A98" s="191"/>
    </row>
    <row r="99" spans="1:11" x14ac:dyDescent="0.25">
      <c r="A99" s="191"/>
    </row>
    <row r="100" spans="1:11" x14ac:dyDescent="0.25">
      <c r="A100" s="191"/>
    </row>
    <row r="101" spans="1:11" x14ac:dyDescent="0.25">
      <c r="A101" s="191"/>
    </row>
    <row r="102" spans="1:11" x14ac:dyDescent="0.25">
      <c r="A102" s="191"/>
    </row>
    <row r="110" spans="1:11" x14ac:dyDescent="0.25">
      <c r="K110" s="194" t="s">
        <v>141</v>
      </c>
    </row>
    <row r="112" spans="1:11" ht="45" x14ac:dyDescent="0.25">
      <c r="J112" s="182" t="s">
        <v>99</v>
      </c>
    </row>
    <row r="113" spans="1:1" x14ac:dyDescent="0.25">
      <c r="A113" s="184" t="s">
        <v>174</v>
      </c>
    </row>
    <row r="115" spans="1:1" x14ac:dyDescent="0.25">
      <c r="A115" s="186" t="s">
        <v>175</v>
      </c>
    </row>
    <row r="116" spans="1:1" x14ac:dyDescent="0.25">
      <c r="A116" s="191" t="s">
        <v>176</v>
      </c>
    </row>
    <row r="117" spans="1:1" x14ac:dyDescent="0.25">
      <c r="A117" s="191" t="s">
        <v>177</v>
      </c>
    </row>
    <row r="118" spans="1:1" x14ac:dyDescent="0.25">
      <c r="A118" s="191" t="s">
        <v>178</v>
      </c>
    </row>
    <row r="119" spans="1:1" x14ac:dyDescent="0.25">
      <c r="A119" s="191" t="s">
        <v>179</v>
      </c>
    </row>
    <row r="121" spans="1:1" x14ac:dyDescent="0.25">
      <c r="A121" s="184" t="s">
        <v>180</v>
      </c>
    </row>
    <row r="122" spans="1:1" x14ac:dyDescent="0.25">
      <c r="A122" s="185" t="s">
        <v>181</v>
      </c>
    </row>
    <row r="123" spans="1:1" x14ac:dyDescent="0.25">
      <c r="A123" s="185" t="s">
        <v>182</v>
      </c>
    </row>
    <row r="125" spans="1:1" x14ac:dyDescent="0.25">
      <c r="A125" s="184" t="s">
        <v>183</v>
      </c>
    </row>
    <row r="126" spans="1:1" x14ac:dyDescent="0.25">
      <c r="A126" s="191" t="s">
        <v>184</v>
      </c>
    </row>
    <row r="127" spans="1:1" x14ac:dyDescent="0.25">
      <c r="A127" s="191" t="s">
        <v>185</v>
      </c>
    </row>
    <row r="128" spans="1:1" x14ac:dyDescent="0.25">
      <c r="A128" s="191" t="s">
        <v>186</v>
      </c>
    </row>
    <row r="129" spans="1:1" x14ac:dyDescent="0.25">
      <c r="A129" s="191" t="s">
        <v>187</v>
      </c>
    </row>
    <row r="131" spans="1:1" x14ac:dyDescent="0.25">
      <c r="A131" s="184" t="s">
        <v>188</v>
      </c>
    </row>
    <row r="132" spans="1:1" x14ac:dyDescent="0.25">
      <c r="A132" s="191" t="s">
        <v>189</v>
      </c>
    </row>
    <row r="133" spans="1:1" x14ac:dyDescent="0.25">
      <c r="A133" s="185" t="s">
        <v>190</v>
      </c>
    </row>
    <row r="134" spans="1:1" x14ac:dyDescent="0.25">
      <c r="A134" s="191" t="s">
        <v>191</v>
      </c>
    </row>
    <row r="135" spans="1:1" x14ac:dyDescent="0.25">
      <c r="A135" s="191" t="s">
        <v>192</v>
      </c>
    </row>
    <row r="137" spans="1:1" x14ac:dyDescent="0.25">
      <c r="A137" s="184" t="s">
        <v>193</v>
      </c>
    </row>
    <row r="138" spans="1:1" x14ac:dyDescent="0.25">
      <c r="A138" s="191" t="s">
        <v>194</v>
      </c>
    </row>
    <row r="140" spans="1:1" x14ac:dyDescent="0.25">
      <c r="A140" s="186" t="s">
        <v>195</v>
      </c>
    </row>
    <row r="141" spans="1:1" x14ac:dyDescent="0.25">
      <c r="A141" s="185" t="s">
        <v>196</v>
      </c>
    </row>
    <row r="142" spans="1:1" x14ac:dyDescent="0.25">
      <c r="A142" s="191" t="s">
        <v>197</v>
      </c>
    </row>
    <row r="144" spans="1:1" x14ac:dyDescent="0.25">
      <c r="A144" s="184" t="s">
        <v>198</v>
      </c>
    </row>
    <row r="145" spans="1:1" x14ac:dyDescent="0.25">
      <c r="A145" s="191" t="s">
        <v>199</v>
      </c>
    </row>
    <row r="147" spans="1:1" x14ac:dyDescent="0.25">
      <c r="A147" s="184" t="s">
        <v>200</v>
      </c>
    </row>
    <row r="148" spans="1:1" x14ac:dyDescent="0.25">
      <c r="A148" s="195">
        <v>0</v>
      </c>
    </row>
    <row r="150" spans="1:1" x14ac:dyDescent="0.25">
      <c r="A150" s="184" t="s">
        <v>201</v>
      </c>
    </row>
    <row r="151" spans="1:1" x14ac:dyDescent="0.25">
      <c r="A151" s="185" t="s">
        <v>202</v>
      </c>
    </row>
    <row r="152" spans="1:1" x14ac:dyDescent="0.25">
      <c r="A152" s="185" t="s">
        <v>203</v>
      </c>
    </row>
    <row r="153" spans="1:1" x14ac:dyDescent="0.25">
      <c r="A153" s="185" t="s">
        <v>204</v>
      </c>
    </row>
    <row r="154" spans="1:1" x14ac:dyDescent="0.25">
      <c r="A154" s="185" t="s">
        <v>205</v>
      </c>
    </row>
    <row r="156" spans="1:1" x14ac:dyDescent="0.25">
      <c r="A156" s="184" t="s">
        <v>206</v>
      </c>
    </row>
    <row r="157" spans="1:1" x14ac:dyDescent="0.25">
      <c r="A157" s="185" t="s">
        <v>207</v>
      </c>
    </row>
    <row r="158" spans="1:1" x14ac:dyDescent="0.25">
      <c r="A158" s="185" t="s">
        <v>208</v>
      </c>
    </row>
    <row r="160" spans="1:1" x14ac:dyDescent="0.25">
      <c r="A160" s="184" t="s">
        <v>209</v>
      </c>
    </row>
    <row r="161" spans="1:11" x14ac:dyDescent="0.25">
      <c r="A161" s="185" t="s">
        <v>210</v>
      </c>
    </row>
    <row r="162" spans="1:11" x14ac:dyDescent="0.25">
      <c r="A162" s="185" t="s">
        <v>211</v>
      </c>
    </row>
    <row r="163" spans="1:11" x14ac:dyDescent="0.25">
      <c r="A163" s="185" t="s">
        <v>212</v>
      </c>
    </row>
    <row r="164" spans="1:11" x14ac:dyDescent="0.25">
      <c r="K164" s="196" t="s">
        <v>213</v>
      </c>
    </row>
    <row r="165" spans="1:11" x14ac:dyDescent="0.25">
      <c r="K165" s="194" t="s">
        <v>141</v>
      </c>
    </row>
    <row r="167" spans="1:11" ht="45" x14ac:dyDescent="0.25">
      <c r="J167" s="182" t="s">
        <v>99</v>
      </c>
    </row>
    <row r="168" spans="1:11" x14ac:dyDescent="0.25">
      <c r="A168" s="184" t="s">
        <v>214</v>
      </c>
    </row>
    <row r="169" spans="1:11" x14ac:dyDescent="0.25">
      <c r="A169" s="191" t="s">
        <v>215</v>
      </c>
    </row>
    <row r="170" spans="1:11" x14ac:dyDescent="0.25">
      <c r="A170" s="191" t="s">
        <v>216</v>
      </c>
    </row>
    <row r="172" spans="1:11" x14ac:dyDescent="0.25">
      <c r="A172" s="184" t="s">
        <v>217</v>
      </c>
    </row>
    <row r="173" spans="1:11" x14ac:dyDescent="0.25">
      <c r="A173" s="191" t="s">
        <v>218</v>
      </c>
    </row>
    <row r="175" spans="1:11" x14ac:dyDescent="0.25">
      <c r="A175" s="191" t="s">
        <v>219</v>
      </c>
    </row>
    <row r="176" spans="1:11" x14ac:dyDescent="0.25">
      <c r="A176" s="191" t="s">
        <v>220</v>
      </c>
    </row>
    <row r="177" spans="1:1" x14ac:dyDescent="0.25">
      <c r="A177" s="191" t="s">
        <v>221</v>
      </c>
    </row>
    <row r="179" spans="1:1" x14ac:dyDescent="0.25">
      <c r="A179" s="184" t="s">
        <v>222</v>
      </c>
    </row>
    <row r="180" spans="1:1" x14ac:dyDescent="0.25">
      <c r="A180" s="191" t="s">
        <v>223</v>
      </c>
    </row>
    <row r="181" spans="1:1" x14ac:dyDescent="0.25">
      <c r="A181" s="184"/>
    </row>
    <row r="182" spans="1:1" x14ac:dyDescent="0.25">
      <c r="A182" s="184" t="s">
        <v>224</v>
      </c>
    </row>
    <row r="183" spans="1:1" x14ac:dyDescent="0.25">
      <c r="A183" s="185" t="s">
        <v>225</v>
      </c>
    </row>
    <row r="184" spans="1:1" x14ac:dyDescent="0.25">
      <c r="A184" s="185" t="s">
        <v>226</v>
      </c>
    </row>
    <row r="186" spans="1:1" x14ac:dyDescent="0.25">
      <c r="A186" s="184" t="s">
        <v>227</v>
      </c>
    </row>
    <row r="187" spans="1:1" x14ac:dyDescent="0.25">
      <c r="A187" s="185" t="s">
        <v>228</v>
      </c>
    </row>
    <row r="188" spans="1:1" x14ac:dyDescent="0.25">
      <c r="A188" s="185" t="s">
        <v>229</v>
      </c>
    </row>
    <row r="189" spans="1:1" x14ac:dyDescent="0.25">
      <c r="A189" s="197" t="s">
        <v>230</v>
      </c>
    </row>
    <row r="219" spans="11:11" x14ac:dyDescent="0.25">
      <c r="K219" s="194" t="s">
        <v>141</v>
      </c>
    </row>
  </sheetData>
  <sheetProtection algorithmName="SHA-512" hashValue="OfevpzZ9TPs7f5FZTORHCbvBGvP1cIERpQDydP7PLc9CNL7AoVq9/6k1I5q/CV9zUHYvVv/tFhkTCSnoEzoXgg==" saltValue="O5nLuH/pAkZM63hsVhJImg==" spinCount="100000" sheet="1" objects="1" scenarios="1"/>
  <pageMargins left="0.7" right="0.7" top="0.75" bottom="0.75" header="0.3" footer="0.3"/>
  <pageSetup scale="82" fitToHeight="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1" sqref="C61"/>
    </sheetView>
  </sheetViews>
  <sheetFormatPr defaultRowHeight="15" x14ac:dyDescent="0.25"/>
  <cols>
    <col min="1" max="1" width="53.42578125" customWidth="1"/>
    <col min="2" max="2" width="23.85546875" customWidth="1"/>
    <col min="3" max="3" width="24" style="36" customWidth="1"/>
    <col min="4" max="4" width="49.140625" style="36" customWidth="1"/>
    <col min="5" max="5" width="35.28515625" style="36" customWidth="1"/>
    <col min="6" max="6" width="66.42578125" style="36" customWidth="1"/>
    <col min="7" max="7" width="14.140625" customWidth="1"/>
    <col min="8" max="8" width="20.42578125" customWidth="1"/>
    <col min="9" max="9" width="92.5703125" customWidth="1"/>
    <col min="10" max="10" width="25.140625" customWidth="1"/>
    <col min="11" max="11" width="22.140625" customWidth="1"/>
    <col min="12" max="12" width="13.85546875" customWidth="1"/>
    <col min="15" max="15" width="19.5703125" customWidth="1"/>
  </cols>
  <sheetData>
    <row r="1" spans="1:12" ht="42" x14ac:dyDescent="0.35">
      <c r="A1" s="43" t="s">
        <v>231</v>
      </c>
      <c r="B1" s="44" t="s">
        <v>232</v>
      </c>
      <c r="C1" s="44" t="s">
        <v>233</v>
      </c>
      <c r="D1" s="105" t="s">
        <v>234</v>
      </c>
      <c r="E1" s="106" t="s">
        <v>235</v>
      </c>
      <c r="F1" s="106" t="s">
        <v>236</v>
      </c>
      <c r="G1" s="45" t="s">
        <v>237</v>
      </c>
      <c r="H1" s="45" t="s">
        <v>238</v>
      </c>
      <c r="I1" s="44" t="s">
        <v>239</v>
      </c>
      <c r="J1" s="44" t="s">
        <v>240</v>
      </c>
      <c r="K1" s="44" t="s">
        <v>241</v>
      </c>
      <c r="L1" s="46" t="s">
        <v>242</v>
      </c>
    </row>
    <row r="2" spans="1:12" ht="15.75" thickBot="1" x14ac:dyDescent="0.3">
      <c r="A2" s="9"/>
      <c r="B2" s="29"/>
      <c r="C2" s="11"/>
      <c r="D2" s="10"/>
      <c r="E2" s="10"/>
      <c r="F2" s="10"/>
      <c r="G2" s="10"/>
      <c r="H2" s="10"/>
      <c r="I2" s="11"/>
      <c r="J2" s="11"/>
      <c r="K2" s="11"/>
      <c r="L2" s="12"/>
    </row>
    <row r="3" spans="1:12" x14ac:dyDescent="0.25">
      <c r="A3" s="16" t="s">
        <v>243</v>
      </c>
      <c r="B3" s="30"/>
      <c r="C3" s="14"/>
      <c r="D3" s="13"/>
      <c r="E3" s="13"/>
      <c r="F3" s="13"/>
      <c r="G3" s="13"/>
      <c r="H3" s="13"/>
      <c r="I3" s="14"/>
      <c r="J3" s="14"/>
      <c r="K3" s="14"/>
      <c r="L3" s="15"/>
    </row>
    <row r="4" spans="1:12" ht="30" x14ac:dyDescent="0.25">
      <c r="A4" s="68" t="s">
        <v>244</v>
      </c>
      <c r="B4" s="52">
        <v>65</v>
      </c>
      <c r="C4" s="103">
        <v>65</v>
      </c>
      <c r="D4" s="49" t="str">
        <f>"Professionelt office headset Focus UC B825 (Mobil + PC) - Pris pr. stk. pr. md. "&amp;C4&amp;",-"</f>
        <v>Professionelt office headset Focus UC B825 (Mobil + PC) - Pris pr. stk. pr. md. 65,-</v>
      </c>
      <c r="E4" s="50" t="s">
        <v>245</v>
      </c>
      <c r="F4" s="49" t="str">
        <f>"Plantronics Focus UC B825 (Mobil + PC) - Pris pr. stk. pr. md. "&amp;C4&amp;",- *"</f>
        <v>Plantronics Focus UC B825 (Mobil + PC) - Pris pr. stk. pr. md. 65,- *</v>
      </c>
      <c r="G4" s="86">
        <v>24856</v>
      </c>
      <c r="H4" s="86" t="s">
        <v>246</v>
      </c>
      <c r="I4" s="98" t="s">
        <v>247</v>
      </c>
      <c r="J4" s="4">
        <v>1008.71</v>
      </c>
      <c r="K4" s="6">
        <v>1899</v>
      </c>
      <c r="L4" s="22">
        <f>(36*C4)-J4</f>
        <v>1331.29</v>
      </c>
    </row>
    <row r="5" spans="1:12" ht="30" x14ac:dyDescent="0.25">
      <c r="A5" s="68" t="s">
        <v>248</v>
      </c>
      <c r="B5" s="52">
        <v>99</v>
      </c>
      <c r="C5" s="103">
        <v>99</v>
      </c>
      <c r="D5" s="49" t="str">
        <f>"Professionelt office headset Savi W8210A Mono (Mobil + Bord+ PC) - Pris pr. stk. pr. md. "&amp;C5&amp;",-"</f>
        <v>Professionelt office headset Savi W8210A Mono (Mobil + Bord+ PC) - Pris pr. stk. pr. md. 99,-</v>
      </c>
      <c r="E5" s="50" t="s">
        <v>245</v>
      </c>
      <c r="F5" s="49" t="str">
        <f>"Plantronics Savi W8210A Mono (Mobil + Bord+ PC) - Pris pr. stk. pr. md. "&amp;C5&amp;",- *"</f>
        <v>Plantronics Savi W8210A Mono (Mobil + Bord+ PC) - Pris pr. stk. pr. md. 99,- *</v>
      </c>
      <c r="G5" s="86">
        <v>29165</v>
      </c>
      <c r="H5" s="86" t="s">
        <v>246</v>
      </c>
      <c r="I5" s="98" t="s">
        <v>247</v>
      </c>
      <c r="J5" s="4">
        <v>1592.39</v>
      </c>
      <c r="K5" s="6">
        <v>2999</v>
      </c>
      <c r="L5" s="22">
        <f>(36*C5)-J5</f>
        <v>1971.61</v>
      </c>
    </row>
    <row r="6" spans="1:12" ht="30" x14ac:dyDescent="0.25">
      <c r="A6" s="68" t="s">
        <v>249</v>
      </c>
      <c r="B6" s="52">
        <v>25</v>
      </c>
      <c r="C6" s="103">
        <v>25</v>
      </c>
      <c r="D6" s="49" t="str">
        <f>"Bluetooth headset Voyager Legend (mobil) - Pris pr. stk. pr. md. "&amp;C6&amp;",-"</f>
        <v>Bluetooth headset Voyager Legend (mobil) - Pris pr. stk. pr. md. 25,-</v>
      </c>
      <c r="E6" s="50" t="s">
        <v>250</v>
      </c>
      <c r="F6" s="49" t="str">
        <f>"Plantronics Voyager Legend (mobil) - Pris pr. stk. pr. md. "&amp;C6&amp;",- *"</f>
        <v>Plantronics Voyager Legend (mobil) - Pris pr. stk. pr. md. 25,- *</v>
      </c>
      <c r="G6" s="86">
        <v>7010</v>
      </c>
      <c r="H6" s="86" t="s">
        <v>251</v>
      </c>
      <c r="I6" s="98" t="s">
        <v>252</v>
      </c>
      <c r="J6" s="4">
        <v>327</v>
      </c>
      <c r="K6" s="6">
        <v>660</v>
      </c>
      <c r="L6" s="22">
        <f>(36*C6)-J6</f>
        <v>573</v>
      </c>
    </row>
    <row r="7" spans="1:12" ht="30" x14ac:dyDescent="0.25">
      <c r="A7" s="68" t="s">
        <v>253</v>
      </c>
      <c r="B7" s="52">
        <v>50</v>
      </c>
      <c r="C7" s="103">
        <v>50</v>
      </c>
      <c r="D7" s="49" t="str">
        <f>"Bluetooth headset Voyager 5200 UC (mobil + PC) - Pris pr. stk. pr. md. "&amp;C7&amp;",-"</f>
        <v>Bluetooth headset Voyager 5200 UC (mobil + PC) - Pris pr. stk. pr. md. 50,-</v>
      </c>
      <c r="E7" s="50" t="s">
        <v>250</v>
      </c>
      <c r="F7" s="49" t="str">
        <f>"Plantronics Voyager 5200 UC (mobil + PC) - Pris pr. stk. pr. md. "&amp;C7&amp;",- *"</f>
        <v>Plantronics Voyager 5200 UC (mobil + PC) - Pris pr. stk. pr. md. 50,- *</v>
      </c>
      <c r="G7" s="86">
        <v>25947</v>
      </c>
      <c r="H7" s="86" t="s">
        <v>246</v>
      </c>
      <c r="I7" s="98" t="s">
        <v>247</v>
      </c>
      <c r="J7" s="4">
        <v>767.3</v>
      </c>
      <c r="K7" s="6">
        <v>1299</v>
      </c>
      <c r="L7" s="22">
        <f>(36*C7)-J7</f>
        <v>1032.7</v>
      </c>
    </row>
    <row r="8" spans="1:12" ht="30" x14ac:dyDescent="0.25">
      <c r="A8" s="68" t="s">
        <v>254</v>
      </c>
      <c r="B8" s="52">
        <v>50</v>
      </c>
      <c r="C8" s="103">
        <v>50</v>
      </c>
      <c r="D8" s="49" t="str">
        <f>"Bluetooth headset Voyager 4210 UC (mobil + PC) - Pris pr. stk. pr. md. "&amp;C8&amp;",-"</f>
        <v>Bluetooth headset Voyager 4210 UC (mobil + PC) - Pris pr. stk. pr. md. 50,-</v>
      </c>
      <c r="E8" s="50" t="s">
        <v>250</v>
      </c>
      <c r="F8" s="49" t="str">
        <f>"Plantronics Voyager 4210 UC (mobil + PC) - Pris pr. stk. pr. md. "&amp;C8&amp;",- *"</f>
        <v>Plantronics Voyager 4210 UC (mobil + PC) - Pris pr. stk. pr. md. 50,- *</v>
      </c>
      <c r="G8" s="86">
        <v>29218</v>
      </c>
      <c r="H8" s="86" t="s">
        <v>246</v>
      </c>
      <c r="I8" s="98" t="s">
        <v>247</v>
      </c>
      <c r="J8" s="4">
        <v>780.02</v>
      </c>
      <c r="K8" s="6">
        <v>1359</v>
      </c>
      <c r="L8" s="22">
        <f>(36*C8)-J8</f>
        <v>1019.98</v>
      </c>
    </row>
    <row r="9" spans="1:12" x14ac:dyDescent="0.25">
      <c r="A9" s="69"/>
      <c r="B9" s="53"/>
      <c r="C9" s="53"/>
      <c r="D9" s="37"/>
      <c r="E9" s="37"/>
      <c r="F9" s="37"/>
      <c r="G9" s="95"/>
      <c r="H9" s="87"/>
      <c r="I9" s="100"/>
      <c r="J9" s="5"/>
      <c r="K9" s="5"/>
      <c r="L9" s="5"/>
    </row>
    <row r="10" spans="1:12" ht="30" x14ac:dyDescent="0.25">
      <c r="A10" s="68" t="s">
        <v>255</v>
      </c>
      <c r="B10" s="52">
        <v>65</v>
      </c>
      <c r="C10" s="103">
        <v>65</v>
      </c>
      <c r="D10" s="49" t="str">
        <f>"Professionelt Office Headset Jabra Pro 925 (Bord + Mobil) - Pris pr. stk pr. md. "&amp;C10&amp;",-"</f>
        <v>Professionelt Office Headset Jabra Pro 925 (Bord + Mobil) - Pris pr. stk pr. md. 65,-</v>
      </c>
      <c r="E10" s="50" t="s">
        <v>245</v>
      </c>
      <c r="F10" s="49" t="str">
        <f>"Jabra Pro 925 (Bord + Mobil) - Pris pr. stk pr. md. "&amp;C10&amp;",- *"</f>
        <v>Jabra Pro 925 (Bord + Mobil) - Pris pr. stk pr. md. 65,- *</v>
      </c>
      <c r="G10" s="86">
        <v>22365</v>
      </c>
      <c r="H10" s="86" t="s">
        <v>256</v>
      </c>
      <c r="I10" s="81" t="s">
        <v>257</v>
      </c>
      <c r="J10" s="4">
        <v>1075</v>
      </c>
      <c r="K10" s="6">
        <v>1699</v>
      </c>
      <c r="L10" s="22">
        <f>(36*C10)-J10</f>
        <v>1265</v>
      </c>
    </row>
    <row r="11" spans="1:12" ht="30" x14ac:dyDescent="0.25">
      <c r="A11" s="68" t="s">
        <v>258</v>
      </c>
      <c r="B11" s="52">
        <v>99</v>
      </c>
      <c r="C11" s="103">
        <v>99</v>
      </c>
      <c r="D11" s="49" t="str">
        <f>"Professionelt Office Headset Jabra Engage 75 Mono (Bord + Mobil + PC) - Pris pr. stk pr. md. "&amp;C11&amp;",-"</f>
        <v>Professionelt Office Headset Jabra Engage 75 Mono (Bord + Mobil + PC) - Pris pr. stk pr. md. 99,-</v>
      </c>
      <c r="E11" s="50" t="s">
        <v>245</v>
      </c>
      <c r="F11" s="49" t="str">
        <f>"Jabra Engage 75 Mono (Bord + Mobil + PC) - Pris pr. stk pr. md. "&amp;C11&amp;",- *"</f>
        <v>Jabra Engage 75 Mono (Bord + Mobil + PC) - Pris pr. stk pr. md. 99,- *</v>
      </c>
      <c r="G11" s="86">
        <v>28489</v>
      </c>
      <c r="H11" s="86" t="s">
        <v>256</v>
      </c>
      <c r="I11" s="81" t="s">
        <v>257</v>
      </c>
      <c r="J11" s="4">
        <v>1665.85</v>
      </c>
      <c r="K11" s="6">
        <v>2799</v>
      </c>
      <c r="L11" s="22">
        <f t="shared" ref="L11:L14" si="0">(36*C11)-J11</f>
        <v>1898.15</v>
      </c>
    </row>
    <row r="12" spans="1:12" ht="30" x14ac:dyDescent="0.25">
      <c r="A12" s="68" t="s">
        <v>259</v>
      </c>
      <c r="B12" s="52">
        <v>105</v>
      </c>
      <c r="C12" s="103">
        <v>105</v>
      </c>
      <c r="D12" s="49" t="str">
        <f>"Professionelt Office Headset Jabra Engage 75 Stereo (Bord + Mobil+PC) - Pris pr. stk pr. md. "&amp;C12&amp;",-"</f>
        <v>Professionelt Office Headset Jabra Engage 75 Stereo (Bord + Mobil+PC) - Pris pr. stk pr. md. 105,-</v>
      </c>
      <c r="E12" s="50" t="s">
        <v>245</v>
      </c>
      <c r="F12" s="49" t="str">
        <f>"Jabra Engage 75 Stereo (Bord + Mobil+PC) - Pris pr. stk pr. md. "&amp;C12&amp;",- *"</f>
        <v>Jabra Engage 75 Stereo (Bord + Mobil+PC) - Pris pr. stk pr. md. 105,- *</v>
      </c>
      <c r="G12" s="86">
        <v>28463</v>
      </c>
      <c r="H12" s="86" t="s">
        <v>256</v>
      </c>
      <c r="I12" s="81" t="s">
        <v>257</v>
      </c>
      <c r="J12" s="4">
        <v>1753.76</v>
      </c>
      <c r="K12" s="6">
        <v>2899</v>
      </c>
      <c r="L12" s="22">
        <f t="shared" si="0"/>
        <v>2026.24</v>
      </c>
    </row>
    <row r="13" spans="1:12" ht="30" x14ac:dyDescent="0.25">
      <c r="A13" s="68" t="s">
        <v>260</v>
      </c>
      <c r="B13" s="52">
        <v>55</v>
      </c>
      <c r="C13" s="103">
        <v>55</v>
      </c>
      <c r="D13" s="49" t="str">
        <f>"Proffesionelt Bluetooth headset Jabra Evolve 65 Mono MS UC m. ladestand - Pris pr. stk pr. md. "&amp;C13&amp;",-"</f>
        <v>Proffesionelt Bluetooth headset Jabra Evolve 65 Mono MS UC m. ladestand - Pris pr. stk pr. md. 55,-</v>
      </c>
      <c r="E13" s="50" t="s">
        <v>261</v>
      </c>
      <c r="F13" s="49" t="str">
        <f>"Jabra Evolve 65 Mono MS UC m. ladestand - Pris pr. stk pr. md. "&amp;C13&amp;",- *"</f>
        <v>Jabra Evolve 65 Mono MS UC m. ladestand - Pris pr. stk pr. md. 55,- *</v>
      </c>
      <c r="G13" s="86">
        <v>27503</v>
      </c>
      <c r="H13" s="86" t="s">
        <v>256</v>
      </c>
      <c r="I13" s="81" t="s">
        <v>262</v>
      </c>
      <c r="J13" s="4">
        <v>901.06</v>
      </c>
      <c r="K13" s="6">
        <v>1499</v>
      </c>
      <c r="L13" s="22">
        <f t="shared" si="0"/>
        <v>1078.94</v>
      </c>
    </row>
    <row r="14" spans="1:12" ht="30" x14ac:dyDescent="0.25">
      <c r="A14" s="70" t="s">
        <v>263</v>
      </c>
      <c r="B14" s="52">
        <v>55</v>
      </c>
      <c r="C14" s="103">
        <v>55</v>
      </c>
      <c r="D14" s="49" t="str">
        <f>"Proffesionelt Bluetooth headset Jabra Evolve 75e Mono UC in -ear (M. ANC). - Pris pr. stk pr. md. "&amp;C14&amp;",-"</f>
        <v>Proffesionelt Bluetooth headset Jabra Evolve 75e Mono UC in -ear (M. ANC). - Pris pr. stk pr. md. 55,-</v>
      </c>
      <c r="E14" s="50" t="s">
        <v>261</v>
      </c>
      <c r="F14" s="49" t="str">
        <f>"Jabra Evolve 75e Mono UC in -ear (M. ANC). - Pris pr. stk pr. md. "&amp;C14&amp;",- *"</f>
        <v>Jabra Evolve 75e Mono UC in -ear (M. ANC). - Pris pr. stk pr. md. 55,- *</v>
      </c>
      <c r="G14" s="86">
        <v>28339</v>
      </c>
      <c r="H14" s="86" t="s">
        <v>256</v>
      </c>
      <c r="I14" s="81" t="s">
        <v>262</v>
      </c>
      <c r="J14" s="4">
        <v>1029</v>
      </c>
      <c r="K14" s="6">
        <v>1499</v>
      </c>
      <c r="L14" s="22">
        <f t="shared" si="0"/>
        <v>951</v>
      </c>
    </row>
    <row r="15" spans="1:12" ht="15.75" thickBot="1" x14ac:dyDescent="0.3">
      <c r="A15" s="71"/>
      <c r="B15" s="54"/>
      <c r="C15" s="54"/>
      <c r="D15" s="38"/>
      <c r="E15" s="38"/>
      <c r="F15" s="38"/>
      <c r="G15" s="86"/>
      <c r="H15" s="88"/>
      <c r="I15" s="81"/>
      <c r="J15" s="6"/>
      <c r="K15" s="6"/>
      <c r="L15" s="6"/>
    </row>
    <row r="16" spans="1:12" x14ac:dyDescent="0.25">
      <c r="A16" s="72" t="s">
        <v>264</v>
      </c>
      <c r="B16" s="55"/>
      <c r="C16" s="55"/>
      <c r="D16" s="39"/>
      <c r="E16" s="39"/>
      <c r="F16" s="39"/>
      <c r="G16" s="96"/>
      <c r="H16" s="89"/>
      <c r="I16" s="80"/>
      <c r="J16" s="8"/>
      <c r="K16" s="8"/>
      <c r="L16" s="8"/>
    </row>
    <row r="17" spans="1:12" ht="30" x14ac:dyDescent="0.25">
      <c r="A17" s="68" t="s">
        <v>265</v>
      </c>
      <c r="B17" s="56">
        <v>39</v>
      </c>
      <c r="C17" s="103">
        <v>39</v>
      </c>
      <c r="D17" s="51" t="str">
        <f>"E * IP Bordapparat m. 8 progamerbare genvejstaster- samt 5 linjer i displayet. - Pris pr. stk pr. md. "&amp;C17&amp;",-"</f>
        <v>E * IP Bordapparat m. 8 progamerbare genvejstaster- samt 5 linjer i displayet. - Pris pr. stk pr. md. 39,-</v>
      </c>
      <c r="E17" s="40"/>
      <c r="F17" s="47"/>
      <c r="G17" s="86">
        <v>22399</v>
      </c>
      <c r="H17" s="86" t="s">
        <v>251</v>
      </c>
      <c r="I17" s="98" t="s">
        <v>266</v>
      </c>
      <c r="J17" s="4">
        <v>328.77</v>
      </c>
      <c r="K17" s="6">
        <v>699</v>
      </c>
      <c r="L17" s="22">
        <f t="shared" ref="L17:L22" si="1">(36*C17)-J17</f>
        <v>1075.23</v>
      </c>
    </row>
    <row r="18" spans="1:12" ht="30" x14ac:dyDescent="0.25">
      <c r="A18" s="68" t="s">
        <v>267</v>
      </c>
      <c r="B18" s="56">
        <v>49</v>
      </c>
      <c r="C18" s="103">
        <v>49</v>
      </c>
      <c r="D18" s="51" t="str">
        <f>"E * IP Bordapparat m. 24 progamerbare genvejstaster -samt 4 linjer i displayet. - Pris pr. stk pr. md. "&amp;C18&amp;",-"</f>
        <v>E * IP Bordapparat m. 24 progamerbare genvejstaster -samt 4 linjer i displayet. - Pris pr. stk pr. md. 49,-</v>
      </c>
      <c r="E18" s="40"/>
      <c r="F18" s="47"/>
      <c r="G18" s="86">
        <v>22398</v>
      </c>
      <c r="H18" s="86" t="s">
        <v>251</v>
      </c>
      <c r="I18" s="98" t="s">
        <v>266</v>
      </c>
      <c r="J18" s="4">
        <v>623.57000000000005</v>
      </c>
      <c r="K18" s="6">
        <v>1359</v>
      </c>
      <c r="L18" s="22">
        <f t="shared" si="1"/>
        <v>1140.4299999999998</v>
      </c>
    </row>
    <row r="19" spans="1:12" ht="30" x14ac:dyDescent="0.25">
      <c r="A19" s="68" t="s">
        <v>268</v>
      </c>
      <c r="B19" s="56">
        <v>55</v>
      </c>
      <c r="C19" s="103">
        <v>55</v>
      </c>
      <c r="D19" s="51" t="str">
        <f>"E * IP Bordapparat m. 3 programerbare genvejstaster -samt 9 linjer i displayet. - Pris pr. stk pr. md. "&amp;C19&amp;",-"</f>
        <v>E * IP Bordapparat m. 3 programerbare genvejstaster -samt 9 linjer i displayet. - Pris pr. stk pr. md. 55,-</v>
      </c>
      <c r="E19" s="40"/>
      <c r="F19" s="47"/>
      <c r="G19" s="86">
        <v>24122</v>
      </c>
      <c r="H19" s="86" t="s">
        <v>251</v>
      </c>
      <c r="I19" s="98" t="s">
        <v>266</v>
      </c>
      <c r="J19" s="4">
        <v>713.28</v>
      </c>
      <c r="K19" s="6">
        <v>1599</v>
      </c>
      <c r="L19" s="22">
        <f t="shared" si="1"/>
        <v>1266.72</v>
      </c>
    </row>
    <row r="20" spans="1:12" ht="30" x14ac:dyDescent="0.25">
      <c r="A20" s="68" t="s">
        <v>269</v>
      </c>
      <c r="B20" s="56">
        <v>25</v>
      </c>
      <c r="C20" s="103">
        <v>25</v>
      </c>
      <c r="D20" s="51" t="str">
        <f>"EHS Adaptor Ericsson LG-88xx (rørløfter) *. - Pris pr. stk pr. md. "&amp;C20&amp;",-"</f>
        <v>EHS Adaptor Ericsson LG-88xx (rørløfter) *. - Pris pr. stk pr. md. 25,-</v>
      </c>
      <c r="E20" s="40"/>
      <c r="F20" s="47"/>
      <c r="G20" s="86">
        <v>22520</v>
      </c>
      <c r="H20" s="86"/>
      <c r="I20" s="98" t="s">
        <v>270</v>
      </c>
      <c r="J20" s="4">
        <v>282</v>
      </c>
      <c r="K20" s="6">
        <v>449</v>
      </c>
      <c r="L20" s="22">
        <f t="shared" si="1"/>
        <v>618</v>
      </c>
    </row>
    <row r="21" spans="1:12" ht="30" x14ac:dyDescent="0.25">
      <c r="A21" s="73" t="s">
        <v>271</v>
      </c>
      <c r="B21" s="56">
        <v>19</v>
      </c>
      <c r="C21" s="103">
        <v>19</v>
      </c>
      <c r="D21" s="51" t="str">
        <f>"LG 8830 sidepanel LED * (DSS12 STG DSS LED) m. 12 genvejstaster. - Pris pr. stk pr. md. "&amp;C21&amp;",-"</f>
        <v>LG 8830 sidepanel LED * (DSS12 STG DSS LED) m. 12 genvejstaster. - Pris pr. stk pr. md. 19,-</v>
      </c>
      <c r="E21" s="40"/>
      <c r="F21" s="47"/>
      <c r="G21" s="86">
        <v>16006</v>
      </c>
      <c r="H21" s="86" t="s">
        <v>251</v>
      </c>
      <c r="I21" s="98" t="s">
        <v>266</v>
      </c>
      <c r="J21" s="19">
        <v>153.94</v>
      </c>
      <c r="K21" s="6">
        <v>449.2</v>
      </c>
      <c r="L21" s="22">
        <f t="shared" si="1"/>
        <v>530.05999999999995</v>
      </c>
    </row>
    <row r="22" spans="1:12" ht="30.75" thickBot="1" x14ac:dyDescent="0.3">
      <c r="A22" s="70" t="s">
        <v>272</v>
      </c>
      <c r="B22" s="56">
        <v>25</v>
      </c>
      <c r="C22" s="103">
        <v>25</v>
      </c>
      <c r="D22" s="51" t="str">
        <f>"Ata boks Cisco * til bredbåndstelefoni - Pris pr. stk pr. md. "&amp;C22&amp;",-"</f>
        <v>Ata boks Cisco * til bredbåndstelefoni - Pris pr. stk pr. md. 25,-</v>
      </c>
      <c r="E22" s="40"/>
      <c r="F22" s="47"/>
      <c r="G22" s="86">
        <v>21841</v>
      </c>
      <c r="H22" s="86" t="s">
        <v>251</v>
      </c>
      <c r="I22" s="98" t="s">
        <v>266</v>
      </c>
      <c r="J22" s="20">
        <v>195.85</v>
      </c>
      <c r="K22" s="6">
        <v>599</v>
      </c>
      <c r="L22" s="22">
        <f t="shared" si="1"/>
        <v>704.15</v>
      </c>
    </row>
    <row r="23" spans="1:12" ht="15.75" thickBot="1" x14ac:dyDescent="0.3">
      <c r="A23" s="74"/>
      <c r="B23" s="57"/>
      <c r="C23" s="57"/>
      <c r="D23" s="41"/>
      <c r="E23" s="41"/>
      <c r="F23" s="41"/>
      <c r="G23" s="97"/>
      <c r="H23" s="90"/>
      <c r="I23" s="101"/>
      <c r="J23" s="17"/>
      <c r="K23" s="17"/>
      <c r="L23" s="18"/>
    </row>
    <row r="24" spans="1:12" x14ac:dyDescent="0.25">
      <c r="A24" s="75" t="s">
        <v>273</v>
      </c>
      <c r="B24" s="55"/>
      <c r="C24" s="55"/>
      <c r="D24" s="32"/>
      <c r="E24" s="32"/>
      <c r="F24" s="32"/>
      <c r="G24" s="64"/>
      <c r="H24" s="91"/>
      <c r="I24" s="80"/>
      <c r="J24" s="7"/>
      <c r="K24" s="7"/>
      <c r="L24" s="8"/>
    </row>
    <row r="25" spans="1:12" x14ac:dyDescent="0.25">
      <c r="A25" s="130"/>
      <c r="B25" s="54"/>
      <c r="C25" s="54"/>
      <c r="D25" s="31"/>
      <c r="E25" s="31"/>
      <c r="F25" s="31"/>
      <c r="G25" s="58"/>
      <c r="H25" s="86"/>
      <c r="I25" s="102"/>
      <c r="J25" s="128"/>
      <c r="K25" s="1"/>
      <c r="L25" s="6"/>
    </row>
    <row r="26" spans="1:12" x14ac:dyDescent="0.25">
      <c r="A26" s="130"/>
      <c r="B26" s="54"/>
      <c r="C26" s="54"/>
      <c r="D26" s="31"/>
      <c r="E26" s="31"/>
      <c r="F26" s="31"/>
      <c r="G26" s="58"/>
      <c r="H26" s="92"/>
      <c r="I26" s="81"/>
      <c r="J26" s="128"/>
      <c r="K26" s="1"/>
      <c r="L26" s="6"/>
    </row>
    <row r="27" spans="1:12" x14ac:dyDescent="0.25">
      <c r="A27" s="130"/>
      <c r="B27" s="54"/>
      <c r="C27" s="54"/>
      <c r="D27" s="31"/>
      <c r="E27" s="31"/>
      <c r="F27" s="31"/>
      <c r="G27" s="58"/>
      <c r="H27" s="86"/>
      <c r="I27" s="81"/>
      <c r="J27" s="129"/>
      <c r="K27" s="1"/>
      <c r="L27" s="6"/>
    </row>
    <row r="28" spans="1:12" x14ac:dyDescent="0.25">
      <c r="A28" s="130"/>
      <c r="B28" s="54"/>
      <c r="C28" s="54"/>
      <c r="D28" s="31"/>
      <c r="E28" s="31"/>
      <c r="F28" s="31"/>
      <c r="G28" s="58"/>
      <c r="H28" s="86"/>
      <c r="I28" s="81"/>
      <c r="J28" s="129"/>
      <c r="K28" s="2"/>
      <c r="L28" s="6"/>
    </row>
    <row r="29" spans="1:12" x14ac:dyDescent="0.25">
      <c r="A29" s="77"/>
      <c r="B29" s="58"/>
      <c r="C29" s="58"/>
      <c r="D29" s="27"/>
      <c r="E29" s="27"/>
      <c r="F29" s="27"/>
      <c r="G29" s="58"/>
      <c r="H29" s="92"/>
      <c r="I29" s="81"/>
      <c r="J29" s="1"/>
      <c r="K29" s="1"/>
      <c r="L29" s="1"/>
    </row>
    <row r="30" spans="1:12" x14ac:dyDescent="0.25">
      <c r="A30" s="78" t="s">
        <v>274</v>
      </c>
      <c r="B30" s="59"/>
      <c r="C30" s="59"/>
      <c r="D30" s="33"/>
      <c r="E30" s="33"/>
      <c r="F30" s="33"/>
      <c r="G30" s="59"/>
      <c r="H30" s="93"/>
      <c r="I30" s="82"/>
      <c r="J30" s="21"/>
      <c r="K30" s="21"/>
      <c r="L30" s="21"/>
    </row>
    <row r="31" spans="1:12" x14ac:dyDescent="0.25">
      <c r="A31" s="77"/>
      <c r="B31" s="58"/>
      <c r="C31" s="58"/>
      <c r="D31" s="27"/>
      <c r="E31" s="27"/>
      <c r="F31" s="27"/>
      <c r="G31" s="58"/>
      <c r="H31" s="92"/>
      <c r="I31" s="81"/>
      <c r="J31" s="1"/>
      <c r="K31" s="1"/>
      <c r="L31" s="1"/>
    </row>
    <row r="32" spans="1:12" ht="30" customHeight="1" x14ac:dyDescent="0.25">
      <c r="A32" s="76" t="s">
        <v>275</v>
      </c>
      <c r="B32" s="275">
        <v>89</v>
      </c>
      <c r="C32" s="278">
        <v>89</v>
      </c>
      <c r="D32" s="260" t="str">
        <f>"Samsung Galaxy A40EE 64GB Black inkl. 3 årig AllRisk forsikring, cover og beskyttelsesglas. Se de medfølgende vilkår for AllRisk forsikring. Pris pr. måned pr. stk. "&amp;C32 &amp;",-"</f>
        <v>Samsung Galaxy A40EE 64GB Black inkl. 3 årig AllRisk forsikring, cover og beskyttelsesglas. Se de medfølgende vilkår for AllRisk forsikring. Pris pr. måned pr. stk. 89,-</v>
      </c>
      <c r="E32" s="263" t="s">
        <v>71</v>
      </c>
      <c r="F32" s="260" t="str">
        <f>"Samsung Galaxy A40EE 64GB Black inkl. 3 årig AllRisk forsikring, cover og beskyttelsesglas. Se de medfølgende vilkår for AllRisk forsikring. Pris pr. måned pr. stk. "&amp;C32 &amp;",-"</f>
        <v>Samsung Galaxy A40EE 64GB Black inkl. 3 årig AllRisk forsikring, cover og beskyttelsesglas. Se de medfølgende vilkår for AllRisk forsikring. Pris pr. måned pr. stk. 89,-</v>
      </c>
      <c r="G32" s="58">
        <v>29665</v>
      </c>
      <c r="H32" s="86" t="s">
        <v>251</v>
      </c>
      <c r="I32" s="102" t="s">
        <v>276</v>
      </c>
      <c r="J32" s="19">
        <v>1383.25</v>
      </c>
      <c r="K32" s="3">
        <v>1999.2</v>
      </c>
      <c r="L32" s="1"/>
    </row>
    <row r="33" spans="1:12" x14ac:dyDescent="0.25">
      <c r="A33" s="76" t="s">
        <v>277</v>
      </c>
      <c r="B33" s="276"/>
      <c r="C33" s="279"/>
      <c r="D33" s="261"/>
      <c r="E33" s="264"/>
      <c r="F33" s="261"/>
      <c r="G33" s="58"/>
      <c r="H33" s="92"/>
      <c r="I33" s="102" t="s">
        <v>278</v>
      </c>
      <c r="J33" s="19">
        <v>323.87</v>
      </c>
      <c r="K33" s="3">
        <v>453.42</v>
      </c>
      <c r="L33" s="1"/>
    </row>
    <row r="34" spans="1:12" x14ac:dyDescent="0.25">
      <c r="A34" s="76" t="s">
        <v>279</v>
      </c>
      <c r="B34" s="276"/>
      <c r="C34" s="279"/>
      <c r="D34" s="261"/>
      <c r="E34" s="264"/>
      <c r="F34" s="261"/>
      <c r="G34" s="58">
        <v>29513</v>
      </c>
      <c r="H34" s="86" t="s">
        <v>251</v>
      </c>
      <c r="I34" s="102" t="s">
        <v>280</v>
      </c>
      <c r="J34" s="19">
        <v>52</v>
      </c>
      <c r="K34" s="3">
        <v>199.2</v>
      </c>
      <c r="L34" s="1"/>
    </row>
    <row r="35" spans="1:12" x14ac:dyDescent="0.25">
      <c r="A35" s="76" t="s">
        <v>281</v>
      </c>
      <c r="B35" s="277"/>
      <c r="C35" s="280"/>
      <c r="D35" s="262"/>
      <c r="E35" s="265"/>
      <c r="F35" s="262"/>
      <c r="G35" s="58">
        <v>29644</v>
      </c>
      <c r="H35" s="224" t="s">
        <v>251</v>
      </c>
      <c r="I35" s="102" t="s">
        <v>282</v>
      </c>
      <c r="J35" s="19">
        <v>31.29</v>
      </c>
      <c r="K35" s="3">
        <v>199</v>
      </c>
      <c r="L35" s="1"/>
    </row>
    <row r="36" spans="1:12" x14ac:dyDescent="0.25">
      <c r="A36" s="77"/>
      <c r="B36" s="58"/>
      <c r="C36" s="58"/>
      <c r="D36" s="27"/>
      <c r="E36" s="27"/>
      <c r="F36" s="27"/>
      <c r="G36" s="58"/>
      <c r="H36" s="58"/>
      <c r="I36" s="81"/>
      <c r="J36" s="1"/>
      <c r="K36" s="1"/>
      <c r="L36" s="1"/>
    </row>
    <row r="37" spans="1:12" x14ac:dyDescent="0.25">
      <c r="A37" s="78" t="s">
        <v>274</v>
      </c>
      <c r="B37" s="60"/>
      <c r="C37" s="60"/>
      <c r="D37" s="34"/>
      <c r="E37" s="34"/>
      <c r="F37" s="34"/>
      <c r="G37" s="59"/>
      <c r="H37" s="93"/>
      <c r="I37" s="82"/>
      <c r="J37" s="24">
        <v>1790.16</v>
      </c>
      <c r="K37" s="26">
        <v>2850.82</v>
      </c>
      <c r="L37" s="23">
        <f>(36*C32)-J37</f>
        <v>1413.84</v>
      </c>
    </row>
    <row r="38" spans="1:12" x14ac:dyDescent="0.25">
      <c r="A38" s="77"/>
      <c r="B38" s="61"/>
      <c r="C38" s="61"/>
      <c r="D38" s="28"/>
      <c r="E38" s="28"/>
      <c r="F38" s="28"/>
      <c r="G38" s="58"/>
      <c r="H38" s="92"/>
      <c r="I38" s="81"/>
      <c r="J38" s="1"/>
      <c r="K38" s="1"/>
      <c r="L38" s="1"/>
    </row>
    <row r="39" spans="1:12" s="226" customFormat="1" ht="15" customHeight="1" x14ac:dyDescent="0.25">
      <c r="A39" s="206" t="s">
        <v>275</v>
      </c>
      <c r="B39" s="269">
        <v>0</v>
      </c>
      <c r="C39" s="272">
        <v>0</v>
      </c>
      <c r="D39" s="257"/>
      <c r="E39" s="266" t="s">
        <v>71</v>
      </c>
      <c r="F39" s="257"/>
      <c r="G39" s="207"/>
      <c r="H39" s="213"/>
      <c r="I39" s="225"/>
      <c r="J39" s="210"/>
      <c r="K39" s="211"/>
      <c r="L39" s="212"/>
    </row>
    <row r="40" spans="1:12" s="226" customFormat="1" x14ac:dyDescent="0.25">
      <c r="A40" s="206" t="s">
        <v>277</v>
      </c>
      <c r="B40" s="270"/>
      <c r="C40" s="273"/>
      <c r="D40" s="258"/>
      <c r="E40" s="267"/>
      <c r="F40" s="258"/>
      <c r="G40" s="207"/>
      <c r="H40" s="213"/>
      <c r="I40" s="209"/>
      <c r="J40" s="210"/>
      <c r="K40" s="211"/>
      <c r="L40" s="212"/>
    </row>
    <row r="41" spans="1:12" s="226" customFormat="1" x14ac:dyDescent="0.25">
      <c r="A41" s="206" t="s">
        <v>279</v>
      </c>
      <c r="B41" s="270"/>
      <c r="C41" s="273"/>
      <c r="D41" s="258"/>
      <c r="E41" s="267"/>
      <c r="F41" s="258"/>
      <c r="G41" s="207"/>
      <c r="H41" s="213"/>
      <c r="I41" s="209"/>
      <c r="J41" s="210"/>
      <c r="K41" s="211"/>
      <c r="L41" s="212"/>
    </row>
    <row r="42" spans="1:12" s="226" customFormat="1" x14ac:dyDescent="0.25">
      <c r="A42" s="206" t="s">
        <v>281</v>
      </c>
      <c r="B42" s="271"/>
      <c r="C42" s="274"/>
      <c r="D42" s="259"/>
      <c r="E42" s="268"/>
      <c r="F42" s="259"/>
      <c r="G42" s="207"/>
      <c r="H42" s="213"/>
      <c r="I42" s="209"/>
      <c r="J42" s="210"/>
      <c r="K42" s="211"/>
      <c r="L42" s="212"/>
    </row>
    <row r="43" spans="1:12" s="226" customFormat="1" x14ac:dyDescent="0.25">
      <c r="A43" s="227" t="s">
        <v>69</v>
      </c>
      <c r="B43" s="228"/>
      <c r="C43" s="228"/>
      <c r="D43" s="229"/>
      <c r="E43" s="229"/>
      <c r="F43" s="229"/>
      <c r="G43" s="207"/>
      <c r="H43" s="213"/>
      <c r="I43" s="209"/>
      <c r="J43" s="230"/>
      <c r="K43" s="231"/>
      <c r="L43" s="212"/>
    </row>
    <row r="44" spans="1:12" x14ac:dyDescent="0.25">
      <c r="A44" s="78" t="s">
        <v>274</v>
      </c>
      <c r="B44" s="62"/>
      <c r="C44" s="62"/>
      <c r="D44" s="35"/>
      <c r="E44" s="35"/>
      <c r="F44" s="35"/>
      <c r="G44" s="59"/>
      <c r="H44" s="93"/>
      <c r="I44" s="82"/>
      <c r="J44" s="23"/>
      <c r="K44" s="25"/>
      <c r="L44" s="23">
        <f>(36*C39)-J44</f>
        <v>0</v>
      </c>
    </row>
    <row r="45" spans="1:12" x14ac:dyDescent="0.25">
      <c r="A45" s="77"/>
      <c r="B45" s="61"/>
      <c r="C45" s="61"/>
      <c r="D45" s="28"/>
      <c r="E45" s="28"/>
      <c r="F45" s="28"/>
      <c r="G45" s="58"/>
      <c r="H45" s="92"/>
      <c r="I45" s="81"/>
      <c r="J45" s="1"/>
      <c r="K45" s="1"/>
      <c r="L45" s="1"/>
    </row>
    <row r="46" spans="1:12" x14ac:dyDescent="0.25">
      <c r="A46" s="206" t="s">
        <v>275</v>
      </c>
      <c r="B46" s="269">
        <v>99</v>
      </c>
      <c r="C46" s="272">
        <v>99</v>
      </c>
      <c r="D46" s="257" t="str">
        <f>"RugGear 655 32GB Black inkl. 3 årig AllRisk forsikring, cover og beskyttelsesglas. Se de medfølgende vilkår for AllRisk forsikring. Pris pr. stk pr. md. OBS. KAN IKKE WIFICALLING/VOLTE "&amp;C46&amp;",-"</f>
        <v>RugGear 655 32GB Black inkl. 3 årig AllRisk forsikring, cover og beskyttelsesglas. Se de medfølgende vilkår for AllRisk forsikring. Pris pr. stk pr. md. OBS. KAN IKKE WIFICALLING/VOLTE 99,-</v>
      </c>
      <c r="E46" s="266" t="s">
        <v>71</v>
      </c>
      <c r="F46" s="257" t="str">
        <f>"RugGear 655 32GB Black inkl. 3 årig AllRisk forsikring, cover og beskyttelsesglas. Se de medfølgende vilkår for AllRisk forsikring. Pris pr. stk pr. md. OBS: KAN IKKE WIFICALLING/VOLTE "&amp;C46&amp;",-"</f>
        <v>RugGear 655 32GB Black inkl. 3 årig AllRisk forsikring, cover og beskyttelsesglas. Se de medfølgende vilkår for AllRisk forsikring. Pris pr. stk pr. md. OBS: KAN IKKE WIFICALLING/VOLTE 99,-</v>
      </c>
      <c r="G46" s="207">
        <v>29696</v>
      </c>
      <c r="H46" s="208" t="s">
        <v>251</v>
      </c>
      <c r="I46" s="209" t="s">
        <v>283</v>
      </c>
      <c r="J46" s="210">
        <v>1460</v>
      </c>
      <c r="K46" s="211">
        <v>2399.1999999999998</v>
      </c>
      <c r="L46" s="212"/>
    </row>
    <row r="47" spans="1:12" x14ac:dyDescent="0.25">
      <c r="A47" s="206" t="s">
        <v>277</v>
      </c>
      <c r="B47" s="270"/>
      <c r="C47" s="273"/>
      <c r="D47" s="258"/>
      <c r="E47" s="267"/>
      <c r="F47" s="258"/>
      <c r="G47" s="207"/>
      <c r="H47" s="213"/>
      <c r="I47" s="209" t="s">
        <v>278</v>
      </c>
      <c r="J47" s="210">
        <v>388.67</v>
      </c>
      <c r="K47" s="211">
        <v>544.14</v>
      </c>
      <c r="L47" s="212"/>
    </row>
    <row r="48" spans="1:12" x14ac:dyDescent="0.25">
      <c r="A48" s="206" t="s">
        <v>284</v>
      </c>
      <c r="B48" s="270"/>
      <c r="C48" s="273"/>
      <c r="D48" s="258"/>
      <c r="E48" s="267"/>
      <c r="F48" s="258"/>
      <c r="G48" s="207"/>
      <c r="H48" s="208" t="s">
        <v>251</v>
      </c>
      <c r="I48" s="222" t="s">
        <v>285</v>
      </c>
      <c r="J48" s="210">
        <v>49</v>
      </c>
      <c r="K48" s="211">
        <v>99</v>
      </c>
      <c r="L48" s="212"/>
    </row>
    <row r="49" spans="1:12" x14ac:dyDescent="0.25">
      <c r="A49" s="206" t="s">
        <v>286</v>
      </c>
      <c r="B49" s="271"/>
      <c r="C49" s="274"/>
      <c r="D49" s="259"/>
      <c r="E49" s="268"/>
      <c r="F49" s="259"/>
      <c r="G49" s="207"/>
      <c r="H49" s="208" t="s">
        <v>251</v>
      </c>
      <c r="I49" s="222" t="s">
        <v>287</v>
      </c>
      <c r="J49" s="210">
        <v>59</v>
      </c>
      <c r="K49" s="211">
        <v>129</v>
      </c>
      <c r="L49" s="212"/>
    </row>
    <row r="50" spans="1:12" x14ac:dyDescent="0.25">
      <c r="A50" s="203"/>
      <c r="B50" s="204"/>
      <c r="C50" s="204"/>
      <c r="D50" s="205"/>
      <c r="E50" s="205"/>
      <c r="F50" s="205"/>
      <c r="G50" s="199"/>
      <c r="H50" s="201"/>
      <c r="I50" s="202"/>
      <c r="J50" s="200"/>
      <c r="K50" s="200"/>
      <c r="L50" s="200"/>
    </row>
    <row r="51" spans="1:12" x14ac:dyDescent="0.25">
      <c r="A51" s="214" t="s">
        <v>274</v>
      </c>
      <c r="B51" s="215"/>
      <c r="C51" s="215"/>
      <c r="D51" s="216"/>
      <c r="E51" s="216"/>
      <c r="F51" s="216"/>
      <c r="G51" s="217"/>
      <c r="H51" s="218"/>
      <c r="I51" s="219"/>
      <c r="J51" s="220">
        <v>1956.67</v>
      </c>
      <c r="K51" s="221">
        <v>3171.34</v>
      </c>
      <c r="L51" s="220">
        <f>(36*C46)-J51</f>
        <v>1607.33</v>
      </c>
    </row>
    <row r="52" spans="1:12" x14ac:dyDescent="0.25">
      <c r="A52" s="79"/>
      <c r="B52" s="63"/>
      <c r="C52" s="63"/>
      <c r="G52" s="63"/>
      <c r="H52" s="79"/>
      <c r="I52" s="83"/>
    </row>
    <row r="53" spans="1:12" x14ac:dyDescent="0.25">
      <c r="A53" s="65" t="s">
        <v>288</v>
      </c>
      <c r="B53" s="111"/>
      <c r="C53" s="111"/>
      <c r="D53" s="112"/>
      <c r="E53" s="112"/>
      <c r="F53" s="112"/>
      <c r="G53" s="111"/>
      <c r="H53" s="113"/>
      <c r="I53" s="114"/>
      <c r="J53" s="115"/>
      <c r="K53" s="115"/>
      <c r="L53" s="115"/>
    </row>
    <row r="54" spans="1:12" ht="30" x14ac:dyDescent="0.25">
      <c r="A54" s="117" t="s">
        <v>289</v>
      </c>
      <c r="B54" s="67">
        <v>55</v>
      </c>
      <c r="C54" s="104">
        <v>55</v>
      </c>
      <c r="D54" s="48" t="str">
        <f>"PhoneEasy 530x. Pris pr. stk. pr. md. "&amp;C54&amp;",-"</f>
        <v>PhoneEasy 530x. Pris pr. stk. pr. md. 55,-</v>
      </c>
      <c r="E54" s="48" t="s">
        <v>290</v>
      </c>
      <c r="F54" s="48" t="str">
        <f>"PhoneEasy 530x. Pris pr. stk. pr. md. "&amp;C54&amp;",-"</f>
        <v>PhoneEasy 530x. Pris pr. stk. pr. md. 55,-</v>
      </c>
      <c r="G54" s="94">
        <v>24487</v>
      </c>
      <c r="H54" s="94" t="s">
        <v>291</v>
      </c>
      <c r="I54" s="99" t="s">
        <v>292</v>
      </c>
      <c r="J54" s="116">
        <v>567</v>
      </c>
      <c r="K54" s="109">
        <v>799</v>
      </c>
      <c r="L54" s="110">
        <f t="shared" ref="L54" si="2">(36*C54)-J54</f>
        <v>1413</v>
      </c>
    </row>
    <row r="55" spans="1:12" x14ac:dyDescent="0.25">
      <c r="A55" s="79"/>
      <c r="B55" s="63"/>
      <c r="C55" s="63"/>
      <c r="G55" s="63"/>
      <c r="H55" s="79"/>
      <c r="I55" s="99"/>
    </row>
    <row r="56" spans="1:12" x14ac:dyDescent="0.25">
      <c r="A56" s="65" t="s">
        <v>293</v>
      </c>
      <c r="B56" s="65"/>
      <c r="C56" s="65"/>
      <c r="D56" s="42"/>
      <c r="E56" s="42"/>
      <c r="F56" s="42"/>
      <c r="G56" s="65"/>
      <c r="H56" s="65"/>
      <c r="I56" s="84"/>
      <c r="J56" s="42"/>
      <c r="K56" s="42"/>
      <c r="L56" s="42"/>
    </row>
    <row r="57" spans="1:12" x14ac:dyDescent="0.25">
      <c r="A57" s="107" t="s">
        <v>294</v>
      </c>
      <c r="B57" s="66">
        <v>45</v>
      </c>
      <c r="C57" s="104">
        <v>45</v>
      </c>
      <c r="D57" s="108" t="str">
        <f>"Huawei E-5785 4G Cat6 Router. Pris pr. stk. pr. md. "&amp;C57&amp;",-"</f>
        <v>Huawei E-5785 4G Cat6 Router. Pris pr. stk. pr. md. 45,-</v>
      </c>
      <c r="E57" s="48" t="s">
        <v>295</v>
      </c>
      <c r="F57" s="108" t="str">
        <f>"Huawei E-5785 4G Cat6 Router. Pris pr. stk. pr. md. "&amp;C57&amp;",- *"</f>
        <v>Huawei E-5785 4G Cat6 Router. Pris pr. stk. pr. md. 45,- *</v>
      </c>
      <c r="G57" s="94">
        <v>29523</v>
      </c>
      <c r="H57" s="94" t="s">
        <v>251</v>
      </c>
      <c r="I57" s="85" t="s">
        <v>262</v>
      </c>
      <c r="J57" s="109">
        <v>442.02</v>
      </c>
      <c r="K57" s="109">
        <v>639.20000000000005</v>
      </c>
      <c r="L57" s="110">
        <f t="shared" ref="L57:L58" si="3">(36*C57)-J57</f>
        <v>1177.98</v>
      </c>
    </row>
    <row r="58" spans="1:12" x14ac:dyDescent="0.25">
      <c r="A58" s="107" t="s">
        <v>296</v>
      </c>
      <c r="B58" s="66">
        <v>55</v>
      </c>
      <c r="C58" s="104">
        <v>55</v>
      </c>
      <c r="D58" s="108" t="str">
        <f>"B525 4G MBB router. Pris pr. stk. pr. md. "&amp;C58&amp;",-"</f>
        <v>B525 4G MBB router. Pris pr. stk. pr. md. 55,-</v>
      </c>
      <c r="E58" s="48" t="s">
        <v>295</v>
      </c>
      <c r="F58" s="108" t="str">
        <f>"B525 4G MBB router. Pris pr. stk. pr. md. "&amp;C58&amp;",-"</f>
        <v>B525 4G MBB router. Pris pr. stk. pr. md. 55,-</v>
      </c>
      <c r="G58" s="94">
        <v>27740</v>
      </c>
      <c r="H58" s="94" t="s">
        <v>251</v>
      </c>
      <c r="I58" s="85" t="s">
        <v>262</v>
      </c>
      <c r="J58" s="109">
        <v>748</v>
      </c>
      <c r="K58" s="109">
        <v>1400</v>
      </c>
      <c r="L58" s="110">
        <f t="shared" si="3"/>
        <v>1232</v>
      </c>
    </row>
    <row r="60" spans="1:12" x14ac:dyDescent="0.25">
      <c r="A60" s="65" t="s">
        <v>297</v>
      </c>
      <c r="B60" s="65"/>
      <c r="C60" s="65"/>
      <c r="D60" s="42"/>
      <c r="E60" s="42"/>
      <c r="F60" s="42"/>
      <c r="G60" s="65"/>
      <c r="H60" s="65"/>
      <c r="I60" s="84"/>
      <c r="J60" s="42"/>
      <c r="K60" s="42"/>
      <c r="L60" s="42"/>
    </row>
    <row r="61" spans="1:12" s="127" customFormat="1" x14ac:dyDescent="0.25">
      <c r="A61" s="118"/>
      <c r="B61" s="119"/>
      <c r="C61" s="120"/>
      <c r="D61" s="121"/>
      <c r="E61" s="122"/>
      <c r="F61" s="121"/>
      <c r="G61" s="123"/>
      <c r="H61" s="123"/>
      <c r="I61" s="124"/>
      <c r="J61" s="125"/>
      <c r="K61" s="125"/>
      <c r="L61" s="126"/>
    </row>
    <row r="62" spans="1:12" s="127" customFormat="1" x14ac:dyDescent="0.25">
      <c r="A62" s="118"/>
      <c r="B62" s="119"/>
      <c r="C62" s="120"/>
      <c r="D62" s="121"/>
      <c r="E62" s="122"/>
      <c r="F62" s="121"/>
      <c r="G62" s="123"/>
      <c r="H62" s="123"/>
      <c r="I62" s="124"/>
      <c r="J62" s="125"/>
      <c r="K62" s="125"/>
      <c r="L62" s="126"/>
    </row>
  </sheetData>
  <sheetProtection algorithmName="SHA-512" hashValue="6VXI5pEk59C3wZg6+SQ8fl3WX4MBDub91gEPGQiCJTpHB7e4/8DiVugHWESc2COZdFXdTI/ci9Z+t2/3e9kBfQ==" saltValue="keq0knhE0nczskD+0vcQBg==" spinCount="100000" sheet="1" objects="1" scenarios="1"/>
  <protectedRanges>
    <protectedRange sqref="C4:C8 C10:C14 C17:C22 C32:C35 C39:C42 C46:C49 C54 C57:C58 C61:C62" name="Pris input"/>
  </protectedRanges>
  <mergeCells count="15">
    <mergeCell ref="B46:B49"/>
    <mergeCell ref="C46:C49"/>
    <mergeCell ref="D46:D49"/>
    <mergeCell ref="D32:D35"/>
    <mergeCell ref="B32:B35"/>
    <mergeCell ref="C32:C35"/>
    <mergeCell ref="D39:D42"/>
    <mergeCell ref="B39:B42"/>
    <mergeCell ref="C39:C42"/>
    <mergeCell ref="F39:F42"/>
    <mergeCell ref="F32:F35"/>
    <mergeCell ref="F46:F49"/>
    <mergeCell ref="E32:E35"/>
    <mergeCell ref="E39:E42"/>
    <mergeCell ref="E46:E49"/>
  </mergeCells>
  <conditionalFormatting sqref="C4">
    <cfRule type="expression" dxfId="23" priority="41">
      <formula>C4&gt;=B4</formula>
    </cfRule>
  </conditionalFormatting>
  <conditionalFormatting sqref="C5">
    <cfRule type="expression" dxfId="22" priority="24">
      <formula>C5&gt;=B5</formula>
    </cfRule>
  </conditionalFormatting>
  <conditionalFormatting sqref="C6">
    <cfRule type="expression" dxfId="21" priority="23">
      <formula>C6&gt;=B6</formula>
    </cfRule>
  </conditionalFormatting>
  <conditionalFormatting sqref="C7">
    <cfRule type="expression" dxfId="20" priority="22">
      <formula>C7&gt;=B7</formula>
    </cfRule>
  </conditionalFormatting>
  <conditionalFormatting sqref="C8">
    <cfRule type="expression" dxfId="19" priority="21">
      <formula>C8&gt;=B8</formula>
    </cfRule>
  </conditionalFormatting>
  <conditionalFormatting sqref="C10">
    <cfRule type="expression" dxfId="18" priority="20">
      <formula>C10&gt;=B10</formula>
    </cfRule>
  </conditionalFormatting>
  <conditionalFormatting sqref="C11">
    <cfRule type="expression" dxfId="17" priority="19">
      <formula>C11&gt;=B11</formula>
    </cfRule>
  </conditionalFormatting>
  <conditionalFormatting sqref="C12">
    <cfRule type="expression" dxfId="16" priority="18">
      <formula>C12&gt;=B12</formula>
    </cfRule>
  </conditionalFormatting>
  <conditionalFormatting sqref="C13">
    <cfRule type="expression" dxfId="15" priority="17">
      <formula>C13&gt;=B13</formula>
    </cfRule>
  </conditionalFormatting>
  <conditionalFormatting sqref="C14">
    <cfRule type="expression" dxfId="14" priority="16">
      <formula>C14&gt;=B14</formula>
    </cfRule>
  </conditionalFormatting>
  <conditionalFormatting sqref="C17">
    <cfRule type="expression" dxfId="13" priority="15">
      <formula>C17&gt;=B17</formula>
    </cfRule>
  </conditionalFormatting>
  <conditionalFormatting sqref="C18">
    <cfRule type="expression" dxfId="12" priority="14">
      <formula>C18&gt;=B18</formula>
    </cfRule>
  </conditionalFormatting>
  <conditionalFormatting sqref="C19">
    <cfRule type="expression" dxfId="11" priority="13">
      <formula>C19&gt;=B19</formula>
    </cfRule>
  </conditionalFormatting>
  <conditionalFormatting sqref="C20">
    <cfRule type="expression" dxfId="10" priority="12">
      <formula>C20&gt;=B20</formula>
    </cfRule>
  </conditionalFormatting>
  <conditionalFormatting sqref="C21">
    <cfRule type="expression" dxfId="9" priority="11">
      <formula>C21&gt;=B21</formula>
    </cfRule>
  </conditionalFormatting>
  <conditionalFormatting sqref="C22">
    <cfRule type="expression" dxfId="8" priority="10">
      <formula>C22&gt;=B22</formula>
    </cfRule>
  </conditionalFormatting>
  <conditionalFormatting sqref="C32">
    <cfRule type="expression" dxfId="7" priority="9">
      <formula>C32&gt;=B32</formula>
    </cfRule>
  </conditionalFormatting>
  <conditionalFormatting sqref="C39">
    <cfRule type="expression" dxfId="6" priority="8">
      <formula>C39&gt;=B39</formula>
    </cfRule>
  </conditionalFormatting>
  <conditionalFormatting sqref="C46">
    <cfRule type="expression" dxfId="5" priority="7">
      <formula>C46&gt;=B46</formula>
    </cfRule>
  </conditionalFormatting>
  <conditionalFormatting sqref="C54">
    <cfRule type="expression" dxfId="4" priority="6">
      <formula>C54&gt;=B54</formula>
    </cfRule>
  </conditionalFormatting>
  <conditionalFormatting sqref="C57">
    <cfRule type="expression" dxfId="3" priority="5">
      <formula>C57&gt;=B57</formula>
    </cfRule>
  </conditionalFormatting>
  <conditionalFormatting sqref="C58">
    <cfRule type="expression" dxfId="2" priority="4">
      <formula>C58&gt;=B58</formula>
    </cfRule>
  </conditionalFormatting>
  <conditionalFormatting sqref="C61">
    <cfRule type="expression" dxfId="1" priority="3">
      <formula>C61&gt;=B61</formula>
    </cfRule>
  </conditionalFormatting>
  <conditionalFormatting sqref="C62">
    <cfRule type="expression" dxfId="0" priority="1">
      <formula>C62&gt;=B62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F6CC-532F-408C-8165-2B997252ABEA}">
  <dimension ref="A1:Q70"/>
  <sheetViews>
    <sheetView workbookViewId="0">
      <selection activeCell="K31" sqref="K31"/>
    </sheetView>
  </sheetViews>
  <sheetFormatPr defaultRowHeight="15" x14ac:dyDescent="0.25"/>
  <cols>
    <col min="1" max="1" width="55.85546875" bestFit="1" customWidth="1"/>
    <col min="8" max="8" width="10.7109375" bestFit="1" customWidth="1"/>
  </cols>
  <sheetData>
    <row r="1" spans="1:17" x14ac:dyDescent="0.25">
      <c r="A1" s="172" t="s">
        <v>298</v>
      </c>
      <c r="B1" s="173"/>
    </row>
    <row r="2" spans="1:17" x14ac:dyDescent="0.25">
      <c r="A2" s="172" t="s">
        <v>62</v>
      </c>
      <c r="B2" s="173"/>
    </row>
    <row r="3" spans="1:17" x14ac:dyDescent="0.25">
      <c r="A3" s="172" t="s">
        <v>299</v>
      </c>
      <c r="B3" s="173"/>
    </row>
    <row r="4" spans="1:17" x14ac:dyDescent="0.25">
      <c r="A4" s="172" t="s">
        <v>300</v>
      </c>
      <c r="B4" s="173"/>
      <c r="Q4" t="s">
        <v>301</v>
      </c>
    </row>
    <row r="5" spans="1:17" x14ac:dyDescent="0.25">
      <c r="A5" s="174" t="s">
        <v>59</v>
      </c>
      <c r="B5" s="173"/>
      <c r="Q5" t="s">
        <v>302</v>
      </c>
    </row>
    <row r="6" spans="1:17" x14ac:dyDescent="0.25">
      <c r="A6" s="172" t="s">
        <v>303</v>
      </c>
      <c r="B6" s="173"/>
    </row>
    <row r="7" spans="1:17" x14ac:dyDescent="0.25">
      <c r="A7" s="172" t="s">
        <v>60</v>
      </c>
      <c r="B7" s="173"/>
      <c r="E7" t="s">
        <v>304</v>
      </c>
      <c r="K7" s="175">
        <v>29</v>
      </c>
    </row>
    <row r="8" spans="1:17" x14ac:dyDescent="0.25">
      <c r="A8" s="172" t="s">
        <v>305</v>
      </c>
      <c r="B8" s="173"/>
      <c r="E8" t="s">
        <v>306</v>
      </c>
      <c r="K8" s="175">
        <v>39</v>
      </c>
    </row>
    <row r="9" spans="1:17" x14ac:dyDescent="0.25">
      <c r="A9" s="172" t="s">
        <v>307</v>
      </c>
      <c r="B9" s="173"/>
      <c r="E9" t="s">
        <v>308</v>
      </c>
    </row>
    <row r="10" spans="1:17" x14ac:dyDescent="0.25">
      <c r="A10" s="172" t="s">
        <v>309</v>
      </c>
      <c r="B10" s="173"/>
    </row>
    <row r="11" spans="1:17" x14ac:dyDescent="0.25">
      <c r="A11" s="172" t="s">
        <v>310</v>
      </c>
      <c r="B11" s="173"/>
      <c r="O11">
        <v>12</v>
      </c>
    </row>
    <row r="12" spans="1:17" x14ac:dyDescent="0.25">
      <c r="A12" s="176" t="s">
        <v>311</v>
      </c>
      <c r="B12" s="173"/>
      <c r="O12">
        <v>24</v>
      </c>
    </row>
    <row r="13" spans="1:17" x14ac:dyDescent="0.25">
      <c r="A13" s="176" t="s">
        <v>312</v>
      </c>
      <c r="B13" s="173"/>
    </row>
    <row r="14" spans="1:17" x14ac:dyDescent="0.25">
      <c r="A14" s="176" t="s">
        <v>313</v>
      </c>
      <c r="B14" s="173"/>
      <c r="O14">
        <v>36</v>
      </c>
    </row>
    <row r="15" spans="1:17" x14ac:dyDescent="0.25">
      <c r="A15" s="176" t="s">
        <v>314</v>
      </c>
      <c r="B15" s="173"/>
      <c r="K15" t="s">
        <v>315</v>
      </c>
    </row>
    <row r="16" spans="1:17" x14ac:dyDescent="0.25">
      <c r="A16" s="176" t="s">
        <v>316</v>
      </c>
      <c r="B16" s="173"/>
      <c r="K16" t="s">
        <v>317</v>
      </c>
    </row>
    <row r="17" spans="1:8" x14ac:dyDescent="0.25">
      <c r="A17" s="176" t="s">
        <v>318</v>
      </c>
      <c r="B17" s="173"/>
      <c r="E17">
        <v>1</v>
      </c>
      <c r="H17" s="177">
        <v>179</v>
      </c>
    </row>
    <row r="18" spans="1:8" x14ac:dyDescent="0.25">
      <c r="A18" s="176" t="s">
        <v>319</v>
      </c>
      <c r="B18" s="173"/>
      <c r="E18">
        <v>2</v>
      </c>
      <c r="H18" s="177">
        <v>199</v>
      </c>
    </row>
    <row r="19" spans="1:8" x14ac:dyDescent="0.25">
      <c r="A19" s="176" t="s">
        <v>61</v>
      </c>
      <c r="B19" s="173"/>
      <c r="E19">
        <v>3</v>
      </c>
    </row>
    <row r="20" spans="1:8" x14ac:dyDescent="0.25">
      <c r="A20" s="176" t="s">
        <v>320</v>
      </c>
      <c r="B20" s="173"/>
      <c r="E20">
        <v>4</v>
      </c>
    </row>
    <row r="21" spans="1:8" x14ac:dyDescent="0.25">
      <c r="A21" s="176" t="s">
        <v>321</v>
      </c>
      <c r="B21" s="173"/>
      <c r="E21">
        <v>5</v>
      </c>
    </row>
    <row r="22" spans="1:8" x14ac:dyDescent="0.25">
      <c r="A22" s="176" t="s">
        <v>322</v>
      </c>
      <c r="B22" s="173"/>
      <c r="E22">
        <v>6</v>
      </c>
    </row>
    <row r="23" spans="1:8" x14ac:dyDescent="0.25">
      <c r="A23" s="223" t="s">
        <v>323</v>
      </c>
      <c r="B23" s="173"/>
      <c r="E23">
        <v>7</v>
      </c>
    </row>
    <row r="24" spans="1:8" x14ac:dyDescent="0.25">
      <c r="A24" s="223" t="s">
        <v>324</v>
      </c>
      <c r="B24" s="173"/>
      <c r="E24">
        <v>8</v>
      </c>
    </row>
    <row r="25" spans="1:8" x14ac:dyDescent="0.25">
      <c r="A25" s="176"/>
      <c r="B25" s="173"/>
    </row>
    <row r="26" spans="1:8" x14ac:dyDescent="0.25">
      <c r="A26" s="178"/>
      <c r="B26" s="173"/>
    </row>
    <row r="27" spans="1:8" x14ac:dyDescent="0.25">
      <c r="A27" s="178"/>
      <c r="B27" s="173"/>
    </row>
    <row r="28" spans="1:8" x14ac:dyDescent="0.25">
      <c r="A28" s="178"/>
      <c r="B28" s="173"/>
    </row>
    <row r="29" spans="1:8" x14ac:dyDescent="0.25">
      <c r="A29" s="178"/>
      <c r="B29" s="173"/>
    </row>
    <row r="30" spans="1:8" x14ac:dyDescent="0.25">
      <c r="A30" s="178"/>
      <c r="B30" s="173"/>
    </row>
    <row r="31" spans="1:8" x14ac:dyDescent="0.25">
      <c r="A31" s="178"/>
      <c r="B31" s="173"/>
    </row>
    <row r="32" spans="1:8" x14ac:dyDescent="0.25">
      <c r="A32" s="176" t="s">
        <v>213</v>
      </c>
      <c r="B32" s="173"/>
      <c r="F32" s="179"/>
    </row>
    <row r="33" spans="1:6" x14ac:dyDescent="0.25">
      <c r="B33" s="173"/>
      <c r="F33" s="179"/>
    </row>
    <row r="34" spans="1:6" x14ac:dyDescent="0.25">
      <c r="B34" s="173"/>
      <c r="F34" s="179"/>
    </row>
    <row r="35" spans="1:6" x14ac:dyDescent="0.25">
      <c r="A35" s="176"/>
      <c r="B35" s="173"/>
      <c r="F35" s="179"/>
    </row>
    <row r="36" spans="1:6" x14ac:dyDescent="0.25">
      <c r="A36" s="173"/>
      <c r="B36" s="173"/>
      <c r="F36" s="179"/>
    </row>
    <row r="37" spans="1:6" x14ac:dyDescent="0.25">
      <c r="F37" s="179"/>
    </row>
    <row r="38" spans="1:6" x14ac:dyDescent="0.25">
      <c r="F38" s="179"/>
    </row>
    <row r="39" spans="1:6" x14ac:dyDescent="0.25">
      <c r="F39" s="179"/>
    </row>
    <row r="40" spans="1:6" x14ac:dyDescent="0.25">
      <c r="F40" s="179"/>
    </row>
    <row r="41" spans="1:6" x14ac:dyDescent="0.25">
      <c r="F41" s="179"/>
    </row>
    <row r="42" spans="1:6" x14ac:dyDescent="0.25">
      <c r="F42" s="179"/>
    </row>
    <row r="43" spans="1:6" x14ac:dyDescent="0.25">
      <c r="F43" s="179"/>
    </row>
    <row r="44" spans="1:6" x14ac:dyDescent="0.25">
      <c r="F44" s="178"/>
    </row>
    <row r="45" spans="1:6" x14ac:dyDescent="0.25">
      <c r="F45" s="178"/>
    </row>
    <row r="46" spans="1:6" x14ac:dyDescent="0.25">
      <c r="F46" s="178"/>
    </row>
    <row r="47" spans="1:6" x14ac:dyDescent="0.25">
      <c r="F47" s="178"/>
    </row>
    <row r="48" spans="1:6" x14ac:dyDescent="0.25">
      <c r="F48" s="178"/>
    </row>
    <row r="49" spans="6:6" x14ac:dyDescent="0.25">
      <c r="F49" s="178"/>
    </row>
    <row r="50" spans="6:6" x14ac:dyDescent="0.25">
      <c r="F50" s="178"/>
    </row>
    <row r="51" spans="6:6" x14ac:dyDescent="0.25">
      <c r="F51" s="178"/>
    </row>
    <row r="52" spans="6:6" x14ac:dyDescent="0.25">
      <c r="F52" s="179"/>
    </row>
    <row r="53" spans="6:6" x14ac:dyDescent="0.25">
      <c r="F53" s="179"/>
    </row>
    <row r="54" spans="6:6" x14ac:dyDescent="0.25">
      <c r="F54" s="179"/>
    </row>
    <row r="55" spans="6:6" x14ac:dyDescent="0.25">
      <c r="F55" s="179"/>
    </row>
    <row r="56" spans="6:6" x14ac:dyDescent="0.25">
      <c r="F56" s="179"/>
    </row>
    <row r="57" spans="6:6" x14ac:dyDescent="0.25">
      <c r="F57" s="179"/>
    </row>
    <row r="58" spans="6:6" x14ac:dyDescent="0.25">
      <c r="F58" s="179"/>
    </row>
    <row r="59" spans="6:6" x14ac:dyDescent="0.25">
      <c r="F59" s="179"/>
    </row>
    <row r="60" spans="6:6" x14ac:dyDescent="0.25">
      <c r="F60" s="179"/>
    </row>
    <row r="61" spans="6:6" x14ac:dyDescent="0.25">
      <c r="F61" s="179"/>
    </row>
    <row r="62" spans="6:6" x14ac:dyDescent="0.25">
      <c r="F62" s="179"/>
    </row>
    <row r="63" spans="6:6" x14ac:dyDescent="0.25">
      <c r="F63" s="179"/>
    </row>
    <row r="64" spans="6:6" x14ac:dyDescent="0.25">
      <c r="F64" s="179"/>
    </row>
    <row r="65" spans="6:6" x14ac:dyDescent="0.25">
      <c r="F65" s="179"/>
    </row>
    <row r="66" spans="6:6" x14ac:dyDescent="0.25">
      <c r="F66" s="179"/>
    </row>
    <row r="67" spans="6:6" x14ac:dyDescent="0.25">
      <c r="F67" s="179"/>
    </row>
    <row r="68" spans="6:6" x14ac:dyDescent="0.25">
      <c r="F68" s="173"/>
    </row>
    <row r="69" spans="6:6" x14ac:dyDescent="0.25">
      <c r="F69" s="173"/>
    </row>
    <row r="70" spans="6:6" x14ac:dyDescent="0.25">
      <c r="F70" s="173"/>
    </row>
  </sheetData>
  <sheetProtection algorithmName="SHA-512" hashValue="fDEylrN4n6tqtaqZXv6JIEN0DEmRgil5dFKDhU2WLeUgbOhlaPGBGHBoRdqOgeX/wEQY571i4WDCGZjRxv6SkA==" saltValue="1lgx1mBcF7JO6rJ5EiPHNw==" spinCount="100000" sheet="1" objects="1" scenarios="1"/>
  <dataValidations count="1">
    <dataValidation type="list" allowBlank="1" showInputMessage="1" showErrorMessage="1" sqref="G15" xr:uid="{8E137D84-8E32-4E55-A5BE-004580BD976C}">
      <formula1>$A$1:$A$35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5</vt:i4>
      </vt:variant>
      <vt:variant>
        <vt:lpstr>Navngivne områder</vt:lpstr>
      </vt:variant>
      <vt:variant>
        <vt:i4>1</vt:i4>
      </vt:variant>
    </vt:vector>
  </HeadingPairs>
  <TitlesOfParts>
    <vt:vector size="6" baseType="lpstr">
      <vt:lpstr>Input udstyrsaft. uden løsning</vt:lpstr>
      <vt:lpstr>Udstyrsaftale uden løsning</vt:lpstr>
      <vt:lpstr>Forsikringsvilkår</vt:lpstr>
      <vt:lpstr>Udstyr til Salescloud</vt:lpstr>
      <vt:lpstr>Data</vt:lpstr>
      <vt:lpstr>'Udstyrsaftale uden løsning'!Udskriftsområde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Walther Herløv Larsen</cp:lastModifiedBy>
  <cp:revision/>
  <dcterms:created xsi:type="dcterms:W3CDTF">2019-02-08T10:30:44Z</dcterms:created>
  <dcterms:modified xsi:type="dcterms:W3CDTF">2019-06-24T09:23:28Z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8050ec-6b22-4f63-8ef7-8f854ab56a77_Enabled">
    <vt:lpwstr>True</vt:lpwstr>
  </property>
  <property fmtid="{D5CDD505-2E9C-101B-9397-08002B2CF9AE}" pid="3" name="MSIP_Label_7b8050ec-6b22-4f63-8ef7-8f854ab56a77_SiteId">
    <vt:lpwstr>e8dcf6e6-3acc-4af9-9cb2-77f688cb688b</vt:lpwstr>
  </property>
  <property fmtid="{D5CDD505-2E9C-101B-9397-08002B2CF9AE}" pid="4" name="MSIP_Label_7b8050ec-6b22-4f63-8ef7-8f854ab56a77_Owner">
    <vt:lpwstr>WHE@tdc.dk</vt:lpwstr>
  </property>
  <property fmtid="{D5CDD505-2E9C-101B-9397-08002B2CF9AE}" pid="5" name="MSIP_Label_7b8050ec-6b22-4f63-8ef7-8f854ab56a77_SetDate">
    <vt:lpwstr>2019-06-24T09:23:21.6202931Z</vt:lpwstr>
  </property>
  <property fmtid="{D5CDD505-2E9C-101B-9397-08002B2CF9AE}" pid="6" name="MSIP_Label_7b8050ec-6b22-4f63-8ef7-8f854ab56a77_Name">
    <vt:lpwstr>TDC Group - Internal</vt:lpwstr>
  </property>
  <property fmtid="{D5CDD505-2E9C-101B-9397-08002B2CF9AE}" pid="7" name="MSIP_Label_7b8050ec-6b22-4f63-8ef7-8f854ab56a77_Application">
    <vt:lpwstr>Microsoft Azure Information Protection</vt:lpwstr>
  </property>
  <property fmtid="{D5CDD505-2E9C-101B-9397-08002B2CF9AE}" pid="8" name="MSIP_Label_7b8050ec-6b22-4f63-8ef7-8f854ab56a77_Extended_MSFT_Method">
    <vt:lpwstr>Automatic</vt:lpwstr>
  </property>
  <property fmtid="{D5CDD505-2E9C-101B-9397-08002B2CF9AE}" pid="9" name="Sensitivity">
    <vt:lpwstr>TDC Group - Internal</vt:lpwstr>
  </property>
</Properties>
</file>