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y Software Solutions L.L.C\websites\sandbox\Investment-Calculator-1.0\"/>
    </mc:Choice>
  </mc:AlternateContent>
  <bookViews>
    <workbookView xWindow="0" yWindow="0" windowWidth="38400" windowHeight="12210" xr2:uid="{4EE7FDB9-1A49-483B-AC38-FAD8EB75235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31" i="1" s="1"/>
  <c r="C16" i="1"/>
  <c r="C15" i="1"/>
  <c r="C28" i="1"/>
  <c r="C29" i="1" s="1"/>
  <c r="C43" i="1" s="1"/>
  <c r="C44" i="1" s="1"/>
  <c r="C58" i="1" s="1"/>
  <c r="C59" i="1" s="1"/>
  <c r="C73" i="1" s="1"/>
  <c r="C74" i="1" s="1"/>
  <c r="C88" i="1" s="1"/>
  <c r="C89" i="1" s="1"/>
  <c r="C103" i="1" s="1"/>
  <c r="C104" i="1" s="1"/>
  <c r="C118" i="1" s="1"/>
  <c r="C119" i="1" s="1"/>
  <c r="C116" i="1"/>
  <c r="C117" i="1" s="1"/>
  <c r="C101" i="1"/>
  <c r="C102" i="1" s="1"/>
  <c r="C86" i="1"/>
  <c r="C87" i="1" s="1"/>
  <c r="C71" i="1"/>
  <c r="C72" i="1" s="1"/>
  <c r="C56" i="1"/>
  <c r="C57" i="1" s="1"/>
  <c r="C54" i="1"/>
  <c r="C42" i="1"/>
  <c r="C40" i="1"/>
  <c r="C27" i="1"/>
  <c r="C25" i="1"/>
  <c r="C14" i="1"/>
  <c r="C12" i="1"/>
  <c r="C10" i="1"/>
  <c r="C9" i="1"/>
  <c r="C13" i="1" l="1"/>
  <c r="C35" i="1" l="1"/>
  <c r="C26" i="1"/>
  <c r="C41" i="1" s="1"/>
  <c r="C11" i="1"/>
  <c r="C8" i="1"/>
  <c r="C50" i="1" l="1"/>
  <c r="C46" i="1"/>
  <c r="C24" i="1"/>
  <c r="C60" i="1"/>
  <c r="C65" i="1" l="1"/>
  <c r="C61" i="1"/>
  <c r="C39" i="1"/>
  <c r="C30" i="1"/>
  <c r="C80" i="1" l="1"/>
  <c r="C76" i="1"/>
  <c r="C69" i="1"/>
  <c r="C70" i="1" s="1"/>
  <c r="C45" i="1"/>
  <c r="C95" i="1" l="1"/>
  <c r="C91" i="1"/>
  <c r="C84" i="1"/>
  <c r="C85" i="1" s="1"/>
  <c r="C75" i="1"/>
  <c r="C110" i="1" l="1"/>
  <c r="C121" i="1" s="1"/>
  <c r="C106" i="1"/>
  <c r="C99" i="1"/>
  <c r="C100" i="1" s="1"/>
  <c r="C90" i="1"/>
  <c r="C114" i="1" l="1"/>
  <c r="C115" i="1" s="1"/>
  <c r="C120" i="1" s="1"/>
  <c r="C105" i="1"/>
</calcChain>
</file>

<file path=xl/sharedStrings.xml><?xml version="1.0" encoding="utf-8"?>
<sst xmlns="http://schemas.openxmlformats.org/spreadsheetml/2006/main" count="134" uniqueCount="29">
  <si>
    <r>
      <t>Situation Room Simulation Test</t>
    </r>
    <r>
      <rPr>
        <sz val="20"/>
        <color theme="1"/>
        <rFont val="Open Sans Condensed"/>
        <family val="2"/>
      </rPr>
      <t xml:space="preserve"> </t>
    </r>
    <r>
      <rPr>
        <sz val="10"/>
        <color theme="1"/>
        <rFont val="Open Sans Condensed Light"/>
        <family val="2"/>
      </rPr>
      <t>All numbers are in todays dollars (inflation adjusted)</t>
    </r>
  </si>
  <si>
    <r>
      <t>DOB: April 28</t>
    </r>
    <r>
      <rPr>
        <u/>
        <vertAlign val="superscript"/>
        <sz val="10"/>
        <color theme="1"/>
        <rFont val="Open Sans Condensed"/>
        <family val="2"/>
      </rPr>
      <t>th</t>
    </r>
    <r>
      <rPr>
        <u/>
        <sz val="10"/>
        <color theme="1"/>
        <rFont val="Open Sans Condensed"/>
        <family val="2"/>
      </rPr>
      <t>, 1994 | Debts: $18,000 | aggregate interest rate: 4.25% | investment 1: $15,500 | investment 1 account: S&amp;P500 | investment 2: $500 | investment 2 account: 10-yr-bond | step 1: Repaying $7,500/yr in debt from now until paid off | step 2: Investing $22,500/yr from now until age 30 into S&amp;P500 | step 3: Investing $15,000/yr from age 30 until age 50 into S&amp;P500 | step 4: Withdrawing $30,000/yr from age 50 until age 60 from S&amp;P500 | step 5: Withdrawing $50,000/yr from age 50 for ‘rest of life.’ Start Year: 1983 (Performed on February 20</t>
    </r>
    <r>
      <rPr>
        <u/>
        <vertAlign val="superscript"/>
        <sz val="10"/>
        <color theme="1"/>
        <rFont val="Open Sans Condensed"/>
        <family val="2"/>
      </rPr>
      <t>th</t>
    </r>
    <r>
      <rPr>
        <u/>
        <sz val="10"/>
        <color theme="1"/>
        <rFont val="Open Sans Condensed"/>
        <family val="2"/>
      </rPr>
      <t xml:space="preserve"> 2018)</t>
    </r>
  </si>
  <si>
    <t>Simulate now until age 24 (1983)</t>
  </si>
  <si>
    <t>Inflation</t>
  </si>
  <si>
    <t>Net Inflation</t>
  </si>
  <si>
    <t>Debt After Interest</t>
  </si>
  <si>
    <t>Debt After Repayment</t>
  </si>
  <si>
    <t>Years until age 24</t>
  </si>
  <si>
    <t>S and P 500 after market change</t>
  </si>
  <si>
    <t>S and P 500 after contribution</t>
  </si>
  <si>
    <t>Ten Year Bond after market change</t>
  </si>
  <si>
    <t>Ten Year Bond after contribution</t>
  </si>
  <si>
    <t>Net Worth</t>
  </si>
  <si>
    <t>Interest Adjusted Net Worth</t>
  </si>
  <si>
    <t>Simulate age 24 (1984)</t>
  </si>
  <si>
    <t>S and P Change</t>
  </si>
  <si>
    <t>10 Year Change</t>
  </si>
  <si>
    <t>Agg Interest Rate</t>
  </si>
  <si>
    <t>Simulate age 25 (1985)</t>
  </si>
  <si>
    <t>Simulate age 26 (1986)</t>
  </si>
  <si>
    <t>DEBT FREE</t>
  </si>
  <si>
    <t>Simulate age 27 (1987)</t>
  </si>
  <si>
    <t>Simulate age 28 (1988)</t>
  </si>
  <si>
    <t>Simulate age 29 (1989)</t>
  </si>
  <si>
    <t>Inv</t>
  </si>
  <si>
    <t>Repay</t>
  </si>
  <si>
    <t>EOY Net Worth</t>
  </si>
  <si>
    <t>EOY Interest Adjusted Net Worth</t>
  </si>
  <si>
    <t>Simulate age 30 (1990)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</si>
</sst>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0"/>
      <color theme="1"/>
      <name val="Open Sans Condensed"/>
      <family val="2"/>
    </font>
    <font>
      <sz val="20"/>
      <color theme="1"/>
      <name val="Open Sans Condensed"/>
      <family val="2"/>
    </font>
    <font>
      <sz val="10"/>
      <color theme="1"/>
      <name val="Open Sans Condensed Light"/>
      <family val="2"/>
    </font>
    <font>
      <u/>
      <sz val="10"/>
      <color theme="1"/>
      <name val="Open Sans Condensed"/>
      <family val="2"/>
    </font>
    <font>
      <u/>
      <vertAlign val="superscript"/>
      <sz val="10"/>
      <color theme="1"/>
      <name val="Open Sans Condensed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17FB-95D6-4D82-9D04-1385F0D9843E}">
  <dimension ref="B2:F121"/>
  <sheetViews>
    <sheetView tabSelected="1" workbookViewId="0">
      <selection activeCell="C46" sqref="C46"/>
    </sheetView>
  </sheetViews>
  <sheetFormatPr defaultRowHeight="15" x14ac:dyDescent="0.25"/>
  <cols>
    <col min="2" max="2" width="31.28515625" customWidth="1"/>
    <col min="3" max="3" width="10.5703125" customWidth="1"/>
  </cols>
  <sheetData>
    <row r="2" spans="2:3" ht="30" x14ac:dyDescent="0.25">
      <c r="B2" s="1" t="s">
        <v>0</v>
      </c>
    </row>
    <row r="3" spans="2:3" ht="16.5" x14ac:dyDescent="0.25">
      <c r="B3" s="2" t="s">
        <v>1</v>
      </c>
    </row>
    <row r="5" spans="2:3" x14ac:dyDescent="0.25">
      <c r="B5" t="s">
        <v>2</v>
      </c>
    </row>
    <row r="6" spans="2:3" x14ac:dyDescent="0.25">
      <c r="B6" t="s">
        <v>7</v>
      </c>
      <c r="C6">
        <v>0.18</v>
      </c>
    </row>
    <row r="7" spans="2:3" x14ac:dyDescent="0.25">
      <c r="B7" t="s">
        <v>3</v>
      </c>
      <c r="C7">
        <v>3.79</v>
      </c>
    </row>
    <row r="8" spans="2:3" x14ac:dyDescent="0.25">
      <c r="B8" t="s">
        <v>4</v>
      </c>
      <c r="C8">
        <f>3.79</f>
        <v>3.79</v>
      </c>
    </row>
    <row r="9" spans="2:3" x14ac:dyDescent="0.25">
      <c r="B9" s="3" t="s">
        <v>5</v>
      </c>
      <c r="C9" s="3">
        <f>18000 * ((100 + (4.25 * C6)) / 100)</f>
        <v>18137.699999999997</v>
      </c>
    </row>
    <row r="10" spans="2:3" x14ac:dyDescent="0.25">
      <c r="B10" s="3" t="s">
        <v>6</v>
      </c>
      <c r="C10" s="3">
        <f>ROUND(C9 - (7500 * C6),0)</f>
        <v>16788</v>
      </c>
    </row>
    <row r="11" spans="2:3" x14ac:dyDescent="0.25">
      <c r="B11" s="4" t="s">
        <v>8</v>
      </c>
      <c r="C11" s="4">
        <f>15500 * (100 + (22.56 * C6)) / 100</f>
        <v>16129.423999999999</v>
      </c>
    </row>
    <row r="12" spans="2:3" x14ac:dyDescent="0.25">
      <c r="B12" s="4" t="s">
        <v>9</v>
      </c>
      <c r="C12" s="4">
        <f>ROUND(C11 + (22500 * C6),0)</f>
        <v>20179</v>
      </c>
    </row>
    <row r="13" spans="2:3" x14ac:dyDescent="0.25">
      <c r="B13" s="5" t="s">
        <v>10</v>
      </c>
      <c r="C13" s="5">
        <f>500 * (100 + (3.2 * C6)) / 100</f>
        <v>502.88</v>
      </c>
    </row>
    <row r="14" spans="2:3" x14ac:dyDescent="0.25">
      <c r="B14" s="5" t="s">
        <v>11</v>
      </c>
      <c r="C14" s="5">
        <f>ROUND(C13,0)</f>
        <v>503</v>
      </c>
    </row>
    <row r="15" spans="2:3" x14ac:dyDescent="0.25">
      <c r="B15" s="6" t="s">
        <v>12</v>
      </c>
      <c r="C15" s="6">
        <f>C14+C12-C10</f>
        <v>3894</v>
      </c>
    </row>
    <row r="16" spans="2:3" x14ac:dyDescent="0.25">
      <c r="B16" s="6" t="s">
        <v>13</v>
      </c>
      <c r="C16" s="6">
        <f>ROUND(C15/(100+(C8*C6))*100,0)</f>
        <v>3868</v>
      </c>
    </row>
    <row r="18" spans="2:6" x14ac:dyDescent="0.25">
      <c r="B18" t="s">
        <v>14</v>
      </c>
    </row>
    <row r="19" spans="2:6" x14ac:dyDescent="0.25">
      <c r="B19" t="s">
        <v>3</v>
      </c>
      <c r="C19">
        <v>3.95</v>
      </c>
    </row>
    <row r="20" spans="2:6" x14ac:dyDescent="0.25">
      <c r="B20" t="s">
        <v>4</v>
      </c>
      <c r="C20">
        <f>ROUND(((((100+C19)/100)*((100+(C7 * C6))/100)) - 1) * 100, 2)</f>
        <v>4.66</v>
      </c>
    </row>
    <row r="21" spans="2:6" x14ac:dyDescent="0.25">
      <c r="B21" t="s">
        <v>17</v>
      </c>
      <c r="C21">
        <v>4.25</v>
      </c>
      <c r="E21" t="s">
        <v>25</v>
      </c>
      <c r="F21">
        <v>7500</v>
      </c>
    </row>
    <row r="22" spans="2:6" x14ac:dyDescent="0.25">
      <c r="B22" t="s">
        <v>15</v>
      </c>
      <c r="C22">
        <v>6.27</v>
      </c>
      <c r="E22" t="s">
        <v>24</v>
      </c>
      <c r="F22">
        <v>22500</v>
      </c>
    </row>
    <row r="23" spans="2:6" x14ac:dyDescent="0.25">
      <c r="B23" t="s">
        <v>16</v>
      </c>
      <c r="C23">
        <v>13.73</v>
      </c>
      <c r="E23" t="s">
        <v>24</v>
      </c>
      <c r="F23">
        <v>0</v>
      </c>
    </row>
    <row r="24" spans="2:6" x14ac:dyDescent="0.25">
      <c r="B24" s="3" t="s">
        <v>5</v>
      </c>
      <c r="C24" s="3">
        <f>ROUND(C10 * (100 + C21) / 100, 2)</f>
        <v>17501.490000000002</v>
      </c>
    </row>
    <row r="25" spans="2:6" x14ac:dyDescent="0.25">
      <c r="B25" s="3" t="s">
        <v>6</v>
      </c>
      <c r="C25" s="3">
        <f>ROUND(C24-F21, 0)</f>
        <v>10001</v>
      </c>
    </row>
    <row r="26" spans="2:6" x14ac:dyDescent="0.25">
      <c r="B26" s="4" t="s">
        <v>8</v>
      </c>
      <c r="C26" s="4">
        <f>ROUND(C12 * (100 + C22) /100, 2)</f>
        <v>21444.22</v>
      </c>
    </row>
    <row r="27" spans="2:6" x14ac:dyDescent="0.25">
      <c r="B27" s="4" t="s">
        <v>9</v>
      </c>
      <c r="C27" s="4">
        <f>ROUND(C26 + F22, 0)</f>
        <v>43944</v>
      </c>
    </row>
    <row r="28" spans="2:6" x14ac:dyDescent="0.25">
      <c r="B28" s="5" t="s">
        <v>10</v>
      </c>
      <c r="C28" s="5">
        <f>ROUND(C14 * (100 + C23) /100, 2)</f>
        <v>572.05999999999995</v>
      </c>
    </row>
    <row r="29" spans="2:6" x14ac:dyDescent="0.25">
      <c r="B29" s="5" t="s">
        <v>11</v>
      </c>
      <c r="C29" s="5">
        <f>ROUND(C28 + F23,0)</f>
        <v>572</v>
      </c>
    </row>
    <row r="30" spans="2:6" x14ac:dyDescent="0.25">
      <c r="B30" s="6" t="s">
        <v>26</v>
      </c>
      <c r="C30" s="6">
        <f>C29+C27-C25</f>
        <v>34515</v>
      </c>
    </row>
    <row r="31" spans="2:6" x14ac:dyDescent="0.25">
      <c r="B31" s="6" t="s">
        <v>27</v>
      </c>
      <c r="C31" s="6">
        <f>ROUND(C30/(100+C20)*100,0)</f>
        <v>32978</v>
      </c>
    </row>
    <row r="33" spans="2:6" x14ac:dyDescent="0.25">
      <c r="B33" t="s">
        <v>18</v>
      </c>
    </row>
    <row r="34" spans="2:6" x14ac:dyDescent="0.25">
      <c r="B34" t="s">
        <v>3</v>
      </c>
      <c r="C34">
        <v>3.8</v>
      </c>
    </row>
    <row r="35" spans="2:6" x14ac:dyDescent="0.25">
      <c r="B35" t="s">
        <v>4</v>
      </c>
      <c r="C35">
        <f>ROUND(((((100+C34)/100)*((100+C20)/100)) - 1) * 100, 2)</f>
        <v>8.64</v>
      </c>
    </row>
    <row r="36" spans="2:6" x14ac:dyDescent="0.25">
      <c r="B36" t="s">
        <v>17</v>
      </c>
      <c r="C36">
        <v>4.25</v>
      </c>
      <c r="E36" t="s">
        <v>25</v>
      </c>
      <c r="F36">
        <v>7500</v>
      </c>
    </row>
    <row r="37" spans="2:6" x14ac:dyDescent="0.25">
      <c r="B37" t="s">
        <v>15</v>
      </c>
      <c r="C37">
        <v>31.73</v>
      </c>
      <c r="E37" t="s">
        <v>24</v>
      </c>
      <c r="F37">
        <v>22500</v>
      </c>
    </row>
    <row r="38" spans="2:6" x14ac:dyDescent="0.25">
      <c r="B38" t="s">
        <v>16</v>
      </c>
      <c r="C38">
        <v>25.71</v>
      </c>
      <c r="E38" t="s">
        <v>24</v>
      </c>
      <c r="F38">
        <v>0</v>
      </c>
    </row>
    <row r="39" spans="2:6" x14ac:dyDescent="0.25">
      <c r="B39" s="3" t="s">
        <v>5</v>
      </c>
      <c r="C39" s="3">
        <f>ROUND(C25 * (100 + C36) / 100, 2)</f>
        <v>10426.040000000001</v>
      </c>
    </row>
    <row r="40" spans="2:6" x14ac:dyDescent="0.25">
      <c r="B40" s="3" t="s">
        <v>6</v>
      </c>
      <c r="C40" s="3">
        <f>ROUND(C39-F36, 0)</f>
        <v>2926</v>
      </c>
    </row>
    <row r="41" spans="2:6" x14ac:dyDescent="0.25">
      <c r="B41" s="4" t="s">
        <v>8</v>
      </c>
      <c r="C41" s="4">
        <f>ROUND(C27 * (100 + C37) /100, 2)</f>
        <v>57887.43</v>
      </c>
    </row>
    <row r="42" spans="2:6" x14ac:dyDescent="0.25">
      <c r="B42" s="4" t="s">
        <v>9</v>
      </c>
      <c r="C42" s="4">
        <f>ROUND(C41 + F37, 0)</f>
        <v>80387</v>
      </c>
    </row>
    <row r="43" spans="2:6" x14ac:dyDescent="0.25">
      <c r="B43" s="5" t="s">
        <v>10</v>
      </c>
      <c r="C43" s="5">
        <f>ROUND(C29 * (100 + C38) /100, 2)</f>
        <v>719.06</v>
      </c>
    </row>
    <row r="44" spans="2:6" x14ac:dyDescent="0.25">
      <c r="B44" s="5" t="s">
        <v>11</v>
      </c>
      <c r="C44" s="5">
        <f>ROUND(C43 + F38,0)</f>
        <v>719</v>
      </c>
    </row>
    <row r="45" spans="2:6" x14ac:dyDescent="0.25">
      <c r="B45" s="6" t="s">
        <v>26</v>
      </c>
      <c r="C45" s="6">
        <f>C44+C42-C40</f>
        <v>78180</v>
      </c>
    </row>
    <row r="46" spans="2:6" x14ac:dyDescent="0.25">
      <c r="B46" s="6" t="s">
        <v>27</v>
      </c>
      <c r="C46" s="6">
        <f>ROUND(C45/(100+C35)*100,0)</f>
        <v>71962</v>
      </c>
    </row>
    <row r="48" spans="2:6" x14ac:dyDescent="0.25">
      <c r="B48" t="s">
        <v>19</v>
      </c>
    </row>
    <row r="49" spans="2:6" x14ac:dyDescent="0.25">
      <c r="B49" t="s">
        <v>3</v>
      </c>
      <c r="C49">
        <v>1.1000000000000001</v>
      </c>
    </row>
    <row r="50" spans="2:6" x14ac:dyDescent="0.25">
      <c r="B50" t="s">
        <v>4</v>
      </c>
      <c r="C50">
        <f>ROUND(((((100+C49)/100)*((100+C35)/100)) - 1) * 100, 2)</f>
        <v>9.84</v>
      </c>
    </row>
    <row r="51" spans="2:6" x14ac:dyDescent="0.25">
      <c r="B51" t="s">
        <v>17</v>
      </c>
      <c r="C51">
        <v>4.25</v>
      </c>
      <c r="E51" t="s">
        <v>25</v>
      </c>
      <c r="F51">
        <v>7500</v>
      </c>
    </row>
    <row r="52" spans="2:6" x14ac:dyDescent="0.25">
      <c r="B52" t="s">
        <v>15</v>
      </c>
      <c r="C52">
        <v>18.760000000000002</v>
      </c>
      <c r="E52" t="s">
        <v>24</v>
      </c>
      <c r="F52">
        <v>22500</v>
      </c>
    </row>
    <row r="53" spans="2:6" x14ac:dyDescent="0.25">
      <c r="B53" t="s">
        <v>16</v>
      </c>
      <c r="C53">
        <v>24.28</v>
      </c>
      <c r="E53" t="s">
        <v>24</v>
      </c>
      <c r="F53">
        <v>0</v>
      </c>
    </row>
    <row r="54" spans="2:6" x14ac:dyDescent="0.25">
      <c r="B54" s="3" t="s">
        <v>5</v>
      </c>
      <c r="C54" s="3">
        <f>ROUND(C40 * (100 + C51) / 100, 2)</f>
        <v>3050.36</v>
      </c>
    </row>
    <row r="55" spans="2:6" x14ac:dyDescent="0.25">
      <c r="B55" s="3" t="s">
        <v>6</v>
      </c>
      <c r="C55" s="3">
        <v>0</v>
      </c>
      <c r="E55" t="s">
        <v>20</v>
      </c>
    </row>
    <row r="56" spans="2:6" x14ac:dyDescent="0.25">
      <c r="B56" s="4" t="s">
        <v>8</v>
      </c>
      <c r="C56" s="4">
        <f>ROUND(C42 * (100 + C52) /100, 2)</f>
        <v>95467.6</v>
      </c>
    </row>
    <row r="57" spans="2:6" x14ac:dyDescent="0.25">
      <c r="B57" s="4" t="s">
        <v>9</v>
      </c>
      <c r="C57" s="4">
        <f>ROUND(C56 + F52, 0)</f>
        <v>117968</v>
      </c>
    </row>
    <row r="58" spans="2:6" x14ac:dyDescent="0.25">
      <c r="B58" s="5" t="s">
        <v>10</v>
      </c>
      <c r="C58" s="5">
        <f>ROUND(C44 * (100 + C53) /100, 2)</f>
        <v>893.57</v>
      </c>
    </row>
    <row r="59" spans="2:6" x14ac:dyDescent="0.25">
      <c r="B59" s="5" t="s">
        <v>11</v>
      </c>
      <c r="C59" s="5">
        <f>ROUND(C58 + F53,0)</f>
        <v>894</v>
      </c>
    </row>
    <row r="60" spans="2:6" x14ac:dyDescent="0.25">
      <c r="B60" s="6" t="s">
        <v>26</v>
      </c>
      <c r="C60" s="6">
        <f>C59+C57-C55</f>
        <v>118862</v>
      </c>
    </row>
    <row r="61" spans="2:6" x14ac:dyDescent="0.25">
      <c r="B61" s="6" t="s">
        <v>27</v>
      </c>
      <c r="C61" s="6">
        <f>ROUND(C60/(100+C50)*100,0)</f>
        <v>108214</v>
      </c>
    </row>
    <row r="63" spans="2:6" x14ac:dyDescent="0.25">
      <c r="B63" t="s">
        <v>21</v>
      </c>
    </row>
    <row r="64" spans="2:6" x14ac:dyDescent="0.25">
      <c r="B64" t="s">
        <v>3</v>
      </c>
      <c r="C64">
        <v>4.43</v>
      </c>
    </row>
    <row r="65" spans="2:6" x14ac:dyDescent="0.25">
      <c r="B65" t="s">
        <v>4</v>
      </c>
      <c r="C65">
        <f>ROUND(((((100+C64)/100)*((100+C50)/100)) - 1) * 100, 2)</f>
        <v>14.71</v>
      </c>
    </row>
    <row r="66" spans="2:6" x14ac:dyDescent="0.25">
      <c r="B66" t="s">
        <v>17</v>
      </c>
      <c r="C66">
        <v>4.25</v>
      </c>
      <c r="E66" t="s">
        <v>25</v>
      </c>
      <c r="F66">
        <v>0</v>
      </c>
    </row>
    <row r="67" spans="2:6" x14ac:dyDescent="0.25">
      <c r="B67" t="s">
        <v>15</v>
      </c>
      <c r="C67">
        <v>5.25</v>
      </c>
      <c r="E67" t="s">
        <v>24</v>
      </c>
      <c r="F67">
        <v>22500</v>
      </c>
    </row>
    <row r="68" spans="2:6" x14ac:dyDescent="0.25">
      <c r="B68" t="s">
        <v>16</v>
      </c>
      <c r="C68">
        <v>-4.96</v>
      </c>
      <c r="E68" t="s">
        <v>24</v>
      </c>
      <c r="F68">
        <v>0</v>
      </c>
    </row>
    <row r="69" spans="2:6" x14ac:dyDescent="0.25">
      <c r="B69" s="3" t="s">
        <v>5</v>
      </c>
      <c r="C69" s="3">
        <f>ROUND(C55 * (100 + C66) / 100, 2)</f>
        <v>0</v>
      </c>
    </row>
    <row r="70" spans="2:6" x14ac:dyDescent="0.25">
      <c r="B70" s="3" t="s">
        <v>6</v>
      </c>
      <c r="C70" s="3">
        <f>ROUND(C69-F66, 2)</f>
        <v>0</v>
      </c>
    </row>
    <row r="71" spans="2:6" x14ac:dyDescent="0.25">
      <c r="B71" s="4" t="s">
        <v>8</v>
      </c>
      <c r="C71" s="4">
        <f>ROUND(C57 * (100 + C67) /100, 2)</f>
        <v>124161.32</v>
      </c>
    </row>
    <row r="72" spans="2:6" x14ac:dyDescent="0.25">
      <c r="B72" s="4" t="s">
        <v>9</v>
      </c>
      <c r="C72" s="4">
        <f>ROUND(C71 + F67, 0)</f>
        <v>146661</v>
      </c>
    </row>
    <row r="73" spans="2:6" x14ac:dyDescent="0.25">
      <c r="B73" s="5" t="s">
        <v>10</v>
      </c>
      <c r="C73" s="5">
        <f>ROUND(C59 * (100 + C68) /100, 2)</f>
        <v>849.66</v>
      </c>
    </row>
    <row r="74" spans="2:6" x14ac:dyDescent="0.25">
      <c r="B74" s="5" t="s">
        <v>11</v>
      </c>
      <c r="C74" s="5">
        <f>ROUND(C73 + F68,0)</f>
        <v>850</v>
      </c>
    </row>
    <row r="75" spans="2:6" x14ac:dyDescent="0.25">
      <c r="B75" s="6" t="s">
        <v>26</v>
      </c>
      <c r="C75" s="6">
        <f>C74+C72-C70</f>
        <v>147511</v>
      </c>
    </row>
    <row r="76" spans="2:6" x14ac:dyDescent="0.25">
      <c r="B76" s="6" t="s">
        <v>27</v>
      </c>
      <c r="C76" s="6">
        <f>ROUND(C75/(100+C65)*100,0)</f>
        <v>128595</v>
      </c>
    </row>
    <row r="78" spans="2:6" x14ac:dyDescent="0.25">
      <c r="B78" t="s">
        <v>22</v>
      </c>
    </row>
    <row r="79" spans="2:6" x14ac:dyDescent="0.25">
      <c r="B79" t="s">
        <v>3</v>
      </c>
      <c r="C79">
        <v>4.42</v>
      </c>
    </row>
    <row r="80" spans="2:6" x14ac:dyDescent="0.25">
      <c r="B80" t="s">
        <v>4</v>
      </c>
      <c r="C80">
        <f>ROUND(((((100+C79)/100)*((100+C65)/100)) - 1) * 100, 2)</f>
        <v>19.78</v>
      </c>
    </row>
    <row r="81" spans="2:6" x14ac:dyDescent="0.25">
      <c r="B81" t="s">
        <v>17</v>
      </c>
      <c r="C81">
        <v>4.25</v>
      </c>
      <c r="E81" t="s">
        <v>25</v>
      </c>
      <c r="F81">
        <v>0</v>
      </c>
    </row>
    <row r="82" spans="2:6" x14ac:dyDescent="0.25">
      <c r="B82" t="s">
        <v>15</v>
      </c>
      <c r="C82">
        <v>16.61</v>
      </c>
      <c r="E82" t="s">
        <v>24</v>
      </c>
      <c r="F82">
        <v>22500</v>
      </c>
    </row>
    <row r="83" spans="2:6" x14ac:dyDescent="0.25">
      <c r="B83" t="s">
        <v>16</v>
      </c>
      <c r="C83">
        <v>8.2200000000000006</v>
      </c>
      <c r="E83" t="s">
        <v>24</v>
      </c>
      <c r="F83">
        <v>0</v>
      </c>
    </row>
    <row r="84" spans="2:6" x14ac:dyDescent="0.25">
      <c r="B84" s="3" t="s">
        <v>5</v>
      </c>
      <c r="C84" s="3">
        <f>ROUND(C70 * (100 + C81) / 100, 2)</f>
        <v>0</v>
      </c>
    </row>
    <row r="85" spans="2:6" x14ac:dyDescent="0.25">
      <c r="B85" s="3" t="s">
        <v>6</v>
      </c>
      <c r="C85" s="3">
        <f>ROUND(C84-F81, 2)</f>
        <v>0</v>
      </c>
    </row>
    <row r="86" spans="2:6" x14ac:dyDescent="0.25">
      <c r="B86" s="4" t="s">
        <v>8</v>
      </c>
      <c r="C86" s="4">
        <f>ROUND(C72 * (100 + C82) /100, 2)</f>
        <v>171021.39</v>
      </c>
    </row>
    <row r="87" spans="2:6" x14ac:dyDescent="0.25">
      <c r="B87" s="4" t="s">
        <v>9</v>
      </c>
      <c r="C87" s="4">
        <f>ROUND(C86 + F82, 0)</f>
        <v>193521</v>
      </c>
    </row>
    <row r="88" spans="2:6" x14ac:dyDescent="0.25">
      <c r="B88" s="5" t="s">
        <v>10</v>
      </c>
      <c r="C88" s="5">
        <f>ROUND(C74 * (100 + C83) /100, 2)</f>
        <v>919.87</v>
      </c>
    </row>
    <row r="89" spans="2:6" x14ac:dyDescent="0.25">
      <c r="B89" s="5" t="s">
        <v>11</v>
      </c>
      <c r="C89" s="5">
        <f>ROUND(C88 + F83,0)</f>
        <v>920</v>
      </c>
    </row>
    <row r="90" spans="2:6" x14ac:dyDescent="0.25">
      <c r="B90" s="6" t="s">
        <v>26</v>
      </c>
      <c r="C90" s="6">
        <f>C89+C87-C85</f>
        <v>194441</v>
      </c>
    </row>
    <row r="91" spans="2:6" x14ac:dyDescent="0.25">
      <c r="B91" s="6" t="s">
        <v>27</v>
      </c>
      <c r="C91" s="6">
        <f>ROUND(C90/(100+C80)*100,0)</f>
        <v>162332</v>
      </c>
    </row>
    <row r="93" spans="2:6" x14ac:dyDescent="0.25">
      <c r="B93" t="s">
        <v>23</v>
      </c>
    </row>
    <row r="94" spans="2:6" x14ac:dyDescent="0.25">
      <c r="B94" t="s">
        <v>3</v>
      </c>
      <c r="C94">
        <v>4.6500000000000004</v>
      </c>
    </row>
    <row r="95" spans="2:6" x14ac:dyDescent="0.25">
      <c r="B95" t="s">
        <v>4</v>
      </c>
      <c r="C95">
        <f>ROUND(((((100+C94)/100)*((100+C80)/100)) - 1) * 100, 2)</f>
        <v>25.35</v>
      </c>
    </row>
    <row r="96" spans="2:6" x14ac:dyDescent="0.25">
      <c r="B96" t="s">
        <v>17</v>
      </c>
      <c r="C96">
        <v>4.25</v>
      </c>
      <c r="E96" t="s">
        <v>25</v>
      </c>
      <c r="F96">
        <v>0</v>
      </c>
    </row>
    <row r="97" spans="2:6" x14ac:dyDescent="0.25">
      <c r="B97" t="s">
        <v>15</v>
      </c>
      <c r="C97">
        <v>31.69</v>
      </c>
      <c r="E97" t="s">
        <v>24</v>
      </c>
      <c r="F97">
        <v>22500</v>
      </c>
    </row>
    <row r="98" spans="2:6" x14ac:dyDescent="0.25">
      <c r="B98" t="s">
        <v>16</v>
      </c>
      <c r="C98">
        <v>17.690000000000001</v>
      </c>
      <c r="E98" t="s">
        <v>24</v>
      </c>
      <c r="F98">
        <v>0</v>
      </c>
    </row>
    <row r="99" spans="2:6" x14ac:dyDescent="0.25">
      <c r="B99" s="3" t="s">
        <v>5</v>
      </c>
      <c r="C99" s="3">
        <f>ROUND(C85 * (100 + C96) / 100, 2)</f>
        <v>0</v>
      </c>
    </row>
    <row r="100" spans="2:6" x14ac:dyDescent="0.25">
      <c r="B100" s="3" t="s">
        <v>6</v>
      </c>
      <c r="C100" s="3">
        <f>ROUND(C99-F96, 2)</f>
        <v>0</v>
      </c>
    </row>
    <row r="101" spans="2:6" x14ac:dyDescent="0.25">
      <c r="B101" s="4" t="s">
        <v>8</v>
      </c>
      <c r="C101" s="4">
        <f>ROUND(C87 * (100 + C97) /100, 2)</f>
        <v>254847.8</v>
      </c>
    </row>
    <row r="102" spans="2:6" x14ac:dyDescent="0.25">
      <c r="B102" s="4" t="s">
        <v>9</v>
      </c>
      <c r="C102" s="4">
        <f>ROUND(C101 + F97, 0)</f>
        <v>277348</v>
      </c>
    </row>
    <row r="103" spans="2:6" x14ac:dyDescent="0.25">
      <c r="B103" s="5" t="s">
        <v>10</v>
      </c>
      <c r="C103" s="5">
        <f>ROUND(C89 * (100 + C98) /100, 2)</f>
        <v>1082.75</v>
      </c>
    </row>
    <row r="104" spans="2:6" x14ac:dyDescent="0.25">
      <c r="B104" s="5" t="s">
        <v>11</v>
      </c>
      <c r="C104" s="5">
        <f>ROUND(C103 + F98,0)</f>
        <v>1083</v>
      </c>
    </row>
    <row r="105" spans="2:6" x14ac:dyDescent="0.25">
      <c r="B105" s="6" t="s">
        <v>26</v>
      </c>
      <c r="C105" s="6">
        <f>C104+C102-C100</f>
        <v>278431</v>
      </c>
    </row>
    <row r="106" spans="2:6" x14ac:dyDescent="0.25">
      <c r="B106" s="6" t="s">
        <v>27</v>
      </c>
      <c r="C106" s="6">
        <f>ROUND(C105/(100+C95)*100,0)</f>
        <v>222123</v>
      </c>
    </row>
    <row r="108" spans="2:6" x14ac:dyDescent="0.25">
      <c r="B108" t="s">
        <v>28</v>
      </c>
    </row>
    <row r="109" spans="2:6" x14ac:dyDescent="0.25">
      <c r="B109" t="s">
        <v>3</v>
      </c>
      <c r="C109">
        <v>6.11</v>
      </c>
    </row>
    <row r="110" spans="2:6" x14ac:dyDescent="0.25">
      <c r="B110" t="s">
        <v>4</v>
      </c>
      <c r="C110">
        <f>ROUND(((((100+C109)/100)*((100+C95)/100)) - 1) * 100, 2)</f>
        <v>33.01</v>
      </c>
    </row>
    <row r="111" spans="2:6" x14ac:dyDescent="0.25">
      <c r="B111" t="s">
        <v>17</v>
      </c>
      <c r="C111">
        <v>4.25</v>
      </c>
      <c r="E111" t="s">
        <v>25</v>
      </c>
      <c r="F111">
        <v>0</v>
      </c>
    </row>
    <row r="112" spans="2:6" x14ac:dyDescent="0.25">
      <c r="B112" t="s">
        <v>15</v>
      </c>
      <c r="C112">
        <v>-3.11</v>
      </c>
      <c r="E112" t="s">
        <v>24</v>
      </c>
      <c r="F112">
        <v>15000</v>
      </c>
    </row>
    <row r="113" spans="2:6" x14ac:dyDescent="0.25">
      <c r="B113" t="s">
        <v>16</v>
      </c>
      <c r="C113">
        <v>6.24</v>
      </c>
      <c r="E113" t="s">
        <v>24</v>
      </c>
      <c r="F113">
        <v>0</v>
      </c>
    </row>
    <row r="114" spans="2:6" x14ac:dyDescent="0.25">
      <c r="B114" s="3" t="s">
        <v>5</v>
      </c>
      <c r="C114" s="3">
        <f>ROUND(C100 * (100 + C111) / 100, 2)</f>
        <v>0</v>
      </c>
    </row>
    <row r="115" spans="2:6" x14ac:dyDescent="0.25">
      <c r="B115" s="3" t="s">
        <v>6</v>
      </c>
      <c r="C115" s="3">
        <f>ROUND(C114-F111, 2)</f>
        <v>0</v>
      </c>
    </row>
    <row r="116" spans="2:6" x14ac:dyDescent="0.25">
      <c r="B116" s="4" t="s">
        <v>8</v>
      </c>
      <c r="C116" s="4">
        <f>ROUND(C102 * (100 + C112) /100, 2)</f>
        <v>268722.48</v>
      </c>
    </row>
    <row r="117" spans="2:6" x14ac:dyDescent="0.25">
      <c r="B117" s="4" t="s">
        <v>9</v>
      </c>
      <c r="C117" s="4">
        <f>ROUND(C116 + F112, 0)</f>
        <v>283722</v>
      </c>
    </row>
    <row r="118" spans="2:6" x14ac:dyDescent="0.25">
      <c r="B118" s="5" t="s">
        <v>10</v>
      </c>
      <c r="C118" s="5">
        <f>ROUND(C104 * (100 + C113) /100, 2)</f>
        <v>1150.58</v>
      </c>
    </row>
    <row r="119" spans="2:6" x14ac:dyDescent="0.25">
      <c r="B119" s="5" t="s">
        <v>11</v>
      </c>
      <c r="C119" s="5">
        <f>ROUND(C118 + F113,0)</f>
        <v>1151</v>
      </c>
    </row>
    <row r="120" spans="2:6" x14ac:dyDescent="0.25">
      <c r="B120" s="6" t="s">
        <v>26</v>
      </c>
      <c r="C120" s="6">
        <f>C119+C117-C115</f>
        <v>284873</v>
      </c>
    </row>
    <row r="121" spans="2:6" x14ac:dyDescent="0.25">
      <c r="B121" s="6" t="s">
        <v>27</v>
      </c>
      <c r="C121" s="6">
        <f>ROUND(C120/(100+C110)*100,0)</f>
        <v>214174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Brewster</dc:creator>
  <cp:lastModifiedBy>Brett Brewster</cp:lastModifiedBy>
  <dcterms:created xsi:type="dcterms:W3CDTF">2018-02-21T02:59:01Z</dcterms:created>
  <dcterms:modified xsi:type="dcterms:W3CDTF">2018-02-23T20:27:55Z</dcterms:modified>
</cp:coreProperties>
</file>