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BI\Group Assignments\Supply Chain &amp; Logistics Analytics\"/>
    </mc:Choice>
  </mc:AlternateContent>
  <xr:revisionPtr revIDLastSave="0" documentId="10_ncr:8100000_{1CACABBC-B1F5-4EC0-9EA1-C14E7B30A9C9}" xr6:coauthVersionLast="33" xr6:coauthVersionMax="33" xr10:uidLastSave="{00000000-0000-0000-0000-000000000000}"/>
  <bookViews>
    <workbookView xWindow="0" yWindow="0" windowWidth="28800" windowHeight="11925" xr2:uid="{00000000-000D-0000-FFFF-FFFF00000000}"/>
  </bookViews>
  <sheets>
    <sheet name="Final Solution" sheetId="3" r:id="rId1"/>
    <sheet name="Calculation Sheet" sheetId="2" r:id="rId2"/>
    <sheet name="Sheet5" sheetId="5" r:id="rId3"/>
    <sheet name="Question" sheetId="1" r:id="rId4"/>
  </sheets>
  <definedNames>
    <definedName name="solver_adj" localSheetId="1" hidden="1">'Calculation Sheet'!$D$96:$AA$96</definedName>
    <definedName name="solver_adj" localSheetId="0" hidden="1">'Final Solution'!$C$5:$Z$5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'Calculation Sheet'!$D$96:$G$96</definedName>
    <definedName name="solver_lhs1" localSheetId="0" hidden="1">'Final Solution'!$C$15:$F$15</definedName>
    <definedName name="solver_lhs10" localSheetId="1" hidden="1">'Calculation Sheet'!$T$96:$W$96</definedName>
    <definedName name="solver_lhs10" localSheetId="0" hidden="1">'Final Solution'!$S$5:$X$5</definedName>
    <definedName name="solver_lhs11" localSheetId="1" hidden="1">'Calculation Sheet'!$X$96:$AA$96</definedName>
    <definedName name="solver_lhs11" localSheetId="0" hidden="1">'Final Solution'!$Y$5:$Z$5</definedName>
    <definedName name="solver_lhs12" localSheetId="1" hidden="1">'Calculation Sheet'!$X$96:$AA$96</definedName>
    <definedName name="solver_lhs13" localSheetId="1" hidden="1">'Calculation Sheet'!$L$100:$O$100</definedName>
    <definedName name="solver_lhs2" localSheetId="1" hidden="1">'Calculation Sheet'!$D$96:$O$96</definedName>
    <definedName name="solver_lhs2" localSheetId="0" hidden="1">'Final Solution'!$C$5:$F$5</definedName>
    <definedName name="solver_lhs3" localSheetId="1" hidden="1">'Calculation Sheet'!$D$100:$G$100</definedName>
    <definedName name="solver_lhs3" localSheetId="0" hidden="1">'Final Solution'!$C$5:$N$5</definedName>
    <definedName name="solver_lhs4" localSheetId="1" hidden="1">'Calculation Sheet'!$H$96:$K$96</definedName>
    <definedName name="solver_lhs4" localSheetId="0" hidden="1">'Final Solution'!$C$5:$Z$5</definedName>
    <definedName name="solver_lhs5" localSheetId="1" hidden="1">'Calculation Sheet'!$H$100:$K$100</definedName>
    <definedName name="solver_lhs5" localSheetId="0" hidden="1">'Final Solution'!$G$15:$L$15</definedName>
    <definedName name="solver_lhs6" localSheetId="1" hidden="1">'Calculation Sheet'!$L$96:$O$96</definedName>
    <definedName name="solver_lhs6" localSheetId="0" hidden="1">'Final Solution'!$G$5:$L$5</definedName>
    <definedName name="solver_lhs7" localSheetId="1" hidden="1">'Calculation Sheet'!$L$100:$O$100</definedName>
    <definedName name="solver_lhs7" localSheetId="0" hidden="1">'Final Solution'!$M$15:$N$15</definedName>
    <definedName name="solver_lhs8" localSheetId="1" hidden="1">'Calculation Sheet'!$P$96:$AA$96</definedName>
    <definedName name="solver_lhs8" localSheetId="0" hidden="1">'Final Solution'!$M$5:$R$5</definedName>
    <definedName name="solver_lhs9" localSheetId="1" hidden="1">'Calculation Sheet'!$P$96:$S$96</definedName>
    <definedName name="solver_lhs9" localSheetId="0" hidden="1">'Final Solution'!$O$5:$Z$5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11</definedName>
    <definedName name="solver_num" localSheetId="0" hidden="1">11</definedName>
    <definedName name="solver_nwt" localSheetId="1" hidden="1">1</definedName>
    <definedName name="solver_nwt" localSheetId="0" hidden="1">1</definedName>
    <definedName name="solver_opt" localSheetId="1" hidden="1">'Calculation Sheet'!$P$110</definedName>
    <definedName name="solver_opt" localSheetId="0" hidden="1">'Final Solution'!$O$23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2</definedName>
    <definedName name="solver_rel10" localSheetId="1" hidden="1">2</definedName>
    <definedName name="solver_rel10" localSheetId="0" hidden="1">2</definedName>
    <definedName name="solver_rel11" localSheetId="1" hidden="1">1</definedName>
    <definedName name="solver_rel11" localSheetId="0" hidden="1">1</definedName>
    <definedName name="solver_rel12" localSheetId="1" hidden="1">1</definedName>
    <definedName name="solver_rel13" localSheetId="1" hidden="1">2</definedName>
    <definedName name="solver_rel2" localSheetId="1" hidden="1">3</definedName>
    <definedName name="solver_rel2" localSheetId="0" hidden="1">1</definedName>
    <definedName name="solver_rel3" localSheetId="1" hidden="1">2</definedName>
    <definedName name="solver_rel3" localSheetId="0" hidden="1">3</definedName>
    <definedName name="solver_rel4" localSheetId="1" hidden="1">2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2</definedName>
    <definedName name="solver_rel7" localSheetId="1" hidden="1">2</definedName>
    <definedName name="solver_rel7" localSheetId="0" hidden="1">2</definedName>
    <definedName name="solver_rel8" localSheetId="1" hidden="1">3</definedName>
    <definedName name="solver_rel8" localSheetId="0" hidden="1">1</definedName>
    <definedName name="solver_rel9" localSheetId="1" hidden="1">1</definedName>
    <definedName name="solver_rel9" localSheetId="0" hidden="1">3</definedName>
    <definedName name="solver_rhs1" localSheetId="1" hidden="1">'Calculation Sheet'!$D$98:$G$98</definedName>
    <definedName name="solver_rhs1" localSheetId="0" hidden="1">'Final Solution'!$C$17:$F$17</definedName>
    <definedName name="solver_rhs10" localSheetId="1" hidden="1">'Calculation Sheet'!$T$98:$W$98</definedName>
    <definedName name="solver_rhs10" localSheetId="0" hidden="1">'Final Solution'!$S$7:$X$7</definedName>
    <definedName name="solver_rhs11" localSheetId="1" hidden="1">'Calculation Sheet'!$X$98:$AA$98</definedName>
    <definedName name="solver_rhs11" localSheetId="0" hidden="1">'Final Solution'!$Y$7:$Z$7</definedName>
    <definedName name="solver_rhs12" localSheetId="1" hidden="1">'Calculation Sheet'!$X$98:$AA$98</definedName>
    <definedName name="solver_rhs13" localSheetId="1" hidden="1">'Calculation Sheet'!$L$102:$O$102</definedName>
    <definedName name="solver_rhs2" localSheetId="1" hidden="1">200000</definedName>
    <definedName name="solver_rhs2" localSheetId="0" hidden="1">'Final Solution'!$C$7:$F$7</definedName>
    <definedName name="solver_rhs3" localSheetId="1" hidden="1">'Calculation Sheet'!$D$102:$G$102</definedName>
    <definedName name="solver_rhs3" localSheetId="0" hidden="1">'Final Solution'!$C$27</definedName>
    <definedName name="solver_rhs4" localSheetId="1" hidden="1">'Calculation Sheet'!$H$98:$K$98</definedName>
    <definedName name="solver_rhs4" localSheetId="0" hidden="1">'Final Solution'!$C$9:$Z$9</definedName>
    <definedName name="solver_rhs5" localSheetId="1" hidden="1">'Calculation Sheet'!$H$102:$K$102</definedName>
    <definedName name="solver_rhs5" localSheetId="0" hidden="1">'Final Solution'!$G$17:$L$17</definedName>
    <definedName name="solver_rhs6" localSheetId="1" hidden="1">'Calculation Sheet'!$L$98:$O$98</definedName>
    <definedName name="solver_rhs6" localSheetId="0" hidden="1">'Final Solution'!$G$7:$L$7</definedName>
    <definedName name="solver_rhs7" localSheetId="1" hidden="1">'Calculation Sheet'!$L$102:$O$102</definedName>
    <definedName name="solver_rhs7" localSheetId="0" hidden="1">'Final Solution'!$M$17:$N$17</definedName>
    <definedName name="solver_rhs8" localSheetId="1" hidden="1">100000</definedName>
    <definedName name="solver_rhs8" localSheetId="0" hidden="1">'Final Solution'!$M$7:$R$7</definedName>
    <definedName name="solver_rhs9" localSheetId="1" hidden="1">'Calculation Sheet'!$P$98:$S$98</definedName>
    <definedName name="solver_rhs9" localSheetId="0" hidden="1">'Final Solution'!$C$28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N37" i="3" l="1"/>
  <c r="I37" i="3"/>
  <c r="I36" i="3"/>
  <c r="J36" i="3" s="1"/>
  <c r="K36" i="3" s="1"/>
  <c r="L36" i="3" s="1"/>
  <c r="M37" i="3" s="1"/>
  <c r="H36" i="3"/>
  <c r="H37" i="3"/>
  <c r="R41" i="2"/>
  <c r="E42" i="2"/>
  <c r="F42" i="2"/>
  <c r="G42" i="2"/>
  <c r="H42" i="2"/>
  <c r="I42" i="2"/>
  <c r="J42" i="2"/>
  <c r="K42" i="2"/>
  <c r="L42" i="2"/>
  <c r="M42" i="2"/>
  <c r="N42" i="2"/>
  <c r="O42" i="2"/>
  <c r="P42" i="2"/>
  <c r="E43" i="2"/>
  <c r="F43" i="2"/>
  <c r="G43" i="2"/>
  <c r="H43" i="2"/>
  <c r="I43" i="2"/>
  <c r="J43" i="2"/>
  <c r="K43" i="2"/>
  <c r="L43" i="2"/>
  <c r="M43" i="2"/>
  <c r="N43" i="2"/>
  <c r="O43" i="2"/>
  <c r="P43" i="2"/>
  <c r="E44" i="2"/>
  <c r="F44" i="2"/>
  <c r="G44" i="2"/>
  <c r="H44" i="2"/>
  <c r="I44" i="2"/>
  <c r="J44" i="2"/>
  <c r="K44" i="2"/>
  <c r="L44" i="2"/>
  <c r="M44" i="2"/>
  <c r="N44" i="2"/>
  <c r="O44" i="2"/>
  <c r="P44" i="2"/>
  <c r="E45" i="2"/>
  <c r="F45" i="2"/>
  <c r="G45" i="2"/>
  <c r="H45" i="2"/>
  <c r="I45" i="2"/>
  <c r="J45" i="2"/>
  <c r="K45" i="2"/>
  <c r="L45" i="2"/>
  <c r="M45" i="2"/>
  <c r="N45" i="2"/>
  <c r="O45" i="2"/>
  <c r="P45" i="2"/>
  <c r="E46" i="2"/>
  <c r="F46" i="2"/>
  <c r="G46" i="2"/>
  <c r="H46" i="2"/>
  <c r="I46" i="2"/>
  <c r="J46" i="2"/>
  <c r="K46" i="2"/>
  <c r="L46" i="2"/>
  <c r="M46" i="2"/>
  <c r="N46" i="2"/>
  <c r="O46" i="2"/>
  <c r="P46" i="2"/>
  <c r="E47" i="2"/>
  <c r="F47" i="2"/>
  <c r="G47" i="2"/>
  <c r="H47" i="2"/>
  <c r="I47" i="2"/>
  <c r="J47" i="2"/>
  <c r="K47" i="2"/>
  <c r="L47" i="2"/>
  <c r="M47" i="2"/>
  <c r="N47" i="2"/>
  <c r="O47" i="2"/>
  <c r="P47" i="2"/>
  <c r="E48" i="2"/>
  <c r="F48" i="2"/>
  <c r="G48" i="2"/>
  <c r="H48" i="2"/>
  <c r="I48" i="2"/>
  <c r="J48" i="2"/>
  <c r="K48" i="2"/>
  <c r="L48" i="2"/>
  <c r="M48" i="2"/>
  <c r="N48" i="2"/>
  <c r="O48" i="2"/>
  <c r="P48" i="2"/>
  <c r="E49" i="2"/>
  <c r="F49" i="2"/>
  <c r="G49" i="2"/>
  <c r="H49" i="2"/>
  <c r="I49" i="2"/>
  <c r="J49" i="2"/>
  <c r="K49" i="2"/>
  <c r="L49" i="2"/>
  <c r="M49" i="2"/>
  <c r="N49" i="2"/>
  <c r="O49" i="2"/>
  <c r="P49" i="2"/>
  <c r="E50" i="2"/>
  <c r="F50" i="2"/>
  <c r="G50" i="2"/>
  <c r="H50" i="2"/>
  <c r="I50" i="2"/>
  <c r="J50" i="2"/>
  <c r="K50" i="2"/>
  <c r="L50" i="2"/>
  <c r="M50" i="2"/>
  <c r="N50" i="2"/>
  <c r="O50" i="2"/>
  <c r="P50" i="2"/>
  <c r="E41" i="2"/>
  <c r="K21" i="3"/>
  <c r="N21" i="3"/>
  <c r="I21" i="3"/>
  <c r="H21" i="3"/>
  <c r="G21" i="3"/>
  <c r="F21" i="3"/>
  <c r="E21" i="3"/>
  <c r="D21" i="3"/>
  <c r="C21" i="3"/>
  <c r="L37" i="3" l="1"/>
  <c r="K37" i="3"/>
  <c r="J37" i="3"/>
  <c r="C14" i="3"/>
  <c r="D14" i="3"/>
  <c r="F14" i="3"/>
  <c r="L15" i="3" l="1"/>
  <c r="L7" i="3"/>
  <c r="L14" i="3" s="1"/>
  <c r="L18" i="3"/>
  <c r="I68" i="2"/>
  <c r="H68" i="2"/>
  <c r="G68" i="2"/>
  <c r="F68" i="2"/>
  <c r="C18" i="3"/>
  <c r="E14" i="3"/>
  <c r="G14" i="3"/>
  <c r="H14" i="3"/>
  <c r="I14" i="3"/>
  <c r="J14" i="3"/>
  <c r="K14" i="3"/>
  <c r="M14" i="3"/>
  <c r="N14" i="3"/>
  <c r="M22" i="3" l="1"/>
  <c r="L20" i="3"/>
  <c r="D18" i="3"/>
  <c r="E18" i="3"/>
  <c r="F18" i="3"/>
  <c r="G18" i="3"/>
  <c r="H18" i="3"/>
  <c r="I18" i="3"/>
  <c r="J18" i="3"/>
  <c r="K18" i="3"/>
  <c r="M18" i="3"/>
  <c r="N18" i="3"/>
  <c r="C28" i="3" l="1"/>
  <c r="C27" i="3"/>
  <c r="Z10" i="3" l="1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G69" i="2"/>
  <c r="H69" i="2"/>
  <c r="I69" i="2"/>
  <c r="J69" i="2"/>
  <c r="K69" i="2"/>
  <c r="L69" i="2"/>
  <c r="M69" i="2"/>
  <c r="N69" i="2"/>
  <c r="O69" i="2"/>
  <c r="P69" i="2"/>
  <c r="Q69" i="2"/>
  <c r="F69" i="2"/>
  <c r="I70" i="2"/>
  <c r="J68" i="2"/>
  <c r="J70" i="2" s="1"/>
  <c r="K68" i="2"/>
  <c r="L68" i="2"/>
  <c r="M68" i="2"/>
  <c r="M70" i="2" s="1"/>
  <c r="N68" i="2"/>
  <c r="N70" i="2" s="1"/>
  <c r="O68" i="2"/>
  <c r="P68" i="2"/>
  <c r="P70" i="2" s="1"/>
  <c r="Q68" i="2"/>
  <c r="Q70" i="2" s="1"/>
  <c r="F70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G70" i="2"/>
  <c r="H70" i="2"/>
  <c r="K70" i="2"/>
  <c r="L70" i="2"/>
  <c r="O70" i="2"/>
  <c r="N15" i="3"/>
  <c r="N20" i="3" s="1"/>
  <c r="C15" i="3"/>
  <c r="O17" i="3"/>
  <c r="Q23" i="5"/>
  <c r="Q24" i="5"/>
  <c r="P25" i="5"/>
  <c r="O25" i="5"/>
  <c r="N25" i="5"/>
  <c r="M25" i="5"/>
  <c r="L25" i="5"/>
  <c r="K25" i="5"/>
  <c r="J25" i="5"/>
  <c r="I25" i="5"/>
  <c r="H25" i="5"/>
  <c r="G25" i="5"/>
  <c r="F25" i="5"/>
  <c r="E25" i="5"/>
  <c r="E25" i="2"/>
  <c r="D15" i="3"/>
  <c r="O19" i="3"/>
  <c r="J21" i="3"/>
  <c r="L21" i="3"/>
  <c r="M21" i="3"/>
  <c r="D100" i="2"/>
  <c r="G100" i="2"/>
  <c r="F100" i="2"/>
  <c r="E100" i="2"/>
  <c r="F15" i="3"/>
  <c r="E15" i="3"/>
  <c r="G15" i="3"/>
  <c r="H15" i="3"/>
  <c r="I15" i="3"/>
  <c r="J15" i="3"/>
  <c r="K15" i="3"/>
  <c r="M15" i="3"/>
  <c r="D99" i="2"/>
  <c r="E99" i="2"/>
  <c r="F99" i="2"/>
  <c r="G99" i="2"/>
  <c r="H99" i="2"/>
  <c r="I99" i="2"/>
  <c r="J99" i="2"/>
  <c r="K99" i="2"/>
  <c r="L99" i="2"/>
  <c r="M99" i="2"/>
  <c r="N99" i="2"/>
  <c r="O99" i="2"/>
  <c r="N22" i="3" l="1"/>
  <c r="M20" i="3"/>
  <c r="I22" i="3"/>
  <c r="H20" i="3"/>
  <c r="H23" i="3" s="1"/>
  <c r="J20" i="3"/>
  <c r="K22" i="3"/>
  <c r="F22" i="3"/>
  <c r="E20" i="3"/>
  <c r="D22" i="3"/>
  <c r="C20" i="3"/>
  <c r="L22" i="3"/>
  <c r="K20" i="3"/>
  <c r="K23" i="3" s="1"/>
  <c r="H22" i="3"/>
  <c r="G20" i="3"/>
  <c r="G23" i="3" s="1"/>
  <c r="E22" i="3"/>
  <c r="O22" i="3" s="1"/>
  <c r="D20" i="3"/>
  <c r="J22" i="3"/>
  <c r="I20" i="3"/>
  <c r="G22" i="3"/>
  <c r="F20" i="3"/>
  <c r="F23" i="3" s="1"/>
  <c r="Q25" i="5"/>
  <c r="M23" i="3"/>
  <c r="I23" i="3"/>
  <c r="E23" i="3"/>
  <c r="O14" i="3"/>
  <c r="N23" i="3"/>
  <c r="O15" i="3"/>
  <c r="L23" i="3"/>
  <c r="D23" i="3"/>
  <c r="J23" i="3"/>
  <c r="O21" i="3"/>
  <c r="C23" i="3" l="1"/>
  <c r="O20" i="3"/>
  <c r="O23" i="3"/>
  <c r="E103" i="2" l="1"/>
  <c r="F103" i="2"/>
  <c r="G103" i="2"/>
  <c r="H103" i="2"/>
  <c r="I103" i="2"/>
  <c r="J103" i="2"/>
  <c r="K103" i="2"/>
  <c r="L103" i="2"/>
  <c r="M103" i="2"/>
  <c r="N103" i="2"/>
  <c r="O103" i="2"/>
  <c r="D103" i="2"/>
  <c r="F109" i="2"/>
  <c r="G109" i="2"/>
  <c r="H109" i="2"/>
  <c r="I109" i="2"/>
  <c r="J109" i="2"/>
  <c r="K109" i="2"/>
  <c r="L109" i="2"/>
  <c r="M109" i="2"/>
  <c r="N109" i="2"/>
  <c r="O109" i="2"/>
  <c r="E109" i="2"/>
  <c r="H100" i="2"/>
  <c r="I100" i="2"/>
  <c r="J100" i="2"/>
  <c r="K100" i="2"/>
  <c r="L100" i="2"/>
  <c r="M100" i="2"/>
  <c r="N100" i="2"/>
  <c r="O100" i="2"/>
  <c r="P107" i="2"/>
  <c r="P106" i="2"/>
  <c r="E81" i="2"/>
  <c r="D81" i="2"/>
  <c r="F108" i="2" s="1"/>
  <c r="Q51" i="2"/>
  <c r="E21" i="2"/>
  <c r="F21" i="2"/>
  <c r="G21" i="2"/>
  <c r="H21" i="2"/>
  <c r="I21" i="2"/>
  <c r="J21" i="2"/>
  <c r="K21" i="2"/>
  <c r="L21" i="2"/>
  <c r="M21" i="2"/>
  <c r="N21" i="2"/>
  <c r="O21" i="2"/>
  <c r="D21" i="2"/>
  <c r="F41" i="2"/>
  <c r="G41" i="2"/>
  <c r="H41" i="2"/>
  <c r="I41" i="2"/>
  <c r="J41" i="2"/>
  <c r="K41" i="2"/>
  <c r="L41" i="2"/>
  <c r="M41" i="2"/>
  <c r="N41" i="2"/>
  <c r="O41" i="2"/>
  <c r="P41" i="2"/>
  <c r="E26" i="2"/>
  <c r="E27" i="2"/>
  <c r="E28" i="2"/>
  <c r="E29" i="2"/>
  <c r="E30" i="2"/>
  <c r="E31" i="2"/>
  <c r="E32" i="2"/>
  <c r="E33" i="2"/>
  <c r="E34" i="2"/>
  <c r="F73" i="2" s="1"/>
  <c r="L27" i="2"/>
  <c r="F25" i="2"/>
  <c r="G25" i="2"/>
  <c r="H25" i="2"/>
  <c r="I25" i="2"/>
  <c r="J25" i="2"/>
  <c r="K25" i="2"/>
  <c r="L25" i="2"/>
  <c r="M25" i="2"/>
  <c r="N25" i="2"/>
  <c r="O25" i="2"/>
  <c r="P25" i="2"/>
  <c r="F26" i="2"/>
  <c r="G26" i="2"/>
  <c r="H26" i="2"/>
  <c r="I26" i="2"/>
  <c r="J26" i="2"/>
  <c r="K26" i="2"/>
  <c r="L26" i="2"/>
  <c r="M26" i="2"/>
  <c r="N26" i="2"/>
  <c r="O26" i="2"/>
  <c r="P26" i="2"/>
  <c r="F27" i="2"/>
  <c r="G27" i="2"/>
  <c r="H27" i="2"/>
  <c r="I27" i="2"/>
  <c r="J27" i="2"/>
  <c r="K27" i="2"/>
  <c r="M27" i="2"/>
  <c r="N27" i="2"/>
  <c r="O27" i="2"/>
  <c r="P27" i="2"/>
  <c r="F28" i="2"/>
  <c r="G28" i="2"/>
  <c r="H28" i="2"/>
  <c r="I28" i="2"/>
  <c r="J28" i="2"/>
  <c r="K28" i="2"/>
  <c r="L28" i="2"/>
  <c r="M28" i="2"/>
  <c r="N28" i="2"/>
  <c r="O28" i="2"/>
  <c r="P28" i="2"/>
  <c r="F29" i="2"/>
  <c r="G29" i="2"/>
  <c r="H29" i="2"/>
  <c r="I29" i="2"/>
  <c r="J29" i="2"/>
  <c r="K29" i="2"/>
  <c r="L29" i="2"/>
  <c r="M29" i="2"/>
  <c r="N29" i="2"/>
  <c r="O29" i="2"/>
  <c r="P29" i="2"/>
  <c r="F30" i="2"/>
  <c r="G30" i="2"/>
  <c r="H30" i="2"/>
  <c r="I30" i="2"/>
  <c r="J30" i="2"/>
  <c r="K30" i="2"/>
  <c r="L30" i="2"/>
  <c r="M30" i="2"/>
  <c r="N30" i="2"/>
  <c r="O30" i="2"/>
  <c r="P30" i="2"/>
  <c r="F31" i="2"/>
  <c r="G31" i="2"/>
  <c r="H31" i="2"/>
  <c r="I31" i="2"/>
  <c r="J31" i="2"/>
  <c r="K31" i="2"/>
  <c r="L31" i="2"/>
  <c r="M31" i="2"/>
  <c r="N31" i="2"/>
  <c r="O31" i="2"/>
  <c r="P31" i="2"/>
  <c r="F32" i="2"/>
  <c r="G32" i="2"/>
  <c r="H32" i="2"/>
  <c r="I32" i="2"/>
  <c r="J32" i="2"/>
  <c r="K32" i="2"/>
  <c r="L32" i="2"/>
  <c r="M32" i="2"/>
  <c r="N32" i="2"/>
  <c r="O32" i="2"/>
  <c r="P32" i="2"/>
  <c r="F33" i="2"/>
  <c r="G33" i="2"/>
  <c r="H33" i="2"/>
  <c r="I33" i="2"/>
  <c r="J33" i="2"/>
  <c r="K33" i="2"/>
  <c r="L33" i="2"/>
  <c r="M33" i="2"/>
  <c r="N33" i="2"/>
  <c r="O33" i="2"/>
  <c r="P33" i="2"/>
  <c r="F34" i="2"/>
  <c r="G34" i="2"/>
  <c r="H34" i="2"/>
  <c r="I34" i="2"/>
  <c r="J34" i="2"/>
  <c r="K34" i="2"/>
  <c r="L34" i="2"/>
  <c r="M34" i="2"/>
  <c r="N34" i="2"/>
  <c r="O34" i="2"/>
  <c r="P34" i="2"/>
  <c r="P20" i="2"/>
  <c r="P19" i="2"/>
  <c r="P6" i="2"/>
  <c r="P7" i="2"/>
  <c r="P8" i="2"/>
  <c r="P9" i="2"/>
  <c r="P10" i="2"/>
  <c r="P11" i="2"/>
  <c r="P12" i="2"/>
  <c r="P13" i="2"/>
  <c r="P14" i="2"/>
  <c r="P5" i="2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K18" i="1"/>
  <c r="L18" i="1"/>
  <c r="M18" i="1"/>
  <c r="N18" i="1"/>
  <c r="O18" i="1"/>
  <c r="P18" i="1"/>
  <c r="Q18" i="1"/>
  <c r="R18" i="1"/>
  <c r="S18" i="1"/>
  <c r="T18" i="1"/>
  <c r="U18" i="1"/>
  <c r="V18" i="1"/>
  <c r="J18" i="1"/>
  <c r="O5" i="1"/>
  <c r="O6" i="1"/>
  <c r="O7" i="1"/>
  <c r="O8" i="1"/>
  <c r="O9" i="1"/>
  <c r="O10" i="1"/>
  <c r="O11" i="1"/>
  <c r="O12" i="1"/>
  <c r="O13" i="1"/>
  <c r="O4" i="1"/>
  <c r="V43" i="1"/>
  <c r="V32" i="1"/>
  <c r="K53" i="1"/>
  <c r="J53" i="1"/>
  <c r="E108" i="2" l="1"/>
  <c r="M108" i="2"/>
  <c r="M110" i="2" s="1"/>
  <c r="I108" i="2"/>
  <c r="I110" i="2" s="1"/>
  <c r="D108" i="2"/>
  <c r="D110" i="2" s="1"/>
  <c r="L108" i="2"/>
  <c r="L110" i="2" s="1"/>
  <c r="H108" i="2"/>
  <c r="H110" i="2" s="1"/>
  <c r="O108" i="2"/>
  <c r="O110" i="2" s="1"/>
  <c r="K108" i="2"/>
  <c r="K110" i="2" s="1"/>
  <c r="G108" i="2"/>
  <c r="G110" i="2" s="1"/>
  <c r="N108" i="2"/>
  <c r="N110" i="2" s="1"/>
  <c r="J108" i="2"/>
  <c r="J110" i="2" s="1"/>
  <c r="P109" i="2"/>
  <c r="E110" i="2"/>
  <c r="F110" i="2"/>
  <c r="P21" i="2"/>
  <c r="Q34" i="2"/>
  <c r="Q30" i="2"/>
  <c r="Q26" i="2"/>
  <c r="Q31" i="2"/>
  <c r="Q29" i="2"/>
  <c r="Q25" i="2"/>
  <c r="Q27" i="2"/>
  <c r="Q33" i="2"/>
  <c r="Q32" i="2"/>
  <c r="Q28" i="2"/>
  <c r="O35" i="2"/>
  <c r="K35" i="2"/>
  <c r="G35" i="2"/>
  <c r="M35" i="2"/>
  <c r="I35" i="2"/>
  <c r="P35" i="2"/>
  <c r="L35" i="2"/>
  <c r="H35" i="2"/>
  <c r="N35" i="2"/>
  <c r="J35" i="2"/>
  <c r="F35" i="2"/>
  <c r="P15" i="2"/>
  <c r="H51" i="2"/>
  <c r="L51" i="2"/>
  <c r="K51" i="2"/>
  <c r="J51" i="2"/>
  <c r="P51" i="2"/>
  <c r="O51" i="2"/>
  <c r="G51" i="2"/>
  <c r="N51" i="2"/>
  <c r="F51" i="2"/>
  <c r="E51" i="2"/>
  <c r="M51" i="2"/>
  <c r="I51" i="2"/>
  <c r="P108" i="2" l="1"/>
  <c r="P110" i="2" s="1"/>
  <c r="Q35" i="2"/>
  <c r="E35" i="2" l="1"/>
</calcChain>
</file>

<file path=xl/sharedStrings.xml><?xml version="1.0" encoding="utf-8"?>
<sst xmlns="http://schemas.openxmlformats.org/spreadsheetml/2006/main" count="482" uniqueCount="107">
  <si>
    <t>Estimated Monthly Shipment Quantity</t>
  </si>
  <si>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</si>
  <si>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</si>
  <si>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</si>
  <si>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</si>
  <si>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</si>
  <si>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</si>
  <si>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</si>
  <si>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</si>
  <si>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</si>
  <si>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</si>
  <si>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</si>
  <si>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</si>
  <si>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</si>
  <si>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</si>
  <si>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Customer orders</t>
  </si>
  <si>
    <t>Average SAM per piece</t>
  </si>
  <si>
    <t>Revenue /1000 SAM</t>
  </si>
  <si>
    <t>Average Price/Piece</t>
  </si>
  <si>
    <t>Estimated 
order qty</t>
  </si>
  <si>
    <t>Estimated Production capacity</t>
  </si>
  <si>
    <t>Month</t>
  </si>
  <si>
    <t>Wuxi factory</t>
  </si>
  <si>
    <t>Wuhu factory</t>
  </si>
  <si>
    <t>Sewing Operator Occupancy Rate</t>
  </si>
  <si>
    <t>Efficiency</t>
  </si>
  <si>
    <t>No of working days</t>
  </si>
  <si>
    <t>Cost Calculation for 400 new sewing machines in WH</t>
  </si>
  <si>
    <t>Extra 400 Sewing machines in WH</t>
  </si>
  <si>
    <t>Sewing Machine cost</t>
  </si>
  <si>
    <t>Electricla and Mechanical fitting</t>
  </si>
  <si>
    <t>Extra Air conditioning cost</t>
  </si>
  <si>
    <t>Total expenditure</t>
  </si>
  <si>
    <t>Units</t>
  </si>
  <si>
    <t>Cost</t>
  </si>
  <si>
    <t>Machine Life years</t>
  </si>
  <si>
    <t>Residual Value 10%</t>
  </si>
  <si>
    <t>Depreciation</t>
  </si>
  <si>
    <t>1st Year</t>
  </si>
  <si>
    <t>2nd Year</t>
  </si>
  <si>
    <t>3rd Year</t>
  </si>
  <si>
    <t>4th Year</t>
  </si>
  <si>
    <t>5th Year</t>
  </si>
  <si>
    <t>6th Year</t>
  </si>
  <si>
    <t>7th Year</t>
  </si>
  <si>
    <t>Air Freight Cost</t>
  </si>
  <si>
    <t>Air freight/piece</t>
  </si>
  <si>
    <t>Air freight/1000 SAM</t>
  </si>
  <si>
    <t>Production Restrictions</t>
  </si>
  <si>
    <t>WX</t>
  </si>
  <si>
    <t>WH</t>
  </si>
  <si>
    <t>Y</t>
  </si>
  <si>
    <t>N</t>
  </si>
  <si>
    <t>Variable cost</t>
  </si>
  <si>
    <t>Materials Cost/1000 SAM</t>
  </si>
  <si>
    <t>Other production cost/1000 SAM</t>
  </si>
  <si>
    <t>Sewing cost/1000 SAM</t>
  </si>
  <si>
    <t>Transportation cost/1000 SAM</t>
  </si>
  <si>
    <t>Total Variable cost/1000 SAM</t>
  </si>
  <si>
    <t>Minutes per day(10hrs *60 mins)</t>
  </si>
  <si>
    <t>Wx factory</t>
  </si>
  <si>
    <t>Sewing Operator occupancy rate</t>
  </si>
  <si>
    <t>Sewing operators</t>
  </si>
  <si>
    <t>Sewing capacity</t>
  </si>
  <si>
    <t>WH Factory</t>
  </si>
  <si>
    <t>Number of sewing machines  2600</t>
  </si>
  <si>
    <t>Number of sewing machines  1550</t>
  </si>
  <si>
    <t>No of working day</t>
  </si>
  <si>
    <t>Factory</t>
  </si>
  <si>
    <t>Monthly Sewing Capacity (in SAM)</t>
  </si>
  <si>
    <t>Estimated SAM Required to meet Demand</t>
  </si>
  <si>
    <t>Total Capacity</t>
  </si>
  <si>
    <t>WX Factory</t>
  </si>
  <si>
    <t>Total Variable Cost (per 1000 SAM)</t>
  </si>
  <si>
    <t>Estimated Monthly Shipment Quantity (in pcs.)</t>
  </si>
  <si>
    <t>Estimated Revenue (for pcs in  CNY)</t>
  </si>
  <si>
    <t>Supply (in SAM)</t>
  </si>
  <si>
    <t>Demand (in SAM)</t>
  </si>
  <si>
    <t>&lt;=</t>
  </si>
  <si>
    <t>Constraint</t>
  </si>
  <si>
    <t>Objective</t>
  </si>
  <si>
    <t>Total Variable Cost
(in CNY)</t>
  </si>
  <si>
    <t>Air Freight
(in CNY)</t>
  </si>
  <si>
    <t>Total Revenue
(in CNY)</t>
  </si>
  <si>
    <t>Constraints</t>
  </si>
  <si>
    <t>Profit (in CNY)</t>
  </si>
  <si>
    <t>=</t>
  </si>
  <si>
    <t>Total Produced Quantity</t>
  </si>
  <si>
    <t>Production (in SAM)</t>
  </si>
  <si>
    <t>Total Supply (in SAM)</t>
  </si>
  <si>
    <t>Supply is greater than Demand</t>
  </si>
  <si>
    <t>Is production greater than Allowable Quantity</t>
  </si>
  <si>
    <t>Maximum Allowable SAM (WX)</t>
  </si>
  <si>
    <t>Maximum Allowable SAM (WH)</t>
  </si>
  <si>
    <t>Monthly Available Sewing Capacity (in SAM)</t>
  </si>
  <si>
    <t>Objective Function</t>
  </si>
  <si>
    <t>Monthly Allowable Supply (As per Client Requirement)</t>
  </si>
  <si>
    <t>Total Variable cost/1000 SAM (WX)</t>
  </si>
  <si>
    <t>Total Variable cost/1000 SAM (WH)</t>
  </si>
  <si>
    <t>Average SAM per Piece</t>
  </si>
  <si>
    <t>Minimum Production SAM (WX)</t>
  </si>
  <si>
    <t>Minimum Production SAM (WH)</t>
  </si>
  <si>
    <t>New Demand (in SAM)
(Demand + Shortage)</t>
  </si>
  <si>
    <t>Supply</t>
  </si>
  <si>
    <t>New Demand</t>
  </si>
  <si>
    <t>Shortage</t>
  </si>
  <si>
    <t>Average Revenue per 1000 SAM (in 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</si>
</sst>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[$¥-804]* #,##0.00_ ;_ [$¥-804]* \-#,##0.00_ ;_ [$¥-804]* &quot;-&quot;??_ ;_ @_ "/>
    <numFmt numFmtId="166" formatCode="_ [$¥-804]* #,##0_ ;_ [$¥-804]* \-#,##0_ ;_ [$¥-804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/>
    <xf numFmtId="0" fontId="3" fillId="0" borderId="1" xfId="0" applyFont="1" applyBorder="1"/>
    <xf numFmtId="0" fontId="2" fillId="0" borderId="0" xfId="0" applyFont="1"/>
    <xf numFmtId="0" fontId="4" fillId="0" borderId="1" xfId="0" applyFont="1" applyBorder="1"/>
    <xf numFmtId="9" fontId="0" fillId="0" borderId="1" xfId="0" applyNumberFormat="1" applyBorder="1"/>
    <xf numFmtId="3" fontId="0" fillId="0" borderId="1" xfId="0" applyNumberFormat="1" applyBorder="1"/>
    <xf numFmtId="0" fontId="0" fillId="0" borderId="1" xfId="0" applyFill="1" applyBorder="1"/>
    <xf numFmtId="0" fontId="0" fillId="0" borderId="5" xfId="0" applyBorder="1"/>
    <xf numFmtId="0" fontId="2" fillId="0" borderId="1" xfId="0" applyFont="1" applyFill="1" applyBorder="1"/>
    <xf numFmtId="10" fontId="0" fillId="0" borderId="1" xfId="0" applyNumberFormat="1" applyFill="1" applyBorder="1"/>
    <xf numFmtId="0" fontId="2" fillId="0" borderId="1" xfId="0" applyFont="1" applyBorder="1" applyAlignment="1">
      <alignment wrapText="1"/>
    </xf>
    <xf numFmtId="164" fontId="0" fillId="0" borderId="1" xfId="1" applyNumberFormat="1" applyFont="1" applyBorder="1"/>
    <xf numFmtId="43" fontId="5" fillId="2" borderId="1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43" fontId="5" fillId="2" borderId="1" xfId="1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/>
    <xf numFmtId="43" fontId="5" fillId="2" borderId="1" xfId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1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166" fontId="3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0" xfId="1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4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4" borderId="8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/>
    </xf>
    <xf numFmtId="43" fontId="5" fillId="2" borderId="6" xfId="1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Z3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RowHeight="15" x14ac:dyDescent="0.25"/>
  <cols>
    <col min="2" max="2" width="21.7109375" bestFit="1" customWidth="1"/>
    <col min="3" max="3" width="15" customWidth="1"/>
    <col min="4" max="4" width="15.85546875" bestFit="1" customWidth="1"/>
    <col min="5" max="14" width="15.140625" bestFit="1" customWidth="1"/>
    <col min="15" max="15" width="14.85546875" bestFit="1" customWidth="1"/>
    <col min="16" max="16" width="13.5703125" customWidth="1"/>
    <col min="17" max="17" width="13.85546875" bestFit="1" customWidth="1"/>
    <col min="18" max="26" width="13.7109375" bestFit="1" customWidth="1"/>
  </cols>
  <sheetData>
    <row r="3" spans="2:26" x14ac:dyDescent="0.25">
      <c r="B3" s="89" t="s">
        <v>1</v>
      </c>
      <c r="C3" s="89" t="s">
        <v>72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 t="s">
        <v>64</v>
      </c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2:26" x14ac:dyDescent="0.25">
      <c r="B4" s="89"/>
      <c r="C4" s="84" t="s">
        <v>2</v>
      </c>
      <c r="D4" s="84" t="s">
        <v>3</v>
      </c>
      <c r="E4" s="84" t="s">
        <v>4</v>
      </c>
      <c r="F4" s="84" t="s">
        <v>5</v>
      </c>
      <c r="G4" s="84" t="s">
        <v>6</v>
      </c>
      <c r="H4" s="84" t="s">
        <v>7</v>
      </c>
      <c r="I4" s="84" t="s">
        <v>8</v>
      </c>
      <c r="J4" s="84" t="s">
        <v>9</v>
      </c>
      <c r="K4" s="84" t="s">
        <v>10</v>
      </c>
      <c r="L4" s="84" t="s">
        <v>11</v>
      </c>
      <c r="M4" s="84" t="s">
        <v>12</v>
      </c>
      <c r="N4" s="84" t="s">
        <v>13</v>
      </c>
      <c r="O4" s="84" t="s">
        <v>2</v>
      </c>
      <c r="P4" s="84" t="s">
        <v>3</v>
      </c>
      <c r="Q4" s="84" t="s">
        <v>4</v>
      </c>
      <c r="R4" s="84" t="s">
        <v>5</v>
      </c>
      <c r="S4" s="84" t="s">
        <v>6</v>
      </c>
      <c r="T4" s="84" t="s">
        <v>7</v>
      </c>
      <c r="U4" s="84" t="s">
        <v>8</v>
      </c>
      <c r="V4" s="84" t="s">
        <v>9</v>
      </c>
      <c r="W4" s="84" t="s">
        <v>10</v>
      </c>
      <c r="X4" s="84" t="s">
        <v>11</v>
      </c>
      <c r="Y4" s="84" t="s">
        <v>12</v>
      </c>
      <c r="Z4" s="84" t="s">
        <v>13</v>
      </c>
    </row>
    <row r="5" spans="2:26" x14ac:dyDescent="0.25">
      <c r="B5" s="84" t="s">
        <v>88</v>
      </c>
      <c r="C5" s="64">
        <v>4760000</v>
      </c>
      <c r="D5" s="64">
        <v>4760000</v>
      </c>
      <c r="E5" s="64">
        <v>4760000</v>
      </c>
      <c r="F5" s="64">
        <v>21722150</v>
      </c>
      <c r="G5" s="64">
        <v>34459000</v>
      </c>
      <c r="H5" s="64">
        <v>38954000</v>
      </c>
      <c r="I5" s="64">
        <v>37456000</v>
      </c>
      <c r="J5" s="64">
        <v>37456000</v>
      </c>
      <c r="K5" s="64">
        <v>37456000</v>
      </c>
      <c r="L5" s="64">
        <v>30082600</v>
      </c>
      <c r="M5" s="64">
        <v>10928875</v>
      </c>
      <c r="N5" s="64">
        <v>4760000</v>
      </c>
      <c r="O5" s="64">
        <v>7892600</v>
      </c>
      <c r="P5" s="64">
        <v>7639400</v>
      </c>
      <c r="Q5" s="64">
        <v>16730175</v>
      </c>
      <c r="R5" s="64">
        <v>18883000</v>
      </c>
      <c r="S5" s="64">
        <v>20333000</v>
      </c>
      <c r="T5" s="64">
        <v>22986000</v>
      </c>
      <c r="U5" s="64">
        <v>22101000</v>
      </c>
      <c r="V5" s="64">
        <v>22101000</v>
      </c>
      <c r="W5" s="64">
        <v>22101000</v>
      </c>
      <c r="X5" s="64">
        <v>21593000</v>
      </c>
      <c r="Y5" s="64">
        <v>11936150</v>
      </c>
      <c r="Z5" s="64">
        <v>7919050</v>
      </c>
    </row>
    <row r="6" spans="2:26" x14ac:dyDescent="0.25">
      <c r="B6" s="84" t="s">
        <v>79</v>
      </c>
      <c r="C6" s="50" t="s">
        <v>78</v>
      </c>
      <c r="D6" s="50" t="s">
        <v>78</v>
      </c>
      <c r="E6" s="50" t="s">
        <v>78</v>
      </c>
      <c r="F6" s="50" t="s">
        <v>78</v>
      </c>
      <c r="G6" s="50" t="s">
        <v>86</v>
      </c>
      <c r="H6" s="50" t="s">
        <v>86</v>
      </c>
      <c r="I6" s="50" t="s">
        <v>86</v>
      </c>
      <c r="J6" s="50" t="s">
        <v>86</v>
      </c>
      <c r="K6" s="50" t="s">
        <v>86</v>
      </c>
      <c r="L6" s="50" t="s">
        <v>86</v>
      </c>
      <c r="M6" s="50" t="s">
        <v>78</v>
      </c>
      <c r="N6" s="50" t="s">
        <v>78</v>
      </c>
      <c r="O6" s="50" t="s">
        <v>78</v>
      </c>
      <c r="P6" s="50" t="s">
        <v>78</v>
      </c>
      <c r="Q6" s="50" t="s">
        <v>78</v>
      </c>
      <c r="R6" s="50" t="s">
        <v>78</v>
      </c>
      <c r="S6" s="50" t="s">
        <v>86</v>
      </c>
      <c r="T6" s="50" t="s">
        <v>86</v>
      </c>
      <c r="U6" s="50" t="s">
        <v>86</v>
      </c>
      <c r="V6" s="50" t="s">
        <v>86</v>
      </c>
      <c r="W6" s="50" t="s">
        <v>86</v>
      </c>
      <c r="X6" s="50" t="s">
        <v>86</v>
      </c>
      <c r="Y6" s="50" t="s">
        <v>78</v>
      </c>
      <c r="Z6" s="50" t="s">
        <v>78</v>
      </c>
    </row>
    <row r="7" spans="2:26" x14ac:dyDescent="0.25">
      <c r="B7" s="84" t="s">
        <v>76</v>
      </c>
      <c r="C7" s="50">
        <v>29203000</v>
      </c>
      <c r="D7" s="35">
        <v>26957000</v>
      </c>
      <c r="E7" s="35">
        <v>29203000</v>
      </c>
      <c r="F7" s="35">
        <v>31674000</v>
      </c>
      <c r="G7" s="35">
        <v>34459000</v>
      </c>
      <c r="H7" s="35">
        <v>38954000</v>
      </c>
      <c r="I7" s="35">
        <v>37456000</v>
      </c>
      <c r="J7" s="35">
        <v>37456000</v>
      </c>
      <c r="K7" s="35">
        <v>37456000</v>
      </c>
      <c r="L7" s="35">
        <f>L9</f>
        <v>30082600</v>
      </c>
      <c r="M7" s="35">
        <v>31590000</v>
      </c>
      <c r="N7" s="35">
        <v>28080000</v>
      </c>
      <c r="O7" s="50">
        <v>17216000</v>
      </c>
      <c r="P7" s="35">
        <v>15892000</v>
      </c>
      <c r="Q7" s="35">
        <v>17216000</v>
      </c>
      <c r="R7" s="35">
        <v>18883000</v>
      </c>
      <c r="S7" s="35">
        <v>20333000</v>
      </c>
      <c r="T7" s="35">
        <v>22986000</v>
      </c>
      <c r="U7" s="35">
        <v>22101000</v>
      </c>
      <c r="V7" s="35">
        <v>22101000</v>
      </c>
      <c r="W7" s="35">
        <v>22101000</v>
      </c>
      <c r="X7" s="35">
        <v>21593000</v>
      </c>
      <c r="Y7" s="35">
        <v>18623000</v>
      </c>
      <c r="Z7" s="35">
        <v>16554000</v>
      </c>
    </row>
    <row r="8" spans="2:26" x14ac:dyDescent="0.25">
      <c r="B8" s="83" t="s">
        <v>79</v>
      </c>
      <c r="C8" s="85" t="s">
        <v>78</v>
      </c>
      <c r="D8" s="85" t="s">
        <v>78</v>
      </c>
      <c r="E8" s="85" t="s">
        <v>78</v>
      </c>
      <c r="F8" s="85" t="s">
        <v>78</v>
      </c>
      <c r="G8" s="85" t="s">
        <v>78</v>
      </c>
      <c r="H8" s="85" t="s">
        <v>78</v>
      </c>
      <c r="I8" s="85" t="s">
        <v>78</v>
      </c>
      <c r="J8" s="85" t="s">
        <v>78</v>
      </c>
      <c r="K8" s="85" t="s">
        <v>78</v>
      </c>
      <c r="L8" s="85" t="s">
        <v>78</v>
      </c>
      <c r="M8" s="85" t="s">
        <v>78</v>
      </c>
      <c r="N8" s="85" t="s">
        <v>78</v>
      </c>
      <c r="O8" s="85" t="s">
        <v>78</v>
      </c>
      <c r="P8" s="85" t="s">
        <v>78</v>
      </c>
      <c r="Q8" s="85" t="s">
        <v>78</v>
      </c>
      <c r="R8" s="85" t="s">
        <v>78</v>
      </c>
      <c r="S8" s="85" t="s">
        <v>78</v>
      </c>
      <c r="T8" s="85" t="s">
        <v>78</v>
      </c>
      <c r="U8" s="85" t="s">
        <v>78</v>
      </c>
      <c r="V8" s="85" t="s">
        <v>78</v>
      </c>
      <c r="W8" s="85" t="s">
        <v>78</v>
      </c>
      <c r="X8" s="85" t="s">
        <v>78</v>
      </c>
      <c r="Y8" s="85" t="s">
        <v>78</v>
      </c>
      <c r="Z8" s="85" t="s">
        <v>78</v>
      </c>
    </row>
    <row r="9" spans="2:26" ht="45" x14ac:dyDescent="0.25">
      <c r="B9" s="83" t="s">
        <v>96</v>
      </c>
      <c r="C9" s="50">
        <v>11893000</v>
      </c>
      <c r="D9" s="50">
        <v>11893000</v>
      </c>
      <c r="E9" s="50">
        <v>20224175</v>
      </c>
      <c r="F9" s="50">
        <v>34518750</v>
      </c>
      <c r="G9" s="50">
        <v>48617425</v>
      </c>
      <c r="H9" s="50">
        <v>55839450</v>
      </c>
      <c r="I9" s="50">
        <v>59615575</v>
      </c>
      <c r="J9" s="50">
        <v>52617750</v>
      </c>
      <c r="K9" s="50">
        <v>42022375</v>
      </c>
      <c r="L9" s="50">
        <v>30082600</v>
      </c>
      <c r="M9" s="50">
        <v>14699650</v>
      </c>
      <c r="N9" s="50">
        <v>11666250</v>
      </c>
      <c r="O9" s="35">
        <v>12652600</v>
      </c>
      <c r="P9" s="35">
        <v>12399400</v>
      </c>
      <c r="Q9" s="35">
        <v>17859775</v>
      </c>
      <c r="R9" s="35">
        <v>33563150</v>
      </c>
      <c r="S9" s="35">
        <v>48451525</v>
      </c>
      <c r="T9" s="35">
        <v>56250450</v>
      </c>
      <c r="U9" s="35">
        <v>60314175</v>
      </c>
      <c r="V9" s="35">
        <v>54479250</v>
      </c>
      <c r="W9" s="35">
        <v>40047975</v>
      </c>
      <c r="X9" s="35">
        <v>28546500</v>
      </c>
      <c r="Y9" s="35">
        <v>11936150</v>
      </c>
      <c r="Z9" s="35">
        <v>12679050</v>
      </c>
    </row>
    <row r="10" spans="2:26" ht="45" x14ac:dyDescent="0.25">
      <c r="B10" s="83" t="s">
        <v>91</v>
      </c>
      <c r="C10" s="85" t="b">
        <f t="shared" ref="C10:Z10" si="0">C9&gt;=C5</f>
        <v>1</v>
      </c>
      <c r="D10" s="85" t="b">
        <f t="shared" si="0"/>
        <v>1</v>
      </c>
      <c r="E10" s="85" t="b">
        <f t="shared" si="0"/>
        <v>1</v>
      </c>
      <c r="F10" s="85" t="b">
        <f t="shared" si="0"/>
        <v>1</v>
      </c>
      <c r="G10" s="85" t="b">
        <f t="shared" si="0"/>
        <v>1</v>
      </c>
      <c r="H10" s="85" t="b">
        <f t="shared" si="0"/>
        <v>1</v>
      </c>
      <c r="I10" s="85" t="b">
        <f t="shared" si="0"/>
        <v>1</v>
      </c>
      <c r="J10" s="85" t="b">
        <f t="shared" si="0"/>
        <v>1</v>
      </c>
      <c r="K10" s="85" t="b">
        <f t="shared" si="0"/>
        <v>1</v>
      </c>
      <c r="L10" s="85" t="b">
        <f t="shared" si="0"/>
        <v>1</v>
      </c>
      <c r="M10" s="85" t="b">
        <f t="shared" si="0"/>
        <v>1</v>
      </c>
      <c r="N10" s="85" t="b">
        <f t="shared" si="0"/>
        <v>1</v>
      </c>
      <c r="O10" s="85" t="b">
        <f t="shared" si="0"/>
        <v>1</v>
      </c>
      <c r="P10" s="85" t="b">
        <f t="shared" si="0"/>
        <v>1</v>
      </c>
      <c r="Q10" s="85" t="b">
        <f t="shared" si="0"/>
        <v>1</v>
      </c>
      <c r="R10" s="85" t="b">
        <f t="shared" si="0"/>
        <v>1</v>
      </c>
      <c r="S10" s="85" t="b">
        <f t="shared" si="0"/>
        <v>1</v>
      </c>
      <c r="T10" s="85" t="b">
        <f t="shared" si="0"/>
        <v>1</v>
      </c>
      <c r="U10" s="85" t="b">
        <f t="shared" si="0"/>
        <v>1</v>
      </c>
      <c r="V10" s="85" t="b">
        <f t="shared" si="0"/>
        <v>1</v>
      </c>
      <c r="W10" s="85" t="b">
        <f t="shared" si="0"/>
        <v>1</v>
      </c>
      <c r="X10" s="85" t="b">
        <f t="shared" si="0"/>
        <v>1</v>
      </c>
      <c r="Y10" s="85" t="b">
        <f t="shared" si="0"/>
        <v>1</v>
      </c>
      <c r="Z10" s="85" t="b">
        <f t="shared" si="0"/>
        <v>1</v>
      </c>
    </row>
    <row r="11" spans="2:26" s="54" customFormat="1" x14ac:dyDescent="0.25">
      <c r="B11" s="68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2:26" s="54" customFormat="1" x14ac:dyDescent="0.25">
      <c r="B12" s="68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2:26" s="54" customFormat="1" x14ac:dyDescent="0.25">
      <c r="B13" s="18" t="s">
        <v>84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  <c r="O13" s="18" t="s">
        <v>14</v>
      </c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2:26" x14ac:dyDescent="0.25">
      <c r="B14" s="18" t="s">
        <v>89</v>
      </c>
      <c r="C14" s="50">
        <f>C7+O7</f>
        <v>46419000</v>
      </c>
      <c r="D14" s="50">
        <f>D7+P7</f>
        <v>42849000</v>
      </c>
      <c r="E14" s="50">
        <f>E7+Q7</f>
        <v>46419000</v>
      </c>
      <c r="F14" s="50">
        <f>F7+R7</f>
        <v>50557000</v>
      </c>
      <c r="G14" s="50">
        <f>G7+S7</f>
        <v>54792000</v>
      </c>
      <c r="H14" s="50">
        <f>H7+T7</f>
        <v>61940000</v>
      </c>
      <c r="I14" s="50">
        <f>I7+U7</f>
        <v>59557000</v>
      </c>
      <c r="J14" s="50">
        <f>J7+V7</f>
        <v>59557000</v>
      </c>
      <c r="K14" s="50">
        <f>K7+W7</f>
        <v>59557000</v>
      </c>
      <c r="L14" s="50">
        <f>L7+X7</f>
        <v>51675600</v>
      </c>
      <c r="M14" s="50">
        <f>M7+Y7</f>
        <v>50213000</v>
      </c>
      <c r="N14" s="50">
        <f>N7+Z7</f>
        <v>44634000</v>
      </c>
      <c r="O14" s="57">
        <f>SUM(C14:N14)</f>
        <v>628169600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2:26" x14ac:dyDescent="0.25">
      <c r="B15" s="18" t="s">
        <v>87</v>
      </c>
      <c r="C15" s="50">
        <f>C5+O5</f>
        <v>12652600</v>
      </c>
      <c r="D15" s="50">
        <f>D5+P5</f>
        <v>12399400</v>
      </c>
      <c r="E15" s="50">
        <f>E5+Q5</f>
        <v>21490175</v>
      </c>
      <c r="F15" s="50">
        <f>F5+R5</f>
        <v>40605150</v>
      </c>
      <c r="G15" s="50">
        <f>G5+S5</f>
        <v>54792000</v>
      </c>
      <c r="H15" s="50">
        <f>H5+T5</f>
        <v>61940000</v>
      </c>
      <c r="I15" s="50">
        <f>I5+U5</f>
        <v>59557000</v>
      </c>
      <c r="J15" s="50">
        <f>J5+V5</f>
        <v>59557000</v>
      </c>
      <c r="K15" s="50">
        <f>K5+W5</f>
        <v>59557000</v>
      </c>
      <c r="L15" s="50">
        <f>L5+X5</f>
        <v>51675600</v>
      </c>
      <c r="M15" s="50">
        <f>M5+Y5</f>
        <v>22865025</v>
      </c>
      <c r="N15" s="50">
        <f>N5+Z5</f>
        <v>12679050</v>
      </c>
      <c r="O15" s="57">
        <f>SUM(C15:N15)</f>
        <v>469770000</v>
      </c>
      <c r="P15" s="72"/>
      <c r="Q15" s="72"/>
      <c r="R15" s="69"/>
      <c r="S15" s="69"/>
      <c r="T15" s="69"/>
      <c r="U15" s="69"/>
      <c r="V15" s="69"/>
      <c r="W15" s="69"/>
      <c r="X15" s="69"/>
      <c r="Y15" s="69"/>
      <c r="Z15" s="69"/>
    </row>
    <row r="16" spans="2:26" x14ac:dyDescent="0.25">
      <c r="B16" s="18" t="s">
        <v>79</v>
      </c>
      <c r="C16" s="50" t="s">
        <v>86</v>
      </c>
      <c r="D16" s="50" t="s">
        <v>86</v>
      </c>
      <c r="E16" s="50" t="s">
        <v>86</v>
      </c>
      <c r="F16" s="50" t="s">
        <v>86</v>
      </c>
      <c r="G16" s="50" t="s">
        <v>78</v>
      </c>
      <c r="H16" s="50" t="s">
        <v>78</v>
      </c>
      <c r="I16" s="50" t="s">
        <v>78</v>
      </c>
      <c r="J16" s="50" t="s">
        <v>78</v>
      </c>
      <c r="K16" s="50" t="s">
        <v>78</v>
      </c>
      <c r="L16" s="50" t="s">
        <v>78</v>
      </c>
      <c r="M16" s="50" t="s">
        <v>86</v>
      </c>
      <c r="N16" s="50" t="s">
        <v>86</v>
      </c>
      <c r="O16" s="57"/>
      <c r="P16" s="72"/>
      <c r="Q16" s="72"/>
      <c r="R16" s="69"/>
      <c r="S16" s="69"/>
      <c r="T16" s="69"/>
      <c r="U16" s="69"/>
      <c r="V16" s="69"/>
      <c r="W16" s="69"/>
      <c r="X16" s="69"/>
      <c r="Y16" s="69"/>
      <c r="Z16" s="69"/>
    </row>
    <row r="17" spans="2:26" ht="45" x14ac:dyDescent="0.25">
      <c r="B17" s="79" t="s">
        <v>102</v>
      </c>
      <c r="C17" s="50">
        <v>12652600</v>
      </c>
      <c r="D17" s="35">
        <v>12399400</v>
      </c>
      <c r="E17" s="35">
        <v>21490175</v>
      </c>
      <c r="F17" s="35">
        <v>40605150</v>
      </c>
      <c r="G17" s="35">
        <v>59523025</v>
      </c>
      <c r="H17" s="35">
        <v>74267275</v>
      </c>
      <c r="I17" s="35">
        <v>86146050</v>
      </c>
      <c r="J17" s="35">
        <v>93156800</v>
      </c>
      <c r="K17" s="35">
        <v>82723775</v>
      </c>
      <c r="L17" s="35">
        <v>58574975</v>
      </c>
      <c r="M17" s="35">
        <v>22865025</v>
      </c>
      <c r="N17" s="35">
        <v>12679050</v>
      </c>
      <c r="O17" s="57">
        <f>SUM(C17:N17)</f>
        <v>577083300</v>
      </c>
      <c r="P17" s="72"/>
      <c r="Q17" s="72"/>
      <c r="R17" s="69"/>
      <c r="S17" s="69"/>
      <c r="T17" s="69"/>
      <c r="U17" s="69"/>
      <c r="V17" s="69"/>
      <c r="W17" s="69"/>
      <c r="X17" s="69"/>
      <c r="Y17" s="69"/>
      <c r="Z17" s="69"/>
    </row>
    <row r="18" spans="2:26" ht="30" x14ac:dyDescent="0.25">
      <c r="B18" s="31" t="s">
        <v>90</v>
      </c>
      <c r="C18" s="38" t="b">
        <f>C17&lt;=C14</f>
        <v>1</v>
      </c>
      <c r="D18" s="77" t="b">
        <f t="shared" ref="D18:N18" si="1">D17&lt;=D14</f>
        <v>1</v>
      </c>
      <c r="E18" s="77" t="b">
        <f t="shared" si="1"/>
        <v>1</v>
      </c>
      <c r="F18" s="77" t="b">
        <f t="shared" si="1"/>
        <v>1</v>
      </c>
      <c r="G18" s="77" t="b">
        <f t="shared" si="1"/>
        <v>0</v>
      </c>
      <c r="H18" s="77" t="b">
        <f t="shared" si="1"/>
        <v>0</v>
      </c>
      <c r="I18" s="77" t="b">
        <f t="shared" si="1"/>
        <v>0</v>
      </c>
      <c r="J18" s="77" t="b">
        <f t="shared" si="1"/>
        <v>0</v>
      </c>
      <c r="K18" s="77" t="b">
        <f t="shared" si="1"/>
        <v>0</v>
      </c>
      <c r="L18" s="77" t="b">
        <f>L17&lt;=L14</f>
        <v>0</v>
      </c>
      <c r="M18" s="77" t="b">
        <f t="shared" si="1"/>
        <v>1</v>
      </c>
      <c r="N18" s="77" t="b">
        <f t="shared" si="1"/>
        <v>1</v>
      </c>
      <c r="O18" s="71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2:26" x14ac:dyDescent="0.25">
      <c r="B19" s="18" t="s">
        <v>77</v>
      </c>
      <c r="C19" s="50">
        <v>12652600</v>
      </c>
      <c r="D19" s="35">
        <v>12399400</v>
      </c>
      <c r="E19" s="35">
        <v>21490175</v>
      </c>
      <c r="F19" s="35">
        <v>40605150</v>
      </c>
      <c r="G19" s="35">
        <v>59523025</v>
      </c>
      <c r="H19" s="35">
        <v>69536250</v>
      </c>
      <c r="I19" s="35">
        <v>73818775</v>
      </c>
      <c r="J19" s="35">
        <v>66567750</v>
      </c>
      <c r="K19" s="35">
        <v>49123975</v>
      </c>
      <c r="L19" s="35">
        <v>35408200</v>
      </c>
      <c r="M19" s="35">
        <v>15965650</v>
      </c>
      <c r="N19" s="35">
        <v>12679050</v>
      </c>
      <c r="O19" s="42">
        <f>SUM(C19:N19)</f>
        <v>469770000</v>
      </c>
    </row>
    <row r="20" spans="2:26" ht="30" x14ac:dyDescent="0.25">
      <c r="B20" s="31" t="s">
        <v>83</v>
      </c>
      <c r="C20" s="59">
        <f>C15*$C$29/1000</f>
        <v>12889304.647955382</v>
      </c>
      <c r="D20" s="59">
        <f t="shared" ref="D20:N20" si="2">D15*$C$29/1000</f>
        <v>12631367.78621453</v>
      </c>
      <c r="E20" s="59">
        <f t="shared" si="2"/>
        <v>21892212.866357472</v>
      </c>
      <c r="F20" s="59">
        <f t="shared" si="2"/>
        <v>41364790.527316555</v>
      </c>
      <c r="G20" s="59">
        <f t="shared" si="2"/>
        <v>55817047.900887668</v>
      </c>
      <c r="H20" s="59">
        <f t="shared" si="2"/>
        <v>63098772.575941414</v>
      </c>
      <c r="I20" s="59">
        <f t="shared" si="2"/>
        <v>60671191.448261917</v>
      </c>
      <c r="J20" s="59">
        <f t="shared" si="2"/>
        <v>60671191.448261917</v>
      </c>
      <c r="K20" s="59">
        <f t="shared" si="2"/>
        <v>60671191.448261917</v>
      </c>
      <c r="L20" s="59">
        <f t="shared" si="2"/>
        <v>52642346.337186277</v>
      </c>
      <c r="M20" s="59">
        <f t="shared" si="2"/>
        <v>23292783.539202694</v>
      </c>
      <c r="N20" s="59">
        <f t="shared" si="2"/>
        <v>12916249.474152245</v>
      </c>
      <c r="O20" s="42">
        <f t="shared" ref="O20:O22" si="3">SUM(C20:N20)</f>
        <v>478558450</v>
      </c>
    </row>
    <row r="21" spans="2:26" ht="30" x14ac:dyDescent="0.25">
      <c r="B21" s="31" t="s">
        <v>81</v>
      </c>
      <c r="C21" s="59">
        <f>((C5*$C$24)+(O5*$C$25))/1000</f>
        <v>10559633.4</v>
      </c>
      <c r="D21" s="59">
        <f>((D5*$C$24)+(P5*$C$25))/1000</f>
        <v>10354794.6</v>
      </c>
      <c r="E21" s="59">
        <f>((E5*$C$24)+(Q5*$C$25))/1000</f>
        <v>17709231.574999999</v>
      </c>
      <c r="F21" s="59">
        <f>((F5*$C$24)+(R5*$C$25))/1000</f>
        <v>34326672.549999997</v>
      </c>
      <c r="G21" s="59">
        <f>((G5*$C$24)+(S5*$C$25))/1000</f>
        <v>46669940</v>
      </c>
      <c r="H21" s="59">
        <f>((H5*$C$24)+(T5*$C$25))/1000</f>
        <v>52758332</v>
      </c>
      <c r="I21" s="59">
        <f>((I5*$C$24)+(U5*$C$25))/1000</f>
        <v>50728621</v>
      </c>
      <c r="J21" s="59">
        <f>((J5*$C$24)+(V5*$C$25))/1000</f>
        <v>50728621</v>
      </c>
      <c r="K21" s="59">
        <f>((K5*$C$24)+(W5*$C$25))/1000</f>
        <v>50728621</v>
      </c>
      <c r="L21" s="59">
        <f>((L5*$C$24)+(X5*$C$25))/1000</f>
        <v>43851177.200000003</v>
      </c>
      <c r="M21" s="59">
        <f>((M5*$C$24)+(Y5*$C$25))/1000</f>
        <v>19240968.725000001</v>
      </c>
      <c r="N21" s="59">
        <f>((N5*$C$24)+(Z5*$C$25))/1000</f>
        <v>10581031.449999999</v>
      </c>
      <c r="O21" s="42">
        <f t="shared" si="3"/>
        <v>398237644.5</v>
      </c>
    </row>
    <row r="22" spans="2:26" ht="30" x14ac:dyDescent="0.25">
      <c r="B22" s="31" t="s">
        <v>82</v>
      </c>
      <c r="C22" s="59">
        <v>0</v>
      </c>
      <c r="D22" s="55">
        <f>IF(C17&gt;C15,(C17-C15)*305/1000,0)</f>
        <v>0</v>
      </c>
      <c r="E22" s="55">
        <f t="shared" ref="E22:N22" si="4">IF(D17&gt;D15,(D17-D15)*305/1000,0)</f>
        <v>0</v>
      </c>
      <c r="F22" s="55">
        <f t="shared" si="4"/>
        <v>0</v>
      </c>
      <c r="G22" s="55">
        <f t="shared" si="4"/>
        <v>0</v>
      </c>
      <c r="H22" s="55">
        <f t="shared" si="4"/>
        <v>1442962.625</v>
      </c>
      <c r="I22" s="55">
        <f t="shared" si="4"/>
        <v>3759818.875</v>
      </c>
      <c r="J22" s="55">
        <f t="shared" si="4"/>
        <v>8109660.25</v>
      </c>
      <c r="K22" s="55">
        <f>IF(J17&gt;J15,(J17-J15)*305/1000,0)</f>
        <v>10247939</v>
      </c>
      <c r="L22" s="55">
        <f t="shared" si="4"/>
        <v>7065866.375</v>
      </c>
      <c r="M22" s="55">
        <f>IF(L17&gt;L15,(L17-L15)*305/1000,0)</f>
        <v>2104309.375</v>
      </c>
      <c r="N22" s="55">
        <f t="shared" si="4"/>
        <v>0</v>
      </c>
      <c r="O22" s="42">
        <f t="shared" si="3"/>
        <v>32730556.5</v>
      </c>
    </row>
    <row r="23" spans="2:26" ht="25.5" x14ac:dyDescent="0.25">
      <c r="B23" s="31" t="s">
        <v>85</v>
      </c>
      <c r="C23" s="59">
        <f>C20-C21-C22</f>
        <v>2329671.2479553819</v>
      </c>
      <c r="D23" s="59">
        <f>D20-D21-D22</f>
        <v>2276573.1862145308</v>
      </c>
      <c r="E23" s="59">
        <f t="shared" ref="E23:N23" si="5">E20-E21-E22</f>
        <v>4182981.2913574725</v>
      </c>
      <c r="F23" s="59">
        <f t="shared" si="5"/>
        <v>7038117.9773165584</v>
      </c>
      <c r="G23" s="59">
        <f t="shared" si="5"/>
        <v>9147107.9008876681</v>
      </c>
      <c r="H23" s="59">
        <f t="shared" si="5"/>
        <v>8897477.9509414136</v>
      </c>
      <c r="I23" s="59">
        <f t="shared" si="5"/>
        <v>6182751.5732619166</v>
      </c>
      <c r="J23" s="59">
        <f t="shared" si="5"/>
        <v>1832910.1982619166</v>
      </c>
      <c r="K23" s="59">
        <f t="shared" si="5"/>
        <v>-305368.55173808336</v>
      </c>
      <c r="L23" s="59">
        <f t="shared" si="5"/>
        <v>1725302.7621862739</v>
      </c>
      <c r="M23" s="59">
        <f t="shared" si="5"/>
        <v>1947505.4392026924</v>
      </c>
      <c r="N23" s="59">
        <f t="shared" si="5"/>
        <v>2335218.0241522454</v>
      </c>
      <c r="O23" s="76">
        <f>O20-O21-O22</f>
        <v>47590249</v>
      </c>
      <c r="P23" s="75" t="s">
        <v>95</v>
      </c>
    </row>
    <row r="24" spans="2:26" ht="30" x14ac:dyDescent="0.25">
      <c r="B24" s="31" t="s">
        <v>97</v>
      </c>
      <c r="C24" s="74">
        <v>877</v>
      </c>
    </row>
    <row r="25" spans="2:26" ht="30" x14ac:dyDescent="0.25">
      <c r="B25" s="31" t="s">
        <v>98</v>
      </c>
      <c r="C25" s="74">
        <v>809</v>
      </c>
    </row>
    <row r="26" spans="2:26" ht="30" x14ac:dyDescent="0.25">
      <c r="B26" s="33" t="s">
        <v>99</v>
      </c>
      <c r="C26" s="87">
        <v>23.8</v>
      </c>
    </row>
    <row r="27" spans="2:26" ht="30" x14ac:dyDescent="0.25">
      <c r="B27" s="33" t="s">
        <v>100</v>
      </c>
      <c r="C27" s="78">
        <f>C26*200000</f>
        <v>4760000</v>
      </c>
    </row>
    <row r="28" spans="2:26" ht="30" x14ac:dyDescent="0.25">
      <c r="B28" s="33" t="s">
        <v>101</v>
      </c>
      <c r="C28" s="78">
        <f>C26*100000</f>
        <v>2380000</v>
      </c>
    </row>
    <row r="29" spans="2:26" ht="30" x14ac:dyDescent="0.25">
      <c r="B29" s="81" t="s">
        <v>106</v>
      </c>
      <c r="C29" s="88">
        <v>1018.7079847584988</v>
      </c>
    </row>
    <row r="33" spans="2:14" x14ac:dyDescent="0.25">
      <c r="B33" s="82"/>
      <c r="C33" s="80" t="s">
        <v>2</v>
      </c>
      <c r="D33" s="80" t="s">
        <v>3</v>
      </c>
      <c r="E33" s="80" t="s">
        <v>4</v>
      </c>
      <c r="F33" s="80" t="s">
        <v>5</v>
      </c>
      <c r="G33" s="80" t="s">
        <v>6</v>
      </c>
      <c r="H33" s="80" t="s">
        <v>7</v>
      </c>
      <c r="I33" s="80" t="s">
        <v>8</v>
      </c>
      <c r="J33" s="80" t="s">
        <v>9</v>
      </c>
      <c r="K33" s="80" t="s">
        <v>10</v>
      </c>
      <c r="L33" s="80" t="s">
        <v>11</v>
      </c>
      <c r="M33" s="80" t="s">
        <v>12</v>
      </c>
      <c r="N33" s="80" t="s">
        <v>13</v>
      </c>
    </row>
    <row r="34" spans="2:14" x14ac:dyDescent="0.25">
      <c r="B34" s="79" t="s">
        <v>77</v>
      </c>
      <c r="C34" s="35">
        <v>12652600</v>
      </c>
      <c r="D34" s="35">
        <v>12399400</v>
      </c>
      <c r="E34" s="35">
        <v>21490175</v>
      </c>
      <c r="F34" s="35">
        <v>40605150</v>
      </c>
      <c r="G34" s="35">
        <v>59523025</v>
      </c>
      <c r="H34" s="35">
        <v>69536250</v>
      </c>
      <c r="I34" s="35">
        <v>73818775</v>
      </c>
      <c r="J34" s="35">
        <v>66567750</v>
      </c>
      <c r="K34" s="35">
        <v>49123975</v>
      </c>
      <c r="L34" s="35">
        <v>35408200</v>
      </c>
      <c r="M34" s="35">
        <v>15965650</v>
      </c>
      <c r="N34" s="35">
        <v>12679050</v>
      </c>
    </row>
    <row r="35" spans="2:14" x14ac:dyDescent="0.25">
      <c r="B35" s="79" t="s">
        <v>103</v>
      </c>
      <c r="C35" s="35">
        <v>46419000</v>
      </c>
      <c r="D35" s="35">
        <v>42849000</v>
      </c>
      <c r="E35" s="35">
        <v>46419000</v>
      </c>
      <c r="F35" s="35">
        <v>50557000</v>
      </c>
      <c r="G35" s="35">
        <v>54792000</v>
      </c>
      <c r="H35" s="35">
        <v>61940000</v>
      </c>
      <c r="I35" s="35">
        <v>59557000</v>
      </c>
      <c r="J35" s="35">
        <v>59557000</v>
      </c>
      <c r="K35" s="35">
        <v>59557000</v>
      </c>
      <c r="L35" s="35">
        <v>51675600</v>
      </c>
      <c r="M35" s="35">
        <v>50213000</v>
      </c>
      <c r="N35" s="35">
        <v>44634000</v>
      </c>
    </row>
    <row r="36" spans="2:14" x14ac:dyDescent="0.25">
      <c r="B36" s="79" t="s">
        <v>105</v>
      </c>
      <c r="C36" s="35">
        <v>0</v>
      </c>
      <c r="D36" s="35">
        <v>0</v>
      </c>
      <c r="E36" s="35">
        <v>0</v>
      </c>
      <c r="F36" s="35">
        <v>0</v>
      </c>
      <c r="G36" s="35">
        <v>4731025</v>
      </c>
      <c r="H36" s="35">
        <f>G36+H34-H35</f>
        <v>12327275</v>
      </c>
      <c r="I36" s="35">
        <f t="shared" ref="I36:L36" si="6">H36+I34-I35</f>
        <v>26589050</v>
      </c>
      <c r="J36" s="35">
        <f t="shared" si="6"/>
        <v>33599800</v>
      </c>
      <c r="K36" s="35">
        <f t="shared" si="6"/>
        <v>23166775</v>
      </c>
      <c r="L36" s="35">
        <f t="shared" si="6"/>
        <v>6899375</v>
      </c>
      <c r="M36" s="35"/>
      <c r="N36" s="35">
        <v>0</v>
      </c>
    </row>
    <row r="37" spans="2:14" x14ac:dyDescent="0.25">
      <c r="B37" s="79" t="s">
        <v>104</v>
      </c>
      <c r="C37" s="35">
        <v>12652600</v>
      </c>
      <c r="D37" s="35">
        <v>12399400</v>
      </c>
      <c r="E37" s="35">
        <v>21490175</v>
      </c>
      <c r="F37" s="35">
        <v>40605150</v>
      </c>
      <c r="G37" s="35">
        <v>59523025</v>
      </c>
      <c r="H37" s="35">
        <f>G36+H34</f>
        <v>74267275</v>
      </c>
      <c r="I37" s="35">
        <f t="shared" ref="I37:N37" si="7">H36+I34</f>
        <v>86146050</v>
      </c>
      <c r="J37" s="35">
        <f t="shared" si="7"/>
        <v>93156800</v>
      </c>
      <c r="K37" s="35">
        <f t="shared" si="7"/>
        <v>82723775</v>
      </c>
      <c r="L37" s="35">
        <f t="shared" si="7"/>
        <v>58574975</v>
      </c>
      <c r="M37" s="35">
        <f t="shared" si="7"/>
        <v>22865025</v>
      </c>
      <c r="N37" s="35">
        <f t="shared" si="7"/>
        <v>12679050</v>
      </c>
    </row>
  </sheetData>
  <mergeCells count="3">
    <mergeCell ref="C3:N3"/>
    <mergeCell ref="O3:Z3"/>
    <mergeCell ref="B3:B4"/>
  </mergeCells>
  <conditionalFormatting sqref="P13:Z13 C10:Z12">
    <cfRule type="containsText" dxfId="3" priority="3" operator="containsText" text="TRUE">
      <formula>NOT(ISERROR(SEARCH("TRUE",C10)))</formula>
    </cfRule>
    <cfRule type="containsText" dxfId="2" priority="4" operator="containsText" text="FALSE">
      <formula>NOT(ISERROR(SEARCH("FALSE",C10)))</formula>
    </cfRule>
  </conditionalFormatting>
  <conditionalFormatting sqref="C18:N18">
    <cfRule type="containsText" dxfId="1" priority="1" operator="containsText" text="FALSE">
      <formula>NOT(ISERROR(SEARCH("FALSE",C18)))</formula>
    </cfRule>
    <cfRule type="containsText" dxfId="0" priority="2" operator="containsText" text="TRUE">
      <formula>NOT(ISERROR(SEARCH("TRUE",C18)))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110"/>
  <sheetViews>
    <sheetView topLeftCell="B5" zoomScaleNormal="100" workbookViewId="0">
      <selection activeCell="C17" sqref="C17:P21"/>
    </sheetView>
  </sheetViews>
  <sheetFormatPr defaultRowHeight="15" x14ac:dyDescent="0.25"/>
  <cols>
    <col min="1" max="1" width="10.85546875" bestFit="1" customWidth="1"/>
    <col min="2" max="2" width="11" bestFit="1" customWidth="1"/>
    <col min="3" max="3" width="21.7109375" bestFit="1" customWidth="1"/>
    <col min="4" max="4" width="15" style="20" customWidth="1"/>
    <col min="5" max="5" width="15.85546875" bestFit="1" customWidth="1"/>
    <col min="6" max="15" width="15.140625" bestFit="1" customWidth="1"/>
    <col min="16" max="16" width="14.85546875" bestFit="1" customWidth="1"/>
    <col min="17" max="17" width="13.7109375" bestFit="1" customWidth="1"/>
    <col min="18" max="18" width="13.85546875" bestFit="1" customWidth="1"/>
    <col min="19" max="28" width="13.7109375" bestFit="1" customWidth="1"/>
    <col min="29" max="30" width="11" bestFit="1" customWidth="1"/>
    <col min="31" max="31" width="13.7109375" bestFit="1" customWidth="1"/>
  </cols>
  <sheetData>
    <row r="3" spans="3:16" x14ac:dyDescent="0.25">
      <c r="C3" s="90" t="s">
        <v>74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</row>
    <row r="4" spans="3:16" x14ac:dyDescent="0.25">
      <c r="C4" s="18" t="s">
        <v>1</v>
      </c>
      <c r="D4" s="3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12</v>
      </c>
      <c r="O4" s="18" t="s">
        <v>13</v>
      </c>
      <c r="P4" s="18" t="s">
        <v>14</v>
      </c>
    </row>
    <row r="5" spans="3:16" x14ac:dyDescent="0.25">
      <c r="C5" s="34">
        <v>1</v>
      </c>
      <c r="D5" s="50">
        <v>133800</v>
      </c>
      <c r="E5" s="35">
        <v>133800</v>
      </c>
      <c r="F5" s="35">
        <v>217425</v>
      </c>
      <c r="G5" s="35">
        <v>267600</v>
      </c>
      <c r="H5" s="35">
        <v>418125</v>
      </c>
      <c r="I5" s="35">
        <v>434850</v>
      </c>
      <c r="J5" s="35">
        <v>468300.00000000006</v>
      </c>
      <c r="K5" s="35">
        <v>401400</v>
      </c>
      <c r="L5" s="35">
        <v>334500</v>
      </c>
      <c r="M5" s="35">
        <v>200700</v>
      </c>
      <c r="N5" s="35">
        <v>167250</v>
      </c>
      <c r="O5" s="35">
        <v>167250</v>
      </c>
      <c r="P5" s="35">
        <f>SUM(D5:O5)</f>
        <v>3345000</v>
      </c>
    </row>
    <row r="6" spans="3:16" x14ac:dyDescent="0.25">
      <c r="C6" s="34">
        <v>2</v>
      </c>
      <c r="D6" s="50">
        <v>109800</v>
      </c>
      <c r="E6" s="35">
        <v>109800</v>
      </c>
      <c r="F6" s="35">
        <v>137250</v>
      </c>
      <c r="G6" s="35">
        <v>219600</v>
      </c>
      <c r="H6" s="35">
        <v>329400</v>
      </c>
      <c r="I6" s="35">
        <v>384300.00000000006</v>
      </c>
      <c r="J6" s="35">
        <v>356850</v>
      </c>
      <c r="K6" s="35">
        <v>329400</v>
      </c>
      <c r="L6" s="35">
        <v>274500</v>
      </c>
      <c r="M6" s="35">
        <v>192150.00000000003</v>
      </c>
      <c r="N6" s="35">
        <v>164700</v>
      </c>
      <c r="O6" s="35">
        <v>137250</v>
      </c>
      <c r="P6" s="35">
        <f t="shared" ref="P6:P14" si="0">SUM(D6:O6)</f>
        <v>2745000</v>
      </c>
    </row>
    <row r="7" spans="3:16" x14ac:dyDescent="0.25">
      <c r="C7" s="34">
        <v>3</v>
      </c>
      <c r="D7" s="50">
        <v>0</v>
      </c>
      <c r="E7" s="35">
        <v>0</v>
      </c>
      <c r="F7" s="35">
        <v>0</v>
      </c>
      <c r="G7" s="35">
        <v>169200</v>
      </c>
      <c r="H7" s="35">
        <v>317250</v>
      </c>
      <c r="I7" s="35">
        <v>423000</v>
      </c>
      <c r="J7" s="35">
        <v>423000</v>
      </c>
      <c r="K7" s="35">
        <v>423000</v>
      </c>
      <c r="L7" s="35">
        <v>211500</v>
      </c>
      <c r="M7" s="35">
        <v>148050</v>
      </c>
      <c r="N7" s="35">
        <v>0</v>
      </c>
      <c r="O7" s="35">
        <v>0</v>
      </c>
      <c r="P7" s="35">
        <f t="shared" si="0"/>
        <v>2115000</v>
      </c>
    </row>
    <row r="8" spans="3:16" x14ac:dyDescent="0.25">
      <c r="C8" s="34">
        <v>4</v>
      </c>
      <c r="D8" s="50">
        <v>0</v>
      </c>
      <c r="E8" s="35">
        <v>0</v>
      </c>
      <c r="F8" s="35">
        <v>0</v>
      </c>
      <c r="G8" s="35">
        <v>207000</v>
      </c>
      <c r="H8" s="35">
        <v>207000</v>
      </c>
      <c r="I8" s="35">
        <v>310500</v>
      </c>
      <c r="J8" s="35">
        <v>414000</v>
      </c>
      <c r="K8" s="35">
        <v>414000</v>
      </c>
      <c r="L8" s="35">
        <v>310500</v>
      </c>
      <c r="M8" s="35">
        <v>207000</v>
      </c>
      <c r="N8" s="35">
        <v>0</v>
      </c>
      <c r="O8" s="35">
        <v>0</v>
      </c>
      <c r="P8" s="35">
        <f t="shared" si="0"/>
        <v>2070000</v>
      </c>
    </row>
    <row r="9" spans="3:16" x14ac:dyDescent="0.25">
      <c r="C9" s="34">
        <v>5</v>
      </c>
      <c r="D9" s="50">
        <v>0</v>
      </c>
      <c r="E9" s="35">
        <v>0</v>
      </c>
      <c r="F9" s="35">
        <v>0</v>
      </c>
      <c r="G9" s="35">
        <v>202500</v>
      </c>
      <c r="H9" s="35">
        <v>303750</v>
      </c>
      <c r="I9" s="35">
        <v>405000</v>
      </c>
      <c r="J9" s="35">
        <v>354375</v>
      </c>
      <c r="K9" s="35">
        <v>303750</v>
      </c>
      <c r="L9" s="35">
        <v>253125</v>
      </c>
      <c r="M9" s="35">
        <v>202500</v>
      </c>
      <c r="N9" s="35">
        <v>0</v>
      </c>
      <c r="O9" s="35">
        <v>0</v>
      </c>
      <c r="P9" s="35">
        <f t="shared" si="0"/>
        <v>2025000</v>
      </c>
    </row>
    <row r="10" spans="3:16" x14ac:dyDescent="0.25">
      <c r="C10" s="34">
        <v>6</v>
      </c>
      <c r="D10" s="50">
        <v>0</v>
      </c>
      <c r="E10" s="35">
        <v>0</v>
      </c>
      <c r="F10" s="35">
        <v>94500</v>
      </c>
      <c r="G10" s="35">
        <v>141750</v>
      </c>
      <c r="H10" s="35">
        <v>283500</v>
      </c>
      <c r="I10" s="35">
        <v>283500</v>
      </c>
      <c r="J10" s="35">
        <v>378000</v>
      </c>
      <c r="K10" s="35">
        <v>283500</v>
      </c>
      <c r="L10" s="35">
        <v>236250</v>
      </c>
      <c r="M10" s="35">
        <v>189000</v>
      </c>
      <c r="N10" s="35">
        <v>0</v>
      </c>
      <c r="O10" s="35">
        <v>0</v>
      </c>
      <c r="P10" s="35">
        <f t="shared" si="0"/>
        <v>1890000</v>
      </c>
    </row>
    <row r="11" spans="3:16" x14ac:dyDescent="0.25">
      <c r="C11" s="34">
        <v>7</v>
      </c>
      <c r="D11" s="50">
        <v>0</v>
      </c>
      <c r="E11" s="35">
        <v>0</v>
      </c>
      <c r="F11" s="35">
        <v>84750</v>
      </c>
      <c r="G11" s="35">
        <v>127125</v>
      </c>
      <c r="H11" s="35">
        <v>211875</v>
      </c>
      <c r="I11" s="35">
        <v>254250</v>
      </c>
      <c r="J11" s="35">
        <v>296625</v>
      </c>
      <c r="K11" s="35">
        <v>254250</v>
      </c>
      <c r="L11" s="35">
        <v>211875</v>
      </c>
      <c r="M11" s="35">
        <v>169500</v>
      </c>
      <c r="N11" s="35">
        <v>84750</v>
      </c>
      <c r="O11" s="35">
        <v>0</v>
      </c>
      <c r="P11" s="35">
        <f t="shared" si="0"/>
        <v>1695000</v>
      </c>
    </row>
    <row r="12" spans="3:16" x14ac:dyDescent="0.25">
      <c r="C12" s="34">
        <v>8</v>
      </c>
      <c r="D12" s="50">
        <v>0</v>
      </c>
      <c r="E12" s="35">
        <v>0</v>
      </c>
      <c r="F12" s="35">
        <v>61400</v>
      </c>
      <c r="G12" s="35">
        <v>153500</v>
      </c>
      <c r="H12" s="35">
        <v>230250</v>
      </c>
      <c r="I12" s="35">
        <v>276300</v>
      </c>
      <c r="J12" s="35">
        <v>245600</v>
      </c>
      <c r="K12" s="35">
        <v>230250</v>
      </c>
      <c r="L12" s="35">
        <v>153500</v>
      </c>
      <c r="M12" s="35">
        <v>107450.00000000001</v>
      </c>
      <c r="N12" s="35">
        <v>76750</v>
      </c>
      <c r="O12" s="35">
        <v>0</v>
      </c>
      <c r="P12" s="35">
        <f t="shared" si="0"/>
        <v>1535000</v>
      </c>
    </row>
    <row r="13" spans="3:16" x14ac:dyDescent="0.25">
      <c r="C13" s="34">
        <v>9</v>
      </c>
      <c r="D13" s="50">
        <v>256000</v>
      </c>
      <c r="E13" s="35">
        <v>256000</v>
      </c>
      <c r="F13" s="35">
        <v>256000</v>
      </c>
      <c r="G13" s="35">
        <v>128000</v>
      </c>
      <c r="H13" s="35">
        <v>64000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128000</v>
      </c>
      <c r="O13" s="35">
        <v>192000</v>
      </c>
      <c r="P13" s="35">
        <f t="shared" si="0"/>
        <v>1280000</v>
      </c>
    </row>
    <row r="14" spans="3:16" x14ac:dyDescent="0.25">
      <c r="C14" s="34">
        <v>10</v>
      </c>
      <c r="D14" s="50">
        <v>31650</v>
      </c>
      <c r="E14" s="35">
        <v>21100</v>
      </c>
      <c r="F14" s="35">
        <v>52750</v>
      </c>
      <c r="G14" s="35">
        <v>84400</v>
      </c>
      <c r="H14" s="35">
        <v>137150</v>
      </c>
      <c r="I14" s="35">
        <v>147700</v>
      </c>
      <c r="J14" s="35">
        <v>168800</v>
      </c>
      <c r="K14" s="35">
        <v>158250</v>
      </c>
      <c r="L14" s="35">
        <v>84400</v>
      </c>
      <c r="M14" s="35">
        <v>73850</v>
      </c>
      <c r="N14" s="35">
        <v>52750</v>
      </c>
      <c r="O14" s="35">
        <v>42200</v>
      </c>
      <c r="P14" s="35">
        <f t="shared" si="0"/>
        <v>1055000</v>
      </c>
    </row>
    <row r="15" spans="3:16" x14ac:dyDescent="0.25">
      <c r="C15" s="36"/>
      <c r="D15" s="5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>
        <f>SUM(P5:P14)</f>
        <v>19755000</v>
      </c>
    </row>
    <row r="17" spans="3:17" x14ac:dyDescent="0.25">
      <c r="C17" s="90" t="s">
        <v>69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</row>
    <row r="18" spans="3:17" x14ac:dyDescent="0.25">
      <c r="C18" s="84" t="s">
        <v>68</v>
      </c>
      <c r="D18" s="83" t="s">
        <v>2</v>
      </c>
      <c r="E18" s="84" t="s">
        <v>3</v>
      </c>
      <c r="F18" s="84" t="s">
        <v>4</v>
      </c>
      <c r="G18" s="84" t="s">
        <v>5</v>
      </c>
      <c r="H18" s="84" t="s">
        <v>6</v>
      </c>
      <c r="I18" s="84" t="s">
        <v>7</v>
      </c>
      <c r="J18" s="84" t="s">
        <v>8</v>
      </c>
      <c r="K18" s="84" t="s">
        <v>9</v>
      </c>
      <c r="L18" s="84" t="s">
        <v>10</v>
      </c>
      <c r="M18" s="84" t="s">
        <v>11</v>
      </c>
      <c r="N18" s="84" t="s">
        <v>12</v>
      </c>
      <c r="O18" s="84" t="s">
        <v>13</v>
      </c>
      <c r="P18" s="84" t="s">
        <v>14</v>
      </c>
    </row>
    <row r="19" spans="3:17" x14ac:dyDescent="0.25">
      <c r="C19" s="27" t="s">
        <v>60</v>
      </c>
      <c r="D19" s="50">
        <v>29203000</v>
      </c>
      <c r="E19" s="35">
        <v>26957000</v>
      </c>
      <c r="F19" s="35">
        <v>29203000</v>
      </c>
      <c r="G19" s="35">
        <v>31674000</v>
      </c>
      <c r="H19" s="35">
        <v>34459000</v>
      </c>
      <c r="I19" s="35">
        <v>38954000</v>
      </c>
      <c r="J19" s="35">
        <v>37456000</v>
      </c>
      <c r="K19" s="35">
        <v>37456000</v>
      </c>
      <c r="L19" s="35">
        <v>37456000</v>
      </c>
      <c r="M19" s="35">
        <v>36220000</v>
      </c>
      <c r="N19" s="35">
        <v>31590000</v>
      </c>
      <c r="O19" s="35">
        <v>28080000</v>
      </c>
      <c r="P19" s="35">
        <f>SUM(D19:O19)</f>
        <v>398708000</v>
      </c>
    </row>
    <row r="20" spans="3:17" x14ac:dyDescent="0.25">
      <c r="C20" s="27" t="s">
        <v>64</v>
      </c>
      <c r="D20" s="50">
        <v>17216000</v>
      </c>
      <c r="E20" s="35">
        <v>15892000</v>
      </c>
      <c r="F20" s="35">
        <v>17216000</v>
      </c>
      <c r="G20" s="35">
        <v>18883000</v>
      </c>
      <c r="H20" s="35">
        <v>20333000</v>
      </c>
      <c r="I20" s="35">
        <v>22986000</v>
      </c>
      <c r="J20" s="35">
        <v>22101000</v>
      </c>
      <c r="K20" s="35">
        <v>22101000</v>
      </c>
      <c r="L20" s="35">
        <v>22101000</v>
      </c>
      <c r="M20" s="35">
        <v>21593000</v>
      </c>
      <c r="N20" s="35">
        <v>18623000</v>
      </c>
      <c r="O20" s="35">
        <v>16554000</v>
      </c>
      <c r="P20" s="35">
        <f>SUM(D20:O20)</f>
        <v>235599000</v>
      </c>
    </row>
    <row r="21" spans="3:17" x14ac:dyDescent="0.25">
      <c r="C21" s="101" t="s">
        <v>71</v>
      </c>
      <c r="D21" s="102">
        <f>SUM(D19:D20)</f>
        <v>46419000</v>
      </c>
      <c r="E21" s="103">
        <f t="shared" ref="E21:P21" si="1">SUM(E19:E20)</f>
        <v>42849000</v>
      </c>
      <c r="F21" s="103">
        <f t="shared" si="1"/>
        <v>46419000</v>
      </c>
      <c r="G21" s="103">
        <f t="shared" si="1"/>
        <v>50557000</v>
      </c>
      <c r="H21" s="103">
        <f t="shared" si="1"/>
        <v>54792000</v>
      </c>
      <c r="I21" s="103">
        <f t="shared" si="1"/>
        <v>61940000</v>
      </c>
      <c r="J21" s="103">
        <f t="shared" si="1"/>
        <v>59557000</v>
      </c>
      <c r="K21" s="103">
        <f t="shared" si="1"/>
        <v>59557000</v>
      </c>
      <c r="L21" s="103">
        <f t="shared" si="1"/>
        <v>59557000</v>
      </c>
      <c r="M21" s="103">
        <f t="shared" si="1"/>
        <v>57813000</v>
      </c>
      <c r="N21" s="103">
        <f t="shared" si="1"/>
        <v>50213000</v>
      </c>
      <c r="O21" s="103">
        <f t="shared" si="1"/>
        <v>44634000</v>
      </c>
      <c r="P21" s="103">
        <f t="shared" si="1"/>
        <v>634307000</v>
      </c>
    </row>
    <row r="22" spans="3:17" x14ac:dyDescent="0.25">
      <c r="D22" s="3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3:17" x14ac:dyDescent="0.25">
      <c r="C23" s="92" t="s">
        <v>70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</row>
    <row r="24" spans="3:17" x14ac:dyDescent="0.25">
      <c r="C24" s="31" t="s">
        <v>1</v>
      </c>
      <c r="D24" s="31" t="s">
        <v>16</v>
      </c>
      <c r="E24" s="18" t="s">
        <v>2</v>
      </c>
      <c r="F24" s="18" t="s">
        <v>3</v>
      </c>
      <c r="G24" s="18" t="s">
        <v>4</v>
      </c>
      <c r="H24" s="18" t="s">
        <v>5</v>
      </c>
      <c r="I24" s="18" t="s">
        <v>6</v>
      </c>
      <c r="J24" s="18" t="s">
        <v>7</v>
      </c>
      <c r="K24" s="18" t="s">
        <v>8</v>
      </c>
      <c r="L24" s="18" t="s">
        <v>9</v>
      </c>
      <c r="M24" s="18" t="s">
        <v>10</v>
      </c>
      <c r="N24" s="18" t="s">
        <v>11</v>
      </c>
      <c r="O24" s="18" t="s">
        <v>12</v>
      </c>
      <c r="P24" s="18" t="s">
        <v>13</v>
      </c>
      <c r="Q24" s="18" t="s">
        <v>14</v>
      </c>
    </row>
    <row r="25" spans="3:17" x14ac:dyDescent="0.25">
      <c r="C25" s="38">
        <v>1</v>
      </c>
      <c r="D25" s="39">
        <v>23</v>
      </c>
      <c r="E25" s="35">
        <f t="shared" ref="E25:P25" si="2">D5*$D25</f>
        <v>3077400</v>
      </c>
      <c r="F25" s="35">
        <f t="shared" si="2"/>
        <v>3077400</v>
      </c>
      <c r="G25" s="35">
        <f t="shared" si="2"/>
        <v>5000775</v>
      </c>
      <c r="H25" s="35">
        <f t="shared" si="2"/>
        <v>6154800</v>
      </c>
      <c r="I25" s="35">
        <f t="shared" si="2"/>
        <v>9616875</v>
      </c>
      <c r="J25" s="35">
        <f t="shared" si="2"/>
        <v>10001550</v>
      </c>
      <c r="K25" s="35">
        <f t="shared" si="2"/>
        <v>10770900.000000002</v>
      </c>
      <c r="L25" s="35">
        <f t="shared" si="2"/>
        <v>9232200</v>
      </c>
      <c r="M25" s="35">
        <f t="shared" si="2"/>
        <v>7693500</v>
      </c>
      <c r="N25" s="35">
        <f t="shared" si="2"/>
        <v>4616100</v>
      </c>
      <c r="O25" s="35">
        <f t="shared" si="2"/>
        <v>3846750</v>
      </c>
      <c r="P25" s="35">
        <f t="shared" si="2"/>
        <v>3846750</v>
      </c>
      <c r="Q25" s="35">
        <f>SUM(E25:P25)</f>
        <v>76935000</v>
      </c>
    </row>
    <row r="26" spans="3:17" x14ac:dyDescent="0.25">
      <c r="C26" s="38">
        <v>2</v>
      </c>
      <c r="D26" s="39">
        <v>22</v>
      </c>
      <c r="E26" s="35">
        <f t="shared" ref="E26:P26" si="3">D6*$D26</f>
        <v>2415600</v>
      </c>
      <c r="F26" s="35">
        <f t="shared" si="3"/>
        <v>2415600</v>
      </c>
      <c r="G26" s="35">
        <f t="shared" si="3"/>
        <v>3019500</v>
      </c>
      <c r="H26" s="35">
        <f t="shared" si="3"/>
        <v>4831200</v>
      </c>
      <c r="I26" s="35">
        <f t="shared" si="3"/>
        <v>7246800</v>
      </c>
      <c r="J26" s="35">
        <f t="shared" si="3"/>
        <v>8454600.0000000019</v>
      </c>
      <c r="K26" s="35">
        <f t="shared" si="3"/>
        <v>7850700</v>
      </c>
      <c r="L26" s="35">
        <f t="shared" si="3"/>
        <v>7246800</v>
      </c>
      <c r="M26" s="35">
        <f t="shared" si="3"/>
        <v>6039000</v>
      </c>
      <c r="N26" s="35">
        <f t="shared" si="3"/>
        <v>4227300.0000000009</v>
      </c>
      <c r="O26" s="35">
        <f t="shared" si="3"/>
        <v>3623400</v>
      </c>
      <c r="P26" s="35">
        <f t="shared" si="3"/>
        <v>3019500</v>
      </c>
      <c r="Q26" s="35">
        <f t="shared" ref="Q26:Q34" si="4">SUM(E26:P26)</f>
        <v>60390000</v>
      </c>
    </row>
    <row r="27" spans="3:17" x14ac:dyDescent="0.25">
      <c r="C27" s="38">
        <v>3</v>
      </c>
      <c r="D27" s="39">
        <v>24</v>
      </c>
      <c r="E27" s="35">
        <f t="shared" ref="E27:P27" si="5">D7*$D27</f>
        <v>0</v>
      </c>
      <c r="F27" s="35">
        <f t="shared" si="5"/>
        <v>0</v>
      </c>
      <c r="G27" s="35">
        <f t="shared" si="5"/>
        <v>0</v>
      </c>
      <c r="H27" s="35">
        <f t="shared" si="5"/>
        <v>4060800</v>
      </c>
      <c r="I27" s="35">
        <f t="shared" si="5"/>
        <v>7614000</v>
      </c>
      <c r="J27" s="35">
        <f t="shared" si="5"/>
        <v>10152000</v>
      </c>
      <c r="K27" s="35">
        <f t="shared" si="5"/>
        <v>10152000</v>
      </c>
      <c r="L27" s="35">
        <f t="shared" si="5"/>
        <v>10152000</v>
      </c>
      <c r="M27" s="35">
        <f t="shared" si="5"/>
        <v>5076000</v>
      </c>
      <c r="N27" s="35">
        <f t="shared" si="5"/>
        <v>3553200</v>
      </c>
      <c r="O27" s="35">
        <f t="shared" si="5"/>
        <v>0</v>
      </c>
      <c r="P27" s="35">
        <f t="shared" si="5"/>
        <v>0</v>
      </c>
      <c r="Q27" s="35">
        <f t="shared" si="4"/>
        <v>50760000</v>
      </c>
    </row>
    <row r="28" spans="3:17" x14ac:dyDescent="0.25">
      <c r="C28" s="38">
        <v>4</v>
      </c>
      <c r="D28" s="39">
        <v>24</v>
      </c>
      <c r="E28" s="35">
        <f t="shared" ref="E28:P28" si="6">D8*$D28</f>
        <v>0</v>
      </c>
      <c r="F28" s="35">
        <f t="shared" si="6"/>
        <v>0</v>
      </c>
      <c r="G28" s="35">
        <f t="shared" si="6"/>
        <v>0</v>
      </c>
      <c r="H28" s="35">
        <f t="shared" si="6"/>
        <v>4968000</v>
      </c>
      <c r="I28" s="35">
        <f t="shared" si="6"/>
        <v>4968000</v>
      </c>
      <c r="J28" s="35">
        <f t="shared" si="6"/>
        <v>7452000</v>
      </c>
      <c r="K28" s="35">
        <f t="shared" si="6"/>
        <v>9936000</v>
      </c>
      <c r="L28" s="35">
        <f t="shared" si="6"/>
        <v>9936000</v>
      </c>
      <c r="M28" s="35">
        <f t="shared" si="6"/>
        <v>7452000</v>
      </c>
      <c r="N28" s="35">
        <f t="shared" si="6"/>
        <v>4968000</v>
      </c>
      <c r="O28" s="35">
        <f t="shared" si="6"/>
        <v>0</v>
      </c>
      <c r="P28" s="35">
        <f t="shared" si="6"/>
        <v>0</v>
      </c>
      <c r="Q28" s="35">
        <f t="shared" si="4"/>
        <v>49680000</v>
      </c>
    </row>
    <row r="29" spans="3:17" x14ac:dyDescent="0.25">
      <c r="C29" s="38">
        <v>5</v>
      </c>
      <c r="D29" s="39">
        <v>25</v>
      </c>
      <c r="E29" s="35">
        <f t="shared" ref="E29:P29" si="7">D9*$D29</f>
        <v>0</v>
      </c>
      <c r="F29" s="35">
        <f t="shared" si="7"/>
        <v>0</v>
      </c>
      <c r="G29" s="35">
        <f t="shared" si="7"/>
        <v>0</v>
      </c>
      <c r="H29" s="35">
        <f t="shared" si="7"/>
        <v>5062500</v>
      </c>
      <c r="I29" s="35">
        <f t="shared" si="7"/>
        <v>7593750</v>
      </c>
      <c r="J29" s="35">
        <f t="shared" si="7"/>
        <v>10125000</v>
      </c>
      <c r="K29" s="35">
        <f t="shared" si="7"/>
        <v>8859375</v>
      </c>
      <c r="L29" s="35">
        <f t="shared" si="7"/>
        <v>7593750</v>
      </c>
      <c r="M29" s="35">
        <f t="shared" si="7"/>
        <v>6328125</v>
      </c>
      <c r="N29" s="35">
        <f t="shared" si="7"/>
        <v>5062500</v>
      </c>
      <c r="O29" s="35">
        <f t="shared" si="7"/>
        <v>0</v>
      </c>
      <c r="P29" s="35">
        <f t="shared" si="7"/>
        <v>0</v>
      </c>
      <c r="Q29" s="35">
        <f t="shared" si="4"/>
        <v>50625000</v>
      </c>
    </row>
    <row r="30" spans="3:17" x14ac:dyDescent="0.25">
      <c r="C30" s="38">
        <v>6</v>
      </c>
      <c r="D30" s="39">
        <v>23</v>
      </c>
      <c r="E30" s="35">
        <f t="shared" ref="E30:P30" si="8">D10*$D30</f>
        <v>0</v>
      </c>
      <c r="F30" s="35">
        <f t="shared" si="8"/>
        <v>0</v>
      </c>
      <c r="G30" s="35">
        <f t="shared" si="8"/>
        <v>2173500</v>
      </c>
      <c r="H30" s="35">
        <f t="shared" si="8"/>
        <v>3260250</v>
      </c>
      <c r="I30" s="35">
        <f t="shared" si="8"/>
        <v>6520500</v>
      </c>
      <c r="J30" s="35">
        <f t="shared" si="8"/>
        <v>6520500</v>
      </c>
      <c r="K30" s="35">
        <f t="shared" si="8"/>
        <v>8694000</v>
      </c>
      <c r="L30" s="35">
        <f t="shared" si="8"/>
        <v>6520500</v>
      </c>
      <c r="M30" s="35">
        <f t="shared" si="8"/>
        <v>5433750</v>
      </c>
      <c r="N30" s="35">
        <f t="shared" si="8"/>
        <v>4347000</v>
      </c>
      <c r="O30" s="35">
        <f t="shared" si="8"/>
        <v>0</v>
      </c>
      <c r="P30" s="35">
        <f t="shared" si="8"/>
        <v>0</v>
      </c>
      <c r="Q30" s="35">
        <f t="shared" si="4"/>
        <v>43470000</v>
      </c>
    </row>
    <row r="31" spans="3:17" x14ac:dyDescent="0.25">
      <c r="C31" s="38">
        <v>7</v>
      </c>
      <c r="D31" s="39">
        <v>24</v>
      </c>
      <c r="E31" s="35">
        <f t="shared" ref="E31:P31" si="9">D11*$D31</f>
        <v>0</v>
      </c>
      <c r="F31" s="35">
        <f t="shared" si="9"/>
        <v>0</v>
      </c>
      <c r="G31" s="35">
        <f t="shared" si="9"/>
        <v>2034000</v>
      </c>
      <c r="H31" s="35">
        <f t="shared" si="9"/>
        <v>3051000</v>
      </c>
      <c r="I31" s="35">
        <f t="shared" si="9"/>
        <v>5085000</v>
      </c>
      <c r="J31" s="35">
        <f t="shared" si="9"/>
        <v>6102000</v>
      </c>
      <c r="K31" s="35">
        <f t="shared" si="9"/>
        <v>7119000</v>
      </c>
      <c r="L31" s="35">
        <f t="shared" si="9"/>
        <v>6102000</v>
      </c>
      <c r="M31" s="35">
        <f t="shared" si="9"/>
        <v>5085000</v>
      </c>
      <c r="N31" s="35">
        <f t="shared" si="9"/>
        <v>4068000</v>
      </c>
      <c r="O31" s="35">
        <f t="shared" si="9"/>
        <v>2034000</v>
      </c>
      <c r="P31" s="35">
        <f t="shared" si="9"/>
        <v>0</v>
      </c>
      <c r="Q31" s="35">
        <f t="shared" si="4"/>
        <v>40680000</v>
      </c>
    </row>
    <row r="32" spans="3:17" x14ac:dyDescent="0.25">
      <c r="C32" s="38">
        <v>8</v>
      </c>
      <c r="D32" s="39">
        <v>26</v>
      </c>
      <c r="E32" s="35">
        <f t="shared" ref="E32:P32" si="10">D12*$D32</f>
        <v>0</v>
      </c>
      <c r="F32" s="35">
        <f t="shared" si="10"/>
        <v>0</v>
      </c>
      <c r="G32" s="35">
        <f t="shared" si="10"/>
        <v>1596400</v>
      </c>
      <c r="H32" s="35">
        <f t="shared" si="10"/>
        <v>3991000</v>
      </c>
      <c r="I32" s="35">
        <f t="shared" si="10"/>
        <v>5986500</v>
      </c>
      <c r="J32" s="35">
        <f t="shared" si="10"/>
        <v>7183800</v>
      </c>
      <c r="K32" s="35">
        <f t="shared" si="10"/>
        <v>6385600</v>
      </c>
      <c r="L32" s="35">
        <f t="shared" si="10"/>
        <v>5986500</v>
      </c>
      <c r="M32" s="35">
        <f t="shared" si="10"/>
        <v>3991000</v>
      </c>
      <c r="N32" s="35">
        <f t="shared" si="10"/>
        <v>2793700.0000000005</v>
      </c>
      <c r="O32" s="35">
        <f t="shared" si="10"/>
        <v>1995500</v>
      </c>
      <c r="P32" s="35">
        <f t="shared" si="10"/>
        <v>0</v>
      </c>
      <c r="Q32" s="35">
        <f t="shared" si="4"/>
        <v>39910000</v>
      </c>
    </row>
    <row r="33" spans="3:18" x14ac:dyDescent="0.25">
      <c r="C33" s="38">
        <v>9</v>
      </c>
      <c r="D33" s="39">
        <v>25</v>
      </c>
      <c r="E33" s="35">
        <f t="shared" ref="E33:P33" si="11">D13*$D33</f>
        <v>6400000</v>
      </c>
      <c r="F33" s="35">
        <f t="shared" si="11"/>
        <v>6400000</v>
      </c>
      <c r="G33" s="35">
        <f t="shared" si="11"/>
        <v>6400000</v>
      </c>
      <c r="H33" s="35">
        <f t="shared" si="11"/>
        <v>3200000</v>
      </c>
      <c r="I33" s="35">
        <f t="shared" si="11"/>
        <v>1600000</v>
      </c>
      <c r="J33" s="35">
        <f t="shared" si="11"/>
        <v>0</v>
      </c>
      <c r="K33" s="35">
        <f t="shared" si="11"/>
        <v>0</v>
      </c>
      <c r="L33" s="35">
        <f t="shared" si="11"/>
        <v>0</v>
      </c>
      <c r="M33" s="35">
        <f t="shared" si="11"/>
        <v>0</v>
      </c>
      <c r="N33" s="35">
        <f t="shared" si="11"/>
        <v>0</v>
      </c>
      <c r="O33" s="35">
        <f t="shared" si="11"/>
        <v>3200000</v>
      </c>
      <c r="P33" s="35">
        <f t="shared" si="11"/>
        <v>4800000</v>
      </c>
      <c r="Q33" s="35">
        <f t="shared" si="4"/>
        <v>32000000</v>
      </c>
    </row>
    <row r="34" spans="3:18" x14ac:dyDescent="0.25">
      <c r="C34" s="38">
        <v>10</v>
      </c>
      <c r="D34" s="39">
        <v>24</v>
      </c>
      <c r="E34" s="35">
        <f t="shared" ref="E34:P34" si="12">D14*$D34</f>
        <v>759600</v>
      </c>
      <c r="F34" s="35">
        <f t="shared" si="12"/>
        <v>506400</v>
      </c>
      <c r="G34" s="35">
        <f t="shared" si="12"/>
        <v>1266000</v>
      </c>
      <c r="H34" s="35">
        <f t="shared" si="12"/>
        <v>2025600</v>
      </c>
      <c r="I34" s="35">
        <f t="shared" si="12"/>
        <v>3291600</v>
      </c>
      <c r="J34" s="35">
        <f t="shared" si="12"/>
        <v>3544800</v>
      </c>
      <c r="K34" s="35">
        <f t="shared" si="12"/>
        <v>4051200</v>
      </c>
      <c r="L34" s="35">
        <f t="shared" si="12"/>
        <v>3798000</v>
      </c>
      <c r="M34" s="35">
        <f t="shared" si="12"/>
        <v>2025600</v>
      </c>
      <c r="N34" s="35">
        <f t="shared" si="12"/>
        <v>1772400</v>
      </c>
      <c r="O34" s="35">
        <f t="shared" si="12"/>
        <v>1266000</v>
      </c>
      <c r="P34" s="35">
        <f t="shared" si="12"/>
        <v>1012800</v>
      </c>
      <c r="Q34" s="35">
        <f t="shared" si="4"/>
        <v>25320000</v>
      </c>
    </row>
    <row r="35" spans="3:18" x14ac:dyDescent="0.25">
      <c r="C35" s="27" t="s">
        <v>14</v>
      </c>
      <c r="D35" s="39"/>
      <c r="E35" s="42">
        <f>SUM(E25:E34)</f>
        <v>12652600</v>
      </c>
      <c r="F35" s="42">
        <f t="shared" ref="F35:Q35" si="13">SUM(F25:F34)</f>
        <v>12399400</v>
      </c>
      <c r="G35" s="42">
        <f t="shared" si="13"/>
        <v>21490175</v>
      </c>
      <c r="H35" s="42">
        <f t="shared" si="13"/>
        <v>40605150</v>
      </c>
      <c r="I35" s="42">
        <f t="shared" si="13"/>
        <v>59523025</v>
      </c>
      <c r="J35" s="42">
        <f t="shared" si="13"/>
        <v>69536250</v>
      </c>
      <c r="K35" s="42">
        <f t="shared" si="13"/>
        <v>73818775</v>
      </c>
      <c r="L35" s="42">
        <f t="shared" si="13"/>
        <v>66567750</v>
      </c>
      <c r="M35" s="42">
        <f t="shared" si="13"/>
        <v>49123975</v>
      </c>
      <c r="N35" s="42">
        <f t="shared" si="13"/>
        <v>35408200</v>
      </c>
      <c r="O35" s="42">
        <f t="shared" si="13"/>
        <v>15965650</v>
      </c>
      <c r="P35" s="42">
        <f t="shared" si="13"/>
        <v>12679050</v>
      </c>
      <c r="Q35" s="42">
        <f t="shared" si="13"/>
        <v>469770000</v>
      </c>
    </row>
    <row r="36" spans="3:18" x14ac:dyDescent="0.25">
      <c r="C36" s="47"/>
      <c r="D36" s="53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3:18" x14ac:dyDescent="0.25">
      <c r="D37" s="3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3:18" x14ac:dyDescent="0.25">
      <c r="D38" s="3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3:18" x14ac:dyDescent="0.25">
      <c r="C39" s="92" t="s">
        <v>75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4"/>
    </row>
    <row r="40" spans="3:18" ht="30" x14ac:dyDescent="0.25">
      <c r="C40" s="31" t="s">
        <v>1</v>
      </c>
      <c r="D40" s="31" t="s">
        <v>18</v>
      </c>
      <c r="E40" s="18" t="s">
        <v>2</v>
      </c>
      <c r="F40" s="18" t="s">
        <v>3</v>
      </c>
      <c r="G40" s="18" t="s">
        <v>4</v>
      </c>
      <c r="H40" s="18" t="s">
        <v>5</v>
      </c>
      <c r="I40" s="18" t="s">
        <v>6</v>
      </c>
      <c r="J40" s="18" t="s">
        <v>7</v>
      </c>
      <c r="K40" s="18" t="s">
        <v>8</v>
      </c>
      <c r="L40" s="18" t="s">
        <v>9</v>
      </c>
      <c r="M40" s="18" t="s">
        <v>10</v>
      </c>
      <c r="N40" s="18" t="s">
        <v>11</v>
      </c>
      <c r="O40" s="18" t="s">
        <v>12</v>
      </c>
      <c r="P40" s="18" t="s">
        <v>13</v>
      </c>
      <c r="Q40" s="18" t="s">
        <v>14</v>
      </c>
    </row>
    <row r="41" spans="3:18" x14ac:dyDescent="0.25">
      <c r="C41" s="38">
        <v>1</v>
      </c>
      <c r="D41" s="39">
        <v>1010</v>
      </c>
      <c r="E41" s="43">
        <f>D5*$D41/1000</f>
        <v>135138</v>
      </c>
      <c r="F41" s="43">
        <f t="shared" ref="F41:P41" si="14">E5*$D41</f>
        <v>135138000</v>
      </c>
      <c r="G41" s="43">
        <f t="shared" si="14"/>
        <v>219599250</v>
      </c>
      <c r="H41" s="43">
        <f t="shared" si="14"/>
        <v>270276000</v>
      </c>
      <c r="I41" s="43">
        <f t="shared" si="14"/>
        <v>422306250</v>
      </c>
      <c r="J41" s="43">
        <f t="shared" si="14"/>
        <v>439198500</v>
      </c>
      <c r="K41" s="43">
        <f t="shared" si="14"/>
        <v>472983000.00000006</v>
      </c>
      <c r="L41" s="43">
        <f t="shared" si="14"/>
        <v>405414000</v>
      </c>
      <c r="M41" s="43">
        <f t="shared" si="14"/>
        <v>337845000</v>
      </c>
      <c r="N41" s="43">
        <f t="shared" si="14"/>
        <v>202707000</v>
      </c>
      <c r="O41" s="43">
        <f t="shared" si="14"/>
        <v>168922500</v>
      </c>
      <c r="P41" s="43">
        <f t="shared" si="14"/>
        <v>168922500</v>
      </c>
      <c r="Q41" s="43">
        <v>76935000</v>
      </c>
      <c r="R41" s="86">
        <f>SUMPRODUCT(D41:D50,Q41:Q50)/SUM(Q41:Q50)</f>
        <v>1018.7079847584988</v>
      </c>
    </row>
    <row r="42" spans="3:18" x14ac:dyDescent="0.25">
      <c r="C42" s="38">
        <v>2</v>
      </c>
      <c r="D42" s="39">
        <v>1005</v>
      </c>
      <c r="E42" s="43">
        <f t="shared" ref="E42:E50" si="15">D6*$D42/1000</f>
        <v>110349</v>
      </c>
      <c r="F42" s="43">
        <f t="shared" ref="F42:F50" si="16">E6*$D42</f>
        <v>110349000</v>
      </c>
      <c r="G42" s="43">
        <f t="shared" ref="G42:G50" si="17">F6*$D42</f>
        <v>137936250</v>
      </c>
      <c r="H42" s="43">
        <f t="shared" ref="H42:H50" si="18">G6*$D42</f>
        <v>220698000</v>
      </c>
      <c r="I42" s="43">
        <f t="shared" ref="I42:I50" si="19">H6*$D42</f>
        <v>331047000</v>
      </c>
      <c r="J42" s="43">
        <f t="shared" ref="J42:J50" si="20">I6*$D42</f>
        <v>386221500.00000006</v>
      </c>
      <c r="K42" s="43">
        <f t="shared" ref="K42:K50" si="21">J6*$D42</f>
        <v>358634250</v>
      </c>
      <c r="L42" s="43">
        <f t="shared" ref="L42:L50" si="22">K6*$D42</f>
        <v>331047000</v>
      </c>
      <c r="M42" s="43">
        <f t="shared" ref="M42:M50" si="23">L6*$D42</f>
        <v>275872500</v>
      </c>
      <c r="N42" s="43">
        <f t="shared" ref="N42:N50" si="24">M6*$D42</f>
        <v>193110750.00000003</v>
      </c>
      <c r="O42" s="43">
        <f t="shared" ref="O42:O50" si="25">N6*$D42</f>
        <v>165523500</v>
      </c>
      <c r="P42" s="43">
        <f t="shared" ref="P42:P50" si="26">O6*$D42</f>
        <v>137936250</v>
      </c>
      <c r="Q42" s="43">
        <v>60390000</v>
      </c>
    </row>
    <row r="43" spans="3:18" x14ac:dyDescent="0.25">
      <c r="C43" s="38">
        <v>3</v>
      </c>
      <c r="D43" s="39">
        <v>1020</v>
      </c>
      <c r="E43" s="43">
        <f t="shared" si="15"/>
        <v>0</v>
      </c>
      <c r="F43" s="43">
        <f t="shared" si="16"/>
        <v>0</v>
      </c>
      <c r="G43" s="43">
        <f t="shared" si="17"/>
        <v>0</v>
      </c>
      <c r="H43" s="43">
        <f t="shared" si="18"/>
        <v>172584000</v>
      </c>
      <c r="I43" s="43">
        <f t="shared" si="19"/>
        <v>323595000</v>
      </c>
      <c r="J43" s="43">
        <f t="shared" si="20"/>
        <v>431460000</v>
      </c>
      <c r="K43" s="43">
        <f t="shared" si="21"/>
        <v>431460000</v>
      </c>
      <c r="L43" s="43">
        <f t="shared" si="22"/>
        <v>431460000</v>
      </c>
      <c r="M43" s="43">
        <f t="shared" si="23"/>
        <v>215730000</v>
      </c>
      <c r="N43" s="43">
        <f t="shared" si="24"/>
        <v>151011000</v>
      </c>
      <c r="O43" s="43">
        <f t="shared" si="25"/>
        <v>0</v>
      </c>
      <c r="P43" s="43">
        <f t="shared" si="26"/>
        <v>0</v>
      </c>
      <c r="Q43" s="43">
        <v>50760000</v>
      </c>
    </row>
    <row r="44" spans="3:18" x14ac:dyDescent="0.25">
      <c r="C44" s="38">
        <v>4</v>
      </c>
      <c r="D44" s="39">
        <v>1020</v>
      </c>
      <c r="E44" s="43">
        <f t="shared" si="15"/>
        <v>0</v>
      </c>
      <c r="F44" s="43">
        <f t="shared" si="16"/>
        <v>0</v>
      </c>
      <c r="G44" s="43">
        <f t="shared" si="17"/>
        <v>0</v>
      </c>
      <c r="H44" s="43">
        <f t="shared" si="18"/>
        <v>211140000</v>
      </c>
      <c r="I44" s="43">
        <f t="shared" si="19"/>
        <v>211140000</v>
      </c>
      <c r="J44" s="43">
        <f t="shared" si="20"/>
        <v>316710000</v>
      </c>
      <c r="K44" s="43">
        <f t="shared" si="21"/>
        <v>422280000</v>
      </c>
      <c r="L44" s="43">
        <f t="shared" si="22"/>
        <v>422280000</v>
      </c>
      <c r="M44" s="43">
        <f t="shared" si="23"/>
        <v>316710000</v>
      </c>
      <c r="N44" s="43">
        <f t="shared" si="24"/>
        <v>211140000</v>
      </c>
      <c r="O44" s="43">
        <f t="shared" si="25"/>
        <v>0</v>
      </c>
      <c r="P44" s="43">
        <f t="shared" si="26"/>
        <v>0</v>
      </c>
      <c r="Q44" s="43">
        <v>49680000</v>
      </c>
    </row>
    <row r="45" spans="3:18" x14ac:dyDescent="0.25">
      <c r="C45" s="38">
        <v>5</v>
      </c>
      <c r="D45" s="39">
        <v>1030</v>
      </c>
      <c r="E45" s="43">
        <f t="shared" si="15"/>
        <v>0</v>
      </c>
      <c r="F45" s="43">
        <f t="shared" si="16"/>
        <v>0</v>
      </c>
      <c r="G45" s="43">
        <f t="shared" si="17"/>
        <v>0</v>
      </c>
      <c r="H45" s="43">
        <f t="shared" si="18"/>
        <v>208575000</v>
      </c>
      <c r="I45" s="43">
        <f t="shared" si="19"/>
        <v>312862500</v>
      </c>
      <c r="J45" s="43">
        <f t="shared" si="20"/>
        <v>417150000</v>
      </c>
      <c r="K45" s="43">
        <f t="shared" si="21"/>
        <v>365006250</v>
      </c>
      <c r="L45" s="43">
        <f t="shared" si="22"/>
        <v>312862500</v>
      </c>
      <c r="M45" s="43">
        <f t="shared" si="23"/>
        <v>260718750</v>
      </c>
      <c r="N45" s="43">
        <f t="shared" si="24"/>
        <v>208575000</v>
      </c>
      <c r="O45" s="43">
        <f t="shared" si="25"/>
        <v>0</v>
      </c>
      <c r="P45" s="43">
        <f t="shared" si="26"/>
        <v>0</v>
      </c>
      <c r="Q45" s="43">
        <v>50625000</v>
      </c>
    </row>
    <row r="46" spans="3:18" x14ac:dyDescent="0.25">
      <c r="C46" s="38">
        <v>6</v>
      </c>
      <c r="D46" s="39">
        <v>1020</v>
      </c>
      <c r="E46" s="43">
        <f t="shared" si="15"/>
        <v>0</v>
      </c>
      <c r="F46" s="43">
        <f t="shared" si="16"/>
        <v>0</v>
      </c>
      <c r="G46" s="43">
        <f t="shared" si="17"/>
        <v>96390000</v>
      </c>
      <c r="H46" s="43">
        <f t="shared" si="18"/>
        <v>144585000</v>
      </c>
      <c r="I46" s="43">
        <f t="shared" si="19"/>
        <v>289170000</v>
      </c>
      <c r="J46" s="43">
        <f t="shared" si="20"/>
        <v>289170000</v>
      </c>
      <c r="K46" s="43">
        <f t="shared" si="21"/>
        <v>385560000</v>
      </c>
      <c r="L46" s="43">
        <f t="shared" si="22"/>
        <v>289170000</v>
      </c>
      <c r="M46" s="43">
        <f t="shared" si="23"/>
        <v>240975000</v>
      </c>
      <c r="N46" s="43">
        <f t="shared" si="24"/>
        <v>192780000</v>
      </c>
      <c r="O46" s="43">
        <f t="shared" si="25"/>
        <v>0</v>
      </c>
      <c r="P46" s="43">
        <f t="shared" si="26"/>
        <v>0</v>
      </c>
      <c r="Q46" s="43">
        <v>43470000</v>
      </c>
    </row>
    <row r="47" spans="3:18" x14ac:dyDescent="0.25">
      <c r="C47" s="38">
        <v>7</v>
      </c>
      <c r="D47" s="39">
        <v>1025</v>
      </c>
      <c r="E47" s="43">
        <f t="shared" si="15"/>
        <v>0</v>
      </c>
      <c r="F47" s="43">
        <f t="shared" si="16"/>
        <v>0</v>
      </c>
      <c r="G47" s="43">
        <f t="shared" si="17"/>
        <v>86868750</v>
      </c>
      <c r="H47" s="43">
        <f t="shared" si="18"/>
        <v>130303125</v>
      </c>
      <c r="I47" s="43">
        <f t="shared" si="19"/>
        <v>217171875</v>
      </c>
      <c r="J47" s="43">
        <f t="shared" si="20"/>
        <v>260606250</v>
      </c>
      <c r="K47" s="43">
        <f t="shared" si="21"/>
        <v>304040625</v>
      </c>
      <c r="L47" s="43">
        <f t="shared" si="22"/>
        <v>260606250</v>
      </c>
      <c r="M47" s="43">
        <f t="shared" si="23"/>
        <v>217171875</v>
      </c>
      <c r="N47" s="43">
        <f t="shared" si="24"/>
        <v>173737500</v>
      </c>
      <c r="O47" s="43">
        <f t="shared" si="25"/>
        <v>86868750</v>
      </c>
      <c r="P47" s="43">
        <f t="shared" si="26"/>
        <v>0</v>
      </c>
      <c r="Q47" s="43">
        <v>40680000</v>
      </c>
    </row>
    <row r="48" spans="3:18" x14ac:dyDescent="0.25">
      <c r="C48" s="38">
        <v>8</v>
      </c>
      <c r="D48" s="39">
        <v>1040</v>
      </c>
      <c r="E48" s="43">
        <f t="shared" si="15"/>
        <v>0</v>
      </c>
      <c r="F48" s="43">
        <f t="shared" si="16"/>
        <v>0</v>
      </c>
      <c r="G48" s="43">
        <f t="shared" si="17"/>
        <v>63856000</v>
      </c>
      <c r="H48" s="43">
        <f t="shared" si="18"/>
        <v>159640000</v>
      </c>
      <c r="I48" s="43">
        <f t="shared" si="19"/>
        <v>239460000</v>
      </c>
      <c r="J48" s="43">
        <f t="shared" si="20"/>
        <v>287352000</v>
      </c>
      <c r="K48" s="43">
        <f t="shared" si="21"/>
        <v>255424000</v>
      </c>
      <c r="L48" s="43">
        <f t="shared" si="22"/>
        <v>239460000</v>
      </c>
      <c r="M48" s="43">
        <f t="shared" si="23"/>
        <v>159640000</v>
      </c>
      <c r="N48" s="43">
        <f t="shared" si="24"/>
        <v>111748000.00000001</v>
      </c>
      <c r="O48" s="43">
        <f t="shared" si="25"/>
        <v>79820000</v>
      </c>
      <c r="P48" s="43">
        <f t="shared" si="26"/>
        <v>0</v>
      </c>
      <c r="Q48" s="43">
        <v>39910000</v>
      </c>
    </row>
    <row r="49" spans="3:18" x14ac:dyDescent="0.25">
      <c r="C49" s="38">
        <v>9</v>
      </c>
      <c r="D49" s="39">
        <v>1030</v>
      </c>
      <c r="E49" s="43">
        <f t="shared" si="15"/>
        <v>263680</v>
      </c>
      <c r="F49" s="43">
        <f t="shared" si="16"/>
        <v>263680000</v>
      </c>
      <c r="G49" s="43">
        <f t="shared" si="17"/>
        <v>263680000</v>
      </c>
      <c r="H49" s="43">
        <f t="shared" si="18"/>
        <v>131840000</v>
      </c>
      <c r="I49" s="43">
        <f t="shared" si="19"/>
        <v>65920000</v>
      </c>
      <c r="J49" s="43">
        <f t="shared" si="20"/>
        <v>0</v>
      </c>
      <c r="K49" s="43">
        <f t="shared" si="21"/>
        <v>0</v>
      </c>
      <c r="L49" s="43">
        <f t="shared" si="22"/>
        <v>0</v>
      </c>
      <c r="M49" s="43">
        <f t="shared" si="23"/>
        <v>0</v>
      </c>
      <c r="N49" s="43">
        <f t="shared" si="24"/>
        <v>0</v>
      </c>
      <c r="O49" s="43">
        <f t="shared" si="25"/>
        <v>131840000</v>
      </c>
      <c r="P49" s="43">
        <f t="shared" si="26"/>
        <v>197760000</v>
      </c>
      <c r="Q49" s="43">
        <v>32000000</v>
      </c>
    </row>
    <row r="50" spans="3:18" x14ac:dyDescent="0.25">
      <c r="C50" s="38">
        <v>10</v>
      </c>
      <c r="D50" s="39">
        <v>990</v>
      </c>
      <c r="E50" s="43">
        <f t="shared" si="15"/>
        <v>31333.5</v>
      </c>
      <c r="F50" s="43">
        <f t="shared" si="16"/>
        <v>20889000</v>
      </c>
      <c r="G50" s="43">
        <f t="shared" si="17"/>
        <v>52222500</v>
      </c>
      <c r="H50" s="43">
        <f t="shared" si="18"/>
        <v>83556000</v>
      </c>
      <c r="I50" s="43">
        <f t="shared" si="19"/>
        <v>135778500</v>
      </c>
      <c r="J50" s="43">
        <f t="shared" si="20"/>
        <v>146223000</v>
      </c>
      <c r="K50" s="43">
        <f t="shared" si="21"/>
        <v>167112000</v>
      </c>
      <c r="L50" s="43">
        <f t="shared" si="22"/>
        <v>156667500</v>
      </c>
      <c r="M50" s="43">
        <f t="shared" si="23"/>
        <v>83556000</v>
      </c>
      <c r="N50" s="43">
        <f t="shared" si="24"/>
        <v>73111500</v>
      </c>
      <c r="O50" s="43">
        <f t="shared" si="25"/>
        <v>52222500</v>
      </c>
      <c r="P50" s="43">
        <f t="shared" si="26"/>
        <v>41778000</v>
      </c>
      <c r="Q50" s="43">
        <v>25320000</v>
      </c>
    </row>
    <row r="51" spans="3:18" x14ac:dyDescent="0.25">
      <c r="C51" s="27" t="s">
        <v>14</v>
      </c>
      <c r="D51" s="39"/>
      <c r="E51" s="43">
        <f>SUM(E41:E50)</f>
        <v>540500.5</v>
      </c>
      <c r="F51" s="43">
        <f t="shared" ref="F51:P51" si="27">SUM(F41:F50)</f>
        <v>530056000</v>
      </c>
      <c r="G51" s="43">
        <f t="shared" si="27"/>
        <v>920552750</v>
      </c>
      <c r="H51" s="43">
        <f t="shared" si="27"/>
        <v>1733197125</v>
      </c>
      <c r="I51" s="43">
        <f t="shared" si="27"/>
        <v>2548451125</v>
      </c>
      <c r="J51" s="43">
        <f t="shared" si="27"/>
        <v>2974091250</v>
      </c>
      <c r="K51" s="43">
        <f t="shared" si="27"/>
        <v>3162500125</v>
      </c>
      <c r="L51" s="43">
        <f t="shared" si="27"/>
        <v>2848967250</v>
      </c>
      <c r="M51" s="43">
        <f t="shared" si="27"/>
        <v>2108219125</v>
      </c>
      <c r="N51" s="43">
        <f t="shared" si="27"/>
        <v>1517920750</v>
      </c>
      <c r="O51" s="43">
        <f t="shared" si="27"/>
        <v>685197250</v>
      </c>
      <c r="P51" s="43">
        <f t="shared" si="27"/>
        <v>546396750</v>
      </c>
      <c r="Q51" s="43">
        <f>SUM(Q41:Q50)</f>
        <v>469770000</v>
      </c>
    </row>
    <row r="52" spans="3:18" x14ac:dyDescent="0.25">
      <c r="C52" s="47"/>
      <c r="D52" s="53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</row>
    <row r="53" spans="3:18" x14ac:dyDescent="0.25">
      <c r="C53" s="47"/>
      <c r="D53" s="53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</row>
    <row r="55" spans="3:18" x14ac:dyDescent="0.25">
      <c r="C55" s="90" t="s">
        <v>70</v>
      </c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</row>
    <row r="56" spans="3:18" x14ac:dyDescent="0.25">
      <c r="C56" s="31" t="s">
        <v>1</v>
      </c>
      <c r="D56" s="31" t="s">
        <v>49</v>
      </c>
      <c r="E56" s="31" t="s">
        <v>50</v>
      </c>
      <c r="F56" s="66" t="s">
        <v>2</v>
      </c>
      <c r="G56" s="66" t="s">
        <v>3</v>
      </c>
      <c r="H56" s="66" t="s">
        <v>4</v>
      </c>
      <c r="I56" s="66" t="s">
        <v>5</v>
      </c>
      <c r="J56" s="66" t="s">
        <v>6</v>
      </c>
      <c r="K56" s="66" t="s">
        <v>7</v>
      </c>
      <c r="L56" s="66" t="s">
        <v>8</v>
      </c>
      <c r="M56" s="66" t="s">
        <v>9</v>
      </c>
      <c r="N56" s="66" t="s">
        <v>10</v>
      </c>
      <c r="O56" s="66" t="s">
        <v>11</v>
      </c>
      <c r="P56" s="66" t="s">
        <v>12</v>
      </c>
      <c r="Q56" s="66" t="s">
        <v>13</v>
      </c>
      <c r="R56" s="66" t="s">
        <v>14</v>
      </c>
    </row>
    <row r="57" spans="3:18" x14ac:dyDescent="0.25">
      <c r="C57" s="38">
        <v>1</v>
      </c>
      <c r="D57" s="38">
        <v>1</v>
      </c>
      <c r="E57" s="38">
        <v>1</v>
      </c>
      <c r="F57" s="50">
        <v>3077400</v>
      </c>
      <c r="G57" s="50">
        <v>3077400</v>
      </c>
      <c r="H57" s="50">
        <v>5000775</v>
      </c>
      <c r="I57" s="50">
        <v>6154800</v>
      </c>
      <c r="J57" s="50">
        <v>9616875</v>
      </c>
      <c r="K57" s="50">
        <v>10001550</v>
      </c>
      <c r="L57" s="50">
        <v>10770900.000000002</v>
      </c>
      <c r="M57" s="50">
        <v>9232200</v>
      </c>
      <c r="N57" s="50">
        <v>7693500</v>
      </c>
      <c r="O57" s="50">
        <v>4616100</v>
      </c>
      <c r="P57" s="50">
        <v>3846750</v>
      </c>
      <c r="Q57" s="50">
        <v>3846750</v>
      </c>
      <c r="R57" s="50">
        <v>76935000</v>
      </c>
    </row>
    <row r="58" spans="3:18" x14ac:dyDescent="0.25">
      <c r="C58" s="38">
        <v>2</v>
      </c>
      <c r="D58" s="38">
        <v>1</v>
      </c>
      <c r="E58" s="38">
        <v>1</v>
      </c>
      <c r="F58" s="50">
        <v>2415600</v>
      </c>
      <c r="G58" s="50">
        <v>2415600</v>
      </c>
      <c r="H58" s="50">
        <v>3019500</v>
      </c>
      <c r="I58" s="50">
        <v>4831200</v>
      </c>
      <c r="J58" s="50">
        <v>7246800</v>
      </c>
      <c r="K58" s="50">
        <v>8454600.0000000019</v>
      </c>
      <c r="L58" s="50">
        <v>7850700</v>
      </c>
      <c r="M58" s="50">
        <v>7246800</v>
      </c>
      <c r="N58" s="50">
        <v>6039000</v>
      </c>
      <c r="O58" s="50">
        <v>4227300.0000000009</v>
      </c>
      <c r="P58" s="50">
        <v>3623400</v>
      </c>
      <c r="Q58" s="50">
        <v>3019500</v>
      </c>
      <c r="R58" s="50">
        <v>60390000</v>
      </c>
    </row>
    <row r="59" spans="3:18" x14ac:dyDescent="0.25">
      <c r="C59" s="38">
        <v>3</v>
      </c>
      <c r="D59" s="38">
        <v>0</v>
      </c>
      <c r="E59" s="38">
        <v>1</v>
      </c>
      <c r="F59" s="50">
        <v>0</v>
      </c>
      <c r="G59" s="50">
        <v>0</v>
      </c>
      <c r="H59" s="50">
        <v>0</v>
      </c>
      <c r="I59" s="50">
        <v>4060800</v>
      </c>
      <c r="J59" s="50">
        <v>7614000</v>
      </c>
      <c r="K59" s="50">
        <v>10152000</v>
      </c>
      <c r="L59" s="50">
        <v>10152000</v>
      </c>
      <c r="M59" s="50">
        <v>10152000</v>
      </c>
      <c r="N59" s="50">
        <v>5076000</v>
      </c>
      <c r="O59" s="50">
        <v>3553200</v>
      </c>
      <c r="P59" s="50">
        <v>0</v>
      </c>
      <c r="Q59" s="50">
        <v>0</v>
      </c>
      <c r="R59" s="50">
        <v>50760000</v>
      </c>
    </row>
    <row r="60" spans="3:18" x14ac:dyDescent="0.25">
      <c r="C60" s="38">
        <v>4</v>
      </c>
      <c r="D60" s="38">
        <v>1</v>
      </c>
      <c r="E60" s="38">
        <v>1</v>
      </c>
      <c r="F60" s="50">
        <v>0</v>
      </c>
      <c r="G60" s="50">
        <v>0</v>
      </c>
      <c r="H60" s="50">
        <v>0</v>
      </c>
      <c r="I60" s="50">
        <v>4968000</v>
      </c>
      <c r="J60" s="50">
        <v>4968000</v>
      </c>
      <c r="K60" s="50">
        <v>7452000</v>
      </c>
      <c r="L60" s="50">
        <v>9936000</v>
      </c>
      <c r="M60" s="50">
        <v>9936000</v>
      </c>
      <c r="N60" s="50">
        <v>7452000</v>
      </c>
      <c r="O60" s="50">
        <v>4968000</v>
      </c>
      <c r="P60" s="50">
        <v>0</v>
      </c>
      <c r="Q60" s="50">
        <v>0</v>
      </c>
      <c r="R60" s="50">
        <v>49680000</v>
      </c>
    </row>
    <row r="61" spans="3:18" x14ac:dyDescent="0.25">
      <c r="C61" s="38">
        <v>5</v>
      </c>
      <c r="D61" s="38">
        <v>1</v>
      </c>
      <c r="E61" s="38">
        <v>1</v>
      </c>
      <c r="F61" s="50">
        <v>0</v>
      </c>
      <c r="G61" s="50">
        <v>0</v>
      </c>
      <c r="H61" s="50">
        <v>0</v>
      </c>
      <c r="I61" s="50">
        <v>5062500</v>
      </c>
      <c r="J61" s="50">
        <v>7593750</v>
      </c>
      <c r="K61" s="50">
        <v>10125000</v>
      </c>
      <c r="L61" s="50">
        <v>8859375</v>
      </c>
      <c r="M61" s="50">
        <v>7593750</v>
      </c>
      <c r="N61" s="50">
        <v>6328125</v>
      </c>
      <c r="O61" s="50">
        <v>5062500</v>
      </c>
      <c r="P61" s="50">
        <v>0</v>
      </c>
      <c r="Q61" s="50">
        <v>0</v>
      </c>
      <c r="R61" s="50">
        <v>50625000</v>
      </c>
    </row>
    <row r="62" spans="3:18" x14ac:dyDescent="0.25">
      <c r="C62" s="38">
        <v>6</v>
      </c>
      <c r="D62" s="38">
        <v>1</v>
      </c>
      <c r="E62" s="38">
        <v>1</v>
      </c>
      <c r="F62" s="50">
        <v>0</v>
      </c>
      <c r="G62" s="50">
        <v>0</v>
      </c>
      <c r="H62" s="50">
        <v>2173500</v>
      </c>
      <c r="I62" s="50">
        <v>3260250</v>
      </c>
      <c r="J62" s="50">
        <v>6520500</v>
      </c>
      <c r="K62" s="50">
        <v>6520500</v>
      </c>
      <c r="L62" s="50">
        <v>8694000</v>
      </c>
      <c r="M62" s="50">
        <v>6520500</v>
      </c>
      <c r="N62" s="50">
        <v>5433750</v>
      </c>
      <c r="O62" s="50">
        <v>4347000</v>
      </c>
      <c r="P62" s="50">
        <v>0</v>
      </c>
      <c r="Q62" s="50">
        <v>0</v>
      </c>
      <c r="R62" s="50">
        <v>43470000</v>
      </c>
    </row>
    <row r="63" spans="3:18" x14ac:dyDescent="0.25">
      <c r="C63" s="38">
        <v>7</v>
      </c>
      <c r="D63" s="38">
        <v>1</v>
      </c>
      <c r="E63" s="38">
        <v>0</v>
      </c>
      <c r="F63" s="50">
        <v>0</v>
      </c>
      <c r="G63" s="50">
        <v>0</v>
      </c>
      <c r="H63" s="50">
        <v>2034000</v>
      </c>
      <c r="I63" s="50">
        <v>3051000</v>
      </c>
      <c r="J63" s="50">
        <v>5085000</v>
      </c>
      <c r="K63" s="50">
        <v>6102000</v>
      </c>
      <c r="L63" s="50">
        <v>7119000</v>
      </c>
      <c r="M63" s="50">
        <v>6102000</v>
      </c>
      <c r="N63" s="50">
        <v>5085000</v>
      </c>
      <c r="O63" s="50">
        <v>4068000</v>
      </c>
      <c r="P63" s="50">
        <v>2034000</v>
      </c>
      <c r="Q63" s="50">
        <v>0</v>
      </c>
      <c r="R63" s="50">
        <v>40680000</v>
      </c>
    </row>
    <row r="64" spans="3:18" x14ac:dyDescent="0.25">
      <c r="C64" s="38">
        <v>8</v>
      </c>
      <c r="D64" s="38">
        <v>1</v>
      </c>
      <c r="E64" s="38">
        <v>0</v>
      </c>
      <c r="F64" s="50">
        <v>0</v>
      </c>
      <c r="G64" s="50">
        <v>0</v>
      </c>
      <c r="H64" s="50">
        <v>1596400</v>
      </c>
      <c r="I64" s="50">
        <v>3991000</v>
      </c>
      <c r="J64" s="50">
        <v>5986500</v>
      </c>
      <c r="K64" s="50">
        <v>7183800</v>
      </c>
      <c r="L64" s="50">
        <v>6385600</v>
      </c>
      <c r="M64" s="50">
        <v>5986500</v>
      </c>
      <c r="N64" s="50">
        <v>3991000</v>
      </c>
      <c r="O64" s="50">
        <v>2793700.0000000005</v>
      </c>
      <c r="P64" s="50">
        <v>1995500</v>
      </c>
      <c r="Q64" s="50">
        <v>0</v>
      </c>
      <c r="R64" s="50">
        <v>39910000</v>
      </c>
    </row>
    <row r="65" spans="3:18" x14ac:dyDescent="0.25">
      <c r="C65" s="38">
        <v>9</v>
      </c>
      <c r="D65" s="38">
        <v>1</v>
      </c>
      <c r="E65" s="38">
        <v>1</v>
      </c>
      <c r="F65" s="50">
        <v>6400000</v>
      </c>
      <c r="G65" s="50">
        <v>6400000</v>
      </c>
      <c r="H65" s="50">
        <v>6400000</v>
      </c>
      <c r="I65" s="50">
        <v>3200000</v>
      </c>
      <c r="J65" s="50">
        <v>1600000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3200000</v>
      </c>
      <c r="Q65" s="50">
        <v>4800000</v>
      </c>
      <c r="R65" s="50">
        <v>32000000</v>
      </c>
    </row>
    <row r="66" spans="3:18" x14ac:dyDescent="0.25">
      <c r="C66" s="38">
        <v>10</v>
      </c>
      <c r="D66" s="38">
        <v>0</v>
      </c>
      <c r="E66" s="38">
        <v>1</v>
      </c>
      <c r="F66" s="50">
        <v>759600</v>
      </c>
      <c r="G66" s="50">
        <v>506400</v>
      </c>
      <c r="H66" s="50">
        <v>1266000</v>
      </c>
      <c r="I66" s="50">
        <v>2025600</v>
      </c>
      <c r="J66" s="50">
        <v>3291600</v>
      </c>
      <c r="K66" s="50">
        <v>3544800</v>
      </c>
      <c r="L66" s="50">
        <v>4051200</v>
      </c>
      <c r="M66" s="50">
        <v>3798000</v>
      </c>
      <c r="N66" s="50">
        <v>2025600</v>
      </c>
      <c r="O66" s="50">
        <v>1772400</v>
      </c>
      <c r="P66" s="50">
        <v>1266000</v>
      </c>
      <c r="Q66" s="50">
        <v>1012800</v>
      </c>
      <c r="R66" s="50">
        <v>25320000</v>
      </c>
    </row>
    <row r="67" spans="3:18" x14ac:dyDescent="0.25">
      <c r="C67" s="38" t="s">
        <v>14</v>
      </c>
      <c r="D67" s="38"/>
      <c r="E67" s="38"/>
      <c r="F67" s="50">
        <f t="shared" ref="F67:R67" si="28">SUM(F57:F66)</f>
        <v>12652600</v>
      </c>
      <c r="G67" s="50">
        <f t="shared" si="28"/>
        <v>12399400</v>
      </c>
      <c r="H67" s="50">
        <f t="shared" si="28"/>
        <v>21490175</v>
      </c>
      <c r="I67" s="50">
        <f t="shared" si="28"/>
        <v>40605150</v>
      </c>
      <c r="J67" s="50">
        <f t="shared" si="28"/>
        <v>59523025</v>
      </c>
      <c r="K67" s="50">
        <f t="shared" si="28"/>
        <v>69536250</v>
      </c>
      <c r="L67" s="50">
        <f t="shared" si="28"/>
        <v>73818775</v>
      </c>
      <c r="M67" s="50">
        <f t="shared" si="28"/>
        <v>66567750</v>
      </c>
      <c r="N67" s="50">
        <f t="shared" si="28"/>
        <v>49123975</v>
      </c>
      <c r="O67" s="50">
        <f t="shared" si="28"/>
        <v>35408200</v>
      </c>
      <c r="P67" s="50">
        <f t="shared" si="28"/>
        <v>15965650</v>
      </c>
      <c r="Q67" s="50">
        <f t="shared" si="28"/>
        <v>12679050</v>
      </c>
      <c r="R67" s="50">
        <f t="shared" si="28"/>
        <v>469770000</v>
      </c>
    </row>
    <row r="68" spans="3:18" x14ac:dyDescent="0.25">
      <c r="C68" s="91" t="s">
        <v>92</v>
      </c>
      <c r="D68" s="91"/>
      <c r="E68" s="91"/>
      <c r="F68" s="39">
        <f>SUM(F57:F58,F60:F64,F65)</f>
        <v>11893000</v>
      </c>
      <c r="G68" s="39">
        <f>SUM(G57:G58,G60:G64,G65)</f>
        <v>11893000</v>
      </c>
      <c r="H68" s="39">
        <f>SUM(H57:H58,H60:H64,H65)</f>
        <v>20224175</v>
      </c>
      <c r="I68" s="39">
        <f>SUM(I57:I58,I60:I64,I65)</f>
        <v>34518750</v>
      </c>
      <c r="J68" s="39">
        <f t="shared" ref="J68:Q68" si="29">SUM(J57:J58,J60:J64,J65)</f>
        <v>48617425</v>
      </c>
      <c r="K68" s="39">
        <f t="shared" si="29"/>
        <v>55839450</v>
      </c>
      <c r="L68" s="39">
        <f t="shared" si="29"/>
        <v>59615575</v>
      </c>
      <c r="M68" s="39">
        <f t="shared" si="29"/>
        <v>52617750</v>
      </c>
      <c r="N68" s="39">
        <f t="shared" si="29"/>
        <v>42022375</v>
      </c>
      <c r="O68" s="39">
        <f t="shared" si="29"/>
        <v>30082600</v>
      </c>
      <c r="P68" s="39">
        <f t="shared" si="29"/>
        <v>14699650</v>
      </c>
      <c r="Q68" s="39">
        <f t="shared" si="29"/>
        <v>11666250</v>
      </c>
      <c r="R68" s="38"/>
    </row>
    <row r="69" spans="3:18" x14ac:dyDescent="0.25">
      <c r="C69" s="91" t="s">
        <v>93</v>
      </c>
      <c r="D69" s="91"/>
      <c r="E69" s="91"/>
      <c r="F69" s="39">
        <f t="shared" ref="F69:Q69" si="30">SUM(F57:F62,F65:F66)</f>
        <v>12652600</v>
      </c>
      <c r="G69" s="39">
        <f t="shared" si="30"/>
        <v>12399400</v>
      </c>
      <c r="H69" s="39">
        <f t="shared" si="30"/>
        <v>17859775</v>
      </c>
      <c r="I69" s="39">
        <f t="shared" si="30"/>
        <v>33563150</v>
      </c>
      <c r="J69" s="39">
        <f t="shared" si="30"/>
        <v>48451525</v>
      </c>
      <c r="K69" s="39">
        <f t="shared" si="30"/>
        <v>56250450</v>
      </c>
      <c r="L69" s="39">
        <f t="shared" si="30"/>
        <v>60314175</v>
      </c>
      <c r="M69" s="39">
        <f t="shared" si="30"/>
        <v>54479250</v>
      </c>
      <c r="N69" s="39">
        <f t="shared" si="30"/>
        <v>40047975</v>
      </c>
      <c r="O69" s="39">
        <f t="shared" si="30"/>
        <v>28546500</v>
      </c>
      <c r="P69" s="39">
        <f t="shared" si="30"/>
        <v>11936150</v>
      </c>
      <c r="Q69" s="39">
        <f t="shared" si="30"/>
        <v>12679050</v>
      </c>
      <c r="R69" s="38"/>
    </row>
    <row r="70" spans="3:18" x14ac:dyDescent="0.25">
      <c r="C70" s="38"/>
      <c r="D70" s="38"/>
      <c r="E70" s="38"/>
      <c r="F70" s="39">
        <f t="shared" ref="F70:Q70" si="31">SUM(F68:F69)</f>
        <v>24545600</v>
      </c>
      <c r="G70" s="39">
        <f t="shared" si="31"/>
        <v>24292400</v>
      </c>
      <c r="H70" s="39">
        <f t="shared" si="31"/>
        <v>38083950</v>
      </c>
      <c r="I70" s="39">
        <f t="shared" si="31"/>
        <v>68081900</v>
      </c>
      <c r="J70" s="39">
        <f t="shared" si="31"/>
        <v>97068950</v>
      </c>
      <c r="K70" s="39">
        <f t="shared" si="31"/>
        <v>112089900</v>
      </c>
      <c r="L70" s="39">
        <f t="shared" si="31"/>
        <v>119929750</v>
      </c>
      <c r="M70" s="39">
        <f t="shared" si="31"/>
        <v>107097000</v>
      </c>
      <c r="N70" s="39">
        <f t="shared" si="31"/>
        <v>82070350</v>
      </c>
      <c r="O70" s="39">
        <f t="shared" si="31"/>
        <v>58629100</v>
      </c>
      <c r="P70" s="39">
        <f t="shared" si="31"/>
        <v>26635800</v>
      </c>
      <c r="Q70" s="39">
        <f t="shared" si="31"/>
        <v>24345300</v>
      </c>
      <c r="R70" s="38"/>
    </row>
    <row r="73" spans="3:18" ht="25.5" x14ac:dyDescent="0.25">
      <c r="C73" s="38" t="s">
        <v>73</v>
      </c>
      <c r="D73" s="67">
        <v>877</v>
      </c>
      <c r="E73" s="43">
        <v>809</v>
      </c>
      <c r="F73" s="49">
        <f>E73*E34/1000</f>
        <v>614516.4</v>
      </c>
    </row>
    <row r="76" spans="3:18" x14ac:dyDescent="0.25">
      <c r="C76" s="23" t="s">
        <v>53</v>
      </c>
      <c r="D76" s="26" t="s">
        <v>49</v>
      </c>
      <c r="E76" s="26" t="s">
        <v>50</v>
      </c>
    </row>
    <row r="77" spans="3:18" x14ac:dyDescent="0.25">
      <c r="C77" s="24" t="s">
        <v>54</v>
      </c>
      <c r="D77" s="27">
        <v>450</v>
      </c>
      <c r="E77" s="27">
        <v>450</v>
      </c>
    </row>
    <row r="78" spans="3:18" ht="25.5" x14ac:dyDescent="0.25">
      <c r="C78" s="24" t="s">
        <v>55</v>
      </c>
      <c r="D78" s="27">
        <v>222</v>
      </c>
      <c r="E78" s="27">
        <v>174</v>
      </c>
    </row>
    <row r="79" spans="3:18" x14ac:dyDescent="0.25">
      <c r="C79" s="24" t="s">
        <v>56</v>
      </c>
      <c r="D79" s="27">
        <v>185</v>
      </c>
      <c r="E79" s="27">
        <v>145</v>
      </c>
    </row>
    <row r="80" spans="3:18" ht="25.5" x14ac:dyDescent="0.25">
      <c r="C80" s="24" t="s">
        <v>57</v>
      </c>
      <c r="D80" s="27">
        <v>20</v>
      </c>
      <c r="E80" s="27">
        <v>40</v>
      </c>
    </row>
    <row r="81" spans="2:27" ht="25.5" x14ac:dyDescent="0.25">
      <c r="C81" s="25" t="s">
        <v>58</v>
      </c>
      <c r="D81" s="26">
        <f>SUM(D77:D80)</f>
        <v>877</v>
      </c>
      <c r="E81" s="26">
        <f>SUM(E77:E80)</f>
        <v>809</v>
      </c>
    </row>
    <row r="85" spans="2:27" x14ac:dyDescent="0.25">
      <c r="C85" s="41" t="s">
        <v>1</v>
      </c>
      <c r="D85" s="18" t="s">
        <v>2</v>
      </c>
      <c r="E85" s="18" t="s">
        <v>3</v>
      </c>
      <c r="F85" s="18" t="s">
        <v>4</v>
      </c>
      <c r="G85" s="18" t="s">
        <v>5</v>
      </c>
      <c r="H85" s="18" t="s">
        <v>6</v>
      </c>
      <c r="I85" s="18" t="s">
        <v>7</v>
      </c>
      <c r="J85" s="18" t="s">
        <v>8</v>
      </c>
      <c r="K85" s="18" t="s">
        <v>9</v>
      </c>
      <c r="L85" s="18" t="s">
        <v>10</v>
      </c>
      <c r="M85" s="18" t="s">
        <v>11</v>
      </c>
      <c r="N85" s="18" t="s">
        <v>12</v>
      </c>
      <c r="O85" s="18" t="s">
        <v>13</v>
      </c>
      <c r="P85" s="18" t="s">
        <v>2</v>
      </c>
      <c r="Q85" s="18" t="s">
        <v>3</v>
      </c>
      <c r="R85" s="18" t="s">
        <v>4</v>
      </c>
      <c r="S85" s="18" t="s">
        <v>5</v>
      </c>
      <c r="T85" s="18" t="s">
        <v>6</v>
      </c>
      <c r="U85" s="18" t="s">
        <v>7</v>
      </c>
      <c r="V85" s="18" t="s">
        <v>8</v>
      </c>
      <c r="W85" s="18" t="s">
        <v>9</v>
      </c>
      <c r="X85" s="18" t="s">
        <v>10</v>
      </c>
      <c r="Y85" s="18" t="s">
        <v>11</v>
      </c>
      <c r="Z85" s="18" t="s">
        <v>12</v>
      </c>
      <c r="AA85" s="18" t="s">
        <v>13</v>
      </c>
    </row>
    <row r="86" spans="2:27" x14ac:dyDescent="0.25">
      <c r="B86" s="62"/>
      <c r="C86" s="38">
        <v>1</v>
      </c>
      <c r="D86" s="28">
        <v>1</v>
      </c>
      <c r="E86" s="28">
        <v>1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</row>
    <row r="87" spans="2:27" x14ac:dyDescent="0.25">
      <c r="B87" s="62"/>
      <c r="C87" s="38">
        <v>2</v>
      </c>
      <c r="D87" s="28">
        <v>1</v>
      </c>
      <c r="E87" s="28">
        <v>1</v>
      </c>
      <c r="F87" s="28">
        <v>1</v>
      </c>
      <c r="G87" s="28">
        <v>1</v>
      </c>
      <c r="H87" s="28">
        <v>1</v>
      </c>
      <c r="I87" s="28">
        <v>1</v>
      </c>
      <c r="J87" s="28">
        <v>1</v>
      </c>
      <c r="K87" s="28">
        <v>1</v>
      </c>
      <c r="L87" s="28">
        <v>1</v>
      </c>
      <c r="M87" s="28">
        <v>1</v>
      </c>
      <c r="N87" s="28">
        <v>1</v>
      </c>
      <c r="O87" s="28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</row>
    <row r="88" spans="2:27" x14ac:dyDescent="0.25">
      <c r="B88" s="62"/>
      <c r="C88" s="38">
        <v>3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1">
        <v>1</v>
      </c>
      <c r="AA88" s="21">
        <v>1</v>
      </c>
    </row>
    <row r="89" spans="2:27" x14ac:dyDescent="0.25">
      <c r="B89" s="62"/>
      <c r="C89" s="38">
        <v>4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</row>
    <row r="90" spans="2:27" x14ac:dyDescent="0.25">
      <c r="B90" s="62"/>
      <c r="C90" s="38">
        <v>5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</row>
    <row r="91" spans="2:27" x14ac:dyDescent="0.25">
      <c r="B91" s="62"/>
      <c r="C91" s="38">
        <v>6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</row>
    <row r="92" spans="2:27" x14ac:dyDescent="0.25">
      <c r="B92" s="62"/>
      <c r="C92" s="38">
        <v>7</v>
      </c>
      <c r="D92" s="28">
        <v>1</v>
      </c>
      <c r="E92" s="28">
        <v>1</v>
      </c>
      <c r="F92" s="28">
        <v>1</v>
      </c>
      <c r="G92" s="28">
        <v>1</v>
      </c>
      <c r="H92" s="28">
        <v>1</v>
      </c>
      <c r="I92" s="28">
        <v>1</v>
      </c>
      <c r="J92" s="28">
        <v>1</v>
      </c>
      <c r="K92" s="28">
        <v>1</v>
      </c>
      <c r="L92" s="28">
        <v>1</v>
      </c>
      <c r="M92" s="28">
        <v>1</v>
      </c>
      <c r="N92" s="28">
        <v>1</v>
      </c>
      <c r="O92" s="28">
        <v>1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</row>
    <row r="93" spans="2:27" x14ac:dyDescent="0.25">
      <c r="B93" s="62"/>
      <c r="C93" s="38">
        <v>8</v>
      </c>
      <c r="D93" s="28">
        <v>1</v>
      </c>
      <c r="E93" s="28">
        <v>1</v>
      </c>
      <c r="F93" s="28">
        <v>1</v>
      </c>
      <c r="G93" s="28">
        <v>1</v>
      </c>
      <c r="H93" s="28">
        <v>1</v>
      </c>
      <c r="I93" s="28">
        <v>1</v>
      </c>
      <c r="J93" s="28">
        <v>1</v>
      </c>
      <c r="K93" s="28">
        <v>1</v>
      </c>
      <c r="L93" s="28">
        <v>1</v>
      </c>
      <c r="M93" s="28">
        <v>1</v>
      </c>
      <c r="N93" s="28">
        <v>1</v>
      </c>
      <c r="O93" s="28">
        <v>1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</row>
    <row r="94" spans="2:27" x14ac:dyDescent="0.25">
      <c r="B94" s="62"/>
      <c r="C94" s="38">
        <v>9</v>
      </c>
      <c r="D94" s="28">
        <v>1</v>
      </c>
      <c r="E94" s="28">
        <v>1</v>
      </c>
      <c r="F94" s="28">
        <v>1</v>
      </c>
      <c r="G94" s="28">
        <v>1</v>
      </c>
      <c r="H94" s="28">
        <v>1</v>
      </c>
      <c r="I94" s="28">
        <v>1</v>
      </c>
      <c r="J94" s="28">
        <v>1</v>
      </c>
      <c r="K94" s="28">
        <v>1</v>
      </c>
      <c r="L94" s="28">
        <v>1</v>
      </c>
      <c r="M94" s="28">
        <v>1</v>
      </c>
      <c r="N94" s="28">
        <v>1</v>
      </c>
      <c r="O94" s="28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</row>
    <row r="95" spans="2:27" x14ac:dyDescent="0.25">
      <c r="B95" s="62"/>
      <c r="C95" s="38">
        <v>10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</row>
    <row r="96" spans="2:27" x14ac:dyDescent="0.25">
      <c r="C96" s="18" t="s">
        <v>88</v>
      </c>
      <c r="D96" s="64">
        <v>200000</v>
      </c>
      <c r="E96" s="65">
        <v>200000</v>
      </c>
      <c r="F96" s="65">
        <v>4274175</v>
      </c>
      <c r="G96" s="65">
        <v>21722150</v>
      </c>
      <c r="H96" s="65">
        <v>34459000</v>
      </c>
      <c r="I96" s="65">
        <v>38954000</v>
      </c>
      <c r="J96" s="65">
        <v>37456000</v>
      </c>
      <c r="K96" s="65">
        <v>37456000</v>
      </c>
      <c r="L96" s="65">
        <v>27022975</v>
      </c>
      <c r="M96" s="65">
        <v>13815200</v>
      </c>
      <c r="N96" s="65">
        <v>200000</v>
      </c>
      <c r="O96" s="65">
        <v>200000</v>
      </c>
      <c r="P96" s="64">
        <v>12452600</v>
      </c>
      <c r="Q96" s="65">
        <v>12199400</v>
      </c>
      <c r="R96" s="65">
        <v>17216000</v>
      </c>
      <c r="S96" s="65">
        <v>18883000</v>
      </c>
      <c r="T96" s="65">
        <v>20333000</v>
      </c>
      <c r="U96" s="65">
        <v>22986000</v>
      </c>
      <c r="V96" s="65">
        <v>22101000</v>
      </c>
      <c r="W96" s="65">
        <v>22101000</v>
      </c>
      <c r="X96" s="65">
        <v>22101000</v>
      </c>
      <c r="Y96" s="65">
        <v>21593000</v>
      </c>
      <c r="Z96" s="65">
        <v>15765650</v>
      </c>
      <c r="AA96" s="65">
        <v>12479050</v>
      </c>
    </row>
    <row r="97" spans="3:27" x14ac:dyDescent="0.25">
      <c r="C97" s="18" t="s">
        <v>79</v>
      </c>
      <c r="D97" s="58" t="s">
        <v>78</v>
      </c>
      <c r="E97" s="58" t="s">
        <v>78</v>
      </c>
      <c r="F97" s="58" t="s">
        <v>78</v>
      </c>
      <c r="G97" s="58" t="s">
        <v>78</v>
      </c>
      <c r="H97" s="58" t="s">
        <v>86</v>
      </c>
      <c r="I97" s="58" t="s">
        <v>86</v>
      </c>
      <c r="J97" s="58" t="s">
        <v>86</v>
      </c>
      <c r="K97" s="58" t="s">
        <v>86</v>
      </c>
      <c r="L97" s="58" t="s">
        <v>78</v>
      </c>
      <c r="M97" s="58" t="s">
        <v>78</v>
      </c>
      <c r="N97" s="58" t="s">
        <v>78</v>
      </c>
      <c r="O97" s="58" t="s">
        <v>78</v>
      </c>
      <c r="P97" s="58" t="s">
        <v>78</v>
      </c>
      <c r="Q97" s="58" t="s">
        <v>78</v>
      </c>
      <c r="R97" s="58" t="s">
        <v>78</v>
      </c>
      <c r="S97" s="58" t="s">
        <v>78</v>
      </c>
      <c r="T97" s="58" t="s">
        <v>86</v>
      </c>
      <c r="U97" s="58" t="s">
        <v>86</v>
      </c>
      <c r="V97" s="58" t="s">
        <v>86</v>
      </c>
      <c r="W97" s="58" t="s">
        <v>86</v>
      </c>
      <c r="X97" s="58" t="s">
        <v>78</v>
      </c>
      <c r="Y97" s="58" t="s">
        <v>78</v>
      </c>
      <c r="Z97" s="58" t="s">
        <v>78</v>
      </c>
      <c r="AA97" s="58" t="s">
        <v>78</v>
      </c>
    </row>
    <row r="98" spans="3:27" x14ac:dyDescent="0.25">
      <c r="C98" s="18" t="s">
        <v>76</v>
      </c>
      <c r="D98" s="50">
        <v>29203000</v>
      </c>
      <c r="E98" s="35">
        <v>26957000</v>
      </c>
      <c r="F98" s="35">
        <v>29203000</v>
      </c>
      <c r="G98" s="35">
        <v>31674000</v>
      </c>
      <c r="H98" s="35">
        <v>34459000</v>
      </c>
      <c r="I98" s="35">
        <v>38954000</v>
      </c>
      <c r="J98" s="35">
        <v>37456000</v>
      </c>
      <c r="K98" s="35">
        <v>37456000</v>
      </c>
      <c r="L98" s="35">
        <v>37456000</v>
      </c>
      <c r="M98" s="35">
        <v>36220000</v>
      </c>
      <c r="N98" s="35">
        <v>31590000</v>
      </c>
      <c r="O98" s="35">
        <v>28080000</v>
      </c>
      <c r="P98" s="50">
        <v>17216000</v>
      </c>
      <c r="Q98" s="35">
        <v>15892000</v>
      </c>
      <c r="R98" s="35">
        <v>17216000</v>
      </c>
      <c r="S98" s="35">
        <v>18883000</v>
      </c>
      <c r="T98" s="35">
        <v>20333000</v>
      </c>
      <c r="U98" s="35">
        <v>22986000</v>
      </c>
      <c r="V98" s="35">
        <v>22101000</v>
      </c>
      <c r="W98" s="35">
        <v>22101000</v>
      </c>
      <c r="X98" s="35">
        <v>22101000</v>
      </c>
      <c r="Y98" s="35">
        <v>21593000</v>
      </c>
      <c r="Z98" s="35">
        <v>18623000</v>
      </c>
      <c r="AA98" s="35">
        <v>16554000</v>
      </c>
    </row>
    <row r="99" spans="3:27" x14ac:dyDescent="0.25">
      <c r="C99" s="18" t="s">
        <v>89</v>
      </c>
      <c r="D99" s="50">
        <f>D98+P98</f>
        <v>46419000</v>
      </c>
      <c r="E99" s="50">
        <f>E98+Q98</f>
        <v>42849000</v>
      </c>
      <c r="F99" s="50">
        <f t="shared" ref="F99:O99" si="32">F98+R98</f>
        <v>46419000</v>
      </c>
      <c r="G99" s="50">
        <f t="shared" si="32"/>
        <v>50557000</v>
      </c>
      <c r="H99" s="50">
        <f t="shared" si="32"/>
        <v>54792000</v>
      </c>
      <c r="I99" s="50">
        <f t="shared" si="32"/>
        <v>61940000</v>
      </c>
      <c r="J99" s="50">
        <f t="shared" si="32"/>
        <v>59557000</v>
      </c>
      <c r="K99" s="50">
        <f t="shared" si="32"/>
        <v>59557000</v>
      </c>
      <c r="L99" s="50">
        <f t="shared" si="32"/>
        <v>59557000</v>
      </c>
      <c r="M99" s="50">
        <f t="shared" si="32"/>
        <v>57813000</v>
      </c>
      <c r="N99" s="50">
        <f t="shared" si="32"/>
        <v>50213000</v>
      </c>
      <c r="O99" s="50">
        <f t="shared" si="32"/>
        <v>44634000</v>
      </c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3:27" x14ac:dyDescent="0.25">
      <c r="C100" s="18" t="s">
        <v>87</v>
      </c>
      <c r="D100" s="50">
        <f t="shared" ref="D100:O100" si="33">(D96*D86)+(P86*P96)</f>
        <v>12652600</v>
      </c>
      <c r="E100" s="50">
        <f t="shared" si="33"/>
        <v>12399400</v>
      </c>
      <c r="F100" s="50">
        <f t="shared" si="33"/>
        <v>21490175</v>
      </c>
      <c r="G100" s="50">
        <f t="shared" si="33"/>
        <v>40605150</v>
      </c>
      <c r="H100" s="50">
        <f t="shared" si="33"/>
        <v>54792000</v>
      </c>
      <c r="I100" s="50">
        <f t="shared" si="33"/>
        <v>61940000</v>
      </c>
      <c r="J100" s="50">
        <f t="shared" si="33"/>
        <v>59557000</v>
      </c>
      <c r="K100" s="50">
        <f t="shared" si="33"/>
        <v>59557000</v>
      </c>
      <c r="L100" s="50">
        <f t="shared" si="33"/>
        <v>49123975</v>
      </c>
      <c r="M100" s="50">
        <f t="shared" si="33"/>
        <v>35408200</v>
      </c>
      <c r="N100" s="50">
        <f t="shared" si="33"/>
        <v>15965650</v>
      </c>
      <c r="O100" s="50">
        <f t="shared" si="33"/>
        <v>12679050</v>
      </c>
      <c r="P100" s="17"/>
      <c r="Q100" s="17"/>
      <c r="R100" s="17"/>
      <c r="S100" s="63"/>
      <c r="T100" s="63"/>
      <c r="U100" s="63"/>
      <c r="V100" s="63"/>
      <c r="W100" s="63"/>
      <c r="X100" s="63"/>
      <c r="Y100" s="63"/>
      <c r="Z100" s="63"/>
      <c r="AA100" s="63"/>
    </row>
    <row r="101" spans="3:27" x14ac:dyDescent="0.25">
      <c r="C101" s="18" t="s">
        <v>79</v>
      </c>
      <c r="D101" s="58" t="s">
        <v>86</v>
      </c>
      <c r="E101" s="58" t="s">
        <v>86</v>
      </c>
      <c r="F101" s="58" t="s">
        <v>86</v>
      </c>
      <c r="G101" s="58" t="s">
        <v>86</v>
      </c>
      <c r="H101" s="58" t="s">
        <v>78</v>
      </c>
      <c r="I101" s="58" t="s">
        <v>78</v>
      </c>
      <c r="J101" s="58" t="s">
        <v>78</v>
      </c>
      <c r="K101" s="58" t="s">
        <v>78</v>
      </c>
      <c r="L101" s="58" t="s">
        <v>86</v>
      </c>
      <c r="M101" s="58" t="s">
        <v>86</v>
      </c>
      <c r="N101" s="58" t="s">
        <v>86</v>
      </c>
      <c r="O101" s="58" t="s">
        <v>86</v>
      </c>
      <c r="P101" s="17"/>
      <c r="Q101" s="17"/>
      <c r="R101" s="17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3:27" x14ac:dyDescent="0.25">
      <c r="C102" s="18" t="s">
        <v>77</v>
      </c>
      <c r="D102" s="50">
        <v>12652600</v>
      </c>
      <c r="E102" s="35">
        <v>12399400</v>
      </c>
      <c r="F102" s="35">
        <v>21490175</v>
      </c>
      <c r="G102" s="35">
        <v>40605150</v>
      </c>
      <c r="H102" s="35">
        <v>59523025</v>
      </c>
      <c r="I102" s="35">
        <v>69536250</v>
      </c>
      <c r="J102" s="35">
        <v>73818775</v>
      </c>
      <c r="K102" s="35">
        <v>66567750</v>
      </c>
      <c r="L102" s="35">
        <v>49123975</v>
      </c>
      <c r="M102" s="35">
        <v>35408200</v>
      </c>
      <c r="N102" s="35">
        <v>15965650</v>
      </c>
      <c r="O102" s="35">
        <v>12679050</v>
      </c>
      <c r="P102" s="17"/>
      <c r="Q102" s="17"/>
      <c r="R102" s="17"/>
      <c r="S102" s="63"/>
      <c r="T102" s="63"/>
      <c r="U102" s="63"/>
      <c r="V102" s="63"/>
      <c r="W102" s="63"/>
      <c r="X102" s="63"/>
      <c r="Y102" s="63"/>
      <c r="Z102" s="63"/>
      <c r="AA102" s="63"/>
    </row>
    <row r="103" spans="3:27" ht="30" x14ac:dyDescent="0.25">
      <c r="C103" s="31" t="s">
        <v>90</v>
      </c>
      <c r="D103" s="38" t="b">
        <f t="shared" ref="D103:O103" si="34">D99&gt;D102</f>
        <v>1</v>
      </c>
      <c r="E103" s="38" t="b">
        <f t="shared" si="34"/>
        <v>1</v>
      </c>
      <c r="F103" s="38" t="b">
        <f t="shared" si="34"/>
        <v>1</v>
      </c>
      <c r="G103" s="38" t="b">
        <f t="shared" si="34"/>
        <v>1</v>
      </c>
      <c r="H103" s="38" t="b">
        <f t="shared" si="34"/>
        <v>0</v>
      </c>
      <c r="I103" s="38" t="b">
        <f t="shared" si="34"/>
        <v>0</v>
      </c>
      <c r="J103" s="38" t="b">
        <f t="shared" si="34"/>
        <v>0</v>
      </c>
      <c r="K103" s="38" t="b">
        <f t="shared" si="34"/>
        <v>0</v>
      </c>
      <c r="L103" s="38" t="b">
        <f t="shared" si="34"/>
        <v>1</v>
      </c>
      <c r="M103" s="38" t="b">
        <f t="shared" si="34"/>
        <v>1</v>
      </c>
      <c r="N103" s="38" t="b">
        <f t="shared" si="34"/>
        <v>1</v>
      </c>
      <c r="O103" s="38" t="b">
        <f t="shared" si="34"/>
        <v>1</v>
      </c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5" spans="3:27" x14ac:dyDescent="0.25">
      <c r="C105" s="18" t="s">
        <v>84</v>
      </c>
      <c r="D105" s="18" t="s">
        <v>2</v>
      </c>
      <c r="E105" s="18" t="s">
        <v>3</v>
      </c>
      <c r="F105" s="18" t="s">
        <v>4</v>
      </c>
      <c r="G105" s="18" t="s">
        <v>5</v>
      </c>
      <c r="H105" s="18" t="s">
        <v>6</v>
      </c>
      <c r="I105" s="18" t="s">
        <v>7</v>
      </c>
      <c r="J105" s="18" t="s">
        <v>8</v>
      </c>
      <c r="K105" s="18" t="s">
        <v>9</v>
      </c>
      <c r="L105" s="18" t="s">
        <v>10</v>
      </c>
      <c r="M105" s="18" t="s">
        <v>11</v>
      </c>
      <c r="N105" s="18" t="s">
        <v>12</v>
      </c>
      <c r="O105" s="18" t="s">
        <v>13</v>
      </c>
      <c r="P105" s="18" t="s">
        <v>80</v>
      </c>
    </row>
    <row r="106" spans="3:27" x14ac:dyDescent="0.25">
      <c r="C106" s="18" t="s">
        <v>77</v>
      </c>
      <c r="D106" s="50">
        <v>12652600</v>
      </c>
      <c r="E106" s="35">
        <v>12399400</v>
      </c>
      <c r="F106" s="35">
        <v>21490175</v>
      </c>
      <c r="G106" s="35">
        <v>40605150</v>
      </c>
      <c r="H106" s="35">
        <v>59523025</v>
      </c>
      <c r="I106" s="35">
        <v>69536250</v>
      </c>
      <c r="J106" s="35">
        <v>73818775</v>
      </c>
      <c r="K106" s="35">
        <v>66567750</v>
      </c>
      <c r="L106" s="35">
        <v>49123975</v>
      </c>
      <c r="M106" s="35">
        <v>35408200</v>
      </c>
      <c r="N106" s="35">
        <v>15965650</v>
      </c>
      <c r="O106" s="35">
        <v>12679050</v>
      </c>
      <c r="P106" s="42">
        <f>SUM(D106:O106)</f>
        <v>469770000</v>
      </c>
    </row>
    <row r="107" spans="3:27" ht="30" x14ac:dyDescent="0.25">
      <c r="C107" s="31" t="s">
        <v>83</v>
      </c>
      <c r="D107" s="59">
        <v>12879856</v>
      </c>
      <c r="E107" s="55">
        <v>12629188</v>
      </c>
      <c r="F107" s="55">
        <v>21892796.25</v>
      </c>
      <c r="G107" s="55">
        <v>41400169</v>
      </c>
      <c r="H107" s="55">
        <v>60646959.25</v>
      </c>
      <c r="I107" s="55">
        <v>70869232.5</v>
      </c>
      <c r="J107" s="55">
        <v>75200045.75</v>
      </c>
      <c r="K107" s="55">
        <v>67810318.5</v>
      </c>
      <c r="L107" s="55">
        <v>50046692.75</v>
      </c>
      <c r="M107" s="55">
        <v>36080460.5</v>
      </c>
      <c r="N107" s="55">
        <v>16236244.5</v>
      </c>
      <c r="O107" s="55">
        <v>12866487</v>
      </c>
      <c r="P107" s="42">
        <f t="shared" ref="P107:P109" si="35">SUM(D107:O107)</f>
        <v>478558450</v>
      </c>
    </row>
    <row r="108" spans="3:27" ht="30" x14ac:dyDescent="0.25">
      <c r="C108" s="31" t="s">
        <v>81</v>
      </c>
      <c r="D108" s="59">
        <f t="shared" ref="D108:O108" si="36">((D96*$D$81)+(P96*$E$81))/1000</f>
        <v>10249553.4</v>
      </c>
      <c r="E108" s="59">
        <f t="shared" si="36"/>
        <v>10044714.6</v>
      </c>
      <c r="F108" s="59">
        <f t="shared" si="36"/>
        <v>17676195.475000001</v>
      </c>
      <c r="G108" s="59">
        <f t="shared" si="36"/>
        <v>34326672.549999997</v>
      </c>
      <c r="H108" s="59">
        <f t="shared" si="36"/>
        <v>46669940</v>
      </c>
      <c r="I108" s="59">
        <f t="shared" si="36"/>
        <v>52758332</v>
      </c>
      <c r="J108" s="59">
        <f t="shared" si="36"/>
        <v>50728621</v>
      </c>
      <c r="K108" s="59">
        <f t="shared" si="36"/>
        <v>50728621</v>
      </c>
      <c r="L108" s="59">
        <f t="shared" si="36"/>
        <v>41578858.075000003</v>
      </c>
      <c r="M108" s="59">
        <f t="shared" si="36"/>
        <v>29584667.399999999</v>
      </c>
      <c r="N108" s="59">
        <f t="shared" si="36"/>
        <v>12929810.85</v>
      </c>
      <c r="O108" s="59">
        <f t="shared" si="36"/>
        <v>10270951.449999999</v>
      </c>
      <c r="P108" s="42">
        <f t="shared" si="35"/>
        <v>367546937.79999995</v>
      </c>
    </row>
    <row r="109" spans="3:27" ht="30" x14ac:dyDescent="0.25">
      <c r="C109" s="31" t="s">
        <v>82</v>
      </c>
      <c r="D109" s="59">
        <v>0</v>
      </c>
      <c r="E109" s="55">
        <f t="shared" ref="E109:O109" si="37">IF((D96+P96)&lt;D106,((D106-(D96+P96))*305/1000),0)</f>
        <v>0</v>
      </c>
      <c r="F109" s="55">
        <f t="shared" si="37"/>
        <v>0</v>
      </c>
      <c r="G109" s="55">
        <f t="shared" si="37"/>
        <v>0</v>
      </c>
      <c r="H109" s="55">
        <f t="shared" si="37"/>
        <v>0</v>
      </c>
      <c r="I109" s="55">
        <f t="shared" si="37"/>
        <v>1442962.625</v>
      </c>
      <c r="J109" s="55">
        <f t="shared" si="37"/>
        <v>2316856.25</v>
      </c>
      <c r="K109" s="55">
        <f t="shared" si="37"/>
        <v>4349841.375</v>
      </c>
      <c r="L109" s="55">
        <f t="shared" si="37"/>
        <v>2138278.75</v>
      </c>
      <c r="M109" s="55">
        <f t="shared" si="37"/>
        <v>0</v>
      </c>
      <c r="N109" s="55">
        <f t="shared" si="37"/>
        <v>0</v>
      </c>
      <c r="O109" s="55">
        <f t="shared" si="37"/>
        <v>0</v>
      </c>
      <c r="P109" s="42">
        <f t="shared" si="35"/>
        <v>10247939</v>
      </c>
    </row>
    <row r="110" spans="3:27" x14ac:dyDescent="0.25">
      <c r="C110" s="31" t="s">
        <v>85</v>
      </c>
      <c r="D110" s="59">
        <f>D107-D108-D109</f>
        <v>2630302.5999999996</v>
      </c>
      <c r="E110" s="59">
        <f>E107-E108-E109</f>
        <v>2584473.4000000004</v>
      </c>
      <c r="F110" s="59">
        <f t="shared" ref="F110:O110" si="38">F107-F108-F109</f>
        <v>4216600.7749999985</v>
      </c>
      <c r="G110" s="59">
        <f t="shared" si="38"/>
        <v>7073496.450000003</v>
      </c>
      <c r="H110" s="59">
        <f t="shared" si="38"/>
        <v>13977019.25</v>
      </c>
      <c r="I110" s="59">
        <f t="shared" si="38"/>
        <v>16667937.875</v>
      </c>
      <c r="J110" s="59">
        <f t="shared" si="38"/>
        <v>22154568.5</v>
      </c>
      <c r="K110" s="59">
        <f t="shared" si="38"/>
        <v>12731856.125</v>
      </c>
      <c r="L110" s="59">
        <f t="shared" si="38"/>
        <v>6329555.924999997</v>
      </c>
      <c r="M110" s="59">
        <f t="shared" si="38"/>
        <v>6495793.1000000015</v>
      </c>
      <c r="N110" s="59">
        <f t="shared" si="38"/>
        <v>3306433.6500000004</v>
      </c>
      <c r="O110" s="59">
        <f t="shared" si="38"/>
        <v>2595535.5500000007</v>
      </c>
      <c r="P110" s="60">
        <f>P107-P108-P109</f>
        <v>100763573.20000005</v>
      </c>
    </row>
  </sheetData>
  <mergeCells count="7">
    <mergeCell ref="C3:P3"/>
    <mergeCell ref="C17:P17"/>
    <mergeCell ref="C55:R55"/>
    <mergeCell ref="C68:E68"/>
    <mergeCell ref="C69:E69"/>
    <mergeCell ref="C39:Q39"/>
    <mergeCell ref="C23:Q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57A-417A-48B7-8DF7-57484B2BB2D4}">
  <dimension ref="D3:AB25"/>
  <sheetViews>
    <sheetView topLeftCell="A2" workbookViewId="0">
      <selection activeCell="B3" sqref="B3:Q18"/>
    </sheetView>
  </sheetViews>
  <sheetFormatPr defaultRowHeight="15" x14ac:dyDescent="0.25"/>
  <cols>
    <col min="1" max="1" width="9.140625" style="20"/>
    <col min="2" max="2" width="10" style="20" bestFit="1" customWidth="1"/>
    <col min="3" max="7" width="13.28515625" style="20" bestFit="1" customWidth="1"/>
    <col min="8" max="10" width="13.42578125" style="20" bestFit="1" customWidth="1"/>
    <col min="11" max="14" width="13.28515625" style="20" bestFit="1" customWidth="1"/>
    <col min="15" max="15" width="14.28515625" style="20" bestFit="1" customWidth="1"/>
    <col min="16" max="17" width="11.7109375" style="20" bestFit="1" customWidth="1"/>
    <col min="18" max="21" width="9.7109375" style="20" bestFit="1" customWidth="1"/>
    <col min="22" max="24" width="10.7109375" style="20" bestFit="1" customWidth="1"/>
    <col min="25" max="28" width="9.7109375" style="20" bestFit="1" customWidth="1"/>
    <col min="29" max="16384" width="9.140625" style="20"/>
  </cols>
  <sheetData>
    <row r="3" spans="18:28" x14ac:dyDescent="0.25"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8:28" ht="15" customHeight="1" x14ac:dyDescent="0.25"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</row>
    <row r="5" spans="18:28" x14ac:dyDescent="0.25"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 spans="18:28" x14ac:dyDescent="0.25"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8:28" x14ac:dyDescent="0.25"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spans="18:28" x14ac:dyDescent="0.25"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8:28" x14ac:dyDescent="0.25"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r="10" spans="18:28" x14ac:dyDescent="0.25"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 spans="18:28" x14ac:dyDescent="0.25"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 spans="18:28" x14ac:dyDescent="0.25"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 spans="18:28" x14ac:dyDescent="0.25"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r="14" spans="18:28" x14ac:dyDescent="0.25"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21" spans="4:17" x14ac:dyDescent="0.25">
      <c r="D21" s="90" t="s">
        <v>94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spans="4:17" x14ac:dyDescent="0.25">
      <c r="D22" s="18" t="s">
        <v>68</v>
      </c>
      <c r="E22" s="31" t="s">
        <v>2</v>
      </c>
      <c r="F22" s="18" t="s">
        <v>3</v>
      </c>
      <c r="G22" s="18" t="s">
        <v>4</v>
      </c>
      <c r="H22" s="18" t="s">
        <v>5</v>
      </c>
      <c r="I22" s="18" t="s">
        <v>6</v>
      </c>
      <c r="J22" s="18" t="s">
        <v>7</v>
      </c>
      <c r="K22" s="18" t="s">
        <v>8</v>
      </c>
      <c r="L22" s="18" t="s">
        <v>9</v>
      </c>
      <c r="M22" s="18" t="s">
        <v>10</v>
      </c>
      <c r="N22" s="18" t="s">
        <v>11</v>
      </c>
      <c r="O22" s="18" t="s">
        <v>12</v>
      </c>
      <c r="P22" s="18" t="s">
        <v>13</v>
      </c>
      <c r="Q22" s="18" t="s">
        <v>14</v>
      </c>
    </row>
    <row r="23" spans="4:17" x14ac:dyDescent="0.25">
      <c r="D23" s="27" t="s">
        <v>60</v>
      </c>
      <c r="E23" s="50">
        <v>29203000</v>
      </c>
      <c r="F23" s="35">
        <v>26957000</v>
      </c>
      <c r="G23" s="35">
        <v>29203000</v>
      </c>
      <c r="H23" s="35">
        <v>31674000</v>
      </c>
      <c r="I23" s="35">
        <v>34459000</v>
      </c>
      <c r="J23" s="35">
        <v>38954000</v>
      </c>
      <c r="K23" s="35">
        <v>37456000</v>
      </c>
      <c r="L23" s="35">
        <v>37456000</v>
      </c>
      <c r="M23" s="35">
        <v>37456000</v>
      </c>
      <c r="N23" s="35">
        <v>36220000</v>
      </c>
      <c r="O23" s="35">
        <v>31590000</v>
      </c>
      <c r="P23" s="35">
        <v>28080000</v>
      </c>
      <c r="Q23" s="35">
        <f>SUM(E23:P23)</f>
        <v>398708000</v>
      </c>
    </row>
    <row r="24" spans="4:17" x14ac:dyDescent="0.25">
      <c r="D24" s="27" t="s">
        <v>64</v>
      </c>
      <c r="E24" s="50">
        <v>17216000</v>
      </c>
      <c r="F24" s="35">
        <v>15892000</v>
      </c>
      <c r="G24" s="35">
        <v>17216000</v>
      </c>
      <c r="H24" s="35">
        <v>18883000</v>
      </c>
      <c r="I24" s="35">
        <v>20333000</v>
      </c>
      <c r="J24" s="35">
        <v>22986000</v>
      </c>
      <c r="K24" s="35">
        <v>22101000</v>
      </c>
      <c r="L24" s="35">
        <v>22101000</v>
      </c>
      <c r="M24" s="35">
        <v>22101000</v>
      </c>
      <c r="N24" s="35">
        <v>21593000</v>
      </c>
      <c r="O24" s="35">
        <v>18623000</v>
      </c>
      <c r="P24" s="35">
        <v>16554000</v>
      </c>
      <c r="Q24" s="35">
        <f>SUM(E24:P24)</f>
        <v>235599000</v>
      </c>
    </row>
    <row r="25" spans="4:17" x14ac:dyDescent="0.25">
      <c r="D25" s="7" t="s">
        <v>71</v>
      </c>
      <c r="E25" s="52">
        <f t="shared" ref="E25:Q25" si="0">SUM(E23:E24)</f>
        <v>46419000</v>
      </c>
      <c r="F25" s="40">
        <f t="shared" si="0"/>
        <v>42849000</v>
      </c>
      <c r="G25" s="40">
        <f t="shared" si="0"/>
        <v>46419000</v>
      </c>
      <c r="H25" s="40">
        <f t="shared" si="0"/>
        <v>50557000</v>
      </c>
      <c r="I25" s="40">
        <f t="shared" si="0"/>
        <v>54792000</v>
      </c>
      <c r="J25" s="40">
        <f t="shared" si="0"/>
        <v>61940000</v>
      </c>
      <c r="K25" s="40">
        <f t="shared" si="0"/>
        <v>59557000</v>
      </c>
      <c r="L25" s="40">
        <f t="shared" si="0"/>
        <v>59557000</v>
      </c>
      <c r="M25" s="40">
        <f t="shared" si="0"/>
        <v>59557000</v>
      </c>
      <c r="N25" s="40">
        <f t="shared" si="0"/>
        <v>57813000</v>
      </c>
      <c r="O25" s="40">
        <f t="shared" si="0"/>
        <v>50213000</v>
      </c>
      <c r="P25" s="40">
        <f t="shared" si="0"/>
        <v>44634000</v>
      </c>
      <c r="Q25" s="40">
        <f t="shared" si="0"/>
        <v>634307000</v>
      </c>
    </row>
  </sheetData>
  <mergeCells count="1">
    <mergeCell ref="D21:Q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8"/>
  <sheetViews>
    <sheetView workbookViewId="0">
      <selection activeCell="E18" sqref="E18:E27"/>
    </sheetView>
  </sheetViews>
  <sheetFormatPr defaultRowHeight="15" x14ac:dyDescent="0.25"/>
  <cols>
    <col min="3" max="3" width="25.85546875" customWidth="1"/>
    <col min="4" max="4" width="11.42578125" customWidth="1"/>
    <col min="5" max="5" width="9.85546875" customWidth="1"/>
    <col min="6" max="6" width="11.140625" customWidth="1"/>
    <col min="9" max="9" width="22.28515625" customWidth="1"/>
    <col min="10" max="10" width="13.28515625" bestFit="1" customWidth="1"/>
    <col min="22" max="22" width="11.5703125" bestFit="1" customWidth="1"/>
  </cols>
  <sheetData>
    <row r="2" spans="1:15" x14ac:dyDescent="0.25">
      <c r="A2" s="44"/>
      <c r="B2" s="13"/>
      <c r="C2" s="13" t="s">
        <v>0</v>
      </c>
      <c r="D2" s="13"/>
      <c r="E2" s="13"/>
      <c r="F2" s="13"/>
      <c r="G2" s="13"/>
      <c r="H2" s="13"/>
      <c r="I2" s="13"/>
      <c r="J2" s="13"/>
    </row>
    <row r="3" spans="1:15" x14ac:dyDescent="0.25">
      <c r="A3" s="44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</row>
    <row r="4" spans="1:15" x14ac:dyDescent="0.25">
      <c r="A4" s="44"/>
      <c r="B4" s="1">
        <v>1</v>
      </c>
      <c r="C4" s="2">
        <v>0.04</v>
      </c>
      <c r="D4" s="2">
        <v>0.04</v>
      </c>
      <c r="E4" s="2">
        <v>6.5000000000000002E-2</v>
      </c>
      <c r="F4" s="2">
        <v>0.08</v>
      </c>
      <c r="G4" s="2">
        <v>0.125</v>
      </c>
      <c r="H4" s="2">
        <v>0.13</v>
      </c>
      <c r="I4" s="2">
        <v>0.14000000000000001</v>
      </c>
      <c r="J4" s="2">
        <v>0.12</v>
      </c>
      <c r="K4" s="15">
        <v>0.1</v>
      </c>
      <c r="L4" s="2">
        <v>0.06</v>
      </c>
      <c r="M4" s="15">
        <v>0.05</v>
      </c>
      <c r="N4" s="15">
        <v>0.05</v>
      </c>
      <c r="O4" s="2">
        <f>SUM(C4:N4)</f>
        <v>1.0000000000000002</v>
      </c>
    </row>
    <row r="5" spans="1:15" x14ac:dyDescent="0.25">
      <c r="A5" s="44"/>
      <c r="B5" s="1">
        <v>2</v>
      </c>
      <c r="C5" s="2">
        <v>0.04</v>
      </c>
      <c r="D5" s="2">
        <v>0.04</v>
      </c>
      <c r="E5" s="2">
        <v>0.05</v>
      </c>
      <c r="F5" s="2">
        <v>0.08</v>
      </c>
      <c r="G5" s="2">
        <v>0.12</v>
      </c>
      <c r="H5" s="2">
        <v>0.14000000000000001</v>
      </c>
      <c r="I5" s="2">
        <v>0.13</v>
      </c>
      <c r="J5" s="2">
        <v>0.12</v>
      </c>
      <c r="K5" s="15">
        <v>0.1</v>
      </c>
      <c r="L5" s="2">
        <v>7.0000000000000007E-2</v>
      </c>
      <c r="M5" s="15">
        <v>0.06</v>
      </c>
      <c r="N5" s="15">
        <v>0.05</v>
      </c>
      <c r="O5" s="2">
        <f t="shared" ref="O5:O13" si="0">SUM(C5:N5)</f>
        <v>1.0000000000000002</v>
      </c>
    </row>
    <row r="6" spans="1:15" x14ac:dyDescent="0.25">
      <c r="A6" s="44"/>
      <c r="B6" s="1">
        <v>3</v>
      </c>
      <c r="C6" s="1"/>
      <c r="D6" s="1"/>
      <c r="E6" s="1"/>
      <c r="F6" s="2">
        <v>0.08</v>
      </c>
      <c r="G6" s="2">
        <v>0.15</v>
      </c>
      <c r="H6" s="2">
        <v>0.2</v>
      </c>
      <c r="I6" s="2">
        <v>0.2</v>
      </c>
      <c r="J6" s="2">
        <v>0.2</v>
      </c>
      <c r="K6" s="15">
        <v>0.1</v>
      </c>
      <c r="L6" s="2">
        <v>7.0000000000000007E-2</v>
      </c>
      <c r="M6" s="1"/>
      <c r="N6" s="1"/>
      <c r="O6" s="2">
        <f t="shared" si="0"/>
        <v>1</v>
      </c>
    </row>
    <row r="7" spans="1:15" x14ac:dyDescent="0.25">
      <c r="A7" s="44"/>
      <c r="B7" s="1">
        <v>4</v>
      </c>
      <c r="C7" s="1"/>
      <c r="D7" s="1"/>
      <c r="E7" s="1"/>
      <c r="F7" s="2">
        <v>0.1</v>
      </c>
      <c r="G7" s="2">
        <v>0.1</v>
      </c>
      <c r="H7" s="2">
        <v>0.15</v>
      </c>
      <c r="I7" s="2">
        <v>0.2</v>
      </c>
      <c r="J7" s="2">
        <v>0.2</v>
      </c>
      <c r="K7" s="2">
        <v>0.15</v>
      </c>
      <c r="L7" s="15">
        <v>0.1</v>
      </c>
      <c r="M7" s="1"/>
      <c r="N7" s="1"/>
      <c r="O7" s="2">
        <f t="shared" si="0"/>
        <v>1</v>
      </c>
    </row>
    <row r="8" spans="1:15" x14ac:dyDescent="0.25">
      <c r="A8" s="44"/>
      <c r="B8" s="1">
        <v>5</v>
      </c>
      <c r="C8" s="1"/>
      <c r="D8" s="1"/>
      <c r="E8" s="1"/>
      <c r="F8" s="2">
        <v>0.1</v>
      </c>
      <c r="G8" s="2">
        <v>0.15</v>
      </c>
      <c r="H8" s="2">
        <v>0.2</v>
      </c>
      <c r="I8" s="2">
        <v>0.17499999999999999</v>
      </c>
      <c r="J8" s="2">
        <v>0.15</v>
      </c>
      <c r="K8" s="2">
        <v>0.125</v>
      </c>
      <c r="L8" s="15">
        <v>0.1</v>
      </c>
      <c r="M8" s="1"/>
      <c r="N8" s="1"/>
      <c r="O8" s="2">
        <f t="shared" si="0"/>
        <v>1</v>
      </c>
    </row>
    <row r="9" spans="1:15" x14ac:dyDescent="0.25">
      <c r="A9" s="44"/>
      <c r="B9" s="1">
        <v>6</v>
      </c>
      <c r="C9" s="1"/>
      <c r="D9" s="1"/>
      <c r="E9" s="2">
        <v>0.05</v>
      </c>
      <c r="F9" s="2">
        <v>7.4999999999999997E-2</v>
      </c>
      <c r="G9" s="2">
        <v>0.15</v>
      </c>
      <c r="H9" s="2">
        <v>0.15</v>
      </c>
      <c r="I9" s="2">
        <v>0.2</v>
      </c>
      <c r="J9" s="2">
        <v>0.15</v>
      </c>
      <c r="K9" s="2">
        <v>0.125</v>
      </c>
      <c r="L9" s="15">
        <v>0.1</v>
      </c>
      <c r="M9" s="1"/>
      <c r="N9" s="1"/>
      <c r="O9" s="2">
        <f t="shared" si="0"/>
        <v>1</v>
      </c>
    </row>
    <row r="10" spans="1:15" x14ac:dyDescent="0.25">
      <c r="A10" s="44"/>
      <c r="B10" s="1">
        <v>7</v>
      </c>
      <c r="C10" s="1"/>
      <c r="D10" s="1"/>
      <c r="E10" s="2">
        <v>0.05</v>
      </c>
      <c r="F10" s="2">
        <v>7.4999999999999997E-2</v>
      </c>
      <c r="G10" s="2">
        <v>0.125</v>
      </c>
      <c r="H10" s="2">
        <v>0.15</v>
      </c>
      <c r="I10" s="2">
        <v>0.17499999999999999</v>
      </c>
      <c r="J10" s="2">
        <v>0.15</v>
      </c>
      <c r="K10" s="2">
        <v>0.125</v>
      </c>
      <c r="L10" s="15">
        <v>0.1</v>
      </c>
      <c r="M10" s="15">
        <v>0.05</v>
      </c>
      <c r="N10" s="1"/>
      <c r="O10" s="2">
        <f t="shared" si="0"/>
        <v>1</v>
      </c>
    </row>
    <row r="11" spans="1:15" x14ac:dyDescent="0.25">
      <c r="A11" s="44"/>
      <c r="B11" s="1">
        <v>8</v>
      </c>
      <c r="C11" s="1"/>
      <c r="D11" s="1"/>
      <c r="E11" s="2">
        <v>0.04</v>
      </c>
      <c r="F11" s="2">
        <v>0.1</v>
      </c>
      <c r="G11" s="2">
        <v>0.15</v>
      </c>
      <c r="H11" s="2">
        <v>0.18</v>
      </c>
      <c r="I11" s="2">
        <v>0.16</v>
      </c>
      <c r="J11" s="2">
        <v>0.15</v>
      </c>
      <c r="K11" s="15">
        <v>0.1</v>
      </c>
      <c r="L11" s="2">
        <v>7.0000000000000007E-2</v>
      </c>
      <c r="M11" s="15">
        <v>0.05</v>
      </c>
      <c r="N11" s="15"/>
      <c r="O11" s="2">
        <f t="shared" si="0"/>
        <v>1</v>
      </c>
    </row>
    <row r="12" spans="1:15" x14ac:dyDescent="0.25">
      <c r="A12" s="44"/>
      <c r="B12" s="1">
        <v>9</v>
      </c>
      <c r="C12" s="2">
        <v>0.2</v>
      </c>
      <c r="D12" s="2">
        <v>0.2</v>
      </c>
      <c r="E12" s="2">
        <v>0.2</v>
      </c>
      <c r="F12" s="2">
        <v>0.1</v>
      </c>
      <c r="G12" s="2">
        <v>0.05</v>
      </c>
      <c r="H12" s="1"/>
      <c r="I12" s="1"/>
      <c r="J12" s="1"/>
      <c r="K12" s="1"/>
      <c r="L12" s="1"/>
      <c r="M12" s="15">
        <v>0.1</v>
      </c>
      <c r="N12" s="15">
        <v>0.15</v>
      </c>
      <c r="O12" s="2">
        <f t="shared" si="0"/>
        <v>1</v>
      </c>
    </row>
    <row r="13" spans="1:15" x14ac:dyDescent="0.25">
      <c r="A13" s="44"/>
      <c r="B13" s="1">
        <v>10</v>
      </c>
      <c r="C13" s="2">
        <v>0.03</v>
      </c>
      <c r="D13" s="2">
        <v>0.02</v>
      </c>
      <c r="E13" s="2">
        <v>0.05</v>
      </c>
      <c r="F13" s="2">
        <v>0.08</v>
      </c>
      <c r="G13" s="2">
        <v>0.13</v>
      </c>
      <c r="H13" s="2">
        <v>0.14000000000000001</v>
      </c>
      <c r="I13" s="2">
        <v>0.16</v>
      </c>
      <c r="J13" s="2">
        <v>0.15</v>
      </c>
      <c r="K13" s="2">
        <v>0.08</v>
      </c>
      <c r="L13" s="2">
        <v>7.0000000000000007E-2</v>
      </c>
      <c r="M13" s="15">
        <v>0.05</v>
      </c>
      <c r="N13" s="2">
        <v>0.04</v>
      </c>
      <c r="O13" s="2">
        <f t="shared" si="0"/>
        <v>1</v>
      </c>
    </row>
    <row r="15" spans="1:15" x14ac:dyDescent="0.25">
      <c r="C15" t="s">
        <v>15</v>
      </c>
    </row>
    <row r="16" spans="1:15" x14ac:dyDescent="0.25">
      <c r="I16" s="44" t="s">
        <v>0</v>
      </c>
    </row>
    <row r="17" spans="2:22" ht="45" x14ac:dyDescent="0.25">
      <c r="B17" s="45" t="s">
        <v>1</v>
      </c>
      <c r="C17" s="46" t="s">
        <v>19</v>
      </c>
      <c r="D17" s="46" t="s">
        <v>16</v>
      </c>
      <c r="E17" s="28" t="s">
        <v>17</v>
      </c>
      <c r="F17" s="46" t="s">
        <v>18</v>
      </c>
      <c r="I17" s="3" t="s">
        <v>1</v>
      </c>
      <c r="J17" s="3" t="s">
        <v>2</v>
      </c>
      <c r="K17" s="3" t="s">
        <v>3</v>
      </c>
      <c r="L17" s="3" t="s">
        <v>4</v>
      </c>
      <c r="M17" s="3" t="s">
        <v>5</v>
      </c>
      <c r="N17" s="3" t="s">
        <v>6</v>
      </c>
      <c r="O17" s="3" t="s">
        <v>7</v>
      </c>
      <c r="P17" s="3" t="s">
        <v>8</v>
      </c>
      <c r="Q17" s="3" t="s">
        <v>9</v>
      </c>
      <c r="R17" s="14" t="s">
        <v>10</v>
      </c>
      <c r="S17" s="14" t="s">
        <v>11</v>
      </c>
      <c r="T17" s="14" t="s">
        <v>12</v>
      </c>
      <c r="U17" s="14" t="s">
        <v>13</v>
      </c>
      <c r="V17" s="14" t="s">
        <v>14</v>
      </c>
    </row>
    <row r="18" spans="2:22" x14ac:dyDescent="0.25">
      <c r="B18" s="21">
        <v>1</v>
      </c>
      <c r="C18" s="19">
        <v>3345000</v>
      </c>
      <c r="D18" s="29">
        <v>23</v>
      </c>
      <c r="E18" s="19">
        <v>1010</v>
      </c>
      <c r="F18" s="21">
        <v>23.23</v>
      </c>
      <c r="I18" s="1">
        <v>1</v>
      </c>
      <c r="J18" s="17">
        <f>C4*$C18</f>
        <v>133800</v>
      </c>
      <c r="K18" s="17">
        <f t="shared" ref="K18:V18" si="1">D4*$C18</f>
        <v>133800</v>
      </c>
      <c r="L18" s="17">
        <f t="shared" si="1"/>
        <v>217425</v>
      </c>
      <c r="M18" s="17">
        <f t="shared" si="1"/>
        <v>267600</v>
      </c>
      <c r="N18" s="17">
        <f t="shared" si="1"/>
        <v>418125</v>
      </c>
      <c r="O18" s="17">
        <f t="shared" si="1"/>
        <v>434850</v>
      </c>
      <c r="P18" s="17">
        <f t="shared" si="1"/>
        <v>468300.00000000006</v>
      </c>
      <c r="Q18" s="17">
        <f t="shared" si="1"/>
        <v>401400</v>
      </c>
      <c r="R18" s="17">
        <f t="shared" si="1"/>
        <v>334500</v>
      </c>
      <c r="S18" s="17">
        <f t="shared" si="1"/>
        <v>200700</v>
      </c>
      <c r="T18" s="17">
        <f t="shared" si="1"/>
        <v>167250</v>
      </c>
      <c r="U18" s="17">
        <f t="shared" si="1"/>
        <v>167250</v>
      </c>
      <c r="V18" s="17">
        <f t="shared" si="1"/>
        <v>3345000.0000000009</v>
      </c>
    </row>
    <row r="19" spans="2:22" x14ac:dyDescent="0.25">
      <c r="B19" s="21">
        <v>2</v>
      </c>
      <c r="C19" s="19">
        <v>2745000</v>
      </c>
      <c r="D19" s="29">
        <v>22</v>
      </c>
      <c r="E19" s="19">
        <v>1005</v>
      </c>
      <c r="F19" s="21">
        <v>22.11</v>
      </c>
      <c r="I19" s="1">
        <v>2</v>
      </c>
      <c r="J19" s="17">
        <f t="shared" ref="J19:J27" si="2">C5*$C19</f>
        <v>109800</v>
      </c>
      <c r="K19" s="17">
        <f t="shared" ref="K19:K27" si="3">D5*$C19</f>
        <v>109800</v>
      </c>
      <c r="L19" s="17">
        <f t="shared" ref="L19:L27" si="4">E5*$C19</f>
        <v>137250</v>
      </c>
      <c r="M19" s="17">
        <f t="shared" ref="M19:M27" si="5">F5*$C19</f>
        <v>219600</v>
      </c>
      <c r="N19" s="17">
        <f t="shared" ref="N19:N27" si="6">G5*$C19</f>
        <v>329400</v>
      </c>
      <c r="O19" s="17">
        <f t="shared" ref="O19:O27" si="7">H5*$C19</f>
        <v>384300.00000000006</v>
      </c>
      <c r="P19" s="17">
        <f t="shared" ref="P19:P27" si="8">I5*$C19</f>
        <v>356850</v>
      </c>
      <c r="Q19" s="17">
        <f t="shared" ref="Q19:Q27" si="9">J5*$C19</f>
        <v>329400</v>
      </c>
      <c r="R19" s="17">
        <f t="shared" ref="R19:R27" si="10">K5*$C19</f>
        <v>274500</v>
      </c>
      <c r="S19" s="17">
        <f t="shared" ref="S19:S27" si="11">L5*$C19</f>
        <v>192150.00000000003</v>
      </c>
      <c r="T19" s="17">
        <f t="shared" ref="T19:T27" si="12">M5*$C19</f>
        <v>164700</v>
      </c>
      <c r="U19" s="17">
        <f t="shared" ref="U19:U27" si="13">N5*$C19</f>
        <v>137250</v>
      </c>
      <c r="V19" s="17">
        <f t="shared" ref="V19:V27" si="14">O5*$C19</f>
        <v>2745000.0000000005</v>
      </c>
    </row>
    <row r="20" spans="2:22" x14ac:dyDescent="0.25">
      <c r="B20" s="21">
        <v>3</v>
      </c>
      <c r="C20" s="19">
        <v>2115000</v>
      </c>
      <c r="D20" s="29">
        <v>24</v>
      </c>
      <c r="E20" s="19">
        <v>1020</v>
      </c>
      <c r="F20" s="21">
        <v>24.48</v>
      </c>
      <c r="I20" s="1">
        <v>3</v>
      </c>
      <c r="J20" s="17">
        <f t="shared" si="2"/>
        <v>0</v>
      </c>
      <c r="K20" s="17">
        <f t="shared" si="3"/>
        <v>0</v>
      </c>
      <c r="L20" s="17">
        <f t="shared" si="4"/>
        <v>0</v>
      </c>
      <c r="M20" s="17">
        <f t="shared" si="5"/>
        <v>169200</v>
      </c>
      <c r="N20" s="17">
        <f t="shared" si="6"/>
        <v>317250</v>
      </c>
      <c r="O20" s="17">
        <f t="shared" si="7"/>
        <v>423000</v>
      </c>
      <c r="P20" s="17">
        <f t="shared" si="8"/>
        <v>423000</v>
      </c>
      <c r="Q20" s="17">
        <f t="shared" si="9"/>
        <v>423000</v>
      </c>
      <c r="R20" s="17">
        <f t="shared" si="10"/>
        <v>211500</v>
      </c>
      <c r="S20" s="17">
        <f t="shared" si="11"/>
        <v>148050</v>
      </c>
      <c r="T20" s="17">
        <f t="shared" si="12"/>
        <v>0</v>
      </c>
      <c r="U20" s="17">
        <f t="shared" si="13"/>
        <v>0</v>
      </c>
      <c r="V20" s="17">
        <f t="shared" si="14"/>
        <v>2115000</v>
      </c>
    </row>
    <row r="21" spans="2:22" x14ac:dyDescent="0.25">
      <c r="B21" s="21">
        <v>4</v>
      </c>
      <c r="C21" s="19">
        <v>2070000</v>
      </c>
      <c r="D21" s="29">
        <v>24</v>
      </c>
      <c r="E21" s="19">
        <v>1020</v>
      </c>
      <c r="F21" s="21">
        <v>24.48</v>
      </c>
      <c r="I21" s="1">
        <v>4</v>
      </c>
      <c r="J21" s="17">
        <f t="shared" si="2"/>
        <v>0</v>
      </c>
      <c r="K21" s="17">
        <f t="shared" si="3"/>
        <v>0</v>
      </c>
      <c r="L21" s="17">
        <f t="shared" si="4"/>
        <v>0</v>
      </c>
      <c r="M21" s="17">
        <f t="shared" si="5"/>
        <v>207000</v>
      </c>
      <c r="N21" s="17">
        <f t="shared" si="6"/>
        <v>207000</v>
      </c>
      <c r="O21" s="17">
        <f t="shared" si="7"/>
        <v>310500</v>
      </c>
      <c r="P21" s="17">
        <f t="shared" si="8"/>
        <v>414000</v>
      </c>
      <c r="Q21" s="17">
        <f t="shared" si="9"/>
        <v>414000</v>
      </c>
      <c r="R21" s="17">
        <f t="shared" si="10"/>
        <v>310500</v>
      </c>
      <c r="S21" s="17">
        <f t="shared" si="11"/>
        <v>207000</v>
      </c>
      <c r="T21" s="17">
        <f t="shared" si="12"/>
        <v>0</v>
      </c>
      <c r="U21" s="17">
        <f t="shared" si="13"/>
        <v>0</v>
      </c>
      <c r="V21" s="17">
        <f t="shared" si="14"/>
        <v>2070000</v>
      </c>
    </row>
    <row r="22" spans="2:22" x14ac:dyDescent="0.25">
      <c r="B22" s="21">
        <v>5</v>
      </c>
      <c r="C22" s="19">
        <v>2025000</v>
      </c>
      <c r="D22" s="29">
        <v>25</v>
      </c>
      <c r="E22" s="19">
        <v>1030</v>
      </c>
      <c r="F22" s="21">
        <v>25.75</v>
      </c>
      <c r="I22" s="1">
        <v>5</v>
      </c>
      <c r="J22" s="17">
        <f t="shared" si="2"/>
        <v>0</v>
      </c>
      <c r="K22" s="17">
        <f t="shared" si="3"/>
        <v>0</v>
      </c>
      <c r="L22" s="17">
        <f t="shared" si="4"/>
        <v>0</v>
      </c>
      <c r="M22" s="17">
        <f t="shared" si="5"/>
        <v>202500</v>
      </c>
      <c r="N22" s="17">
        <f t="shared" si="6"/>
        <v>303750</v>
      </c>
      <c r="O22" s="17">
        <f t="shared" si="7"/>
        <v>405000</v>
      </c>
      <c r="P22" s="17">
        <f t="shared" si="8"/>
        <v>354375</v>
      </c>
      <c r="Q22" s="17">
        <f t="shared" si="9"/>
        <v>303750</v>
      </c>
      <c r="R22" s="17">
        <f t="shared" si="10"/>
        <v>253125</v>
      </c>
      <c r="S22" s="17">
        <f t="shared" si="11"/>
        <v>202500</v>
      </c>
      <c r="T22" s="17">
        <f t="shared" si="12"/>
        <v>0</v>
      </c>
      <c r="U22" s="17">
        <f t="shared" si="13"/>
        <v>0</v>
      </c>
      <c r="V22" s="17">
        <f t="shared" si="14"/>
        <v>2025000</v>
      </c>
    </row>
    <row r="23" spans="2:22" x14ac:dyDescent="0.25">
      <c r="B23" s="21">
        <v>6</v>
      </c>
      <c r="C23" s="19">
        <v>1890000</v>
      </c>
      <c r="D23" s="29">
        <v>23</v>
      </c>
      <c r="E23" s="19">
        <v>1020</v>
      </c>
      <c r="F23" s="21">
        <v>23.46</v>
      </c>
      <c r="I23" s="1">
        <v>6</v>
      </c>
      <c r="J23" s="17">
        <f t="shared" si="2"/>
        <v>0</v>
      </c>
      <c r="K23" s="17">
        <f t="shared" si="3"/>
        <v>0</v>
      </c>
      <c r="L23" s="17">
        <f t="shared" si="4"/>
        <v>94500</v>
      </c>
      <c r="M23" s="17">
        <f t="shared" si="5"/>
        <v>141750</v>
      </c>
      <c r="N23" s="17">
        <f t="shared" si="6"/>
        <v>283500</v>
      </c>
      <c r="O23" s="17">
        <f t="shared" si="7"/>
        <v>283500</v>
      </c>
      <c r="P23" s="17">
        <f t="shared" si="8"/>
        <v>378000</v>
      </c>
      <c r="Q23" s="17">
        <f t="shared" si="9"/>
        <v>283500</v>
      </c>
      <c r="R23" s="17">
        <f t="shared" si="10"/>
        <v>236250</v>
      </c>
      <c r="S23" s="17">
        <f t="shared" si="11"/>
        <v>189000</v>
      </c>
      <c r="T23" s="17">
        <f t="shared" si="12"/>
        <v>0</v>
      </c>
      <c r="U23" s="17">
        <f t="shared" si="13"/>
        <v>0</v>
      </c>
      <c r="V23" s="17">
        <f t="shared" si="14"/>
        <v>1890000</v>
      </c>
    </row>
    <row r="24" spans="2:22" x14ac:dyDescent="0.25">
      <c r="B24" s="21">
        <v>7</v>
      </c>
      <c r="C24" s="19">
        <v>1695000</v>
      </c>
      <c r="D24" s="29">
        <v>24</v>
      </c>
      <c r="E24" s="19">
        <v>1025</v>
      </c>
      <c r="F24" s="21">
        <v>24.6</v>
      </c>
      <c r="I24" s="1">
        <v>7</v>
      </c>
      <c r="J24" s="17">
        <f t="shared" si="2"/>
        <v>0</v>
      </c>
      <c r="K24" s="17">
        <f t="shared" si="3"/>
        <v>0</v>
      </c>
      <c r="L24" s="17">
        <f t="shared" si="4"/>
        <v>84750</v>
      </c>
      <c r="M24" s="17">
        <f t="shared" si="5"/>
        <v>127125</v>
      </c>
      <c r="N24" s="17">
        <f t="shared" si="6"/>
        <v>211875</v>
      </c>
      <c r="O24" s="17">
        <f t="shared" si="7"/>
        <v>254250</v>
      </c>
      <c r="P24" s="17">
        <f t="shared" si="8"/>
        <v>296625</v>
      </c>
      <c r="Q24" s="17">
        <f t="shared" si="9"/>
        <v>254250</v>
      </c>
      <c r="R24" s="17">
        <f t="shared" si="10"/>
        <v>211875</v>
      </c>
      <c r="S24" s="17">
        <f t="shared" si="11"/>
        <v>169500</v>
      </c>
      <c r="T24" s="17">
        <f t="shared" si="12"/>
        <v>84750</v>
      </c>
      <c r="U24" s="17">
        <f t="shared" si="13"/>
        <v>0</v>
      </c>
      <c r="V24" s="17">
        <f t="shared" si="14"/>
        <v>1695000</v>
      </c>
    </row>
    <row r="25" spans="2:22" x14ac:dyDescent="0.25">
      <c r="B25" s="21">
        <v>8</v>
      </c>
      <c r="C25" s="19">
        <v>1535000</v>
      </c>
      <c r="D25" s="29">
        <v>26</v>
      </c>
      <c r="E25" s="19">
        <v>1040</v>
      </c>
      <c r="F25" s="21">
        <v>27.04</v>
      </c>
      <c r="I25" s="1">
        <v>8</v>
      </c>
      <c r="J25" s="17">
        <f t="shared" si="2"/>
        <v>0</v>
      </c>
      <c r="K25" s="17">
        <f t="shared" si="3"/>
        <v>0</v>
      </c>
      <c r="L25" s="17">
        <f t="shared" si="4"/>
        <v>61400</v>
      </c>
      <c r="M25" s="17">
        <f t="shared" si="5"/>
        <v>153500</v>
      </c>
      <c r="N25" s="17">
        <f t="shared" si="6"/>
        <v>230250</v>
      </c>
      <c r="O25" s="17">
        <f t="shared" si="7"/>
        <v>276300</v>
      </c>
      <c r="P25" s="17">
        <f t="shared" si="8"/>
        <v>245600</v>
      </c>
      <c r="Q25" s="17">
        <f t="shared" si="9"/>
        <v>230250</v>
      </c>
      <c r="R25" s="17">
        <f t="shared" si="10"/>
        <v>153500</v>
      </c>
      <c r="S25" s="17">
        <f t="shared" si="11"/>
        <v>107450.00000000001</v>
      </c>
      <c r="T25" s="17">
        <f t="shared" si="12"/>
        <v>76750</v>
      </c>
      <c r="U25" s="17">
        <f t="shared" si="13"/>
        <v>0</v>
      </c>
      <c r="V25" s="17">
        <f t="shared" si="14"/>
        <v>1535000</v>
      </c>
    </row>
    <row r="26" spans="2:22" x14ac:dyDescent="0.25">
      <c r="B26" s="21">
        <v>9</v>
      </c>
      <c r="C26" s="19">
        <v>1280000</v>
      </c>
      <c r="D26" s="29">
        <v>25</v>
      </c>
      <c r="E26" s="19">
        <v>1030</v>
      </c>
      <c r="F26" s="21">
        <v>25.75</v>
      </c>
      <c r="I26" s="1">
        <v>9</v>
      </c>
      <c r="J26" s="17">
        <f t="shared" si="2"/>
        <v>256000</v>
      </c>
      <c r="K26" s="17">
        <f t="shared" si="3"/>
        <v>256000</v>
      </c>
      <c r="L26" s="17">
        <f t="shared" si="4"/>
        <v>256000</v>
      </c>
      <c r="M26" s="17">
        <f t="shared" si="5"/>
        <v>128000</v>
      </c>
      <c r="N26" s="17">
        <f t="shared" si="6"/>
        <v>64000</v>
      </c>
      <c r="O26" s="17">
        <f t="shared" si="7"/>
        <v>0</v>
      </c>
      <c r="P26" s="17">
        <f t="shared" si="8"/>
        <v>0</v>
      </c>
      <c r="Q26" s="17">
        <f t="shared" si="9"/>
        <v>0</v>
      </c>
      <c r="R26" s="17">
        <f t="shared" si="10"/>
        <v>0</v>
      </c>
      <c r="S26" s="17">
        <f t="shared" si="11"/>
        <v>0</v>
      </c>
      <c r="T26" s="17">
        <f t="shared" si="12"/>
        <v>128000</v>
      </c>
      <c r="U26" s="17">
        <f t="shared" si="13"/>
        <v>192000</v>
      </c>
      <c r="V26" s="17">
        <f t="shared" si="14"/>
        <v>1280000</v>
      </c>
    </row>
    <row r="27" spans="2:22" x14ac:dyDescent="0.25">
      <c r="B27" s="21">
        <v>10</v>
      </c>
      <c r="C27" s="19">
        <v>1055000</v>
      </c>
      <c r="D27" s="29">
        <v>24</v>
      </c>
      <c r="E27" s="19">
        <v>990</v>
      </c>
      <c r="F27" s="21">
        <v>23.76</v>
      </c>
      <c r="I27" s="1">
        <v>10</v>
      </c>
      <c r="J27" s="17">
        <f t="shared" si="2"/>
        <v>31650</v>
      </c>
      <c r="K27" s="17">
        <f t="shared" si="3"/>
        <v>21100</v>
      </c>
      <c r="L27" s="17">
        <f t="shared" si="4"/>
        <v>52750</v>
      </c>
      <c r="M27" s="17">
        <f t="shared" si="5"/>
        <v>84400</v>
      </c>
      <c r="N27" s="17">
        <f t="shared" si="6"/>
        <v>137150</v>
      </c>
      <c r="O27" s="17">
        <f t="shared" si="7"/>
        <v>147700</v>
      </c>
      <c r="P27" s="17">
        <f t="shared" si="8"/>
        <v>168800</v>
      </c>
      <c r="Q27" s="17">
        <f t="shared" si="9"/>
        <v>158250</v>
      </c>
      <c r="R27" s="17">
        <f t="shared" si="10"/>
        <v>84400</v>
      </c>
      <c r="S27" s="17">
        <f t="shared" si="11"/>
        <v>73850</v>
      </c>
      <c r="T27" s="17">
        <f t="shared" si="12"/>
        <v>52750</v>
      </c>
      <c r="U27" s="17">
        <f t="shared" si="13"/>
        <v>42200</v>
      </c>
      <c r="V27" s="17">
        <f t="shared" si="14"/>
        <v>1055000</v>
      </c>
    </row>
    <row r="28" spans="2:22" x14ac:dyDescent="0.25">
      <c r="E28" s="5"/>
    </row>
    <row r="29" spans="2:22" x14ac:dyDescent="0.25">
      <c r="E29" s="5"/>
    </row>
    <row r="31" spans="2:22" x14ac:dyDescent="0.25">
      <c r="B31" s="1"/>
      <c r="C31" s="1" t="s">
        <v>20</v>
      </c>
      <c r="D31" s="1"/>
      <c r="E31" s="1"/>
      <c r="F31" s="1"/>
      <c r="G31" s="1"/>
      <c r="I31" s="16" t="s">
        <v>21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6</v>
      </c>
      <c r="O31" s="1" t="s">
        <v>7</v>
      </c>
      <c r="P31" s="1" t="s">
        <v>8</v>
      </c>
      <c r="Q31" s="1" t="s">
        <v>9</v>
      </c>
      <c r="R31" s="1" t="s">
        <v>10</v>
      </c>
      <c r="S31" s="1" t="s">
        <v>11</v>
      </c>
      <c r="T31" s="1" t="s">
        <v>12</v>
      </c>
      <c r="U31" s="1" t="s">
        <v>13</v>
      </c>
      <c r="V31" s="12" t="s">
        <v>14</v>
      </c>
    </row>
    <row r="32" spans="2:22" x14ac:dyDescent="0.25">
      <c r="B32" s="1"/>
      <c r="C32" s="1"/>
      <c r="D32" s="96" t="s">
        <v>22</v>
      </c>
      <c r="E32" s="96"/>
      <c r="F32" s="96" t="s">
        <v>23</v>
      </c>
      <c r="G32" s="96"/>
      <c r="I32" s="4" t="s">
        <v>26</v>
      </c>
      <c r="J32" s="1">
        <v>26</v>
      </c>
      <c r="K32" s="1">
        <v>24</v>
      </c>
      <c r="L32" s="1">
        <v>26</v>
      </c>
      <c r="M32" s="1">
        <v>24</v>
      </c>
      <c r="N32" s="1">
        <v>23</v>
      </c>
      <c r="O32" s="1">
        <v>26</v>
      </c>
      <c r="P32" s="1">
        <v>25</v>
      </c>
      <c r="Q32" s="1">
        <v>25</v>
      </c>
      <c r="R32" s="1">
        <v>25</v>
      </c>
      <c r="S32" s="1">
        <v>26</v>
      </c>
      <c r="T32" s="1">
        <v>25</v>
      </c>
      <c r="U32" s="1">
        <v>25</v>
      </c>
      <c r="V32" s="1">
        <f>SUM(J32:U32)</f>
        <v>300</v>
      </c>
    </row>
    <row r="33" spans="2:22" ht="30" x14ac:dyDescent="0.25">
      <c r="B33" s="1" t="s">
        <v>21</v>
      </c>
      <c r="C33" s="1" t="s">
        <v>67</v>
      </c>
      <c r="D33" s="1" t="s">
        <v>24</v>
      </c>
      <c r="E33" s="1" t="s">
        <v>25</v>
      </c>
      <c r="F33" s="1" t="s">
        <v>24</v>
      </c>
      <c r="G33" s="1" t="s">
        <v>25</v>
      </c>
      <c r="I33" s="4" t="s">
        <v>59</v>
      </c>
      <c r="J33" s="1">
        <v>600</v>
      </c>
      <c r="K33" s="1">
        <v>600</v>
      </c>
      <c r="L33" s="1">
        <v>600</v>
      </c>
      <c r="M33" s="1">
        <v>600</v>
      </c>
      <c r="N33" s="1">
        <v>600</v>
      </c>
      <c r="O33" s="1">
        <v>600</v>
      </c>
      <c r="P33" s="1">
        <v>600</v>
      </c>
      <c r="Q33" s="1">
        <v>600</v>
      </c>
      <c r="R33" s="1">
        <v>600</v>
      </c>
      <c r="S33" s="1">
        <v>600</v>
      </c>
      <c r="T33" s="1">
        <v>600</v>
      </c>
      <c r="U33" s="1">
        <v>600</v>
      </c>
      <c r="V33" s="1"/>
    </row>
    <row r="34" spans="2:22" x14ac:dyDescent="0.25">
      <c r="B34" s="1" t="s">
        <v>2</v>
      </c>
      <c r="C34" s="21">
        <v>26</v>
      </c>
      <c r="D34" s="30">
        <v>0.8</v>
      </c>
      <c r="E34" s="30">
        <v>0.9</v>
      </c>
      <c r="F34" s="30">
        <v>0.8</v>
      </c>
      <c r="G34" s="30">
        <v>0.89</v>
      </c>
      <c r="I34" s="16" t="s">
        <v>60</v>
      </c>
      <c r="J34" s="96" t="s">
        <v>65</v>
      </c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1"/>
    </row>
    <row r="35" spans="2:22" ht="30" x14ac:dyDescent="0.25">
      <c r="B35" s="1" t="s">
        <v>3</v>
      </c>
      <c r="C35" s="21">
        <v>24</v>
      </c>
      <c r="D35" s="30">
        <v>0.8</v>
      </c>
      <c r="E35" s="30">
        <v>0.9</v>
      </c>
      <c r="F35" s="30">
        <v>0.8</v>
      </c>
      <c r="G35" s="30">
        <v>0.89</v>
      </c>
      <c r="I35" s="4" t="s">
        <v>61</v>
      </c>
      <c r="J35" s="10">
        <v>0.8</v>
      </c>
      <c r="K35" s="10">
        <v>0.8</v>
      </c>
      <c r="L35" s="10">
        <v>0.8</v>
      </c>
      <c r="M35" s="10">
        <v>0.9</v>
      </c>
      <c r="N35" s="10">
        <v>0.98</v>
      </c>
      <c r="O35" s="10">
        <v>0.98</v>
      </c>
      <c r="P35" s="10">
        <v>0.98</v>
      </c>
      <c r="Q35" s="10">
        <v>0.98</v>
      </c>
      <c r="R35" s="10">
        <v>0.98</v>
      </c>
      <c r="S35" s="10">
        <v>0.95</v>
      </c>
      <c r="T35" s="10">
        <v>0.9</v>
      </c>
      <c r="U35" s="10">
        <v>0.8</v>
      </c>
      <c r="V35" s="95">
        <v>398707</v>
      </c>
    </row>
    <row r="36" spans="2:22" x14ac:dyDescent="0.25">
      <c r="B36" s="1" t="s">
        <v>4</v>
      </c>
      <c r="C36" s="21">
        <v>26</v>
      </c>
      <c r="D36" s="30">
        <v>0.8</v>
      </c>
      <c r="E36" s="30">
        <v>0.9</v>
      </c>
      <c r="F36" s="30">
        <v>0.8</v>
      </c>
      <c r="G36" s="30">
        <v>0.89</v>
      </c>
      <c r="I36" s="4" t="s">
        <v>62</v>
      </c>
      <c r="J36" s="1">
        <v>2080</v>
      </c>
      <c r="K36" s="1">
        <v>2080</v>
      </c>
      <c r="L36" s="1">
        <v>2080</v>
      </c>
      <c r="M36" s="1">
        <v>2340</v>
      </c>
      <c r="N36" s="1">
        <v>2548</v>
      </c>
      <c r="O36" s="1">
        <v>2548</v>
      </c>
      <c r="P36" s="1">
        <v>2548</v>
      </c>
      <c r="Q36" s="1">
        <v>2548</v>
      </c>
      <c r="R36" s="1">
        <v>2548</v>
      </c>
      <c r="S36" s="1">
        <v>2470</v>
      </c>
      <c r="T36" s="1">
        <v>2340</v>
      </c>
      <c r="U36" s="1">
        <v>2080</v>
      </c>
      <c r="V36" s="95"/>
    </row>
    <row r="37" spans="2:22" x14ac:dyDescent="0.25">
      <c r="B37" s="1" t="s">
        <v>5</v>
      </c>
      <c r="C37" s="21">
        <v>24</v>
      </c>
      <c r="D37" s="30">
        <v>0.9</v>
      </c>
      <c r="E37" s="30">
        <v>0.94</v>
      </c>
      <c r="F37" s="30">
        <v>0.9</v>
      </c>
      <c r="G37" s="30">
        <v>0.94</v>
      </c>
      <c r="I37" s="4" t="s">
        <v>25</v>
      </c>
      <c r="J37" s="10">
        <v>0.9</v>
      </c>
      <c r="K37" s="10">
        <v>0.9</v>
      </c>
      <c r="L37" s="10">
        <v>0.9</v>
      </c>
      <c r="M37" s="10">
        <v>0.94</v>
      </c>
      <c r="N37" s="10">
        <v>0.98</v>
      </c>
      <c r="O37" s="10">
        <v>0.98</v>
      </c>
      <c r="P37" s="10">
        <v>0.98</v>
      </c>
      <c r="Q37" s="10">
        <v>0.98</v>
      </c>
      <c r="R37" s="10">
        <v>0.98</v>
      </c>
      <c r="S37" s="10">
        <v>0.94</v>
      </c>
      <c r="T37" s="10">
        <v>0.9</v>
      </c>
      <c r="U37" s="10">
        <v>0.9</v>
      </c>
      <c r="V37" s="95"/>
    </row>
    <row r="38" spans="2:22" x14ac:dyDescent="0.25">
      <c r="B38" s="1" t="s">
        <v>6</v>
      </c>
      <c r="C38" s="21">
        <v>23</v>
      </c>
      <c r="D38" s="30">
        <v>0.98</v>
      </c>
      <c r="E38" s="30">
        <v>0.98</v>
      </c>
      <c r="F38" s="30">
        <v>0.98</v>
      </c>
      <c r="G38" s="30">
        <v>0.97</v>
      </c>
      <c r="I38" s="4" t="s">
        <v>63</v>
      </c>
      <c r="J38" s="1">
        <v>29203</v>
      </c>
      <c r="K38" s="1">
        <v>26957</v>
      </c>
      <c r="L38" s="1">
        <v>29203</v>
      </c>
      <c r="M38" s="1">
        <v>31674</v>
      </c>
      <c r="N38" s="1">
        <v>34459</v>
      </c>
      <c r="O38" s="1">
        <v>38954</v>
      </c>
      <c r="P38" s="1">
        <v>37456</v>
      </c>
      <c r="Q38" s="1">
        <v>37456</v>
      </c>
      <c r="R38" s="1">
        <v>37456</v>
      </c>
      <c r="S38" s="1">
        <v>36220</v>
      </c>
      <c r="T38" s="1">
        <v>31590</v>
      </c>
      <c r="U38" s="11">
        <v>28080</v>
      </c>
      <c r="V38" s="95"/>
    </row>
    <row r="39" spans="2:22" x14ac:dyDescent="0.25">
      <c r="B39" s="1" t="s">
        <v>7</v>
      </c>
      <c r="C39" s="21">
        <v>26</v>
      </c>
      <c r="D39" s="30">
        <v>0.98</v>
      </c>
      <c r="E39" s="30">
        <v>0.98</v>
      </c>
      <c r="F39" s="30">
        <v>0.98</v>
      </c>
      <c r="G39" s="30">
        <v>0.97</v>
      </c>
      <c r="I39" s="16" t="s">
        <v>64</v>
      </c>
      <c r="J39" s="96" t="s">
        <v>66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1"/>
    </row>
    <row r="40" spans="2:22" ht="30" x14ac:dyDescent="0.25">
      <c r="B40" s="1" t="s">
        <v>8</v>
      </c>
      <c r="C40" s="21">
        <v>25</v>
      </c>
      <c r="D40" s="30">
        <v>0.98</v>
      </c>
      <c r="E40" s="30">
        <v>0.98</v>
      </c>
      <c r="F40" s="30">
        <v>0.98</v>
      </c>
      <c r="G40" s="30">
        <v>0.97</v>
      </c>
      <c r="I40" s="4" t="s">
        <v>61</v>
      </c>
      <c r="J40" s="10">
        <v>0.8</v>
      </c>
      <c r="K40" s="10">
        <v>0.8</v>
      </c>
      <c r="L40" s="10">
        <v>0.8</v>
      </c>
      <c r="M40" s="10">
        <v>0.9</v>
      </c>
      <c r="N40" s="10">
        <v>0.98</v>
      </c>
      <c r="O40" s="10">
        <v>0.98</v>
      </c>
      <c r="P40" s="10">
        <v>0.98</v>
      </c>
      <c r="Q40" s="10">
        <v>0.98</v>
      </c>
      <c r="R40" s="10">
        <v>0.98</v>
      </c>
      <c r="S40" s="10">
        <v>0.95</v>
      </c>
      <c r="T40" s="10">
        <v>0.9</v>
      </c>
      <c r="U40" s="10">
        <v>0.8</v>
      </c>
      <c r="V40" s="1"/>
    </row>
    <row r="41" spans="2:22" x14ac:dyDescent="0.25">
      <c r="B41" s="1" t="s">
        <v>9</v>
      </c>
      <c r="C41" s="21">
        <v>25</v>
      </c>
      <c r="D41" s="30">
        <v>0.98</v>
      </c>
      <c r="E41" s="30">
        <v>0.98</v>
      </c>
      <c r="F41" s="30">
        <v>0.98</v>
      </c>
      <c r="G41" s="30">
        <v>0.97</v>
      </c>
      <c r="I41" s="4" t="s">
        <v>62</v>
      </c>
      <c r="J41" s="1">
        <v>1240</v>
      </c>
      <c r="K41" s="1">
        <v>1240</v>
      </c>
      <c r="L41" s="1">
        <v>1240</v>
      </c>
      <c r="M41" s="1">
        <v>1395</v>
      </c>
      <c r="N41" s="1">
        <v>1519</v>
      </c>
      <c r="O41" s="1">
        <v>1519</v>
      </c>
      <c r="P41" s="1">
        <v>1519</v>
      </c>
      <c r="Q41" s="1">
        <v>1519</v>
      </c>
      <c r="R41" s="1">
        <v>1519</v>
      </c>
      <c r="S41" s="1">
        <v>1473</v>
      </c>
      <c r="T41" s="1">
        <v>1395</v>
      </c>
      <c r="U41" s="1">
        <v>1240</v>
      </c>
      <c r="V41" s="1"/>
    </row>
    <row r="42" spans="2:22" x14ac:dyDescent="0.25">
      <c r="B42" s="1" t="s">
        <v>10</v>
      </c>
      <c r="C42" s="21">
        <v>25</v>
      </c>
      <c r="D42" s="30">
        <v>0.98</v>
      </c>
      <c r="E42" s="30">
        <v>0.98</v>
      </c>
      <c r="F42" s="30">
        <v>0.98</v>
      </c>
      <c r="G42" s="30">
        <v>0.97</v>
      </c>
      <c r="I42" s="4" t="s">
        <v>25</v>
      </c>
      <c r="J42" s="10">
        <v>0.89</v>
      </c>
      <c r="K42" s="10">
        <v>0.89</v>
      </c>
      <c r="L42" s="10">
        <v>0.89</v>
      </c>
      <c r="M42" s="10">
        <v>0.94</v>
      </c>
      <c r="N42" s="10">
        <v>0.97</v>
      </c>
      <c r="O42" s="10">
        <v>0.97</v>
      </c>
      <c r="P42" s="10">
        <v>0.94</v>
      </c>
      <c r="Q42" s="10">
        <v>0.94</v>
      </c>
      <c r="R42" s="10">
        <v>0.94</v>
      </c>
      <c r="S42" s="10">
        <v>0.94</v>
      </c>
      <c r="T42" s="10">
        <v>0.89</v>
      </c>
      <c r="U42" s="10">
        <v>0.89</v>
      </c>
      <c r="V42" s="1"/>
    </row>
    <row r="43" spans="2:22" x14ac:dyDescent="0.25">
      <c r="B43" s="1" t="s">
        <v>11</v>
      </c>
      <c r="C43" s="21">
        <v>26</v>
      </c>
      <c r="D43" s="30">
        <v>0.95</v>
      </c>
      <c r="E43" s="30">
        <v>0.94</v>
      </c>
      <c r="F43" s="30">
        <v>0.95</v>
      </c>
      <c r="G43" s="30">
        <v>0.94</v>
      </c>
      <c r="I43" s="4" t="s">
        <v>63</v>
      </c>
      <c r="J43" s="1">
        <v>17216</v>
      </c>
      <c r="K43" s="1">
        <v>15892</v>
      </c>
      <c r="L43" s="1">
        <v>17216</v>
      </c>
      <c r="M43" s="1">
        <v>18883</v>
      </c>
      <c r="N43" s="1">
        <v>20333</v>
      </c>
      <c r="O43" s="1">
        <v>22986</v>
      </c>
      <c r="P43" s="1">
        <v>22101</v>
      </c>
      <c r="Q43" s="1">
        <v>22101</v>
      </c>
      <c r="R43" s="1">
        <v>22101</v>
      </c>
      <c r="S43" s="1">
        <v>21593</v>
      </c>
      <c r="T43" s="1">
        <v>18623</v>
      </c>
      <c r="U43" s="1">
        <v>16554</v>
      </c>
      <c r="V43" s="6">
        <f>SUM(J43:U43)</f>
        <v>235599</v>
      </c>
    </row>
    <row r="44" spans="2:22" x14ac:dyDescent="0.25">
      <c r="B44" s="1" t="s">
        <v>12</v>
      </c>
      <c r="C44" s="21">
        <v>25</v>
      </c>
      <c r="D44" s="30">
        <v>0.9</v>
      </c>
      <c r="E44" s="30">
        <v>0.9</v>
      </c>
      <c r="F44" s="30">
        <v>0.9</v>
      </c>
      <c r="G44" s="30">
        <v>0.89</v>
      </c>
    </row>
    <row r="45" spans="2:22" x14ac:dyDescent="0.25">
      <c r="B45" s="1" t="s">
        <v>13</v>
      </c>
      <c r="C45" s="21">
        <v>25</v>
      </c>
      <c r="D45" s="30">
        <v>0.8</v>
      </c>
      <c r="E45" s="30">
        <v>0.9</v>
      </c>
      <c r="F45" s="30">
        <v>0.8</v>
      </c>
      <c r="G45" s="30">
        <v>0.89</v>
      </c>
    </row>
    <row r="48" spans="2:22" x14ac:dyDescent="0.25">
      <c r="C48" s="100" t="s">
        <v>48</v>
      </c>
      <c r="D48" s="100"/>
      <c r="E48" s="100"/>
      <c r="I48" s="23" t="s">
        <v>53</v>
      </c>
      <c r="J48" s="26" t="s">
        <v>49</v>
      </c>
      <c r="K48" s="26" t="s">
        <v>50</v>
      </c>
    </row>
    <row r="49" spans="3:11" x14ac:dyDescent="0.25">
      <c r="C49" s="21" t="s">
        <v>1</v>
      </c>
      <c r="D49" s="21" t="s">
        <v>49</v>
      </c>
      <c r="E49" s="21" t="s">
        <v>50</v>
      </c>
      <c r="I49" s="24" t="s">
        <v>54</v>
      </c>
      <c r="J49" s="27">
        <v>450</v>
      </c>
      <c r="K49" s="27">
        <v>450</v>
      </c>
    </row>
    <row r="50" spans="3:11" ht="25.5" x14ac:dyDescent="0.25">
      <c r="C50" s="21">
        <v>1</v>
      </c>
      <c r="D50" s="21" t="s">
        <v>51</v>
      </c>
      <c r="E50" s="21" t="s">
        <v>51</v>
      </c>
      <c r="I50" s="24" t="s">
        <v>55</v>
      </c>
      <c r="J50" s="27">
        <v>222</v>
      </c>
      <c r="K50" s="27">
        <v>174</v>
      </c>
    </row>
    <row r="51" spans="3:11" x14ac:dyDescent="0.25">
      <c r="C51" s="21">
        <v>2</v>
      </c>
      <c r="D51" s="21" t="s">
        <v>51</v>
      </c>
      <c r="E51" s="21" t="s">
        <v>51</v>
      </c>
      <c r="I51" s="24" t="s">
        <v>56</v>
      </c>
      <c r="J51" s="27">
        <v>185</v>
      </c>
      <c r="K51" s="27">
        <v>145</v>
      </c>
    </row>
    <row r="52" spans="3:11" ht="25.5" x14ac:dyDescent="0.25">
      <c r="C52" s="21">
        <v>3</v>
      </c>
      <c r="D52" s="21" t="s">
        <v>52</v>
      </c>
      <c r="E52" s="21" t="s">
        <v>51</v>
      </c>
      <c r="I52" s="24" t="s">
        <v>57</v>
      </c>
      <c r="J52" s="27">
        <v>20</v>
      </c>
      <c r="K52" s="27">
        <v>40</v>
      </c>
    </row>
    <row r="53" spans="3:11" ht="25.5" x14ac:dyDescent="0.25">
      <c r="C53" s="21">
        <v>4</v>
      </c>
      <c r="D53" s="21" t="s">
        <v>51</v>
      </c>
      <c r="E53" s="21" t="s">
        <v>51</v>
      </c>
      <c r="I53" s="25" t="s">
        <v>58</v>
      </c>
      <c r="J53" s="26">
        <f>SUM(J49:J52)</f>
        <v>877</v>
      </c>
      <c r="K53" s="26">
        <f>SUM(K49:K52)</f>
        <v>809</v>
      </c>
    </row>
    <row r="54" spans="3:11" x14ac:dyDescent="0.25">
      <c r="C54" s="21">
        <v>5</v>
      </c>
      <c r="D54" s="21" t="s">
        <v>51</v>
      </c>
      <c r="E54" s="21" t="s">
        <v>51</v>
      </c>
    </row>
    <row r="55" spans="3:11" x14ac:dyDescent="0.25">
      <c r="C55" s="21">
        <v>6</v>
      </c>
      <c r="D55" s="21" t="s">
        <v>51</v>
      </c>
      <c r="E55" s="21" t="s">
        <v>51</v>
      </c>
    </row>
    <row r="56" spans="3:11" x14ac:dyDescent="0.25">
      <c r="C56" s="21">
        <v>7</v>
      </c>
      <c r="D56" s="21" t="s">
        <v>51</v>
      </c>
      <c r="E56" s="21" t="s">
        <v>52</v>
      </c>
    </row>
    <row r="57" spans="3:11" x14ac:dyDescent="0.25">
      <c r="C57" s="21">
        <v>8</v>
      </c>
      <c r="D57" s="21" t="s">
        <v>51</v>
      </c>
      <c r="E57" s="21" t="s">
        <v>52</v>
      </c>
    </row>
    <row r="58" spans="3:11" x14ac:dyDescent="0.25">
      <c r="C58" s="21">
        <v>9</v>
      </c>
      <c r="D58" s="21" t="s">
        <v>52</v>
      </c>
      <c r="E58" s="21" t="s">
        <v>51</v>
      </c>
    </row>
    <row r="59" spans="3:11" x14ac:dyDescent="0.25">
      <c r="C59" s="21">
        <v>10</v>
      </c>
      <c r="D59" s="21" t="s">
        <v>51</v>
      </c>
      <c r="E59" s="21" t="s">
        <v>51</v>
      </c>
    </row>
    <row r="61" spans="3:11" x14ac:dyDescent="0.25">
      <c r="C61" s="98" t="s">
        <v>45</v>
      </c>
      <c r="D61" s="99"/>
    </row>
    <row r="62" spans="3:11" x14ac:dyDescent="0.25">
      <c r="C62" s="7" t="s">
        <v>46</v>
      </c>
      <c r="D62" s="7">
        <v>7.25</v>
      </c>
    </row>
    <row r="63" spans="3:11" x14ac:dyDescent="0.25">
      <c r="C63" s="7" t="s">
        <v>16</v>
      </c>
      <c r="D63" s="7">
        <v>23.8</v>
      </c>
    </row>
    <row r="64" spans="3:11" x14ac:dyDescent="0.25">
      <c r="C64" s="7" t="s">
        <v>47</v>
      </c>
      <c r="D64" s="7">
        <v>305</v>
      </c>
    </row>
    <row r="67" spans="3:10" x14ac:dyDescent="0.25">
      <c r="C67" s="3" t="s">
        <v>27</v>
      </c>
      <c r="D67" s="1"/>
      <c r="E67" s="1"/>
      <c r="F67" s="1"/>
    </row>
    <row r="68" spans="3:10" x14ac:dyDescent="0.25">
      <c r="C68" s="7" t="s">
        <v>28</v>
      </c>
      <c r="D68" s="1" t="s">
        <v>33</v>
      </c>
      <c r="E68" s="1" t="s">
        <v>34</v>
      </c>
      <c r="F68" s="1" t="s">
        <v>14</v>
      </c>
    </row>
    <row r="69" spans="3:10" x14ac:dyDescent="0.25">
      <c r="C69" s="7" t="s">
        <v>29</v>
      </c>
      <c r="D69" s="1">
        <v>400</v>
      </c>
      <c r="E69" s="1">
        <v>32</v>
      </c>
      <c r="F69" s="6">
        <v>12800</v>
      </c>
    </row>
    <row r="70" spans="3:10" x14ac:dyDescent="0.25">
      <c r="C70" s="7" t="s">
        <v>30</v>
      </c>
      <c r="D70" s="1">
        <v>1</v>
      </c>
      <c r="E70" s="1">
        <v>200</v>
      </c>
      <c r="F70" s="1">
        <v>200</v>
      </c>
    </row>
    <row r="71" spans="3:10" x14ac:dyDescent="0.25">
      <c r="C71" s="7" t="s">
        <v>31</v>
      </c>
      <c r="D71" s="1">
        <v>1</v>
      </c>
      <c r="E71" s="1">
        <v>500</v>
      </c>
      <c r="F71" s="1">
        <v>500</v>
      </c>
    </row>
    <row r="72" spans="3:10" x14ac:dyDescent="0.25">
      <c r="C72" s="7" t="s">
        <v>32</v>
      </c>
      <c r="D72" s="1"/>
      <c r="E72" s="1"/>
      <c r="F72" s="6">
        <v>13500</v>
      </c>
    </row>
    <row r="73" spans="3:10" x14ac:dyDescent="0.25">
      <c r="C73" s="8"/>
    </row>
    <row r="74" spans="3:10" x14ac:dyDescent="0.25">
      <c r="C74" s="9" t="s">
        <v>35</v>
      </c>
      <c r="D74" s="1">
        <v>10</v>
      </c>
    </row>
    <row r="75" spans="3:10" x14ac:dyDescent="0.25">
      <c r="C75" s="9" t="s">
        <v>36</v>
      </c>
      <c r="D75" s="1">
        <v>1280</v>
      </c>
    </row>
    <row r="77" spans="3:10" x14ac:dyDescent="0.25">
      <c r="C77" s="97" t="s">
        <v>37</v>
      </c>
      <c r="D77" s="1" t="s">
        <v>38</v>
      </c>
      <c r="E77" s="1" t="s">
        <v>39</v>
      </c>
      <c r="F77" s="1" t="s">
        <v>40</v>
      </c>
      <c r="G77" s="1" t="s">
        <v>41</v>
      </c>
      <c r="H77" s="1" t="s">
        <v>42</v>
      </c>
      <c r="I77" s="1" t="s">
        <v>43</v>
      </c>
      <c r="J77" s="1" t="s">
        <v>44</v>
      </c>
    </row>
    <row r="78" spans="3:10" x14ac:dyDescent="0.25">
      <c r="C78" s="97"/>
      <c r="D78" s="1">
        <v>2835</v>
      </c>
      <c r="E78" s="1">
        <v>2240</v>
      </c>
      <c r="F78" s="1">
        <v>1769</v>
      </c>
      <c r="G78" s="1">
        <v>1398</v>
      </c>
      <c r="H78" s="1">
        <v>1104</v>
      </c>
      <c r="I78" s="1">
        <v>872</v>
      </c>
      <c r="J78" s="1">
        <v>689</v>
      </c>
    </row>
  </sheetData>
  <mergeCells count="8">
    <mergeCell ref="V35:V38"/>
    <mergeCell ref="D32:E32"/>
    <mergeCell ref="F32:G32"/>
    <mergeCell ref="C77:C78"/>
    <mergeCell ref="C61:D61"/>
    <mergeCell ref="C48:E48"/>
    <mergeCell ref="J34:U34"/>
    <mergeCell ref="J39:U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Solution</vt:lpstr>
      <vt:lpstr>Calculation Sheet</vt:lpstr>
      <vt:lpstr>Sheet5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Jose</dc:creator>
  <cp:lastModifiedBy>Saurabh Arora</cp:lastModifiedBy>
  <cp:lastPrinted>2018-07-08T16:01:11Z</cp:lastPrinted>
  <dcterms:created xsi:type="dcterms:W3CDTF">2018-07-01T16:59:00Z</dcterms:created>
  <dcterms:modified xsi:type="dcterms:W3CDTF">2018-07-09T01:08:59Z</dcterms:modified>
</cp:coreProperties>
</file>