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AR-5\Dropbox\FBD\IMP E-Mails and Information\STANDARDS\FORMATS\Construction material BOM\"/>
    </mc:Choice>
  </mc:AlternateContent>
  <xr:revisionPtr revIDLastSave="0" documentId="13_ncr:1_{5CD90581-164F-4A26-B349-1723822165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TRUCTION MATERIAL BOM" sheetId="2" r:id="rId1"/>
    <sheet name="MATERIAL INPUT" sheetId="1" r:id="rId2"/>
    <sheet name="WORKOUT 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C15" i="3" s="1"/>
  <c r="E14" i="1"/>
  <c r="C16" i="3" s="1"/>
  <c r="D6" i="2"/>
  <c r="D7" i="2"/>
  <c r="D8" i="2"/>
  <c r="D9" i="2"/>
  <c r="D12" i="2"/>
  <c r="D13" i="2"/>
  <c r="D14" i="2"/>
  <c r="D5" i="2"/>
  <c r="C6" i="2"/>
  <c r="C7" i="2"/>
  <c r="C8" i="2"/>
  <c r="C9" i="2"/>
  <c r="C12" i="2"/>
  <c r="C13" i="2"/>
  <c r="C14" i="2"/>
  <c r="C5" i="2"/>
  <c r="C17" i="3"/>
  <c r="C18" i="3"/>
  <c r="C19" i="3"/>
  <c r="E7" i="1"/>
  <c r="E6" i="1" l="1"/>
  <c r="C12" i="3" s="1"/>
  <c r="O12" i="3" l="1"/>
  <c r="U11" i="3"/>
  <c r="U17" i="3"/>
  <c r="U16" i="3"/>
  <c r="U12" i="3"/>
  <c r="G12" i="3" l="1"/>
  <c r="I12" i="3"/>
  <c r="K12" i="3"/>
  <c r="M12" i="3"/>
  <c r="U24" i="3"/>
  <c r="V24" i="3" s="1"/>
  <c r="U23" i="3"/>
  <c r="U22" i="3"/>
  <c r="U21" i="3"/>
  <c r="U20" i="3"/>
  <c r="U13" i="3"/>
  <c r="U14" i="3"/>
  <c r="U15" i="3"/>
  <c r="U18" i="3"/>
  <c r="U19" i="3"/>
  <c r="U10" i="3"/>
  <c r="E11" i="1"/>
  <c r="C10" i="3" s="1"/>
  <c r="E12" i="1"/>
  <c r="C11" i="3" s="1"/>
  <c r="V13" i="3" l="1"/>
  <c r="V19" i="3"/>
  <c r="V21" i="3"/>
  <c r="V23" i="3"/>
  <c r="V15" i="3"/>
  <c r="E9" i="1"/>
  <c r="C13" i="3" s="1"/>
  <c r="K13" i="3" l="1"/>
  <c r="G13" i="3"/>
  <c r="M13" i="3"/>
  <c r="O13" i="3"/>
  <c r="I13" i="3"/>
  <c r="E13" i="3"/>
  <c r="E12" i="3"/>
  <c r="P12" i="3" s="1"/>
  <c r="F7" i="2" s="1"/>
  <c r="B14" i="2"/>
  <c r="F14" i="2" s="1"/>
  <c r="B13" i="2"/>
  <c r="F13" i="2" s="1"/>
  <c r="B9" i="2"/>
  <c r="B10" i="2"/>
  <c r="B11" i="2"/>
  <c r="B12" i="2"/>
  <c r="F12" i="2" s="1"/>
  <c r="B8" i="2"/>
  <c r="E15" i="1"/>
  <c r="E13" i="1"/>
  <c r="E14" i="3" s="1"/>
  <c r="E10" i="1"/>
  <c r="E8" i="1"/>
  <c r="C14" i="3" s="1"/>
  <c r="E5" i="1"/>
  <c r="E4" i="1"/>
  <c r="E3" i="1"/>
  <c r="E2" i="1"/>
  <c r="F11" i="2" l="1"/>
  <c r="D11" i="2"/>
  <c r="C11" i="2"/>
  <c r="F10" i="2"/>
  <c r="C10" i="2"/>
  <c r="D10" i="2"/>
  <c r="P13" i="3"/>
  <c r="F8" i="2" s="1"/>
  <c r="O14" i="3"/>
  <c r="I14" i="3"/>
  <c r="M14" i="3"/>
  <c r="G14" i="3"/>
  <c r="K14" i="3"/>
  <c r="B7" i="2"/>
  <c r="P14" i="3" l="1"/>
  <c r="F9" i="2" s="1"/>
  <c r="B6" i="2"/>
  <c r="B5" i="2"/>
  <c r="O11" i="3" l="1"/>
  <c r="M11" i="3"/>
  <c r="E11" i="3"/>
  <c r="I11" i="3"/>
  <c r="G11" i="3"/>
  <c r="K11" i="3"/>
  <c r="O10" i="3" l="1"/>
  <c r="E10" i="3"/>
  <c r="K10" i="3"/>
  <c r="G10" i="3"/>
  <c r="M10" i="3"/>
  <c r="I10" i="3"/>
  <c r="P11" i="3"/>
  <c r="F6" i="2" s="1"/>
  <c r="P10" i="3" l="1"/>
  <c r="F5" i="2" s="1"/>
</calcChain>
</file>

<file path=xl/sharedStrings.xml><?xml version="1.0" encoding="utf-8"?>
<sst xmlns="http://schemas.openxmlformats.org/spreadsheetml/2006/main" count="126" uniqueCount="115">
  <si>
    <t>Sl#</t>
  </si>
  <si>
    <t>Description</t>
  </si>
  <si>
    <t>Raw material #</t>
  </si>
  <si>
    <t>809-00020</t>
  </si>
  <si>
    <t>809-00034</t>
  </si>
  <si>
    <t>809-40535</t>
  </si>
  <si>
    <t>Blue Dow foam</t>
  </si>
  <si>
    <t>809-00018</t>
  </si>
  <si>
    <t>Thermasheath</t>
  </si>
  <si>
    <t>Nupoly</t>
  </si>
  <si>
    <t>813-10958</t>
  </si>
  <si>
    <t>Plywood, 1/2" x 4' x 8'  CDX</t>
  </si>
  <si>
    <t>PROJECT#</t>
  </si>
  <si>
    <t>REVISION</t>
  </si>
  <si>
    <t>SUBMITTED BY</t>
  </si>
  <si>
    <t>PROJECT NAME</t>
  </si>
  <si>
    <t>DATE</t>
  </si>
  <si>
    <t>CHECKED &amp; APPROVED BY</t>
  </si>
  <si>
    <t>ITEM#</t>
  </si>
  <si>
    <t>PART#</t>
  </si>
  <si>
    <t>DESCRIPTION</t>
  </si>
  <si>
    <t>QTY.</t>
  </si>
  <si>
    <t>REMARKS</t>
  </si>
  <si>
    <t>Size (Area in INCH)</t>
  </si>
  <si>
    <t>ECOMAXci FR 3/4"</t>
  </si>
  <si>
    <t>ECOMAXci FR 1.5"</t>
  </si>
  <si>
    <t>INSULATION</t>
  </si>
  <si>
    <t>Insulation</t>
  </si>
  <si>
    <t>Sheetrock 12'</t>
  </si>
  <si>
    <t>Sheetrock 9'</t>
  </si>
  <si>
    <t>Sheetrock2 8'</t>
  </si>
  <si>
    <t>Sheetrock1 8'</t>
  </si>
  <si>
    <t>Plywood 10'</t>
  </si>
  <si>
    <t>Plywood 10'.125"</t>
  </si>
  <si>
    <t>Plywood 8'</t>
  </si>
  <si>
    <t>Plywood 9'</t>
  </si>
  <si>
    <t>Gypsum 8'</t>
  </si>
  <si>
    <t>Gypsum 9'</t>
  </si>
  <si>
    <t>QTY RQD FOR PARTITION WALL</t>
  </si>
  <si>
    <t xml:space="preserve">TOTAL QTY </t>
  </si>
  <si>
    <t xml:space="preserve">INSULATIONS </t>
  </si>
  <si>
    <t>813-20069</t>
  </si>
  <si>
    <t>813-00009</t>
  </si>
  <si>
    <t>813-21190</t>
  </si>
  <si>
    <t>FRP 3/4" x 4' x 10' Class C White Glossy</t>
  </si>
  <si>
    <t>813-10967</t>
  </si>
  <si>
    <t>MDF 3/4" x 49" x 97"</t>
  </si>
  <si>
    <t>NuPoly 3/8" x 4' x 12' Class C White Dull</t>
  </si>
  <si>
    <t>Foam 1.5" x 48" x 12' ECOMAXci</t>
  </si>
  <si>
    <t>Foam Thermasheath 1 1/2" x 48" x 8' 9.5"</t>
  </si>
  <si>
    <t>MDF</t>
  </si>
  <si>
    <t>Plywood 1/2"</t>
  </si>
  <si>
    <t>Sheetrock</t>
  </si>
  <si>
    <t>Styrofoam, 1/2" X 4' X 9' Blue Dow Foam</t>
  </si>
  <si>
    <t>NuPoly-Ceiling</t>
  </si>
  <si>
    <t>NuPoly-Wall</t>
  </si>
  <si>
    <t>QTY RQD FOR CEILING</t>
  </si>
  <si>
    <t>RAW MATERIAL AREA (inch^2)</t>
  </si>
  <si>
    <t>XXXXX</t>
  </si>
  <si>
    <t>XXXXXXXXXXXXX</t>
  </si>
  <si>
    <t>XX-XXX-XXXX</t>
  </si>
  <si>
    <t xml:space="preserve">XX </t>
  </si>
  <si>
    <t>813-00243</t>
  </si>
  <si>
    <t>D:\Dropbox\FBD\IMP E-Mails and Information\STANDARDS\FORMATS\Construction material BOM</t>
  </si>
  <si>
    <t>5/8" Gypsum board</t>
  </si>
  <si>
    <t>813-00261</t>
  </si>
  <si>
    <t>Gypsum Board, 5/8" x 4' x 8', Mold Tough Fire Code Core, Green Type X</t>
  </si>
  <si>
    <t>Foam 3/4" x 4' x 8' ECOMAXci</t>
  </si>
  <si>
    <t>QTY RQD FOR WALL A</t>
  </si>
  <si>
    <t>QTY RQD FOR WALL B</t>
  </si>
  <si>
    <t>QTY RQD FOR WALL C</t>
  </si>
  <si>
    <t>QTY RQD FOR WALL D</t>
  </si>
  <si>
    <t>Width</t>
  </si>
  <si>
    <t>Door opening area at Wall-B</t>
  </si>
  <si>
    <t>Door opening area at Wall-D</t>
  </si>
  <si>
    <t>Door opening area at Partition wall</t>
  </si>
  <si>
    <t>Required Area (inch^2)</t>
  </si>
  <si>
    <t>Total Area (inch^2)</t>
  </si>
  <si>
    <t>Locations</t>
  </si>
  <si>
    <t>Height</t>
  </si>
  <si>
    <t>Wall A - Total Insulation area</t>
  </si>
  <si>
    <t>Wall B - Total Insulation area</t>
  </si>
  <si>
    <t>Wall C- Total Insulation area</t>
  </si>
  <si>
    <t>Wall D - Total Insulation area</t>
  </si>
  <si>
    <t>Partition wall - Total Insulation area</t>
  </si>
  <si>
    <t>Ceiling - Total Insulation area</t>
  </si>
  <si>
    <t>Door1 opening area at Wall-A</t>
  </si>
  <si>
    <t>Door2 opening area at Wall-A</t>
  </si>
  <si>
    <t>Door3 opening area at Wall-A</t>
  </si>
  <si>
    <t>Door1 opening area at Wall-C</t>
  </si>
  <si>
    <t>Door2 opening area at Wall-C</t>
  </si>
  <si>
    <t>Door3 opening area at Wall-C</t>
  </si>
  <si>
    <t>NUMBER OF LAYER IN WALL-A</t>
  </si>
  <si>
    <t>NUMBER OF LAYER IN WALL-B</t>
  </si>
  <si>
    <t>NUMBER OF LAYER IN WALL-C</t>
  </si>
  <si>
    <t>NUMBER OF LAYER IN WALL-D</t>
  </si>
  <si>
    <t>NUMBER OF LAYER IN PARTITION WALL</t>
  </si>
  <si>
    <t>NUMBER OF LAYER IN CEILING</t>
  </si>
  <si>
    <t>813-00260</t>
  </si>
  <si>
    <t>NuPoly 3/8" x 4' x 10' Class C White Dull</t>
  </si>
  <si>
    <t>813-23211</t>
  </si>
  <si>
    <t>Plywood 1/4" x 4' x 8' Luan</t>
  </si>
  <si>
    <t>813-00262</t>
  </si>
  <si>
    <t>860-00010</t>
  </si>
  <si>
    <t>Plywood 1/4"</t>
  </si>
  <si>
    <t>Thermasheath 1 1/2"</t>
  </si>
  <si>
    <t>FRP 12' Length</t>
  </si>
  <si>
    <t>FRP 10' Length</t>
  </si>
  <si>
    <t>FRP 3/4" x 4' x12' Class C White Glossy</t>
  </si>
  <si>
    <t>Sheetrock 1/2"x 4' x 8' Fire Resist Purple</t>
  </si>
  <si>
    <t>Corrugated White Sheet</t>
  </si>
  <si>
    <t>Corrugated White Sheet 4' x 8', 5/32" (4mm)</t>
  </si>
  <si>
    <t>Foam Thermasheath 3 1/2" (3" w/1/2" Sheetrock), 4' x 11'</t>
  </si>
  <si>
    <t>Thermasheath 3 1/2"</t>
  </si>
  <si>
    <r>
      <t>NOTE:
1.</t>
    </r>
    <r>
      <rPr>
        <b/>
        <sz val="9"/>
        <color rgb="FFFF0000"/>
        <rFont val="Arial"/>
        <family val="2"/>
      </rPr>
      <t>Green</t>
    </r>
    <r>
      <rPr>
        <b/>
        <sz val="9"/>
        <rFont val="Arial"/>
        <family val="2"/>
      </rPr>
      <t xml:space="preserve"> color cells need to be filled as per the building input.
2.All </t>
    </r>
    <r>
      <rPr>
        <b/>
        <sz val="9"/>
        <color rgb="FFFF0000"/>
        <rFont val="Arial"/>
        <family val="2"/>
      </rPr>
      <t>Orange</t>
    </r>
    <r>
      <rPr>
        <b/>
        <sz val="9"/>
        <rFont val="Arial"/>
        <family val="2"/>
      </rPr>
      <t xml:space="preserve"> color cells are dropdowns for insulations &amp; beams.
3.Look into the </t>
    </r>
    <r>
      <rPr>
        <b/>
        <sz val="9"/>
        <color rgb="FFFF0000"/>
        <rFont val="Arial"/>
        <family val="2"/>
      </rPr>
      <t>Yellow</t>
    </r>
    <r>
      <rPr>
        <b/>
        <sz val="9"/>
        <rFont val="Arial"/>
        <family val="2"/>
      </rPr>
      <t xml:space="preserve"> color cells and put "ZERO" for unwanted cells.
4.The 12’ Nupoly </t>
    </r>
    <r>
      <rPr>
        <b/>
        <sz val="9"/>
        <color rgb="FFFF0000"/>
        <rFont val="Arial"/>
        <family val="2"/>
      </rPr>
      <t xml:space="preserve">(813-20069) </t>
    </r>
    <r>
      <rPr>
        <b/>
        <sz val="9"/>
        <rFont val="Arial"/>
        <family val="2"/>
      </rPr>
      <t>is to be used in the ceiling, the 10’ Nupoly</t>
    </r>
    <r>
      <rPr>
        <b/>
        <sz val="9"/>
        <color rgb="FFFF0000"/>
        <rFont val="Arial"/>
        <family val="2"/>
      </rPr>
      <t xml:space="preserve"> (813-00260)</t>
    </r>
    <r>
      <rPr>
        <b/>
        <sz val="9"/>
        <rFont val="Arial"/>
        <family val="2"/>
      </rPr>
      <t xml:space="preserve"> is for the walls.
5.If the stud wall is having the insulation at both sides, the insulations will be added double time in the table.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</si>
</sst>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8"/>
      <color theme="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rgb="FF92D050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left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 wrapText="1"/>
    </xf>
    <xf numFmtId="0" fontId="3" fillId="8" borderId="1" xfId="0" applyFont="1" applyFill="1" applyBorder="1"/>
    <xf numFmtId="0" fontId="3" fillId="8" borderId="1" xfId="0" applyFont="1" applyFill="1" applyBorder="1" applyAlignment="1">
      <alignment horizontal="center" vertical="center"/>
    </xf>
    <xf numFmtId="0" fontId="7" fillId="0" borderId="0" xfId="0" applyFont="1"/>
    <xf numFmtId="165" fontId="3" fillId="9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3" fillId="9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wrapText="1"/>
    </xf>
    <xf numFmtId="0" fontId="8" fillId="0" borderId="1" xfId="0" applyFont="1" applyBorder="1"/>
    <xf numFmtId="0" fontId="9" fillId="0" borderId="2" xfId="0" applyFont="1" applyBorder="1" applyAlignment="1">
      <alignment wrapText="1"/>
    </xf>
    <xf numFmtId="0" fontId="5" fillId="2" borderId="0" xfId="0" applyFont="1" applyFill="1" applyAlignment="1">
      <alignment horizontal="left" vertical="top" wrapText="1"/>
    </xf>
    <xf numFmtId="0" fontId="10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/>
    <xf numFmtId="0" fontId="12" fillId="0" borderId="1" xfId="0" applyFont="1" applyBorder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164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164" fontId="11" fillId="3" borderId="1" xfId="0" applyNumberFormat="1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0700C-F66D-4693-8EFD-E453AD80206C}">
  <sheetPr>
    <pageSetUpPr fitToPage="1"/>
  </sheetPr>
  <dimension ref="A1:L18"/>
  <sheetViews>
    <sheetView tabSelected="1" workbookViewId="0">
      <selection activeCell="H2" sqref="H2"/>
    </sheetView>
  </sheetViews>
  <sheetFormatPr defaultRowHeight="18" x14ac:dyDescent="0.35"/>
  <cols>
    <col min="1" max="1" width="18.6640625" style="34" customWidth="1"/>
    <col min="2" max="2" width="17" style="34" bestFit="1" customWidth="1"/>
    <col min="3" max="3" width="12.88671875" style="34" customWidth="1"/>
    <col min="4" max="4" width="11.33203125" style="34" customWidth="1"/>
    <col min="5" max="5" width="83.109375" style="34" bestFit="1" customWidth="1"/>
    <col min="6" max="6" width="13.44140625" style="34" bestFit="1" customWidth="1"/>
    <col min="7" max="7" width="26.33203125" style="34" bestFit="1" customWidth="1"/>
    <col min="8" max="8" width="11" style="34" customWidth="1"/>
    <col min="9" max="9" width="7.6640625" style="34" customWidth="1"/>
    <col min="10" max="11" width="8.88671875" style="34"/>
    <col min="12" max="12" width="14.88671875" style="34" hidden="1" customWidth="1"/>
    <col min="13" max="16384" width="8.88671875" style="34"/>
  </cols>
  <sheetData>
    <row r="1" spans="1:12" x14ac:dyDescent="0.35">
      <c r="A1" s="30" t="s">
        <v>12</v>
      </c>
      <c r="B1" s="31" t="s">
        <v>58</v>
      </c>
      <c r="C1" s="31"/>
      <c r="D1" s="31"/>
      <c r="E1" s="32" t="s">
        <v>13</v>
      </c>
      <c r="F1" s="49">
        <v>0</v>
      </c>
      <c r="G1" s="32" t="s">
        <v>14</v>
      </c>
      <c r="H1" s="51" t="s">
        <v>58</v>
      </c>
      <c r="I1" s="33"/>
      <c r="J1" s="33"/>
    </row>
    <row r="2" spans="1:12" x14ac:dyDescent="0.35">
      <c r="A2" s="30" t="s">
        <v>15</v>
      </c>
      <c r="B2" s="31" t="s">
        <v>59</v>
      </c>
      <c r="C2" s="31"/>
      <c r="D2" s="31"/>
      <c r="E2" s="32" t="s">
        <v>16</v>
      </c>
      <c r="F2" s="50" t="s">
        <v>60</v>
      </c>
      <c r="G2" s="32" t="s">
        <v>17</v>
      </c>
      <c r="H2" s="51" t="s">
        <v>61</v>
      </c>
      <c r="I2" s="33"/>
      <c r="J2" s="33"/>
      <c r="L2" s="35" t="s">
        <v>25</v>
      </c>
    </row>
    <row r="3" spans="1:12" x14ac:dyDescent="0.35">
      <c r="A3" s="36"/>
      <c r="B3" s="37"/>
      <c r="C3" s="37"/>
      <c r="D3" s="37"/>
      <c r="E3" s="38"/>
      <c r="F3" s="39"/>
      <c r="G3" s="40"/>
      <c r="H3" s="33"/>
      <c r="I3" s="33"/>
      <c r="J3" s="33"/>
      <c r="L3" s="35" t="s">
        <v>24</v>
      </c>
    </row>
    <row r="4" spans="1:12" x14ac:dyDescent="0.35">
      <c r="A4" s="41" t="s">
        <v>18</v>
      </c>
      <c r="B4" s="42" t="s">
        <v>26</v>
      </c>
      <c r="C4" s="41" t="s">
        <v>19</v>
      </c>
      <c r="D4" s="43" t="s">
        <v>20</v>
      </c>
      <c r="E4" s="44"/>
      <c r="F4" s="41" t="s">
        <v>21</v>
      </c>
      <c r="G4" s="41" t="s">
        <v>22</v>
      </c>
      <c r="H4" s="45"/>
      <c r="I4" s="45"/>
      <c r="J4" s="45"/>
      <c r="K4" s="45"/>
      <c r="L4" s="35" t="s">
        <v>8</v>
      </c>
    </row>
    <row r="5" spans="1:12" x14ac:dyDescent="0.35">
      <c r="A5" s="46">
        <v>1</v>
      </c>
      <c r="B5" s="35" t="str">
        <f>'WORKOUT SHEET'!B10</f>
        <v>ECOMAXci FR 1.5"</v>
      </c>
      <c r="C5" s="35" t="str">
        <f>VLOOKUP(B5,'MATERIAL INPUT'!$B$2:$D$19,2,0)</f>
        <v>809-00020</v>
      </c>
      <c r="D5" s="47" t="str">
        <f>VLOOKUP(B5,'MATERIAL INPUT'!$B$2:$D$19,3,0)</f>
        <v>Foam 1.5" x 48" x 12' ECOMAXci</v>
      </c>
      <c r="E5" s="47"/>
      <c r="F5" s="48">
        <f>VLOOKUP(B5,'WORKOUT SHEET'!$B$10:$P$25,15,0)</f>
        <v>0</v>
      </c>
      <c r="G5" s="35"/>
      <c r="L5" s="35" t="s">
        <v>6</v>
      </c>
    </row>
    <row r="6" spans="1:12" x14ac:dyDescent="0.35">
      <c r="A6" s="46">
        <v>2</v>
      </c>
      <c r="B6" s="35" t="str">
        <f>'WORKOUT SHEET'!B11</f>
        <v>5/8" Gypsum board</v>
      </c>
      <c r="C6" s="35" t="str">
        <f>VLOOKUP(B6,'MATERIAL INPUT'!$B$2:$D$19,2,0)</f>
        <v>813-00261</v>
      </c>
      <c r="D6" s="47" t="str">
        <f>VLOOKUP(B6,'MATERIAL INPUT'!$B$2:$D$19,3,0)</f>
        <v>Gypsum Board, 5/8" x 4' x 8', Mold Tough Fire Code Core, Green Type X</v>
      </c>
      <c r="E6" s="47"/>
      <c r="F6" s="48">
        <f>VLOOKUP(B6,'WORKOUT SHEET'!$B$10:$P$25,15,0)</f>
        <v>0</v>
      </c>
      <c r="G6" s="35"/>
      <c r="L6" s="35" t="s">
        <v>9</v>
      </c>
    </row>
    <row r="7" spans="1:12" x14ac:dyDescent="0.35">
      <c r="A7" s="46">
        <v>3</v>
      </c>
      <c r="B7" s="35" t="str">
        <f>'WORKOUT SHEET'!B12</f>
        <v>NuPoly-Wall</v>
      </c>
      <c r="C7" s="35" t="str">
        <f>VLOOKUP(B7,'MATERIAL INPUT'!$B$2:$D$19,2,0)</f>
        <v>813-00260</v>
      </c>
      <c r="D7" s="47" t="str">
        <f>VLOOKUP(B7,'MATERIAL INPUT'!$B$2:$D$19,3,0)</f>
        <v>NuPoly 3/8" x 4' x 10' Class C White Dull</v>
      </c>
      <c r="E7" s="47"/>
      <c r="F7" s="48">
        <f>VLOOKUP(B7,'WORKOUT SHEET'!$B$10:$P$25,15,0)</f>
        <v>0</v>
      </c>
      <c r="G7" s="35"/>
      <c r="L7" s="35" t="s">
        <v>31</v>
      </c>
    </row>
    <row r="8" spans="1:12" x14ac:dyDescent="0.35">
      <c r="A8" s="46">
        <v>4</v>
      </c>
      <c r="B8" s="35" t="str">
        <f>'WORKOUT SHEET'!B13</f>
        <v>Sheetrock</v>
      </c>
      <c r="C8" s="35" t="str">
        <f>VLOOKUP(B8,'MATERIAL INPUT'!$B$2:$D$19,2,0)</f>
        <v>813-00243</v>
      </c>
      <c r="D8" s="47" t="str">
        <f>VLOOKUP(B8,'MATERIAL INPUT'!$B$2:$D$19,3,0)</f>
        <v>Sheetrock 1/2"x 4' x 8' Fire Resist Purple</v>
      </c>
      <c r="E8" s="47"/>
      <c r="F8" s="48">
        <f>VLOOKUP(B8,'WORKOUT SHEET'!$B$10:$P$25,15,0)</f>
        <v>0</v>
      </c>
      <c r="G8" s="35"/>
      <c r="L8" s="35" t="s">
        <v>30</v>
      </c>
    </row>
    <row r="9" spans="1:12" x14ac:dyDescent="0.35">
      <c r="A9" s="46">
        <v>5</v>
      </c>
      <c r="B9" s="35" t="str">
        <f>'WORKOUT SHEET'!B14</f>
        <v>Plywood 1/2"</v>
      </c>
      <c r="C9" s="35" t="str">
        <f>VLOOKUP(B9,'MATERIAL INPUT'!$B$2:$D$19,2,0)</f>
        <v>813-10958</v>
      </c>
      <c r="D9" s="47" t="str">
        <f>VLOOKUP(B9,'MATERIAL INPUT'!$B$2:$D$19,3,0)</f>
        <v>Plywood, 1/2" x 4' x 8'  CDX</v>
      </c>
      <c r="E9" s="47"/>
      <c r="F9" s="48">
        <f>VLOOKUP(B9,'WORKOUT SHEET'!$B$10:$P$25,15,0)</f>
        <v>0</v>
      </c>
      <c r="G9" s="35"/>
      <c r="L9" s="35" t="s">
        <v>28</v>
      </c>
    </row>
    <row r="10" spans="1:12" x14ac:dyDescent="0.35">
      <c r="A10" s="46">
        <v>6</v>
      </c>
      <c r="B10" s="35" t="str">
        <f>'WORKOUT SHEET'!B15</f>
        <v>Corrugated White Sheet</v>
      </c>
      <c r="C10" s="35" t="str">
        <f>VLOOKUP(B10,'MATERIAL INPUT'!$B$2:$D$19,2,0)</f>
        <v>860-00010</v>
      </c>
      <c r="D10" s="47" t="str">
        <f>VLOOKUP(B10,'MATERIAL INPUT'!$B$2:$D$19,3,0)</f>
        <v>Corrugated White Sheet 4' x 8', 5/32" (4mm)</v>
      </c>
      <c r="E10" s="47"/>
      <c r="F10" s="48">
        <f>VLOOKUP(B10,'WORKOUT SHEET'!$B$10:$P$25,15,0)</f>
        <v>0</v>
      </c>
      <c r="G10" s="35"/>
      <c r="L10" s="35" t="s">
        <v>29</v>
      </c>
    </row>
    <row r="11" spans="1:12" x14ac:dyDescent="0.35">
      <c r="A11" s="46">
        <v>7</v>
      </c>
      <c r="B11" s="35" t="str">
        <f>'WORKOUT SHEET'!B16</f>
        <v>Thermasheath 3 1/2"</v>
      </c>
      <c r="C11" s="35" t="str">
        <f>VLOOKUP(B11,'MATERIAL INPUT'!$B$2:$D$19,2,0)</f>
        <v>813-00262</v>
      </c>
      <c r="D11" s="47" t="str">
        <f>VLOOKUP(B11,'MATERIAL INPUT'!$B$2:$D$19,3,0)</f>
        <v>Foam Thermasheath 3 1/2" (3" w/1/2" Sheetrock), 4' x 11'</v>
      </c>
      <c r="E11" s="47"/>
      <c r="F11" s="48">
        <f>VLOOKUP(B11,'WORKOUT SHEET'!$B$10:$P$25,15,0)</f>
        <v>0</v>
      </c>
      <c r="G11" s="35"/>
      <c r="L11" s="35" t="s">
        <v>32</v>
      </c>
    </row>
    <row r="12" spans="1:12" x14ac:dyDescent="0.35">
      <c r="A12" s="46">
        <v>8</v>
      </c>
      <c r="B12" s="35">
        <f>'WORKOUT SHEET'!B17</f>
        <v>0</v>
      </c>
      <c r="C12" s="35" t="e">
        <f>VLOOKUP(B12,'MATERIAL INPUT'!$B$2:$D$19,2,0)</f>
        <v>#N/A</v>
      </c>
      <c r="D12" s="47" t="e">
        <f>VLOOKUP(B12,'MATERIAL INPUT'!$B$2:$D$19,3,0)</f>
        <v>#N/A</v>
      </c>
      <c r="E12" s="47"/>
      <c r="F12" s="48" t="e">
        <f>VLOOKUP(B12,'WORKOUT SHEET'!$B$10:$P$25,15,0)</f>
        <v>#N/A</v>
      </c>
      <c r="G12" s="35"/>
      <c r="L12" s="35" t="s">
        <v>33</v>
      </c>
    </row>
    <row r="13" spans="1:12" x14ac:dyDescent="0.35">
      <c r="A13" s="46">
        <v>9</v>
      </c>
      <c r="B13" s="35">
        <f>'WORKOUT SHEET'!B18</f>
        <v>0</v>
      </c>
      <c r="C13" s="35" t="e">
        <f>VLOOKUP(B13,'MATERIAL INPUT'!$B$2:$D$19,2,0)</f>
        <v>#N/A</v>
      </c>
      <c r="D13" s="47" t="e">
        <f>VLOOKUP(B13,'MATERIAL INPUT'!$B$2:$D$19,3,0)</f>
        <v>#N/A</v>
      </c>
      <c r="E13" s="47"/>
      <c r="F13" s="48" t="e">
        <f>VLOOKUP(B13,'WORKOUT SHEET'!$B$10:$P$25,15,0)</f>
        <v>#N/A</v>
      </c>
      <c r="G13" s="35"/>
      <c r="L13" s="35" t="s">
        <v>34</v>
      </c>
    </row>
    <row r="14" spans="1:12" x14ac:dyDescent="0.35">
      <c r="A14" s="46">
        <v>10</v>
      </c>
      <c r="B14" s="35">
        <f>'WORKOUT SHEET'!B19</f>
        <v>0</v>
      </c>
      <c r="C14" s="35" t="e">
        <f>VLOOKUP(B14,'MATERIAL INPUT'!$B$2:$D$19,2,0)</f>
        <v>#N/A</v>
      </c>
      <c r="D14" s="47" t="e">
        <f>VLOOKUP(B14,'MATERIAL INPUT'!$B$2:$D$19,3,0)</f>
        <v>#N/A</v>
      </c>
      <c r="E14" s="47"/>
      <c r="F14" s="48" t="e">
        <f>VLOOKUP(B14,'WORKOUT SHEET'!$B$10:$P$25,15,0)</f>
        <v>#N/A</v>
      </c>
      <c r="G14" s="35"/>
      <c r="L14" s="35" t="s">
        <v>35</v>
      </c>
    </row>
    <row r="15" spans="1:12" x14ac:dyDescent="0.35">
      <c r="L15" s="35" t="s">
        <v>36</v>
      </c>
    </row>
    <row r="16" spans="1:12" x14ac:dyDescent="0.35">
      <c r="L16" s="35" t="s">
        <v>37</v>
      </c>
    </row>
    <row r="18" spans="5:5" x14ac:dyDescent="0.35">
      <c r="E18" s="34" t="s">
        <v>63</v>
      </c>
    </row>
  </sheetData>
  <mergeCells count="13">
    <mergeCell ref="D14:E14"/>
    <mergeCell ref="D10:E10"/>
    <mergeCell ref="D11:E11"/>
    <mergeCell ref="D12:E12"/>
    <mergeCell ref="D13:E13"/>
    <mergeCell ref="D7:E7"/>
    <mergeCell ref="D8:E8"/>
    <mergeCell ref="D9:E9"/>
    <mergeCell ref="B1:D1"/>
    <mergeCell ref="B2:D2"/>
    <mergeCell ref="D4:E4"/>
    <mergeCell ref="D5:E5"/>
    <mergeCell ref="D6:E6"/>
  </mergeCells>
  <pageMargins left="0.19685039370078741" right="0.19685039370078741" top="0.19685039370078741" bottom="0.19685039370078741" header="0.11811023622047245" footer="0.11811023622047245"/>
  <pageSetup paperSize="11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115" zoomScaleNormal="115" workbookViewId="0">
      <selection activeCell="C18" sqref="C18"/>
    </sheetView>
  </sheetViews>
  <sheetFormatPr defaultRowHeight="14.4" x14ac:dyDescent="0.3"/>
  <cols>
    <col min="1" max="1" width="4.88671875" bestFit="1" customWidth="1"/>
    <col min="2" max="2" width="20.6640625" bestFit="1" customWidth="1"/>
    <col min="3" max="3" width="18.6640625" style="13" customWidth="1"/>
    <col min="4" max="4" width="72.6640625" bestFit="1" customWidth="1"/>
    <col min="5" max="5" width="20.5546875" customWidth="1"/>
  </cols>
  <sheetData>
    <row r="1" spans="1:5" ht="31.2" x14ac:dyDescent="0.3">
      <c r="A1" s="3" t="s">
        <v>0</v>
      </c>
      <c r="B1" s="3" t="s">
        <v>27</v>
      </c>
      <c r="C1" s="3" t="s">
        <v>2</v>
      </c>
      <c r="D1" s="3" t="s">
        <v>1</v>
      </c>
      <c r="E1" s="4" t="s">
        <v>23</v>
      </c>
    </row>
    <row r="2" spans="1:5" x14ac:dyDescent="0.3">
      <c r="A2" s="1">
        <v>1</v>
      </c>
      <c r="B2" s="12" t="s">
        <v>106</v>
      </c>
      <c r="C2" s="25" t="s">
        <v>42</v>
      </c>
      <c r="D2" s="1" t="s">
        <v>108</v>
      </c>
      <c r="E2" s="2">
        <f>48*144</f>
        <v>6912</v>
      </c>
    </row>
    <row r="3" spans="1:5" x14ac:dyDescent="0.3">
      <c r="A3" s="1">
        <v>2</v>
      </c>
      <c r="B3" s="12" t="s">
        <v>107</v>
      </c>
      <c r="C3" s="25" t="s">
        <v>43</v>
      </c>
      <c r="D3" s="1" t="s">
        <v>44</v>
      </c>
      <c r="E3" s="2">
        <f>48*120</f>
        <v>5760</v>
      </c>
    </row>
    <row r="4" spans="1:5" x14ac:dyDescent="0.3">
      <c r="A4" s="1">
        <v>3</v>
      </c>
      <c r="B4" s="12" t="s">
        <v>50</v>
      </c>
      <c r="C4" s="25" t="s">
        <v>45</v>
      </c>
      <c r="D4" s="1" t="s">
        <v>46</v>
      </c>
      <c r="E4" s="2">
        <f>49*97</f>
        <v>4753</v>
      </c>
    </row>
    <row r="5" spans="1:5" x14ac:dyDescent="0.3">
      <c r="A5" s="1">
        <v>4</v>
      </c>
      <c r="B5" s="1" t="s">
        <v>54</v>
      </c>
      <c r="C5" s="25" t="s">
        <v>41</v>
      </c>
      <c r="D5" s="1" t="s">
        <v>47</v>
      </c>
      <c r="E5" s="2">
        <f>48*144</f>
        <v>6912</v>
      </c>
    </row>
    <row r="6" spans="1:5" x14ac:dyDescent="0.3">
      <c r="A6" s="1">
        <v>5</v>
      </c>
      <c r="B6" s="1" t="s">
        <v>55</v>
      </c>
      <c r="C6" s="25" t="s">
        <v>98</v>
      </c>
      <c r="D6" s="26" t="s">
        <v>99</v>
      </c>
      <c r="E6" s="2">
        <f>48*120</f>
        <v>5760</v>
      </c>
    </row>
    <row r="7" spans="1:5" x14ac:dyDescent="0.3">
      <c r="A7" s="1">
        <v>6</v>
      </c>
      <c r="B7" s="1" t="s">
        <v>104</v>
      </c>
      <c r="C7" s="25" t="s">
        <v>100</v>
      </c>
      <c r="D7" s="1" t="s">
        <v>101</v>
      </c>
      <c r="E7" s="2">
        <f>48*96</f>
        <v>4608</v>
      </c>
    </row>
    <row r="8" spans="1:5" x14ac:dyDescent="0.3">
      <c r="A8" s="1">
        <v>7</v>
      </c>
      <c r="B8" s="1" t="s">
        <v>51</v>
      </c>
      <c r="C8" s="25" t="s">
        <v>10</v>
      </c>
      <c r="D8" s="1" t="s">
        <v>11</v>
      </c>
      <c r="E8" s="2">
        <f>48*96</f>
        <v>4608</v>
      </c>
    </row>
    <row r="9" spans="1:5" x14ac:dyDescent="0.3">
      <c r="A9" s="1">
        <v>8</v>
      </c>
      <c r="B9" s="1" t="s">
        <v>52</v>
      </c>
      <c r="C9" s="25" t="s">
        <v>62</v>
      </c>
      <c r="D9" s="1" t="s">
        <v>109</v>
      </c>
      <c r="E9" s="2">
        <f>48*96</f>
        <v>4608</v>
      </c>
    </row>
    <row r="10" spans="1:5" x14ac:dyDescent="0.3">
      <c r="A10" s="1">
        <v>9</v>
      </c>
      <c r="B10" s="1" t="s">
        <v>24</v>
      </c>
      <c r="C10" s="25" t="s">
        <v>4</v>
      </c>
      <c r="D10" s="1" t="s">
        <v>67</v>
      </c>
      <c r="E10" s="2">
        <f>48*96</f>
        <v>4608</v>
      </c>
    </row>
    <row r="11" spans="1:5" x14ac:dyDescent="0.3">
      <c r="A11" s="1">
        <v>10</v>
      </c>
      <c r="B11" s="1" t="s">
        <v>25</v>
      </c>
      <c r="C11" s="25" t="s">
        <v>3</v>
      </c>
      <c r="D11" s="1" t="s">
        <v>48</v>
      </c>
      <c r="E11" s="2">
        <f>48*144</f>
        <v>6912</v>
      </c>
    </row>
    <row r="12" spans="1:5" x14ac:dyDescent="0.3">
      <c r="A12" s="1">
        <v>11</v>
      </c>
      <c r="B12" s="1" t="s">
        <v>64</v>
      </c>
      <c r="C12" s="25" t="s">
        <v>65</v>
      </c>
      <c r="D12" s="1" t="s">
        <v>66</v>
      </c>
      <c r="E12" s="2">
        <f>48*96</f>
        <v>4608</v>
      </c>
    </row>
    <row r="13" spans="1:5" x14ac:dyDescent="0.3">
      <c r="A13" s="1">
        <v>12</v>
      </c>
      <c r="B13" s="1" t="s">
        <v>105</v>
      </c>
      <c r="C13" s="25" t="s">
        <v>7</v>
      </c>
      <c r="D13" s="1" t="s">
        <v>49</v>
      </c>
      <c r="E13" s="2">
        <f>48*105.5</f>
        <v>5064</v>
      </c>
    </row>
    <row r="14" spans="1:5" x14ac:dyDescent="0.3">
      <c r="A14" s="1">
        <v>13</v>
      </c>
      <c r="B14" s="1" t="s">
        <v>113</v>
      </c>
      <c r="C14" s="25" t="s">
        <v>102</v>
      </c>
      <c r="D14" s="27" t="s">
        <v>112</v>
      </c>
      <c r="E14" s="2">
        <f>48*132</f>
        <v>6336</v>
      </c>
    </row>
    <row r="15" spans="1:5" x14ac:dyDescent="0.3">
      <c r="A15" s="1">
        <v>14</v>
      </c>
      <c r="B15" s="1" t="s">
        <v>6</v>
      </c>
      <c r="C15" s="25" t="s">
        <v>5</v>
      </c>
      <c r="D15" s="1" t="s">
        <v>53</v>
      </c>
      <c r="E15" s="2">
        <f>48*108</f>
        <v>5184</v>
      </c>
    </row>
    <row r="16" spans="1:5" x14ac:dyDescent="0.3">
      <c r="A16" s="1">
        <v>15</v>
      </c>
      <c r="B16" s="12" t="s">
        <v>110</v>
      </c>
      <c r="C16" s="25" t="s">
        <v>103</v>
      </c>
      <c r="D16" s="28" t="s">
        <v>111</v>
      </c>
      <c r="E16" s="2">
        <f>48*96</f>
        <v>4608</v>
      </c>
    </row>
    <row r="18" spans="3:3" x14ac:dyDescent="0.3">
      <c r="C18"/>
    </row>
  </sheetData>
  <conditionalFormatting sqref="C1:C1048576">
    <cfRule type="duplicateValues" dxfId="0" priority="1"/>
  </conditionalFormatting>
  <pageMargins left="0.7" right="0.7" top="0.75" bottom="0.75" header="0.3" footer="0.3"/>
  <pageSetup orientation="portrait" r:id="rId1"/>
  <ignoredErrors>
    <ignoredError sqref="E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38B97-7AE4-47F4-9574-E7F2600EC4BA}">
  <dimension ref="B1:V33"/>
  <sheetViews>
    <sheetView zoomScaleNormal="100" workbookViewId="0">
      <selection activeCell="L27" sqref="L27"/>
    </sheetView>
  </sheetViews>
  <sheetFormatPr defaultColWidth="8.88671875" defaultRowHeight="10.199999999999999" x14ac:dyDescent="0.2"/>
  <cols>
    <col min="1" max="1" width="4" style="7" customWidth="1"/>
    <col min="2" max="2" width="13.44140625" style="7" bestFit="1" customWidth="1"/>
    <col min="3" max="3" width="7.88671875" style="7" bestFit="1" customWidth="1"/>
    <col min="4" max="4" width="9.44140625" style="7" bestFit="1" customWidth="1"/>
    <col min="5" max="5" width="7.109375" style="7" customWidth="1"/>
    <col min="6" max="6" width="9.44140625" style="7" bestFit="1" customWidth="1"/>
    <col min="7" max="7" width="7.21875" style="7" bestFit="1" customWidth="1"/>
    <col min="8" max="8" width="8" style="7" bestFit="1" customWidth="1"/>
    <col min="9" max="9" width="7.21875" style="7" bestFit="1" customWidth="1"/>
    <col min="10" max="10" width="8" style="7" bestFit="1" customWidth="1"/>
    <col min="11" max="11" width="7.44140625" style="7" customWidth="1"/>
    <col min="12" max="12" width="9.44140625" style="7" bestFit="1" customWidth="1"/>
    <col min="13" max="13" width="8.109375" style="7" bestFit="1" customWidth="1"/>
    <col min="14" max="14" width="9.44140625" style="7" bestFit="1" customWidth="1"/>
    <col min="15" max="15" width="7.21875" style="7" bestFit="1" customWidth="1"/>
    <col min="16" max="16" width="8.5546875" style="7" bestFit="1" customWidth="1"/>
    <col min="17" max="17" width="5.6640625" style="7" customWidth="1"/>
    <col min="18" max="18" width="23.5546875" style="7" bestFit="1" customWidth="1"/>
    <col min="19" max="19" width="4.88671875" style="7" bestFit="1" customWidth="1"/>
    <col min="20" max="20" width="4.5546875" style="7" bestFit="1" customWidth="1"/>
    <col min="21" max="21" width="7.33203125" style="7" bestFit="1" customWidth="1"/>
    <col min="22" max="22" width="9.88671875" style="7" bestFit="1" customWidth="1"/>
    <col min="23" max="16384" width="8.88671875" style="7"/>
  </cols>
  <sheetData>
    <row r="1" spans="2:22" ht="10.199999999999999" customHeight="1" x14ac:dyDescent="0.2">
      <c r="B1" s="29" t="s">
        <v>114</v>
      </c>
      <c r="C1" s="29"/>
      <c r="D1" s="29"/>
      <c r="E1" s="29"/>
      <c r="F1" s="29"/>
      <c r="G1" s="29"/>
      <c r="H1" s="29"/>
      <c r="I1" s="29"/>
      <c r="J1" s="29"/>
      <c r="K1" s="29"/>
      <c r="L1" s="22"/>
    </row>
    <row r="2" spans="2:22" ht="10.199999999999999" customHeight="1" x14ac:dyDescent="0.2">
      <c r="B2" s="29"/>
      <c r="C2" s="29"/>
      <c r="D2" s="29"/>
      <c r="E2" s="29"/>
      <c r="F2" s="29"/>
      <c r="G2" s="29"/>
      <c r="H2" s="29"/>
      <c r="I2" s="29"/>
      <c r="J2" s="29"/>
      <c r="K2" s="29"/>
      <c r="L2" s="22"/>
      <c r="R2" s="20"/>
    </row>
    <row r="3" spans="2:22" ht="10.199999999999999" customHeight="1" x14ac:dyDescent="0.2">
      <c r="B3" s="29"/>
      <c r="C3" s="29"/>
      <c r="D3" s="29"/>
      <c r="E3" s="29"/>
      <c r="F3" s="29"/>
      <c r="G3" s="29"/>
      <c r="H3" s="29"/>
      <c r="I3" s="29"/>
      <c r="J3" s="29"/>
      <c r="K3" s="29"/>
      <c r="L3" s="22"/>
      <c r="R3" s="20"/>
    </row>
    <row r="4" spans="2:22" ht="10.199999999999999" customHeight="1" x14ac:dyDescent="0.2">
      <c r="B4" s="29"/>
      <c r="C4" s="29"/>
      <c r="D4" s="29"/>
      <c r="E4" s="29"/>
      <c r="F4" s="29"/>
      <c r="G4" s="29"/>
      <c r="H4" s="29"/>
      <c r="I4" s="29"/>
      <c r="J4" s="29"/>
      <c r="K4" s="29"/>
      <c r="L4" s="22"/>
    </row>
    <row r="5" spans="2:22" ht="10.199999999999999" customHeight="1" x14ac:dyDescent="0.2">
      <c r="B5" s="29"/>
      <c r="C5" s="29"/>
      <c r="D5" s="29"/>
      <c r="E5" s="29"/>
      <c r="F5" s="29"/>
      <c r="G5" s="29"/>
      <c r="H5" s="29"/>
      <c r="I5" s="29"/>
      <c r="J5" s="29"/>
      <c r="K5" s="29"/>
      <c r="L5" s="22"/>
    </row>
    <row r="6" spans="2:22" ht="11.4" customHeight="1" x14ac:dyDescent="0.2">
      <c r="B6" s="29"/>
      <c r="C6" s="29"/>
      <c r="D6" s="29"/>
      <c r="E6" s="29"/>
      <c r="F6" s="29"/>
      <c r="G6" s="29"/>
      <c r="H6" s="29"/>
      <c r="I6" s="29"/>
      <c r="J6" s="29"/>
      <c r="K6" s="29"/>
      <c r="L6" s="22"/>
    </row>
    <row r="7" spans="2:22" ht="11.4" customHeight="1" x14ac:dyDescent="0.2">
      <c r="B7" s="29"/>
      <c r="C7" s="29"/>
      <c r="D7" s="29"/>
      <c r="E7" s="29"/>
      <c r="F7" s="29"/>
      <c r="G7" s="29"/>
      <c r="H7" s="29"/>
      <c r="I7" s="29"/>
      <c r="J7" s="29"/>
      <c r="K7" s="29"/>
      <c r="L7" s="22"/>
    </row>
    <row r="8" spans="2:22" ht="11.4" customHeight="1" x14ac:dyDescent="0.2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2:22" ht="40.799999999999997" x14ac:dyDescent="0.2">
      <c r="B9" s="9" t="s">
        <v>40</v>
      </c>
      <c r="C9" s="10" t="s">
        <v>57</v>
      </c>
      <c r="D9" s="10" t="s">
        <v>92</v>
      </c>
      <c r="E9" s="10" t="s">
        <v>68</v>
      </c>
      <c r="F9" s="10" t="s">
        <v>93</v>
      </c>
      <c r="G9" s="10" t="s">
        <v>69</v>
      </c>
      <c r="H9" s="10" t="s">
        <v>94</v>
      </c>
      <c r="I9" s="10" t="s">
        <v>70</v>
      </c>
      <c r="J9" s="10" t="s">
        <v>95</v>
      </c>
      <c r="K9" s="10" t="s">
        <v>71</v>
      </c>
      <c r="L9" s="10" t="s">
        <v>96</v>
      </c>
      <c r="M9" s="10" t="s">
        <v>38</v>
      </c>
      <c r="N9" s="10" t="s">
        <v>97</v>
      </c>
      <c r="O9" s="10" t="s">
        <v>56</v>
      </c>
      <c r="P9" s="10" t="s">
        <v>39</v>
      </c>
      <c r="R9" s="9" t="s">
        <v>78</v>
      </c>
      <c r="S9" s="9" t="s">
        <v>79</v>
      </c>
      <c r="T9" s="9" t="s">
        <v>72</v>
      </c>
      <c r="U9" s="10" t="s">
        <v>77</v>
      </c>
      <c r="V9" s="10" t="s">
        <v>76</v>
      </c>
    </row>
    <row r="10" spans="2:22" x14ac:dyDescent="0.2">
      <c r="B10" s="11" t="s">
        <v>25</v>
      </c>
      <c r="C10" s="5">
        <f>VLOOKUP(B10,'MATERIAL INPUT'!$B$2:$E$19,4,0)</f>
        <v>6912</v>
      </c>
      <c r="D10" s="24">
        <v>1</v>
      </c>
      <c r="E10" s="21">
        <f>ROUNDUP($V$13/C10,0)*D10</f>
        <v>0</v>
      </c>
      <c r="F10" s="24">
        <v>1</v>
      </c>
      <c r="G10" s="21">
        <f>ROUNDUP($V$15/C10, 0)*F10</f>
        <v>0</v>
      </c>
      <c r="H10" s="24">
        <v>1</v>
      </c>
      <c r="I10" s="21">
        <f>ROUNDUP($V$19/C10,0)*H10</f>
        <v>0</v>
      </c>
      <c r="J10" s="24">
        <v>1</v>
      </c>
      <c r="K10" s="21">
        <f>ROUNDUP($V$21/C10,0)*J10</f>
        <v>0</v>
      </c>
      <c r="L10" s="24">
        <v>1</v>
      </c>
      <c r="M10" s="21">
        <f>ROUNDUP($V$23/C10,0)*L10</f>
        <v>0</v>
      </c>
      <c r="N10" s="24">
        <v>1</v>
      </c>
      <c r="O10" s="21">
        <f>ROUNDUP($V$24/C10,0)*N10</f>
        <v>0</v>
      </c>
      <c r="P10" s="16">
        <f>E10+G10+I10+K10+M10+O10</f>
        <v>0</v>
      </c>
      <c r="R10" s="5" t="s">
        <v>86</v>
      </c>
      <c r="S10" s="8">
        <v>0</v>
      </c>
      <c r="T10" s="8">
        <v>0</v>
      </c>
      <c r="U10" s="6">
        <f>S10*T10</f>
        <v>0</v>
      </c>
      <c r="V10" s="6"/>
    </row>
    <row r="11" spans="2:22" x14ac:dyDescent="0.2">
      <c r="B11" s="11" t="s">
        <v>64</v>
      </c>
      <c r="C11" s="5">
        <f>VLOOKUP(B11,'MATERIAL INPUT'!$B$2:$E$19,4,0)</f>
        <v>4608</v>
      </c>
      <c r="D11" s="24">
        <v>1</v>
      </c>
      <c r="E11" s="21">
        <f>ROUNDUP($V$13/C11,0)*D11</f>
        <v>0</v>
      </c>
      <c r="F11" s="24">
        <v>1</v>
      </c>
      <c r="G11" s="21">
        <f>ROUNDUP($V$15/C11, 0)*F11</f>
        <v>0</v>
      </c>
      <c r="H11" s="24">
        <v>1</v>
      </c>
      <c r="I11" s="21">
        <f>ROUNDUP($V$19/C11,0)*H11</f>
        <v>0</v>
      </c>
      <c r="J11" s="24">
        <v>1</v>
      </c>
      <c r="K11" s="21">
        <f>ROUNDUP($V$21/C11,0)*J11</f>
        <v>0</v>
      </c>
      <c r="L11" s="24">
        <v>1</v>
      </c>
      <c r="M11" s="21">
        <f>ROUNDUP($V$23/C11,0)*L11</f>
        <v>0</v>
      </c>
      <c r="N11" s="24">
        <v>1</v>
      </c>
      <c r="O11" s="21">
        <f>ROUNDUP($V$24/C11,0)*N11</f>
        <v>0</v>
      </c>
      <c r="P11" s="16">
        <f>E11+G11+I11+K11+M11+O11</f>
        <v>0</v>
      </c>
      <c r="R11" s="5" t="s">
        <v>87</v>
      </c>
      <c r="S11" s="8">
        <v>0</v>
      </c>
      <c r="T11" s="8">
        <v>0</v>
      </c>
      <c r="U11" s="6">
        <f>S11*T11</f>
        <v>0</v>
      </c>
      <c r="V11" s="6"/>
    </row>
    <row r="12" spans="2:22" x14ac:dyDescent="0.2">
      <c r="B12" s="11" t="s">
        <v>55</v>
      </c>
      <c r="C12" s="5">
        <f>VLOOKUP(B12,'MATERIAL INPUT'!$B$2:$E$19,4,0)</f>
        <v>5760</v>
      </c>
      <c r="D12" s="24">
        <v>1</v>
      </c>
      <c r="E12" s="21">
        <f t="shared" ref="E12:E14" si="0">ROUNDUP($V$13/C12,0)*D12</f>
        <v>0</v>
      </c>
      <c r="F12" s="24">
        <v>1</v>
      </c>
      <c r="G12" s="21">
        <f t="shared" ref="G12:G14" si="1">ROUNDUP($V$15/C12, 0)*F12</f>
        <v>0</v>
      </c>
      <c r="H12" s="24">
        <v>1</v>
      </c>
      <c r="I12" s="21">
        <f t="shared" ref="I12:I14" si="2">ROUNDUP($V$19/C12,0)*H12</f>
        <v>0</v>
      </c>
      <c r="J12" s="24">
        <v>1</v>
      </c>
      <c r="K12" s="21">
        <f t="shared" ref="K12:K14" si="3">ROUNDUP($V$21/C12,0)*J12</f>
        <v>0</v>
      </c>
      <c r="L12" s="24">
        <v>1</v>
      </c>
      <c r="M12" s="21">
        <f t="shared" ref="M12:M14" si="4">ROUNDUP($V$23/C12,0)*L12</f>
        <v>0</v>
      </c>
      <c r="N12" s="24">
        <v>1</v>
      </c>
      <c r="O12" s="21">
        <f t="shared" ref="O12:O14" si="5">ROUNDUP($V$24/C12,0)*N12</f>
        <v>0</v>
      </c>
      <c r="P12" s="16">
        <f t="shared" ref="P12:P14" si="6">E12+G12+I12+K12+M12+O12</f>
        <v>0</v>
      </c>
      <c r="R12" s="5" t="s">
        <v>88</v>
      </c>
      <c r="S12" s="8">
        <v>0</v>
      </c>
      <c r="T12" s="8">
        <v>0</v>
      </c>
      <c r="U12" s="6">
        <f>S12*T12</f>
        <v>0</v>
      </c>
      <c r="V12" s="6"/>
    </row>
    <row r="13" spans="2:22" x14ac:dyDescent="0.2">
      <c r="B13" s="11" t="s">
        <v>52</v>
      </c>
      <c r="C13" s="5">
        <f>VLOOKUP(B13,'MATERIAL INPUT'!$B$2:$E$19,4,0)</f>
        <v>4608</v>
      </c>
      <c r="D13" s="24">
        <v>1</v>
      </c>
      <c r="E13" s="21">
        <f t="shared" si="0"/>
        <v>0</v>
      </c>
      <c r="F13" s="24">
        <v>1</v>
      </c>
      <c r="G13" s="21">
        <f t="shared" si="1"/>
        <v>0</v>
      </c>
      <c r="H13" s="24">
        <v>1</v>
      </c>
      <c r="I13" s="21">
        <f t="shared" si="2"/>
        <v>0</v>
      </c>
      <c r="J13" s="24">
        <v>1</v>
      </c>
      <c r="K13" s="21">
        <f t="shared" si="3"/>
        <v>0</v>
      </c>
      <c r="L13" s="24">
        <v>1</v>
      </c>
      <c r="M13" s="21">
        <f t="shared" si="4"/>
        <v>0</v>
      </c>
      <c r="N13" s="24">
        <v>1</v>
      </c>
      <c r="O13" s="21">
        <f t="shared" si="5"/>
        <v>0</v>
      </c>
      <c r="P13" s="16">
        <f t="shared" si="6"/>
        <v>0</v>
      </c>
      <c r="R13" s="18" t="s">
        <v>80</v>
      </c>
      <c r="S13" s="8">
        <v>0</v>
      </c>
      <c r="T13" s="8">
        <v>0</v>
      </c>
      <c r="U13" s="6">
        <f t="shared" ref="U13:U19" si="7">S13*T13</f>
        <v>0</v>
      </c>
      <c r="V13" s="19">
        <f>U13-(U10+U11+U12)</f>
        <v>0</v>
      </c>
    </row>
    <row r="14" spans="2:22" x14ac:dyDescent="0.2">
      <c r="B14" s="11" t="s">
        <v>51</v>
      </c>
      <c r="C14" s="5">
        <f>VLOOKUP(B14,'MATERIAL INPUT'!$B$2:$E$19,4,0)</f>
        <v>4608</v>
      </c>
      <c r="D14" s="24">
        <v>1</v>
      </c>
      <c r="E14" s="21">
        <f t="shared" si="0"/>
        <v>0</v>
      </c>
      <c r="F14" s="24">
        <v>1</v>
      </c>
      <c r="G14" s="21">
        <f t="shared" si="1"/>
        <v>0</v>
      </c>
      <c r="H14" s="24">
        <v>1</v>
      </c>
      <c r="I14" s="21">
        <f t="shared" si="2"/>
        <v>0</v>
      </c>
      <c r="J14" s="24">
        <v>1</v>
      </c>
      <c r="K14" s="21">
        <f t="shared" si="3"/>
        <v>0</v>
      </c>
      <c r="L14" s="24">
        <v>1</v>
      </c>
      <c r="M14" s="21">
        <f t="shared" si="4"/>
        <v>0</v>
      </c>
      <c r="N14" s="24">
        <v>1</v>
      </c>
      <c r="O14" s="21">
        <f t="shared" si="5"/>
        <v>0</v>
      </c>
      <c r="P14" s="16">
        <f t="shared" si="6"/>
        <v>0</v>
      </c>
      <c r="R14" s="5" t="s">
        <v>73</v>
      </c>
      <c r="S14" s="8">
        <v>0</v>
      </c>
      <c r="T14" s="8">
        <v>0</v>
      </c>
      <c r="U14" s="6">
        <f t="shared" si="7"/>
        <v>0</v>
      </c>
      <c r="V14" s="6"/>
    </row>
    <row r="15" spans="2:22" ht="12.6" customHeight="1" x14ac:dyDescent="0.2">
      <c r="B15" s="11" t="s">
        <v>110</v>
      </c>
      <c r="C15" s="5">
        <f>VLOOKUP(B15,'MATERIAL INPUT'!$B$2:$E$19,4,0)</f>
        <v>4608</v>
      </c>
      <c r="D15" s="5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6"/>
      <c r="R15" s="18" t="s">
        <v>81</v>
      </c>
      <c r="S15" s="8">
        <v>0</v>
      </c>
      <c r="T15" s="8">
        <v>0</v>
      </c>
      <c r="U15" s="6">
        <f t="shared" si="7"/>
        <v>0</v>
      </c>
      <c r="V15" s="19">
        <f t="shared" ref="V15:V23" si="8">U15-U14</f>
        <v>0</v>
      </c>
    </row>
    <row r="16" spans="2:22" ht="12.6" customHeight="1" x14ac:dyDescent="0.2">
      <c r="B16" s="11" t="s">
        <v>113</v>
      </c>
      <c r="C16" s="5">
        <f>VLOOKUP(B16,'MATERIAL INPUT'!$B$2:$E$19,4,0)</f>
        <v>6336</v>
      </c>
      <c r="D16" s="5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6"/>
      <c r="R16" s="5" t="s">
        <v>89</v>
      </c>
      <c r="S16" s="8">
        <v>0</v>
      </c>
      <c r="T16" s="8">
        <v>0</v>
      </c>
      <c r="U16" s="6">
        <f t="shared" ref="U16:U17" si="9">S16*T16</f>
        <v>0</v>
      </c>
      <c r="V16" s="6"/>
    </row>
    <row r="17" spans="2:22" ht="12.6" customHeight="1" x14ac:dyDescent="0.2">
      <c r="B17" s="11"/>
      <c r="C17" s="5" t="e">
        <f>VLOOKUP(B17,'MATERIAL INPUT'!$B$2:$E$19,4,0)</f>
        <v>#N/A</v>
      </c>
      <c r="D17" s="5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6"/>
      <c r="R17" s="5" t="s">
        <v>90</v>
      </c>
      <c r="S17" s="8">
        <v>0</v>
      </c>
      <c r="T17" s="8">
        <v>0</v>
      </c>
      <c r="U17" s="6">
        <f t="shared" si="9"/>
        <v>0</v>
      </c>
      <c r="V17" s="6"/>
    </row>
    <row r="18" spans="2:22" ht="12.6" customHeight="1" x14ac:dyDescent="0.2">
      <c r="B18" s="11"/>
      <c r="C18" s="5" t="e">
        <f>VLOOKUP(B18,'MATERIAL INPUT'!$B$2:$E$19,4,0)</f>
        <v>#N/A</v>
      </c>
      <c r="D18" s="5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6"/>
      <c r="R18" s="5" t="s">
        <v>91</v>
      </c>
      <c r="S18" s="8">
        <v>0</v>
      </c>
      <c r="T18" s="8">
        <v>0</v>
      </c>
      <c r="U18" s="6">
        <f t="shared" si="7"/>
        <v>0</v>
      </c>
      <c r="V18" s="6"/>
    </row>
    <row r="19" spans="2:22" ht="12.6" customHeight="1" x14ac:dyDescent="0.2">
      <c r="B19" s="11"/>
      <c r="C19" s="5" t="e">
        <f>VLOOKUP(B19,'MATERIAL INPUT'!$B$2:$E$19,4,0)</f>
        <v>#N/A</v>
      </c>
      <c r="D19" s="5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6"/>
      <c r="R19" s="18" t="s">
        <v>82</v>
      </c>
      <c r="S19" s="8">
        <v>0</v>
      </c>
      <c r="T19" s="8">
        <v>0</v>
      </c>
      <c r="U19" s="6">
        <f t="shared" si="7"/>
        <v>0</v>
      </c>
      <c r="V19" s="19">
        <f>U19-(U16+U17+U18)</f>
        <v>0</v>
      </c>
    </row>
    <row r="20" spans="2:22" ht="12.6" customHeight="1" x14ac:dyDescent="0.3">
      <c r="B20"/>
      <c r="C20" s="15"/>
      <c r="D20" s="15"/>
      <c r="R20" s="5" t="s">
        <v>74</v>
      </c>
      <c r="S20" s="8">
        <v>0</v>
      </c>
      <c r="T20" s="8">
        <v>0</v>
      </c>
      <c r="U20" s="6">
        <f>S20*T20</f>
        <v>0</v>
      </c>
      <c r="V20" s="6"/>
    </row>
    <row r="21" spans="2:22" ht="12.6" customHeight="1" x14ac:dyDescent="0.3">
      <c r="B21"/>
      <c r="C21" s="15"/>
      <c r="D21" s="15"/>
      <c r="R21" s="18" t="s">
        <v>83</v>
      </c>
      <c r="S21" s="8">
        <v>0</v>
      </c>
      <c r="T21" s="8">
        <v>0</v>
      </c>
      <c r="U21" s="6">
        <f t="shared" ref="U21:U24" si="10">S21*T21</f>
        <v>0</v>
      </c>
      <c r="V21" s="19">
        <f t="shared" si="8"/>
        <v>0</v>
      </c>
    </row>
    <row r="22" spans="2:22" ht="11.4" x14ac:dyDescent="0.2">
      <c r="B22" s="14"/>
      <c r="C22" s="15"/>
      <c r="D22" s="15"/>
      <c r="R22" s="5" t="s">
        <v>75</v>
      </c>
      <c r="S22" s="8">
        <v>0</v>
      </c>
      <c r="T22" s="8">
        <v>0</v>
      </c>
      <c r="U22" s="6">
        <f t="shared" si="10"/>
        <v>0</v>
      </c>
      <c r="V22" s="6"/>
    </row>
    <row r="23" spans="2:22" ht="11.4" x14ac:dyDescent="0.2">
      <c r="B23" s="14"/>
      <c r="C23" s="15"/>
      <c r="D23" s="15"/>
      <c r="R23" s="18" t="s">
        <v>84</v>
      </c>
      <c r="S23" s="8">
        <v>0</v>
      </c>
      <c r="T23" s="8">
        <v>0</v>
      </c>
      <c r="U23" s="6">
        <f t="shared" si="10"/>
        <v>0</v>
      </c>
      <c r="V23" s="19">
        <f t="shared" si="8"/>
        <v>0</v>
      </c>
    </row>
    <row r="24" spans="2:22" ht="10.199999999999999" customHeight="1" x14ac:dyDescent="0.2">
      <c r="B24" s="14"/>
      <c r="C24" s="15"/>
      <c r="D24" s="15"/>
      <c r="R24" s="18" t="s">
        <v>85</v>
      </c>
      <c r="S24" s="8">
        <v>0</v>
      </c>
      <c r="T24" s="8">
        <v>0</v>
      </c>
      <c r="U24" s="6">
        <f t="shared" si="10"/>
        <v>0</v>
      </c>
      <c r="V24" s="19">
        <f>U24</f>
        <v>0</v>
      </c>
    </row>
    <row r="25" spans="2:22" ht="11.4" x14ac:dyDescent="0.2">
      <c r="B25" s="14"/>
      <c r="C25" s="15"/>
      <c r="D25" s="15"/>
      <c r="R25" s="5"/>
      <c r="S25" s="6"/>
      <c r="T25" s="6"/>
      <c r="U25" s="6"/>
      <c r="V25" s="6"/>
    </row>
    <row r="26" spans="2:22" ht="11.4" x14ac:dyDescent="0.2">
      <c r="B26" s="14"/>
      <c r="C26" s="15"/>
      <c r="D26" s="15"/>
    </row>
    <row r="27" spans="2:22" ht="11.4" x14ac:dyDescent="0.2">
      <c r="B27" s="14"/>
      <c r="C27" s="15"/>
      <c r="D27" s="15"/>
    </row>
    <row r="28" spans="2:22" ht="10.199999999999999" customHeight="1" x14ac:dyDescent="0.2">
      <c r="B28" s="14"/>
      <c r="C28" s="15"/>
      <c r="D28" s="15"/>
    </row>
    <row r="29" spans="2:22" ht="11.4" x14ac:dyDescent="0.2">
      <c r="B29" s="14"/>
      <c r="C29" s="15"/>
      <c r="D29" s="15"/>
    </row>
    <row r="30" spans="2:22" ht="11.4" x14ac:dyDescent="0.2">
      <c r="B30" s="14"/>
      <c r="C30" s="15"/>
      <c r="D30" s="15"/>
    </row>
    <row r="31" spans="2:22" ht="11.4" x14ac:dyDescent="0.2">
      <c r="B31" s="14"/>
      <c r="C31" s="15"/>
      <c r="D31" s="15"/>
    </row>
    <row r="32" spans="2:22" ht="11.4" x14ac:dyDescent="0.2">
      <c r="B32" s="14"/>
      <c r="C32" s="15"/>
      <c r="D32" s="15"/>
    </row>
    <row r="33" spans="2:4" ht="11.4" x14ac:dyDescent="0.2">
      <c r="B33" s="14"/>
      <c r="C33" s="15"/>
      <c r="D33" s="15"/>
    </row>
  </sheetData>
  <mergeCells count="1">
    <mergeCell ref="B1:K7"/>
  </mergeCells>
  <phoneticPr fontId="4" type="noConversion"/>
  <dataValidations count="1">
    <dataValidation type="list" allowBlank="1" showInputMessage="1" showErrorMessage="1" sqref="O20:O21 Q20:Q21" xr:uid="{B51780A6-D4CE-495C-BEFC-443693208B07}">
      <formula1>$B$20:$B$33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C610EB-0DFF-4D6F-AA85-0BC8613CB9C7}">
          <x14:formula1>
            <xm:f>'MATERIAL INPUT'!$B$2:$B$17</xm:f>
          </x14:formula1>
          <xm:sqref>B11:B19</xm:sqref>
        </x14:dataValidation>
        <x14:dataValidation type="list" allowBlank="1" showInputMessage="1" showErrorMessage="1" xr:uid="{78ED7A9E-3EE0-4554-88D5-808E191367FD}">
          <x14:formula1>
            <xm:f>'MATERIAL INPUT'!$B$2:$B$18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CONSTRUCTION MATERIAL BOM</vt:lpstr>
      <vt:lpstr>MATERIAL INPUT</vt:lpstr>
      <vt:lpstr>WORKOUT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DASA-1</dc:creator>
  <cp:lastModifiedBy>Madhana Gopalan</cp:lastModifiedBy>
  <cp:lastPrinted>2024-05-17T11:42:22Z</cp:lastPrinted>
  <dcterms:created xsi:type="dcterms:W3CDTF">2015-06-05T18:17:20Z</dcterms:created>
  <dcterms:modified xsi:type="dcterms:W3CDTF">2024-06-04T05:36:08Z</dcterms:modified>
</cp:coreProperties>
</file>