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IN-2\Dropbox\FBD\IMP E-Mails and Information\STANDARDS\FORMATS\Sheet metal BOM\"/>
    </mc:Choice>
  </mc:AlternateContent>
  <xr:revisionPtr revIDLastSave="0" documentId="13_ncr:1_{2F57583B-5139-493E-908F-F3B763F034E3}" xr6:coauthVersionLast="47" xr6:coauthVersionMax="47" xr10:uidLastSave="{00000000-0000-0000-0000-000000000000}"/>
  <bookViews>
    <workbookView xWindow="-108" yWindow="-108" windowWidth="23256" windowHeight="12456" tabRatio="856" firstSheet="2" activeTab="2" xr2:uid="{00000000-000D-0000-FFFF-FFFF00000000}"/>
  </bookViews>
  <sheets>
    <sheet name="RAW MATERIAL SUMMARY" sheetId="1" r:id="rId1"/>
    <sheet name="Sheet Metal Std" sheetId="2" r:id="rId2"/>
    <sheet name="Cumulative BOM" sheetId="3" r:id="rId3"/>
    <sheet name="Production BOM" sheetId="53" r:id="rId4"/>
    <sheet name="InterlockingPanels" sheetId="54" r:id="rId5"/>
    <sheet name="Rollformer" sheetId="55" r:id="rId6"/>
    <sheet name="Non-Rollformer" sheetId="56" r:id="rId7"/>
    <sheet name="MakeUpPanels" sheetId="57" r:id="rId8"/>
    <sheet name="LinerPanels" sheetId="58" r:id="rId9"/>
    <sheet name="HoldOutPanels" sheetId="59" r:id="rId10"/>
    <sheet name="FLOOR Z &amp; C" sheetId="60" r:id="rId11"/>
  </sheets>
  <definedNames>
    <definedName name="_xlnm._FilterDatabase" localSheetId="1" hidden="1">'Sheet Metal Std'!$A$1:$K$96</definedName>
    <definedName name="_xlnm.Print_Titles" localSheetId="10">'FLOOR Z &amp; C'!$3:$3</definedName>
    <definedName name="_xlnm.Print_Titles" localSheetId="9">HoldOutPanels!$3:$3</definedName>
    <definedName name="_xlnm.Print_Titles" localSheetId="4">InterlockingPanels!$3:$3</definedName>
    <definedName name="_xlnm.Print_Titles" localSheetId="8">LinerPanels!$3:$3</definedName>
    <definedName name="_xlnm.Print_Titles" localSheetId="7">MakeUpPanels!$3:$3</definedName>
    <definedName name="_xlnm.Print_Titles" localSheetId="6">'Non-Rollformer'!$3:$3</definedName>
    <definedName name="_xlnm.Print_Titles" localSheetId="3">'Production BOM'!$3:$3</definedName>
    <definedName name="_xlnm.Print_Titles" localSheetId="5">Rollformer!$3:$3</definedName>
  </definedNames>
  <calcPr calcId="191029"/>
  <pivotCaches>
    <pivotCache cacheId="0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1" l="1"/>
  <c r="G29" i="1"/>
  <c r="G28" i="1"/>
  <c r="G32" i="1"/>
  <c r="H31" i="1" s="1"/>
  <c r="Z175" i="3"/>
  <c r="X175" i="3"/>
  <c r="Y175" i="3" s="1"/>
  <c r="W175" i="3"/>
  <c r="AA175" i="3" s="1"/>
  <c r="AB175" i="3" s="1"/>
  <c r="V175" i="3"/>
  <c r="S175" i="3"/>
  <c r="Z174" i="3"/>
  <c r="X174" i="3"/>
  <c r="Y174" i="3" s="1"/>
  <c r="W174" i="3"/>
  <c r="AA174" i="3" s="1"/>
  <c r="AB174" i="3" s="1"/>
  <c r="V174" i="3"/>
  <c r="S174" i="3"/>
  <c r="Z173" i="3"/>
  <c r="X173" i="3"/>
  <c r="Y173" i="3" s="1"/>
  <c r="W173" i="3"/>
  <c r="AA173" i="3" s="1"/>
  <c r="AB173" i="3" s="1"/>
  <c r="V173" i="3"/>
  <c r="S173" i="3"/>
  <c r="Z172" i="3"/>
  <c r="X172" i="3"/>
  <c r="Y172" i="3" s="1"/>
  <c r="W172" i="3"/>
  <c r="AA172" i="3" s="1"/>
  <c r="AB172" i="3" s="1"/>
  <c r="V172" i="3"/>
  <c r="S172" i="3"/>
  <c r="Z171" i="3"/>
  <c r="X171" i="3"/>
  <c r="Y171" i="3" s="1"/>
  <c r="W171" i="3"/>
  <c r="AA171" i="3" s="1"/>
  <c r="AB171" i="3" s="1"/>
  <c r="V171" i="3"/>
  <c r="S171" i="3"/>
  <c r="Z170" i="3"/>
  <c r="X170" i="3"/>
  <c r="Y170" i="3" s="1"/>
  <c r="W170" i="3"/>
  <c r="AA170" i="3" s="1"/>
  <c r="AB170" i="3" s="1"/>
  <c r="V170" i="3"/>
  <c r="S170" i="3"/>
  <c r="Z169" i="3"/>
  <c r="X169" i="3"/>
  <c r="Y169" i="3" s="1"/>
  <c r="W169" i="3"/>
  <c r="AA169" i="3" s="1"/>
  <c r="AB169" i="3" s="1"/>
  <c r="V169" i="3"/>
  <c r="S169" i="3"/>
  <c r="Z168" i="3"/>
  <c r="X168" i="3"/>
  <c r="Y168" i="3" s="1"/>
  <c r="W168" i="3"/>
  <c r="AA168" i="3" s="1"/>
  <c r="AB168" i="3" s="1"/>
  <c r="V168" i="3"/>
  <c r="S168" i="3"/>
  <c r="Z167" i="3"/>
  <c r="X167" i="3"/>
  <c r="Y167" i="3" s="1"/>
  <c r="W167" i="3"/>
  <c r="AA167" i="3" s="1"/>
  <c r="AB167" i="3" s="1"/>
  <c r="V167" i="3"/>
  <c r="S167" i="3"/>
  <c r="Z166" i="3"/>
  <c r="X166" i="3"/>
  <c r="Y166" i="3" s="1"/>
  <c r="W166" i="3"/>
  <c r="AA166" i="3" s="1"/>
  <c r="AB166" i="3" s="1"/>
  <c r="V166" i="3"/>
  <c r="S166" i="3"/>
  <c r="Z165" i="3"/>
  <c r="X165" i="3"/>
  <c r="Y165" i="3" s="1"/>
  <c r="W165" i="3"/>
  <c r="AA165" i="3" s="1"/>
  <c r="AB165" i="3" s="1"/>
  <c r="V165" i="3"/>
  <c r="S165" i="3"/>
  <c r="Z164" i="3"/>
  <c r="X164" i="3"/>
  <c r="Y164" i="3" s="1"/>
  <c r="W164" i="3"/>
  <c r="AA164" i="3" s="1"/>
  <c r="AB164" i="3" s="1"/>
  <c r="V164" i="3"/>
  <c r="S164" i="3"/>
  <c r="Z163" i="3"/>
  <c r="X163" i="3"/>
  <c r="Y163" i="3" s="1"/>
  <c r="W163" i="3"/>
  <c r="AA163" i="3" s="1"/>
  <c r="AB163" i="3" s="1"/>
  <c r="V163" i="3"/>
  <c r="S163" i="3"/>
  <c r="Z162" i="3"/>
  <c r="X162" i="3"/>
  <c r="Y162" i="3" s="1"/>
  <c r="W162" i="3"/>
  <c r="AA162" i="3" s="1"/>
  <c r="AB162" i="3" s="1"/>
  <c r="V162" i="3"/>
  <c r="S162" i="3"/>
  <c r="Z161" i="3"/>
  <c r="X161" i="3"/>
  <c r="Y161" i="3" s="1"/>
  <c r="W161" i="3"/>
  <c r="AA161" i="3" s="1"/>
  <c r="AB161" i="3" s="1"/>
  <c r="V161" i="3"/>
  <c r="S161" i="3"/>
  <c r="Z159" i="3"/>
  <c r="X159" i="3"/>
  <c r="Y159" i="3" s="1"/>
  <c r="W159" i="3"/>
  <c r="AA159" i="3" s="1"/>
  <c r="AB159" i="3" s="1"/>
  <c r="V159" i="3"/>
  <c r="S159" i="3"/>
  <c r="Z158" i="3"/>
  <c r="X158" i="3"/>
  <c r="Y158" i="3" s="1"/>
  <c r="W158" i="3"/>
  <c r="AA158" i="3" s="1"/>
  <c r="AB158" i="3" s="1"/>
  <c r="V158" i="3"/>
  <c r="S158" i="3"/>
  <c r="Z157" i="3"/>
  <c r="X157" i="3"/>
  <c r="Y157" i="3" s="1"/>
  <c r="W157" i="3"/>
  <c r="AA157" i="3" s="1"/>
  <c r="AB157" i="3" s="1"/>
  <c r="V157" i="3"/>
  <c r="S157" i="3"/>
  <c r="Z156" i="3"/>
  <c r="X156" i="3"/>
  <c r="Y156" i="3" s="1"/>
  <c r="W156" i="3"/>
  <c r="AA156" i="3" s="1"/>
  <c r="AB156" i="3" s="1"/>
  <c r="V156" i="3"/>
  <c r="S156" i="3"/>
  <c r="Z155" i="3"/>
  <c r="X155" i="3"/>
  <c r="Y155" i="3" s="1"/>
  <c r="W155" i="3"/>
  <c r="AA155" i="3" s="1"/>
  <c r="AB155" i="3" s="1"/>
  <c r="V155" i="3"/>
  <c r="S155" i="3"/>
  <c r="Z154" i="3"/>
  <c r="X154" i="3"/>
  <c r="Y154" i="3" s="1"/>
  <c r="W154" i="3"/>
  <c r="AA154" i="3" s="1"/>
  <c r="AB154" i="3" s="1"/>
  <c r="V154" i="3"/>
  <c r="S154" i="3"/>
  <c r="Z153" i="3"/>
  <c r="X153" i="3"/>
  <c r="Y153" i="3" s="1"/>
  <c r="W153" i="3"/>
  <c r="AA153" i="3" s="1"/>
  <c r="AB153" i="3" s="1"/>
  <c r="V153" i="3"/>
  <c r="S153" i="3"/>
  <c r="Z152" i="3"/>
  <c r="X152" i="3"/>
  <c r="Y152" i="3" s="1"/>
  <c r="W152" i="3"/>
  <c r="AA152" i="3" s="1"/>
  <c r="AB152" i="3" s="1"/>
  <c r="V152" i="3"/>
  <c r="S152" i="3"/>
  <c r="Z151" i="3"/>
  <c r="X151" i="3"/>
  <c r="Y151" i="3" s="1"/>
  <c r="W151" i="3"/>
  <c r="AA151" i="3" s="1"/>
  <c r="AB151" i="3" s="1"/>
  <c r="V151" i="3"/>
  <c r="S151" i="3"/>
  <c r="Z150" i="3"/>
  <c r="X150" i="3"/>
  <c r="Y150" i="3" s="1"/>
  <c r="W150" i="3"/>
  <c r="AA150" i="3" s="1"/>
  <c r="AB150" i="3" s="1"/>
  <c r="V150" i="3"/>
  <c r="S150" i="3"/>
  <c r="Z149" i="3"/>
  <c r="X149" i="3"/>
  <c r="Y149" i="3" s="1"/>
  <c r="W149" i="3"/>
  <c r="AA149" i="3" s="1"/>
  <c r="AB149" i="3" s="1"/>
  <c r="V149" i="3"/>
  <c r="S149" i="3"/>
  <c r="Z148" i="3"/>
  <c r="X148" i="3"/>
  <c r="Y148" i="3" s="1"/>
  <c r="W148" i="3"/>
  <c r="AA148" i="3" s="1"/>
  <c r="AB148" i="3" s="1"/>
  <c r="V148" i="3"/>
  <c r="S148" i="3"/>
  <c r="Z146" i="3"/>
  <c r="X146" i="3"/>
  <c r="Y146" i="3" s="1"/>
  <c r="W146" i="3"/>
  <c r="AA146" i="3" s="1"/>
  <c r="AB146" i="3" s="1"/>
  <c r="V146" i="3"/>
  <c r="S146" i="3"/>
  <c r="Z145" i="3"/>
  <c r="X145" i="3"/>
  <c r="Y145" i="3" s="1"/>
  <c r="W145" i="3"/>
  <c r="AA145" i="3" s="1"/>
  <c r="AB145" i="3" s="1"/>
  <c r="V145" i="3"/>
  <c r="S145" i="3"/>
  <c r="Z144" i="3"/>
  <c r="X144" i="3"/>
  <c r="Y144" i="3" s="1"/>
  <c r="W144" i="3"/>
  <c r="AA144" i="3" s="1"/>
  <c r="AB144" i="3" s="1"/>
  <c r="V144" i="3"/>
  <c r="S144" i="3"/>
  <c r="Z142" i="3"/>
  <c r="X142" i="3"/>
  <c r="Y142" i="3" s="1"/>
  <c r="W142" i="3"/>
  <c r="AA142" i="3" s="1"/>
  <c r="AB142" i="3" s="1"/>
  <c r="V142" i="3"/>
  <c r="S142" i="3"/>
  <c r="Z141" i="3"/>
  <c r="X141" i="3"/>
  <c r="Y141" i="3" s="1"/>
  <c r="W141" i="3"/>
  <c r="AA141" i="3" s="1"/>
  <c r="AB141" i="3" s="1"/>
  <c r="V141" i="3"/>
  <c r="S141" i="3"/>
  <c r="Z140" i="3"/>
  <c r="Y140" i="3"/>
  <c r="X140" i="3"/>
  <c r="W140" i="3"/>
  <c r="AA140" i="3" s="1"/>
  <c r="AB140" i="3" s="1"/>
  <c r="V140" i="3"/>
  <c r="S140" i="3"/>
  <c r="Z139" i="3"/>
  <c r="X139" i="3"/>
  <c r="Y139" i="3" s="1"/>
  <c r="W139" i="3"/>
  <c r="AA139" i="3" s="1"/>
  <c r="AB139" i="3" s="1"/>
  <c r="V139" i="3"/>
  <c r="S139" i="3"/>
  <c r="Z138" i="3"/>
  <c r="X138" i="3"/>
  <c r="Y138" i="3" s="1"/>
  <c r="W138" i="3"/>
  <c r="AA138" i="3" s="1"/>
  <c r="AB138" i="3" s="1"/>
  <c r="V138" i="3"/>
  <c r="S138" i="3"/>
  <c r="Z137" i="3"/>
  <c r="X137" i="3"/>
  <c r="Y137" i="3" s="1"/>
  <c r="W137" i="3"/>
  <c r="AA137" i="3" s="1"/>
  <c r="AB137" i="3" s="1"/>
  <c r="V137" i="3"/>
  <c r="S137" i="3"/>
  <c r="Z136" i="3"/>
  <c r="X136" i="3"/>
  <c r="W136" i="3"/>
  <c r="AA136" i="3" s="1"/>
  <c r="AB136" i="3" s="1"/>
  <c r="V136" i="3"/>
  <c r="S136" i="3"/>
  <c r="Z135" i="3"/>
  <c r="X135" i="3"/>
  <c r="Y135" i="3" s="1"/>
  <c r="W135" i="3"/>
  <c r="AA135" i="3" s="1"/>
  <c r="AB135" i="3" s="1"/>
  <c r="V135" i="3"/>
  <c r="S135" i="3"/>
  <c r="Z134" i="3"/>
  <c r="X134" i="3"/>
  <c r="Y134" i="3" s="1"/>
  <c r="W134" i="3"/>
  <c r="AA134" i="3" s="1"/>
  <c r="AB134" i="3" s="1"/>
  <c r="V134" i="3"/>
  <c r="S134" i="3"/>
  <c r="Z133" i="3"/>
  <c r="X133" i="3"/>
  <c r="Y133" i="3" s="1"/>
  <c r="W133" i="3"/>
  <c r="AA133" i="3" s="1"/>
  <c r="AB133" i="3" s="1"/>
  <c r="V133" i="3"/>
  <c r="S133" i="3"/>
  <c r="Z132" i="3"/>
  <c r="X132" i="3"/>
  <c r="Y132" i="3" s="1"/>
  <c r="W132" i="3"/>
  <c r="AA132" i="3" s="1"/>
  <c r="AB132" i="3" s="1"/>
  <c r="V132" i="3"/>
  <c r="S132" i="3"/>
  <c r="Z131" i="3"/>
  <c r="X131" i="3"/>
  <c r="W131" i="3"/>
  <c r="Y131" i="3" s="1"/>
  <c r="V131" i="3"/>
  <c r="S131" i="3"/>
  <c r="Z129" i="3"/>
  <c r="X129" i="3"/>
  <c r="Y129" i="3" s="1"/>
  <c r="W129" i="3"/>
  <c r="AA129" i="3" s="1"/>
  <c r="AB129" i="3" s="1"/>
  <c r="V129" i="3"/>
  <c r="S129" i="3"/>
  <c r="Z128" i="3"/>
  <c r="X128" i="3"/>
  <c r="Y128" i="3" s="1"/>
  <c r="W128" i="3"/>
  <c r="AA128" i="3" s="1"/>
  <c r="AB128" i="3" s="1"/>
  <c r="V128" i="3"/>
  <c r="S128" i="3"/>
  <c r="Z127" i="3"/>
  <c r="X127" i="3"/>
  <c r="Y127" i="3" s="1"/>
  <c r="W127" i="3"/>
  <c r="AA127" i="3" s="1"/>
  <c r="AB127" i="3" s="1"/>
  <c r="V127" i="3"/>
  <c r="S127" i="3"/>
  <c r="Z126" i="3"/>
  <c r="X126" i="3"/>
  <c r="Y126" i="3" s="1"/>
  <c r="W126" i="3"/>
  <c r="AA126" i="3" s="1"/>
  <c r="AB126" i="3" s="1"/>
  <c r="V126" i="3"/>
  <c r="S126" i="3"/>
  <c r="Z125" i="3"/>
  <c r="X125" i="3"/>
  <c r="Y125" i="3" s="1"/>
  <c r="W125" i="3"/>
  <c r="AA125" i="3" s="1"/>
  <c r="AB125" i="3" s="1"/>
  <c r="V125" i="3"/>
  <c r="S125" i="3"/>
  <c r="Z124" i="3"/>
  <c r="X124" i="3"/>
  <c r="Y124" i="3" s="1"/>
  <c r="W124" i="3"/>
  <c r="AA124" i="3" s="1"/>
  <c r="AB124" i="3" s="1"/>
  <c r="V124" i="3"/>
  <c r="S124" i="3"/>
  <c r="Z123" i="3"/>
  <c r="X123" i="3"/>
  <c r="Y123" i="3" s="1"/>
  <c r="W123" i="3"/>
  <c r="AA123" i="3" s="1"/>
  <c r="AB123" i="3" s="1"/>
  <c r="V123" i="3"/>
  <c r="S123" i="3"/>
  <c r="Z122" i="3"/>
  <c r="X122" i="3"/>
  <c r="Y122" i="3" s="1"/>
  <c r="W122" i="3"/>
  <c r="AA122" i="3" s="1"/>
  <c r="AB122" i="3" s="1"/>
  <c r="V122" i="3"/>
  <c r="S122" i="3"/>
  <c r="Z121" i="3"/>
  <c r="X121" i="3"/>
  <c r="Y121" i="3" s="1"/>
  <c r="W121" i="3"/>
  <c r="AA121" i="3" s="1"/>
  <c r="AB121" i="3" s="1"/>
  <c r="V121" i="3"/>
  <c r="S121" i="3"/>
  <c r="Z120" i="3"/>
  <c r="X120" i="3"/>
  <c r="Y120" i="3" s="1"/>
  <c r="W120" i="3"/>
  <c r="AA120" i="3" s="1"/>
  <c r="AB120" i="3" s="1"/>
  <c r="V120" i="3"/>
  <c r="S120" i="3"/>
  <c r="Z119" i="3"/>
  <c r="X119" i="3"/>
  <c r="Y119" i="3" s="1"/>
  <c r="W119" i="3"/>
  <c r="AA119" i="3" s="1"/>
  <c r="AB119" i="3" s="1"/>
  <c r="V119" i="3"/>
  <c r="S119" i="3"/>
  <c r="Z118" i="3"/>
  <c r="X118" i="3"/>
  <c r="Y118" i="3" s="1"/>
  <c r="W118" i="3"/>
  <c r="AA118" i="3" s="1"/>
  <c r="AB118" i="3" s="1"/>
  <c r="V118" i="3"/>
  <c r="S118" i="3"/>
  <c r="Z117" i="3"/>
  <c r="X117" i="3"/>
  <c r="Y117" i="3" s="1"/>
  <c r="W117" i="3"/>
  <c r="AA117" i="3" s="1"/>
  <c r="AB117" i="3" s="1"/>
  <c r="V117" i="3"/>
  <c r="S117" i="3"/>
  <c r="Z116" i="3"/>
  <c r="X116" i="3"/>
  <c r="Y116" i="3" s="1"/>
  <c r="W116" i="3"/>
  <c r="AA116" i="3" s="1"/>
  <c r="AB116" i="3" s="1"/>
  <c r="V116" i="3"/>
  <c r="S116" i="3"/>
  <c r="Z115" i="3"/>
  <c r="X115" i="3"/>
  <c r="Y115" i="3" s="1"/>
  <c r="W115" i="3"/>
  <c r="AA115" i="3" s="1"/>
  <c r="AB115" i="3" s="1"/>
  <c r="V115" i="3"/>
  <c r="S115" i="3"/>
  <c r="Z113" i="3"/>
  <c r="X113" i="3"/>
  <c r="Y113" i="3" s="1"/>
  <c r="W113" i="3"/>
  <c r="AA113" i="3" s="1"/>
  <c r="AB113" i="3" s="1"/>
  <c r="V113" i="3"/>
  <c r="S113" i="3"/>
  <c r="Z112" i="3"/>
  <c r="X112" i="3"/>
  <c r="Y112" i="3" s="1"/>
  <c r="W112" i="3"/>
  <c r="AA112" i="3" s="1"/>
  <c r="AB112" i="3" s="1"/>
  <c r="V112" i="3"/>
  <c r="S112" i="3"/>
  <c r="Z111" i="3"/>
  <c r="X111" i="3"/>
  <c r="Y111" i="3" s="1"/>
  <c r="W111" i="3"/>
  <c r="AA111" i="3" s="1"/>
  <c r="AB111" i="3" s="1"/>
  <c r="V111" i="3"/>
  <c r="S111" i="3"/>
  <c r="Z110" i="3"/>
  <c r="X110" i="3"/>
  <c r="Y110" i="3" s="1"/>
  <c r="W110" i="3"/>
  <c r="AA110" i="3" s="1"/>
  <c r="AB110" i="3" s="1"/>
  <c r="V110" i="3"/>
  <c r="S110" i="3"/>
  <c r="Z109" i="3"/>
  <c r="X109" i="3"/>
  <c r="Y109" i="3" s="1"/>
  <c r="W109" i="3"/>
  <c r="AA109" i="3" s="1"/>
  <c r="AB109" i="3" s="1"/>
  <c r="V109" i="3"/>
  <c r="S109" i="3"/>
  <c r="Z108" i="3"/>
  <c r="X108" i="3"/>
  <c r="Y108" i="3" s="1"/>
  <c r="W108" i="3"/>
  <c r="AA108" i="3" s="1"/>
  <c r="AB108" i="3" s="1"/>
  <c r="V108" i="3"/>
  <c r="S108" i="3"/>
  <c r="Z107" i="3"/>
  <c r="X107" i="3"/>
  <c r="Y107" i="3" s="1"/>
  <c r="W107" i="3"/>
  <c r="AA107" i="3" s="1"/>
  <c r="AB107" i="3" s="1"/>
  <c r="V107" i="3"/>
  <c r="S107" i="3"/>
  <c r="Z106" i="3"/>
  <c r="X106" i="3"/>
  <c r="Y106" i="3" s="1"/>
  <c r="W106" i="3"/>
  <c r="AA106" i="3" s="1"/>
  <c r="AB106" i="3" s="1"/>
  <c r="V106" i="3"/>
  <c r="S106" i="3"/>
  <c r="Z105" i="3"/>
  <c r="X105" i="3"/>
  <c r="Y105" i="3" s="1"/>
  <c r="W105" i="3"/>
  <c r="AA105" i="3" s="1"/>
  <c r="AB105" i="3" s="1"/>
  <c r="V105" i="3"/>
  <c r="S105" i="3"/>
  <c r="Z104" i="3"/>
  <c r="X104" i="3"/>
  <c r="Y104" i="3" s="1"/>
  <c r="W104" i="3"/>
  <c r="AA104" i="3" s="1"/>
  <c r="AB104" i="3" s="1"/>
  <c r="V104" i="3"/>
  <c r="S104" i="3"/>
  <c r="Z103" i="3"/>
  <c r="X103" i="3"/>
  <c r="Y103" i="3" s="1"/>
  <c r="W103" i="3"/>
  <c r="AA103" i="3" s="1"/>
  <c r="AB103" i="3" s="1"/>
  <c r="V103" i="3"/>
  <c r="S103" i="3"/>
  <c r="Z102" i="3"/>
  <c r="X102" i="3"/>
  <c r="Y102" i="3" s="1"/>
  <c r="W102" i="3"/>
  <c r="AA102" i="3" s="1"/>
  <c r="AB102" i="3" s="1"/>
  <c r="V102" i="3"/>
  <c r="S102" i="3"/>
  <c r="Z100" i="3"/>
  <c r="X100" i="3"/>
  <c r="Y100" i="3" s="1"/>
  <c r="W100" i="3"/>
  <c r="AA100" i="3" s="1"/>
  <c r="AB100" i="3" s="1"/>
  <c r="V100" i="3"/>
  <c r="S100" i="3"/>
  <c r="Z99" i="3"/>
  <c r="X99" i="3"/>
  <c r="Y99" i="3" s="1"/>
  <c r="W99" i="3"/>
  <c r="AA99" i="3" s="1"/>
  <c r="AB99" i="3" s="1"/>
  <c r="V99" i="3"/>
  <c r="S99" i="3"/>
  <c r="Z98" i="3"/>
  <c r="X98" i="3"/>
  <c r="Y98" i="3" s="1"/>
  <c r="W98" i="3"/>
  <c r="AA98" i="3" s="1"/>
  <c r="AB98" i="3" s="1"/>
  <c r="V98" i="3"/>
  <c r="S98" i="3"/>
  <c r="Z97" i="3"/>
  <c r="X97" i="3"/>
  <c r="Y97" i="3" s="1"/>
  <c r="W97" i="3"/>
  <c r="AA97" i="3" s="1"/>
  <c r="AB97" i="3" s="1"/>
  <c r="V97" i="3"/>
  <c r="S97" i="3"/>
  <c r="Z96" i="3"/>
  <c r="X96" i="3"/>
  <c r="Y96" i="3" s="1"/>
  <c r="W96" i="3"/>
  <c r="AA96" i="3" s="1"/>
  <c r="AB96" i="3" s="1"/>
  <c r="V96" i="3"/>
  <c r="S96" i="3"/>
  <c r="Z95" i="3"/>
  <c r="X95" i="3"/>
  <c r="Y95" i="3" s="1"/>
  <c r="W95" i="3"/>
  <c r="AA95" i="3" s="1"/>
  <c r="AB95" i="3" s="1"/>
  <c r="V95" i="3"/>
  <c r="S95" i="3"/>
  <c r="Z94" i="3"/>
  <c r="X94" i="3"/>
  <c r="Y94" i="3" s="1"/>
  <c r="W94" i="3"/>
  <c r="AA94" i="3" s="1"/>
  <c r="AB94" i="3" s="1"/>
  <c r="V94" i="3"/>
  <c r="S94" i="3"/>
  <c r="Z93" i="3"/>
  <c r="X93" i="3"/>
  <c r="Y93" i="3" s="1"/>
  <c r="W93" i="3"/>
  <c r="AA93" i="3" s="1"/>
  <c r="AB93" i="3" s="1"/>
  <c r="V93" i="3"/>
  <c r="S93" i="3"/>
  <c r="Z92" i="3"/>
  <c r="X92" i="3"/>
  <c r="Y92" i="3" s="1"/>
  <c r="W92" i="3"/>
  <c r="AA92" i="3" s="1"/>
  <c r="AB92" i="3" s="1"/>
  <c r="V92" i="3"/>
  <c r="S92" i="3"/>
  <c r="Z91" i="3"/>
  <c r="X91" i="3"/>
  <c r="Y91" i="3" s="1"/>
  <c r="W91" i="3"/>
  <c r="AA91" i="3" s="1"/>
  <c r="AB91" i="3" s="1"/>
  <c r="V91" i="3"/>
  <c r="S91" i="3"/>
  <c r="Z90" i="3"/>
  <c r="X90" i="3"/>
  <c r="Y90" i="3" s="1"/>
  <c r="W90" i="3"/>
  <c r="AA90" i="3" s="1"/>
  <c r="AB90" i="3" s="1"/>
  <c r="V90" i="3"/>
  <c r="S90" i="3"/>
  <c r="Z89" i="3"/>
  <c r="X89" i="3"/>
  <c r="Y89" i="3" s="1"/>
  <c r="W89" i="3"/>
  <c r="AA89" i="3" s="1"/>
  <c r="AB89" i="3" s="1"/>
  <c r="V89" i="3"/>
  <c r="S89" i="3"/>
  <c r="Z88" i="3"/>
  <c r="X88" i="3"/>
  <c r="Y88" i="3" s="1"/>
  <c r="W88" i="3"/>
  <c r="AA88" i="3" s="1"/>
  <c r="AB88" i="3" s="1"/>
  <c r="V88" i="3"/>
  <c r="S88" i="3"/>
  <c r="Z87" i="3"/>
  <c r="X87" i="3"/>
  <c r="Y87" i="3" s="1"/>
  <c r="W87" i="3"/>
  <c r="AA87" i="3" s="1"/>
  <c r="AB87" i="3" s="1"/>
  <c r="V87" i="3"/>
  <c r="S87" i="3"/>
  <c r="Z86" i="3"/>
  <c r="X86" i="3"/>
  <c r="Y86" i="3" s="1"/>
  <c r="W86" i="3"/>
  <c r="AA86" i="3" s="1"/>
  <c r="AB86" i="3" s="1"/>
  <c r="V86" i="3"/>
  <c r="S86" i="3"/>
  <c r="Z85" i="3"/>
  <c r="X85" i="3"/>
  <c r="Y85" i="3" s="1"/>
  <c r="W85" i="3"/>
  <c r="AA85" i="3" s="1"/>
  <c r="AB85" i="3" s="1"/>
  <c r="V85" i="3"/>
  <c r="S85" i="3"/>
  <c r="Z84" i="3"/>
  <c r="X84" i="3"/>
  <c r="Y84" i="3" s="1"/>
  <c r="W84" i="3"/>
  <c r="AA84" i="3" s="1"/>
  <c r="AB84" i="3" s="1"/>
  <c r="V84" i="3"/>
  <c r="S84" i="3"/>
  <c r="Z83" i="3"/>
  <c r="X83" i="3"/>
  <c r="Y83" i="3" s="1"/>
  <c r="W83" i="3"/>
  <c r="AA83" i="3" s="1"/>
  <c r="AB83" i="3" s="1"/>
  <c r="V83" i="3"/>
  <c r="S83" i="3"/>
  <c r="Z82" i="3"/>
  <c r="X82" i="3"/>
  <c r="Y82" i="3" s="1"/>
  <c r="W82" i="3"/>
  <c r="AA82" i="3" s="1"/>
  <c r="AB82" i="3" s="1"/>
  <c r="V82" i="3"/>
  <c r="S82" i="3"/>
  <c r="Z81" i="3"/>
  <c r="X81" i="3"/>
  <c r="Y81" i="3" s="1"/>
  <c r="W81" i="3"/>
  <c r="AA81" i="3" s="1"/>
  <c r="AB81" i="3" s="1"/>
  <c r="V81" i="3"/>
  <c r="S81" i="3"/>
  <c r="Z80" i="3"/>
  <c r="X80" i="3"/>
  <c r="Y80" i="3" s="1"/>
  <c r="W80" i="3"/>
  <c r="AA80" i="3" s="1"/>
  <c r="AB80" i="3" s="1"/>
  <c r="V80" i="3"/>
  <c r="S80" i="3"/>
  <c r="Z79" i="3"/>
  <c r="X79" i="3"/>
  <c r="Y79" i="3" s="1"/>
  <c r="W79" i="3"/>
  <c r="AA79" i="3" s="1"/>
  <c r="AB79" i="3" s="1"/>
  <c r="V79" i="3"/>
  <c r="S79" i="3"/>
  <c r="Z78" i="3"/>
  <c r="X78" i="3"/>
  <c r="Y78" i="3" s="1"/>
  <c r="W78" i="3"/>
  <c r="AA78" i="3" s="1"/>
  <c r="AB78" i="3" s="1"/>
  <c r="V78" i="3"/>
  <c r="S78" i="3"/>
  <c r="Z77" i="3"/>
  <c r="X77" i="3"/>
  <c r="Y77" i="3" s="1"/>
  <c r="W77" i="3"/>
  <c r="AA77" i="3" s="1"/>
  <c r="AB77" i="3" s="1"/>
  <c r="V77" i="3"/>
  <c r="S77" i="3"/>
  <c r="Z76" i="3"/>
  <c r="X76" i="3"/>
  <c r="Y76" i="3" s="1"/>
  <c r="W76" i="3"/>
  <c r="AA76" i="3" s="1"/>
  <c r="AB76" i="3" s="1"/>
  <c r="V76" i="3"/>
  <c r="S76" i="3"/>
  <c r="Z75" i="3"/>
  <c r="X75" i="3"/>
  <c r="Y75" i="3" s="1"/>
  <c r="W75" i="3"/>
  <c r="AA75" i="3" s="1"/>
  <c r="AB75" i="3" s="1"/>
  <c r="V75" i="3"/>
  <c r="S75" i="3"/>
  <c r="Z73" i="3"/>
  <c r="X73" i="3"/>
  <c r="Y73" i="3" s="1"/>
  <c r="W73" i="3"/>
  <c r="AA73" i="3" s="1"/>
  <c r="AB73" i="3" s="1"/>
  <c r="V73" i="3"/>
  <c r="S73" i="3"/>
  <c r="Z72" i="3"/>
  <c r="X72" i="3"/>
  <c r="Y72" i="3" s="1"/>
  <c r="W72" i="3"/>
  <c r="AA72" i="3" s="1"/>
  <c r="AB72" i="3" s="1"/>
  <c r="V72" i="3"/>
  <c r="S72" i="3"/>
  <c r="Z71" i="3"/>
  <c r="X71" i="3"/>
  <c r="Y71" i="3" s="1"/>
  <c r="W71" i="3"/>
  <c r="AA71" i="3" s="1"/>
  <c r="AB71" i="3" s="1"/>
  <c r="V71" i="3"/>
  <c r="S71" i="3"/>
  <c r="Z70" i="3"/>
  <c r="X70" i="3"/>
  <c r="Y70" i="3" s="1"/>
  <c r="W70" i="3"/>
  <c r="AA70" i="3" s="1"/>
  <c r="AB70" i="3" s="1"/>
  <c r="V70" i="3"/>
  <c r="S70" i="3"/>
  <c r="Z69" i="3"/>
  <c r="X69" i="3"/>
  <c r="Y69" i="3" s="1"/>
  <c r="W69" i="3"/>
  <c r="AA69" i="3" s="1"/>
  <c r="AB69" i="3" s="1"/>
  <c r="V69" i="3"/>
  <c r="S69" i="3"/>
  <c r="Z68" i="3"/>
  <c r="X68" i="3"/>
  <c r="Y68" i="3" s="1"/>
  <c r="W68" i="3"/>
  <c r="AA68" i="3" s="1"/>
  <c r="AB68" i="3" s="1"/>
  <c r="V68" i="3"/>
  <c r="S68" i="3"/>
  <c r="Z67" i="3"/>
  <c r="X67" i="3"/>
  <c r="Y67" i="3" s="1"/>
  <c r="W67" i="3"/>
  <c r="AA67" i="3" s="1"/>
  <c r="AB67" i="3" s="1"/>
  <c r="V67" i="3"/>
  <c r="S67" i="3"/>
  <c r="Z66" i="3"/>
  <c r="X66" i="3"/>
  <c r="Y66" i="3" s="1"/>
  <c r="W66" i="3"/>
  <c r="AA66" i="3" s="1"/>
  <c r="AB66" i="3" s="1"/>
  <c r="V66" i="3"/>
  <c r="S66" i="3"/>
  <c r="Z65" i="3"/>
  <c r="X65" i="3"/>
  <c r="Y65" i="3" s="1"/>
  <c r="W65" i="3"/>
  <c r="AA65" i="3" s="1"/>
  <c r="AB65" i="3" s="1"/>
  <c r="V65" i="3"/>
  <c r="S65" i="3"/>
  <c r="Z64" i="3"/>
  <c r="X64" i="3"/>
  <c r="Y64" i="3" s="1"/>
  <c r="W64" i="3"/>
  <c r="AA64" i="3" s="1"/>
  <c r="AB64" i="3" s="1"/>
  <c r="V64" i="3"/>
  <c r="S64" i="3"/>
  <c r="Z63" i="3"/>
  <c r="X63" i="3"/>
  <c r="Y63" i="3" s="1"/>
  <c r="W63" i="3"/>
  <c r="AA63" i="3" s="1"/>
  <c r="AB63" i="3" s="1"/>
  <c r="V63" i="3"/>
  <c r="S63" i="3"/>
  <c r="Z62" i="3"/>
  <c r="X62" i="3"/>
  <c r="Y62" i="3" s="1"/>
  <c r="W62" i="3"/>
  <c r="AA62" i="3" s="1"/>
  <c r="AB62" i="3" s="1"/>
  <c r="V62" i="3"/>
  <c r="S62" i="3"/>
  <c r="Z61" i="3"/>
  <c r="X61" i="3"/>
  <c r="Y61" i="3" s="1"/>
  <c r="W61" i="3"/>
  <c r="AA61" i="3" s="1"/>
  <c r="AB61" i="3" s="1"/>
  <c r="V61" i="3"/>
  <c r="S61" i="3"/>
  <c r="Z60" i="3"/>
  <c r="X60" i="3"/>
  <c r="Y60" i="3" s="1"/>
  <c r="W60" i="3"/>
  <c r="AA60" i="3" s="1"/>
  <c r="AB60" i="3" s="1"/>
  <c r="V60" i="3"/>
  <c r="S60" i="3"/>
  <c r="Z59" i="3"/>
  <c r="X59" i="3"/>
  <c r="Y59" i="3" s="1"/>
  <c r="W59" i="3"/>
  <c r="AA59" i="3" s="1"/>
  <c r="AB59" i="3" s="1"/>
  <c r="V59" i="3"/>
  <c r="S59" i="3"/>
  <c r="Z58" i="3"/>
  <c r="X58" i="3"/>
  <c r="Y58" i="3" s="1"/>
  <c r="W58" i="3"/>
  <c r="AA58" i="3" s="1"/>
  <c r="AB58" i="3" s="1"/>
  <c r="V58" i="3"/>
  <c r="S58" i="3"/>
  <c r="Z57" i="3"/>
  <c r="X57" i="3"/>
  <c r="Y57" i="3" s="1"/>
  <c r="W57" i="3"/>
  <c r="AA57" i="3" s="1"/>
  <c r="AB57" i="3" s="1"/>
  <c r="V57" i="3"/>
  <c r="S57" i="3"/>
  <c r="Z55" i="3"/>
  <c r="X55" i="3"/>
  <c r="Y55" i="3" s="1"/>
  <c r="W55" i="3"/>
  <c r="AA55" i="3" s="1"/>
  <c r="AB55" i="3" s="1"/>
  <c r="V55" i="3"/>
  <c r="S55" i="3"/>
  <c r="Z54" i="3"/>
  <c r="X54" i="3"/>
  <c r="Y54" i="3" s="1"/>
  <c r="W54" i="3"/>
  <c r="AA54" i="3" s="1"/>
  <c r="AB54" i="3" s="1"/>
  <c r="V54" i="3"/>
  <c r="S54" i="3"/>
  <c r="Z53" i="3"/>
  <c r="X53" i="3"/>
  <c r="Y53" i="3" s="1"/>
  <c r="W53" i="3"/>
  <c r="AA53" i="3" s="1"/>
  <c r="AB53" i="3" s="1"/>
  <c r="V53" i="3"/>
  <c r="S53" i="3"/>
  <c r="Z52" i="3"/>
  <c r="X52" i="3"/>
  <c r="Y52" i="3" s="1"/>
  <c r="W52" i="3"/>
  <c r="AA52" i="3" s="1"/>
  <c r="AB52" i="3" s="1"/>
  <c r="V52" i="3"/>
  <c r="S52" i="3"/>
  <c r="Z51" i="3"/>
  <c r="X51" i="3"/>
  <c r="Y51" i="3" s="1"/>
  <c r="W51" i="3"/>
  <c r="AA51" i="3" s="1"/>
  <c r="AB51" i="3" s="1"/>
  <c r="V51" i="3"/>
  <c r="S51" i="3"/>
  <c r="Z50" i="3"/>
  <c r="X50" i="3"/>
  <c r="Y50" i="3" s="1"/>
  <c r="W50" i="3"/>
  <c r="AA50" i="3" s="1"/>
  <c r="AB50" i="3" s="1"/>
  <c r="V50" i="3"/>
  <c r="S50" i="3"/>
  <c r="Z49" i="3"/>
  <c r="X49" i="3"/>
  <c r="Y49" i="3" s="1"/>
  <c r="W49" i="3"/>
  <c r="AA49" i="3" s="1"/>
  <c r="AB49" i="3" s="1"/>
  <c r="V49" i="3"/>
  <c r="S49" i="3"/>
  <c r="Z48" i="3"/>
  <c r="X48" i="3"/>
  <c r="Y48" i="3" s="1"/>
  <c r="W48" i="3"/>
  <c r="AA48" i="3" s="1"/>
  <c r="AB48" i="3" s="1"/>
  <c r="V48" i="3"/>
  <c r="S48" i="3"/>
  <c r="Z47" i="3"/>
  <c r="X47" i="3"/>
  <c r="Y47" i="3" s="1"/>
  <c r="W47" i="3"/>
  <c r="AA47" i="3" s="1"/>
  <c r="AB47" i="3" s="1"/>
  <c r="V47" i="3"/>
  <c r="S47" i="3"/>
  <c r="Z46" i="3"/>
  <c r="X46" i="3"/>
  <c r="Y46" i="3" s="1"/>
  <c r="W46" i="3"/>
  <c r="AA46" i="3" s="1"/>
  <c r="AB46" i="3" s="1"/>
  <c r="V46" i="3"/>
  <c r="S46" i="3"/>
  <c r="Z45" i="3"/>
  <c r="X45" i="3"/>
  <c r="Y45" i="3" s="1"/>
  <c r="W45" i="3"/>
  <c r="AA45" i="3" s="1"/>
  <c r="AB45" i="3" s="1"/>
  <c r="V45" i="3"/>
  <c r="S45" i="3"/>
  <c r="Z44" i="3"/>
  <c r="X44" i="3"/>
  <c r="Y44" i="3" s="1"/>
  <c r="W44" i="3"/>
  <c r="AA44" i="3" s="1"/>
  <c r="AB44" i="3" s="1"/>
  <c r="V44" i="3"/>
  <c r="S44" i="3"/>
  <c r="Z43" i="3"/>
  <c r="X43" i="3"/>
  <c r="Y43" i="3" s="1"/>
  <c r="W43" i="3"/>
  <c r="AA43" i="3" s="1"/>
  <c r="AB43" i="3" s="1"/>
  <c r="V43" i="3"/>
  <c r="S43" i="3"/>
  <c r="Z42" i="3"/>
  <c r="X42" i="3"/>
  <c r="Y42" i="3" s="1"/>
  <c r="W42" i="3"/>
  <c r="AA42" i="3" s="1"/>
  <c r="AB42" i="3" s="1"/>
  <c r="V42" i="3"/>
  <c r="S42" i="3"/>
  <c r="Z41" i="3"/>
  <c r="X41" i="3"/>
  <c r="Y41" i="3" s="1"/>
  <c r="W41" i="3"/>
  <c r="AA41" i="3" s="1"/>
  <c r="AB41" i="3" s="1"/>
  <c r="V41" i="3"/>
  <c r="S41" i="3"/>
  <c r="Z40" i="3"/>
  <c r="X40" i="3"/>
  <c r="Y40" i="3" s="1"/>
  <c r="W40" i="3"/>
  <c r="AA40" i="3" s="1"/>
  <c r="AB40" i="3" s="1"/>
  <c r="V40" i="3"/>
  <c r="S40" i="3"/>
  <c r="Z39" i="3"/>
  <c r="X39" i="3"/>
  <c r="Y39" i="3" s="1"/>
  <c r="W39" i="3"/>
  <c r="AA39" i="3" s="1"/>
  <c r="AB39" i="3" s="1"/>
  <c r="V39" i="3"/>
  <c r="S39" i="3"/>
  <c r="Z38" i="3"/>
  <c r="X38" i="3"/>
  <c r="Y38" i="3" s="1"/>
  <c r="W38" i="3"/>
  <c r="AA38" i="3" s="1"/>
  <c r="AB38" i="3" s="1"/>
  <c r="V38" i="3"/>
  <c r="S38" i="3"/>
  <c r="Z37" i="3"/>
  <c r="X37" i="3"/>
  <c r="Y37" i="3" s="1"/>
  <c r="W37" i="3"/>
  <c r="AA37" i="3" s="1"/>
  <c r="AB37" i="3" s="1"/>
  <c r="V37" i="3"/>
  <c r="S37" i="3"/>
  <c r="Z36" i="3"/>
  <c r="X36" i="3"/>
  <c r="Y36" i="3" s="1"/>
  <c r="W36" i="3"/>
  <c r="AA36" i="3" s="1"/>
  <c r="AB36" i="3" s="1"/>
  <c r="V36" i="3"/>
  <c r="S36" i="3"/>
  <c r="Z35" i="3"/>
  <c r="X35" i="3"/>
  <c r="Y35" i="3" s="1"/>
  <c r="W35" i="3"/>
  <c r="AA35" i="3" s="1"/>
  <c r="AB35" i="3" s="1"/>
  <c r="V35" i="3"/>
  <c r="S35" i="3"/>
  <c r="Z34" i="3"/>
  <c r="X34" i="3"/>
  <c r="Y34" i="3" s="1"/>
  <c r="W34" i="3"/>
  <c r="AA34" i="3" s="1"/>
  <c r="AB34" i="3" s="1"/>
  <c r="V34" i="3"/>
  <c r="S34" i="3"/>
  <c r="Z33" i="3"/>
  <c r="X33" i="3"/>
  <c r="Y33" i="3" s="1"/>
  <c r="W33" i="3"/>
  <c r="AA33" i="3" s="1"/>
  <c r="AB33" i="3" s="1"/>
  <c r="V33" i="3"/>
  <c r="S33" i="3"/>
  <c r="Z32" i="3"/>
  <c r="X32" i="3"/>
  <c r="Y32" i="3" s="1"/>
  <c r="W32" i="3"/>
  <c r="AA32" i="3" s="1"/>
  <c r="AB32" i="3" s="1"/>
  <c r="V32" i="3"/>
  <c r="S32" i="3"/>
  <c r="Z31" i="3"/>
  <c r="X31" i="3"/>
  <c r="Y31" i="3" s="1"/>
  <c r="W31" i="3"/>
  <c r="AA31" i="3" s="1"/>
  <c r="AB31" i="3" s="1"/>
  <c r="V31" i="3"/>
  <c r="S31" i="3"/>
  <c r="Z30" i="3"/>
  <c r="X30" i="3"/>
  <c r="Y30" i="3" s="1"/>
  <c r="W30" i="3"/>
  <c r="AA30" i="3" s="1"/>
  <c r="AB30" i="3" s="1"/>
  <c r="V30" i="3"/>
  <c r="S30" i="3"/>
  <c r="Z29" i="3"/>
  <c r="X29" i="3"/>
  <c r="Y29" i="3" s="1"/>
  <c r="W29" i="3"/>
  <c r="AA29" i="3" s="1"/>
  <c r="AB29" i="3" s="1"/>
  <c r="V29" i="3"/>
  <c r="S29" i="3"/>
  <c r="Z28" i="3"/>
  <c r="X28" i="3"/>
  <c r="Y28" i="3" s="1"/>
  <c r="W28" i="3"/>
  <c r="AA28" i="3" s="1"/>
  <c r="AB28" i="3" s="1"/>
  <c r="V28" i="3"/>
  <c r="S28" i="3"/>
  <c r="Z27" i="3"/>
  <c r="X27" i="3"/>
  <c r="Y27" i="3" s="1"/>
  <c r="W27" i="3"/>
  <c r="AA27" i="3" s="1"/>
  <c r="AB27" i="3" s="1"/>
  <c r="V27" i="3"/>
  <c r="S27" i="3"/>
  <c r="Z26" i="3"/>
  <c r="X26" i="3"/>
  <c r="Y26" i="3" s="1"/>
  <c r="W26" i="3"/>
  <c r="AA26" i="3" s="1"/>
  <c r="AB26" i="3" s="1"/>
  <c r="V26" i="3"/>
  <c r="S26" i="3"/>
  <c r="Z25" i="3"/>
  <c r="X25" i="3"/>
  <c r="Y25" i="3" s="1"/>
  <c r="W25" i="3"/>
  <c r="AA25" i="3" s="1"/>
  <c r="AB25" i="3" s="1"/>
  <c r="V25" i="3"/>
  <c r="S25" i="3"/>
  <c r="Z24" i="3"/>
  <c r="X24" i="3"/>
  <c r="Y24" i="3" s="1"/>
  <c r="W24" i="3"/>
  <c r="AA24" i="3" s="1"/>
  <c r="AB24" i="3" s="1"/>
  <c r="V24" i="3"/>
  <c r="S24" i="3"/>
  <c r="Z23" i="3"/>
  <c r="X23" i="3"/>
  <c r="Y23" i="3" s="1"/>
  <c r="W23" i="3"/>
  <c r="AA23" i="3" s="1"/>
  <c r="AB23" i="3" s="1"/>
  <c r="V23" i="3"/>
  <c r="S23" i="3"/>
  <c r="Z22" i="3"/>
  <c r="X22" i="3"/>
  <c r="Y22" i="3" s="1"/>
  <c r="W22" i="3"/>
  <c r="AA22" i="3" s="1"/>
  <c r="AB22" i="3" s="1"/>
  <c r="V22" i="3"/>
  <c r="S22" i="3"/>
  <c r="Z21" i="3"/>
  <c r="X21" i="3"/>
  <c r="Y21" i="3" s="1"/>
  <c r="W21" i="3"/>
  <c r="AA21" i="3" s="1"/>
  <c r="AB21" i="3" s="1"/>
  <c r="V21" i="3"/>
  <c r="S21" i="3"/>
  <c r="Z20" i="3"/>
  <c r="X20" i="3"/>
  <c r="Y20" i="3" s="1"/>
  <c r="W20" i="3"/>
  <c r="AA20" i="3" s="1"/>
  <c r="AB20" i="3" s="1"/>
  <c r="V20" i="3"/>
  <c r="S20" i="3"/>
  <c r="Z19" i="3"/>
  <c r="X19" i="3"/>
  <c r="Y19" i="3" s="1"/>
  <c r="W19" i="3"/>
  <c r="AA19" i="3" s="1"/>
  <c r="AB19" i="3" s="1"/>
  <c r="V19" i="3"/>
  <c r="S19" i="3"/>
  <c r="Z17" i="3"/>
  <c r="X17" i="3"/>
  <c r="Y17" i="3" s="1"/>
  <c r="W17" i="3"/>
  <c r="AA17" i="3" s="1"/>
  <c r="AB17" i="3" s="1"/>
  <c r="V17" i="3"/>
  <c r="S17" i="3"/>
  <c r="Z15" i="3"/>
  <c r="X15" i="3"/>
  <c r="Y15" i="3" s="1"/>
  <c r="W15" i="3"/>
  <c r="AA15" i="3" s="1"/>
  <c r="AB15" i="3" s="1"/>
  <c r="V15" i="3"/>
  <c r="S15" i="3"/>
  <c r="Z14" i="3"/>
  <c r="X14" i="3"/>
  <c r="Y14" i="3" s="1"/>
  <c r="W14" i="3"/>
  <c r="AA14" i="3" s="1"/>
  <c r="AB14" i="3" s="1"/>
  <c r="V14" i="3"/>
  <c r="S14" i="3"/>
  <c r="Z13" i="3"/>
  <c r="X13" i="3"/>
  <c r="Y13" i="3" s="1"/>
  <c r="W13" i="3"/>
  <c r="AA13" i="3" s="1"/>
  <c r="AB13" i="3" s="1"/>
  <c r="V13" i="3"/>
  <c r="S13" i="3"/>
  <c r="Z11" i="3"/>
  <c r="X11" i="3"/>
  <c r="Y11" i="3" s="1"/>
  <c r="W11" i="3"/>
  <c r="AA11" i="3" s="1"/>
  <c r="AB11" i="3" s="1"/>
  <c r="V11" i="3"/>
  <c r="S11" i="3"/>
  <c r="Z10" i="3"/>
  <c r="X10" i="3"/>
  <c r="Y10" i="3" s="1"/>
  <c r="W10" i="3"/>
  <c r="AA10" i="3" s="1"/>
  <c r="AB10" i="3" s="1"/>
  <c r="V10" i="3"/>
  <c r="S10" i="3"/>
  <c r="Z9" i="3"/>
  <c r="X9" i="3"/>
  <c r="Y9" i="3" s="1"/>
  <c r="W9" i="3"/>
  <c r="AA9" i="3" s="1"/>
  <c r="AB9" i="3" s="1"/>
  <c r="V9" i="3"/>
  <c r="S9" i="3"/>
  <c r="Z7" i="3"/>
  <c r="X7" i="3"/>
  <c r="Y7" i="3" s="1"/>
  <c r="W7" i="3"/>
  <c r="AA7" i="3" s="1"/>
  <c r="AB7" i="3" s="1"/>
  <c r="V7" i="3"/>
  <c r="S7" i="3"/>
  <c r="H28" i="1" l="1"/>
  <c r="H29" i="1"/>
  <c r="H30" i="1"/>
  <c r="Y136" i="3"/>
  <c r="AA131" i="3"/>
  <c r="AB131" i="3" s="1"/>
  <c r="R175" i="3"/>
  <c r="R173" i="3"/>
  <c r="R172" i="3"/>
  <c r="R171" i="3"/>
  <c r="R170" i="3"/>
  <c r="R169" i="3"/>
  <c r="R168" i="3"/>
  <c r="R167" i="3"/>
  <c r="R166" i="3"/>
  <c r="R165" i="3"/>
  <c r="R164" i="3"/>
  <c r="R163" i="3"/>
  <c r="R161" i="3"/>
  <c r="R159" i="3"/>
  <c r="R158" i="3"/>
  <c r="R157" i="3"/>
  <c r="R156" i="3"/>
  <c r="R155" i="3"/>
  <c r="R154" i="3"/>
  <c r="R153" i="3"/>
  <c r="R152" i="3"/>
  <c r="R151" i="3"/>
  <c r="R150" i="3"/>
  <c r="R148" i="3"/>
  <c r="R146" i="3"/>
  <c r="R145" i="3"/>
  <c r="R144" i="3"/>
  <c r="R142" i="3"/>
  <c r="R141" i="3"/>
  <c r="R140" i="3"/>
  <c r="R139" i="3"/>
  <c r="R138" i="3"/>
  <c r="R137" i="3"/>
  <c r="R136" i="3"/>
  <c r="R135" i="3"/>
  <c r="R134" i="3"/>
  <c r="R133" i="3"/>
  <c r="R132" i="3"/>
  <c r="R131" i="3"/>
  <c r="R129" i="3"/>
  <c r="R128" i="3"/>
  <c r="R127" i="3"/>
  <c r="R125" i="3"/>
  <c r="R123" i="3"/>
  <c r="R122" i="3"/>
  <c r="R121" i="3"/>
  <c r="R120" i="3"/>
  <c r="R119" i="3"/>
  <c r="R118" i="3"/>
  <c r="R117" i="3"/>
  <c r="R116" i="3"/>
  <c r="R115" i="3"/>
  <c r="R113" i="3"/>
  <c r="R112" i="3"/>
  <c r="R110" i="3"/>
  <c r="R109" i="3"/>
  <c r="R108" i="3"/>
  <c r="R107" i="3"/>
  <c r="R106" i="3"/>
  <c r="R105" i="3"/>
  <c r="R104" i="3"/>
  <c r="R103" i="3"/>
  <c r="R102" i="3"/>
  <c r="R100" i="3"/>
  <c r="R99" i="3"/>
  <c r="R97" i="3"/>
  <c r="R96" i="3"/>
  <c r="R95" i="3"/>
  <c r="R94" i="3"/>
  <c r="R93" i="3"/>
  <c r="R92" i="3"/>
  <c r="R91" i="3"/>
  <c r="R90" i="3"/>
  <c r="R89" i="3"/>
  <c r="R88" i="3"/>
  <c r="R87" i="3"/>
  <c r="R85" i="3"/>
  <c r="R84" i="3"/>
  <c r="R83" i="3"/>
  <c r="R82" i="3"/>
  <c r="R81" i="3"/>
  <c r="R80" i="3"/>
  <c r="R79" i="3"/>
  <c r="R78" i="3"/>
  <c r="R77" i="3"/>
  <c r="R76" i="3"/>
  <c r="R75" i="3"/>
  <c r="R72" i="3"/>
  <c r="R71" i="3"/>
  <c r="R70" i="3"/>
  <c r="R69" i="3"/>
  <c r="R68" i="3"/>
  <c r="R67" i="3"/>
  <c r="R65" i="3"/>
  <c r="R64" i="3"/>
  <c r="R63" i="3"/>
  <c r="R62" i="3"/>
  <c r="R60" i="3"/>
  <c r="R59" i="3"/>
  <c r="R58" i="3"/>
  <c r="R57" i="3"/>
  <c r="R55" i="3"/>
  <c r="R54" i="3"/>
  <c r="R53" i="3"/>
  <c r="R52" i="3"/>
  <c r="R51" i="3"/>
  <c r="R50" i="3"/>
  <c r="R49" i="3"/>
  <c r="R47" i="3"/>
  <c r="R46" i="3"/>
  <c r="R45" i="3"/>
  <c r="R44" i="3"/>
  <c r="R43" i="3"/>
  <c r="R42" i="3"/>
  <c r="R41" i="3"/>
  <c r="R40" i="3"/>
  <c r="R39" i="3"/>
  <c r="R38" i="3"/>
  <c r="R37" i="3"/>
  <c r="R35" i="3"/>
  <c r="R34" i="3"/>
  <c r="R33" i="3"/>
  <c r="R32" i="3"/>
  <c r="R31" i="3"/>
  <c r="R30" i="3"/>
  <c r="R29" i="3"/>
  <c r="R28" i="3"/>
  <c r="R27" i="3"/>
  <c r="R26" i="3"/>
  <c r="R25" i="3"/>
  <c r="R23" i="3"/>
  <c r="R22" i="3"/>
  <c r="R21" i="3"/>
  <c r="R20" i="3"/>
  <c r="R19" i="3"/>
  <c r="R17" i="3"/>
  <c r="R15" i="3"/>
  <c r="R14" i="3"/>
  <c r="R13" i="3"/>
  <c r="R11" i="3"/>
  <c r="R10" i="3"/>
  <c r="R7" i="3"/>
  <c r="AD107" i="3"/>
  <c r="AD104" i="3"/>
  <c r="AD94" i="3"/>
  <c r="AD89" i="3"/>
  <c r="AD76" i="3"/>
  <c r="AD58" i="3"/>
  <c r="AD42" i="3"/>
  <c r="AD33" i="3"/>
  <c r="AD21" i="3"/>
  <c r="AD14" i="3"/>
  <c r="AD10" i="3"/>
  <c r="AD123" i="3"/>
  <c r="AD124" i="3"/>
  <c r="AD125" i="3"/>
  <c r="AD126" i="3"/>
  <c r="AD127" i="3"/>
  <c r="AD128" i="3"/>
  <c r="AD129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4" i="3"/>
  <c r="AD145" i="3"/>
  <c r="AD146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S5" i="3"/>
  <c r="H32" i="1" l="1"/>
  <c r="R174" i="3"/>
  <c r="R162" i="3"/>
  <c r="R149" i="3"/>
  <c r="R126" i="3"/>
  <c r="R124" i="3"/>
  <c r="R111" i="3"/>
  <c r="R98" i="3"/>
  <c r="R86" i="3"/>
  <c r="R73" i="3"/>
  <c r="R66" i="3"/>
  <c r="R61" i="3"/>
  <c r="R48" i="3"/>
  <c r="R36" i="3"/>
  <c r="R24" i="3"/>
  <c r="R9" i="3"/>
  <c r="D29" i="1"/>
  <c r="AC171" i="3"/>
  <c r="D30" i="1"/>
  <c r="AC127" i="3"/>
  <c r="AC140" i="3"/>
  <c r="AC154" i="3"/>
  <c r="AC131" i="3"/>
  <c r="AC146" i="3"/>
  <c r="AC107" i="3"/>
  <c r="AC124" i="3"/>
  <c r="AC132" i="3"/>
  <c r="AC139" i="3"/>
  <c r="AC148" i="3"/>
  <c r="AC145" i="3"/>
  <c r="AC133" i="3"/>
  <c r="AC94" i="3"/>
  <c r="AC134" i="3"/>
  <c r="AC144" i="3"/>
  <c r="AC167" i="3"/>
  <c r="AC158" i="3"/>
  <c r="AC10" i="3"/>
  <c r="AC138" i="3"/>
  <c r="AC169" i="3"/>
  <c r="AC104" i="3"/>
  <c r="AC129" i="3"/>
  <c r="AC141" i="3"/>
  <c r="AC156" i="3"/>
  <c r="AC137" i="3"/>
  <c r="AC152" i="3"/>
  <c r="AC123" i="3"/>
  <c r="AC135" i="3"/>
  <c r="AC150" i="3"/>
  <c r="AC128" i="3"/>
  <c r="AC142" i="3"/>
  <c r="AC89" i="3"/>
  <c r="AC136" i="3"/>
  <c r="AC149" i="3"/>
  <c r="AC151" i="3"/>
  <c r="AC153" i="3"/>
  <c r="AC155" i="3"/>
  <c r="AC157" i="3"/>
  <c r="AC168" i="3"/>
  <c r="AC170" i="3"/>
  <c r="AC172" i="3"/>
  <c r="AC174" i="3"/>
  <c r="AC173" i="3"/>
  <c r="AC175" i="3"/>
  <c r="AC21" i="3"/>
  <c r="AC33" i="3"/>
  <c r="AC14" i="3"/>
  <c r="AC58" i="3"/>
  <c r="AC126" i="3"/>
  <c r="AC161" i="3"/>
  <c r="AC163" i="3"/>
  <c r="AC165" i="3"/>
  <c r="AC42" i="3"/>
  <c r="AC76" i="3"/>
  <c r="AC125" i="3"/>
  <c r="AC159" i="3"/>
  <c r="AC162" i="3"/>
  <c r="AC164" i="3"/>
  <c r="AC166" i="3"/>
  <c r="A30" i="1" l="1"/>
  <c r="A29" i="1"/>
  <c r="A28" i="1"/>
  <c r="V5" i="3"/>
  <c r="D28" i="1" s="1"/>
  <c r="D31" i="1" s="1"/>
  <c r="X5" i="3" l="1"/>
  <c r="W5" i="3"/>
  <c r="AD122" i="3"/>
  <c r="AD121" i="3"/>
  <c r="AD120" i="3"/>
  <c r="AD119" i="3"/>
  <c r="AD118" i="3"/>
  <c r="AD117" i="3"/>
  <c r="AD116" i="3"/>
  <c r="AD115" i="3"/>
  <c r="AD113" i="3"/>
  <c r="AD112" i="3"/>
  <c r="AD111" i="3"/>
  <c r="AD110" i="3"/>
  <c r="AD109" i="3"/>
  <c r="AD108" i="3"/>
  <c r="AD106" i="3"/>
  <c r="AD105" i="3"/>
  <c r="AD103" i="3"/>
  <c r="AD102" i="3"/>
  <c r="AD100" i="3"/>
  <c r="AD99" i="3"/>
  <c r="AD98" i="3"/>
  <c r="AD97" i="3"/>
  <c r="AD96" i="3"/>
  <c r="AD95" i="3"/>
  <c r="AD93" i="3"/>
  <c r="AD92" i="3"/>
  <c r="AD91" i="3"/>
  <c r="AD90" i="3"/>
  <c r="AD88" i="3"/>
  <c r="AD87" i="3"/>
  <c r="AD86" i="3"/>
  <c r="AD85" i="3"/>
  <c r="AD84" i="3"/>
  <c r="AD83" i="3"/>
  <c r="AD82" i="3"/>
  <c r="AD81" i="3"/>
  <c r="AD80" i="3"/>
  <c r="AD79" i="3"/>
  <c r="AD78" i="3"/>
  <c r="AD77" i="3"/>
  <c r="AD75" i="3"/>
  <c r="AD73" i="3"/>
  <c r="AD72" i="3"/>
  <c r="AD71" i="3"/>
  <c r="AD70" i="3"/>
  <c r="AD69" i="3"/>
  <c r="AD68" i="3"/>
  <c r="AD67" i="3"/>
  <c r="AD66" i="3"/>
  <c r="AD65" i="3"/>
  <c r="AD64" i="3"/>
  <c r="AD63" i="3"/>
  <c r="AD62" i="3"/>
  <c r="AD61" i="3"/>
  <c r="AD60" i="3"/>
  <c r="AD59" i="3"/>
  <c r="AD57" i="3"/>
  <c r="AD55" i="3"/>
  <c r="AD54" i="3"/>
  <c r="AD53" i="3"/>
  <c r="AD52" i="3"/>
  <c r="AD51" i="3"/>
  <c r="AD50" i="3"/>
  <c r="AD49" i="3"/>
  <c r="AD48" i="3"/>
  <c r="AD47" i="3"/>
  <c r="AD46" i="3"/>
  <c r="AD45" i="3"/>
  <c r="AD44" i="3"/>
  <c r="AD43" i="3"/>
  <c r="AD41" i="3"/>
  <c r="AD40" i="3"/>
  <c r="AD39" i="3"/>
  <c r="AD38" i="3"/>
  <c r="AD37" i="3"/>
  <c r="AD36" i="3"/>
  <c r="AD35" i="3"/>
  <c r="AD34" i="3"/>
  <c r="AD32" i="3"/>
  <c r="AD31" i="3"/>
  <c r="AD30" i="3"/>
  <c r="AD29" i="3"/>
  <c r="C30" i="1" s="1"/>
  <c r="AD28" i="3"/>
  <c r="AD27" i="3"/>
  <c r="AD26" i="3"/>
  <c r="AD25" i="3"/>
  <c r="AD24" i="3"/>
  <c r="AD23" i="3"/>
  <c r="AD22" i="3"/>
  <c r="AD20" i="3"/>
  <c r="AD19" i="3"/>
  <c r="AD17" i="3"/>
  <c r="AD15" i="3"/>
  <c r="AD13" i="3"/>
  <c r="AD11" i="3"/>
  <c r="AD9" i="3"/>
  <c r="AD7" i="3"/>
  <c r="R5" i="3" l="1"/>
  <c r="C29" i="1"/>
  <c r="AC77" i="3"/>
  <c r="AC122" i="3"/>
  <c r="AC121" i="3"/>
  <c r="AC120" i="3"/>
  <c r="AC119" i="3"/>
  <c r="AC118" i="3"/>
  <c r="AC117" i="3"/>
  <c r="AC116" i="3"/>
  <c r="AC115" i="3"/>
  <c r="AC113" i="3"/>
  <c r="AC112" i="3"/>
  <c r="AC111" i="3"/>
  <c r="AC110" i="3"/>
  <c r="AC109" i="3"/>
  <c r="AC108" i="3"/>
  <c r="AC106" i="3"/>
  <c r="AC105" i="3"/>
  <c r="AC103" i="3"/>
  <c r="AC102" i="3"/>
  <c r="AC100" i="3"/>
  <c r="AC99" i="3"/>
  <c r="AC98" i="3"/>
  <c r="AC97" i="3"/>
  <c r="AC96" i="3"/>
  <c r="AC95" i="3"/>
  <c r="AC93" i="3"/>
  <c r="AC92" i="3"/>
  <c r="AC91" i="3"/>
  <c r="AC90" i="3"/>
  <c r="AC88" i="3"/>
  <c r="AC87" i="3"/>
  <c r="AC86" i="3"/>
  <c r="AC85" i="3"/>
  <c r="AC84" i="3"/>
  <c r="AC83" i="3"/>
  <c r="AC82" i="3"/>
  <c r="AC81" i="3"/>
  <c r="AC80" i="3"/>
  <c r="AC79" i="3"/>
  <c r="AC78" i="3"/>
  <c r="AC75" i="3"/>
  <c r="AC73" i="3"/>
  <c r="AC72" i="3"/>
  <c r="AC71" i="3"/>
  <c r="AC70" i="3"/>
  <c r="AC69" i="3"/>
  <c r="AC68" i="3"/>
  <c r="AC67" i="3"/>
  <c r="AC66" i="3"/>
  <c r="AC65" i="3"/>
  <c r="AC64" i="3"/>
  <c r="AC63" i="3"/>
  <c r="AC62" i="3"/>
  <c r="AC61" i="3"/>
  <c r="AC60" i="3"/>
  <c r="AC59" i="3"/>
  <c r="AC57" i="3"/>
  <c r="AC55" i="3"/>
  <c r="AC54" i="3"/>
  <c r="AC53" i="3"/>
  <c r="AC52" i="3"/>
  <c r="AC51" i="3"/>
  <c r="AC50" i="3"/>
  <c r="AC49" i="3"/>
  <c r="AC48" i="3"/>
  <c r="AC47" i="3"/>
  <c r="AC46" i="3"/>
  <c r="AC45" i="3"/>
  <c r="AC44" i="3"/>
  <c r="AC43" i="3"/>
  <c r="AC41" i="3"/>
  <c r="AC40" i="3"/>
  <c r="AC39" i="3"/>
  <c r="AC38" i="3"/>
  <c r="AC37" i="3"/>
  <c r="AC36" i="3"/>
  <c r="AC35" i="3"/>
  <c r="AC34" i="3"/>
  <c r="AC32" i="3"/>
  <c r="AC31" i="3"/>
  <c r="AC30" i="3"/>
  <c r="AC29" i="3"/>
  <c r="AC28" i="3"/>
  <c r="AC27" i="3"/>
  <c r="AC26" i="3"/>
  <c r="AC25" i="3"/>
  <c r="AC24" i="3"/>
  <c r="AC23" i="3"/>
  <c r="AC22" i="3"/>
  <c r="AC20" i="3"/>
  <c r="AC19" i="3"/>
  <c r="AC17" i="3"/>
  <c r="AC15" i="3"/>
  <c r="AC13" i="3"/>
  <c r="AC11" i="3"/>
  <c r="AC9" i="3"/>
  <c r="AC7" i="3"/>
  <c r="AD5" i="3"/>
  <c r="C28" i="1" s="1"/>
  <c r="Z5" i="3"/>
  <c r="C31" i="1" l="1"/>
  <c r="Y5" i="3"/>
  <c r="AA5" i="3"/>
  <c r="AB5" i="3" s="1"/>
  <c r="AC5" i="3" s="1"/>
  <c r="A64" i="2" l="1"/>
  <c r="A10" i="2"/>
  <c r="A15" i="2"/>
  <c r="A12" i="2"/>
  <c r="A19" i="2"/>
  <c r="A17" i="2"/>
  <c r="A7" i="2"/>
  <c r="A36" i="2"/>
  <c r="A38" i="2"/>
  <c r="A33" i="2"/>
  <c r="A31" i="2"/>
  <c r="A29" i="2"/>
  <c r="A27" i="2"/>
  <c r="A25" i="2"/>
  <c r="A23" i="2"/>
  <c r="A21" i="2"/>
  <c r="A18" i="2"/>
  <c r="A16" i="2"/>
  <c r="A14" i="2"/>
  <c r="A11" i="2"/>
  <c r="A9" i="2"/>
  <c r="A4" i="2"/>
  <c r="A44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3" i="2"/>
  <c r="A42" i="2"/>
  <c r="A41" i="2"/>
  <c r="A40" i="2"/>
  <c r="A39" i="2"/>
  <c r="A37" i="2"/>
  <c r="A35" i="2"/>
  <c r="A34" i="2"/>
  <c r="A32" i="2"/>
  <c r="A30" i="2"/>
  <c r="A28" i="2"/>
  <c r="A26" i="2"/>
  <c r="A24" i="2"/>
  <c r="A22" i="2"/>
  <c r="A20" i="2"/>
  <c r="A13" i="2"/>
  <c r="A8" i="2"/>
  <c r="A6" i="2"/>
  <c r="A5" i="2"/>
  <c r="A3" i="2"/>
  <c r="A2" i="2"/>
</calcChain>
</file>

<file path=xl/sharedStrings.xml><?xml version="1.0" encoding="utf-8"?>
<sst xmlns="http://schemas.openxmlformats.org/spreadsheetml/2006/main" count="5186" uniqueCount="221">
  <si>
    <t>GAUGE</t>
  </si>
  <si>
    <t>12GA</t>
  </si>
  <si>
    <t>14GA</t>
  </si>
  <si>
    <t>16GA</t>
  </si>
  <si>
    <t>18GA</t>
  </si>
  <si>
    <t>Gauge</t>
  </si>
  <si>
    <t>Blank Width (In)</t>
  </si>
  <si>
    <t>Blank Length (In)</t>
  </si>
  <si>
    <t>G90 Grade SS50</t>
  </si>
  <si>
    <t>304-2B Stainless Steel</t>
  </si>
  <si>
    <t>Aluminum</t>
  </si>
  <si>
    <t>3003-H14 Aluminum</t>
  </si>
  <si>
    <t>HR</t>
  </si>
  <si>
    <t>THICKNESS</t>
  </si>
  <si>
    <t>10GA</t>
  </si>
  <si>
    <t>0.1875HR</t>
  </si>
  <si>
    <t>0.19AL</t>
  </si>
  <si>
    <t>0.1AL</t>
  </si>
  <si>
    <t>0.125AL</t>
  </si>
  <si>
    <t>0.25HR</t>
  </si>
  <si>
    <t>817-00359</t>
  </si>
  <si>
    <t>11GA</t>
  </si>
  <si>
    <t>16GA PERF</t>
  </si>
  <si>
    <t>22GA</t>
  </si>
  <si>
    <t>22GA PERF</t>
  </si>
  <si>
    <t>7GA</t>
  </si>
  <si>
    <t>817-00488</t>
  </si>
  <si>
    <t>817-00351</t>
  </si>
  <si>
    <t>817-00355</t>
  </si>
  <si>
    <t>817-00363</t>
  </si>
  <si>
    <t>817-00397</t>
  </si>
  <si>
    <t>817-01251</t>
  </si>
  <si>
    <t>817-00111</t>
  </si>
  <si>
    <t>817-00522</t>
  </si>
  <si>
    <t>817-00384</t>
  </si>
  <si>
    <t>817-00385</t>
  </si>
  <si>
    <t>817-00383</t>
  </si>
  <si>
    <t>804-10060</t>
  </si>
  <si>
    <t>804-10059</t>
  </si>
  <si>
    <t>DESCRIPTION</t>
  </si>
  <si>
    <t>WHERE USED</t>
  </si>
  <si>
    <t>A</t>
  </si>
  <si>
    <t>L</t>
  </si>
  <si>
    <t>NB</t>
  </si>
  <si>
    <t>NT</t>
  </si>
  <si>
    <t>W1</t>
  </si>
  <si>
    <t>W2</t>
  </si>
  <si>
    <t>FLAT</t>
  </si>
  <si>
    <t>MATERIAL</t>
  </si>
  <si>
    <t>SHEET WIDTH</t>
  </si>
  <si>
    <t>SHEET LENGTH</t>
  </si>
  <si>
    <t>PART AREA</t>
  </si>
  <si>
    <t>PART/ SHEET</t>
  </si>
  <si>
    <t>SHEET REQUIRED FOR TOTAL QTY</t>
  </si>
  <si>
    <t>Grand Total</t>
  </si>
  <si>
    <t>817-01270</t>
  </si>
  <si>
    <t>817-01260</t>
  </si>
  <si>
    <t>817-01262</t>
  </si>
  <si>
    <t>817-01261</t>
  </si>
  <si>
    <t>817-01259</t>
  </si>
  <si>
    <t>316 Stainless Steel 2B</t>
  </si>
  <si>
    <t>316L Stainless Steel #3</t>
  </si>
  <si>
    <t>817-01264</t>
  </si>
  <si>
    <t>817-01263</t>
  </si>
  <si>
    <t>817-01281</t>
  </si>
  <si>
    <t>817-01279</t>
  </si>
  <si>
    <t>SHEET AREA</t>
  </si>
  <si>
    <t>20GA</t>
  </si>
  <si>
    <t>817-00040</t>
  </si>
  <si>
    <t>817-00512</t>
  </si>
  <si>
    <t>817-00513</t>
  </si>
  <si>
    <t>817-00105</t>
  </si>
  <si>
    <t>817-00301</t>
  </si>
  <si>
    <t>817-00409</t>
  </si>
  <si>
    <t>817-00491</t>
  </si>
  <si>
    <t>817-00408</t>
  </si>
  <si>
    <t>817-00411</t>
  </si>
  <si>
    <t>REMARKS</t>
  </si>
  <si>
    <t>PROJECT#</t>
  </si>
  <si>
    <t>PROJECT NAME</t>
  </si>
  <si>
    <t>SUBMITTED BY</t>
  </si>
  <si>
    <t>DATE</t>
  </si>
  <si>
    <t>CHE. &amp; APP. BY</t>
  </si>
  <si>
    <t>MATERIAL#</t>
  </si>
  <si>
    <t>817-00226</t>
  </si>
  <si>
    <t>817-00221</t>
  </si>
  <si>
    <t>817-00230</t>
  </si>
  <si>
    <t>817-00481</t>
  </si>
  <si>
    <t>817-00233</t>
  </si>
  <si>
    <t>817-00239</t>
  </si>
  <si>
    <t>817-00284</t>
  </si>
  <si>
    <t>HOLD OUT</t>
  </si>
  <si>
    <t>PART #</t>
  </si>
  <si>
    <t>REV.</t>
  </si>
  <si>
    <t>EXT-WALL-2</t>
  </si>
  <si>
    <t>ROOF</t>
  </si>
  <si>
    <t>EXT-WALL-1</t>
  </si>
  <si>
    <t>CEILING</t>
  </si>
  <si>
    <t>EXTERNAL WALL- A</t>
  </si>
  <si>
    <t>PANEL, WALL, INTERLOCKING</t>
  </si>
  <si>
    <t>-</t>
  </si>
  <si>
    <t>INT-PANEL-1</t>
  </si>
  <si>
    <t>INTERNAL WALL- A</t>
  </si>
  <si>
    <t>EXTERNAL WALL- C</t>
  </si>
  <si>
    <t>INTERNAL WALL- C</t>
  </si>
  <si>
    <t>EXT-WALL-CORNER-3</t>
  </si>
  <si>
    <t>WALL,CORNER,INTERLOCKING</t>
  </si>
  <si>
    <t>EXTERNAL WALL- B</t>
  </si>
  <si>
    <t>INT-CORNER</t>
  </si>
  <si>
    <t>INTERNAL CORNER PANEL</t>
  </si>
  <si>
    <t>INTERNAL WALL- B</t>
  </si>
  <si>
    <t>STANDARD LINER PANEL</t>
  </si>
  <si>
    <t>CUSTOM</t>
  </si>
  <si>
    <t>90.00°</t>
  </si>
  <si>
    <t>L-ANGLE</t>
  </si>
  <si>
    <t>C-CHANNEL</t>
  </si>
  <si>
    <t>KANBAN</t>
  </si>
  <si>
    <t>HAT CHANNEL</t>
  </si>
  <si>
    <t>ROOF FLASHING</t>
  </si>
  <si>
    <t>CEILING ASSEMBLY</t>
  </si>
  <si>
    <t>1.5 X 1.5 L-ANGLE (CEILING TRIM)</t>
  </si>
  <si>
    <t>DRIP STRIP</t>
  </si>
  <si>
    <t>Z-CHANNEL DOOR</t>
  </si>
  <si>
    <t>Z-CHANNEL ABOVE DOOR (WITHOUT DRIP Z)</t>
  </si>
  <si>
    <t>C-CHANNEL DOOR</t>
  </si>
  <si>
    <t>C-CHANNEL ABOVE DOOR</t>
  </si>
  <si>
    <t>DOOR DRIP STRIP</t>
  </si>
  <si>
    <t>Z-CHANNEL FLOOR</t>
  </si>
  <si>
    <t xml:space="preserve">FLOOR Z-CHANNEL </t>
  </si>
  <si>
    <t>S-TRIM</t>
  </si>
  <si>
    <t>MAKE-UP PANEL</t>
  </si>
  <si>
    <t>HEADER PANEL</t>
  </si>
  <si>
    <t>DOOR HEADER PANEL</t>
  </si>
  <si>
    <t>WALL-C2</t>
  </si>
  <si>
    <t>ROOF-1</t>
  </si>
  <si>
    <t>PANEL, ROOF, INTERLOCKING</t>
  </si>
  <si>
    <t>ROOF-2</t>
  </si>
  <si>
    <t>CEILING-1</t>
  </si>
  <si>
    <t>PANEL, CEILING, INTERLOCKING</t>
  </si>
  <si>
    <t>CEILING-2</t>
  </si>
  <si>
    <t>WALL-A1</t>
  </si>
  <si>
    <t>LINER PANEL</t>
  </si>
  <si>
    <t>WALL-A2</t>
  </si>
  <si>
    <t>EXTERNAL WALL-A</t>
  </si>
  <si>
    <t>WALL-C1</t>
  </si>
  <si>
    <t>WALL-B</t>
  </si>
  <si>
    <t>WALL-D</t>
  </si>
  <si>
    <t>EXTERNAL WALL- D</t>
  </si>
  <si>
    <t>INTERNAL WALL- D</t>
  </si>
  <si>
    <t>FLOOR ASSEMBLY WALL-D SIDE</t>
  </si>
  <si>
    <t>FLASHING PANEL (ROOF TRIM)</t>
  </si>
  <si>
    <t>END CAP 3_INCH DEEP WALL GA (WALL CAP)</t>
  </si>
  <si>
    <t>S-TRIM 3inch(S-CURVE 3inch)</t>
  </si>
  <si>
    <t>END PANEL, ROOF, INTERLOCKING</t>
  </si>
  <si>
    <t>END PANEL, CEILING, INTERLOCKING</t>
  </si>
  <si>
    <t>TOTAL LENGTH (ft)</t>
  </si>
  <si>
    <t>YES</t>
  </si>
  <si>
    <t>NO</t>
  </si>
  <si>
    <t>ROLL FORMER RAW MATERIAL #</t>
  </si>
  <si>
    <t>RAW MATERIAL #</t>
  </si>
  <si>
    <t>817-00528</t>
  </si>
  <si>
    <t>817-00529</t>
  </si>
  <si>
    <t>817-00530</t>
  </si>
  <si>
    <t>RIGHT CLICK ON PIVOT TABLE &amp; CLICK REFRESH</t>
  </si>
  <si>
    <t>COIL MATERIAL#</t>
  </si>
  <si>
    <t>ROLLFORMED</t>
  </si>
  <si>
    <t xml:space="preserve">QTY. </t>
  </si>
  <si>
    <t>PROFILE</t>
  </si>
  <si>
    <t>GROUP</t>
  </si>
  <si>
    <t xml:space="preserve"> </t>
  </si>
  <si>
    <t>CHANGE TO 14GA</t>
  </si>
  <si>
    <t>TYPE</t>
  </si>
  <si>
    <t>ROLLFORMER</t>
  </si>
  <si>
    <t>NON-ROLLFORMER</t>
  </si>
  <si>
    <t>MAKE-UP</t>
  </si>
  <si>
    <t>TOTAL</t>
  </si>
  <si>
    <t>QTY.</t>
  </si>
  <si>
    <t>PERCENTAGE</t>
  </si>
  <si>
    <t>TOTAL PART WEIGHT (LBS)</t>
  </si>
  <si>
    <t>TOTAL MATERIAL WEIGHT (LBS)</t>
  </si>
  <si>
    <t>SINGLE PART WEIGHT (LBS)</t>
  </si>
  <si>
    <t xml:space="preserve">TOTAL PART WEIGHT (LBS) </t>
  </si>
  <si>
    <t xml:space="preserve">TOTAL MATERIAL WEIGHT (LBS) </t>
  </si>
  <si>
    <t>WASTAGE (LBS)</t>
  </si>
  <si>
    <t xml:space="preserve">% WASTAGE </t>
  </si>
  <si>
    <t>CEILING-3</t>
  </si>
  <si>
    <t>EXTERNAL WALL- A&amp;B</t>
  </si>
  <si>
    <t>EXTERNAL WALL- A DOOR</t>
  </si>
  <si>
    <t>INTERNAL WALL CORNER- A&amp;B</t>
  </si>
  <si>
    <t>INTERNAL WALL- A, ABOVE DOOR</t>
  </si>
  <si>
    <t>EXTERNAL WALL- A, ABOVE DOOR</t>
  </si>
  <si>
    <t>EXTERNAL WALL-A, ABOVE DOOR</t>
  </si>
  <si>
    <t>EXTERNAL WALL- CD</t>
  </si>
  <si>
    <t>INTERNAL WALL CORNER- A&amp;D</t>
  </si>
  <si>
    <t>EXTERNAL WALL- B&amp;C</t>
  </si>
  <si>
    <t>LINERL PANEL</t>
  </si>
  <si>
    <t>INTERNAL WALL CORNER-  B&amp;C</t>
  </si>
  <si>
    <t>EXTERNAL WALL- C&amp;D</t>
  </si>
  <si>
    <t>INTERNAL WALL CORNER- C&amp;D</t>
  </si>
  <si>
    <t>STANDARD INTERNAL PANEL</t>
  </si>
  <si>
    <t>EXTERNAL WALL- D, HVAC</t>
  </si>
  <si>
    <t>ROOF ASSEMBLY, WALL-A,B,C</t>
  </si>
  <si>
    <t>END CAP 5_INCH DEEP WALL GA (WALL CAP)</t>
  </si>
  <si>
    <t>FLOOR, WALL-D</t>
  </si>
  <si>
    <t>FORMED C-CHANNEL</t>
  </si>
  <si>
    <t>FLOOR</t>
  </si>
  <si>
    <t>C- CHANNEL, COVER PANEL</t>
  </si>
  <si>
    <t>L-ANGLE, CEILING/ PARTITION WALL (CEILING 90)</t>
  </si>
  <si>
    <t>EXTERNAL WALL - A,B,C</t>
  </si>
  <si>
    <t>L-ANGLE (CEILING 90)</t>
  </si>
  <si>
    <t>END CAP</t>
  </si>
  <si>
    <t>ROOF ASSEMBLY, WALL-D</t>
  </si>
  <si>
    <t>ROOF WALL-B &amp; D</t>
  </si>
  <si>
    <t>EXTERNAL WALL-A,  ABOVE DOOR</t>
  </si>
  <si>
    <t>FLOOR ASSEMBLY WALL-A,B,C SIDE</t>
  </si>
  <si>
    <t>(Multiple Items)</t>
  </si>
  <si>
    <t>ROLLFORMED PANELS</t>
  </si>
  <si>
    <t>XXXXX</t>
  </si>
  <si>
    <t>XX</t>
  </si>
  <si>
    <t>XXXXXX</t>
  </si>
  <si>
    <t>P01XXX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</si>
</sst>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1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1"/>
      <color rgb="FF44546A"/>
      <name val="Calibri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color rgb="FFFF0000"/>
      <name val="Arial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3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5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 applyBorder="0" applyProtection="0">
      <alignment horizontal="left"/>
    </xf>
    <xf numFmtId="0" fontId="3" fillId="0" borderId="0" applyBorder="0" applyProtection="0"/>
    <xf numFmtId="0" fontId="3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3" fillId="0" borderId="0" applyBorder="0" applyProtection="0"/>
    <xf numFmtId="0" fontId="5" fillId="0" borderId="0" applyBorder="0" applyProtection="0"/>
    <xf numFmtId="0" fontId="17" fillId="0" borderId="0" applyNumberFormat="0" applyFill="0" applyBorder="0" applyAlignment="0" applyProtection="0"/>
  </cellStyleXfs>
  <cellXfs count="209">
    <xf numFmtId="0" fontId="0" fillId="0" borderId="0" xfId="0"/>
    <xf numFmtId="0" fontId="1" fillId="0" borderId="0" xfId="5" applyBorder="1" applyProtection="1">
      <alignment horizontal="left"/>
    </xf>
    <xf numFmtId="2" fontId="1" fillId="0" borderId="0" xfId="4" applyNumberFormat="1" applyBorder="1" applyProtection="1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1" fontId="0" fillId="0" borderId="1" xfId="0" applyNumberFormat="1" applyBorder="1" applyAlignment="1">
      <alignment horizontal="center"/>
    </xf>
    <xf numFmtId="0" fontId="2" fillId="0" borderId="1" xfId="0" applyFont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2" borderId="2" xfId="0" applyFill="1" applyBorder="1"/>
    <xf numFmtId="0" fontId="6" fillId="0" borderId="0" xfId="0" applyFont="1" applyAlignment="1">
      <alignment vertical="center"/>
    </xf>
    <xf numFmtId="0" fontId="6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2" fontId="6" fillId="0" borderId="0" xfId="0" applyNumberFormat="1" applyFont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164" fontId="0" fillId="0" borderId="1" xfId="0" applyNumberFormat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0" fillId="5" borderId="0" xfId="0" applyFill="1"/>
    <xf numFmtId="0" fontId="0" fillId="3" borderId="0" xfId="0" applyFill="1"/>
    <xf numFmtId="0" fontId="2" fillId="0" borderId="0" xfId="0" applyFont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5" borderId="2" xfId="0" applyFill="1" applyBorder="1"/>
    <xf numFmtId="0" fontId="0" fillId="7" borderId="1" xfId="0" applyFill="1" applyBorder="1"/>
    <xf numFmtId="0" fontId="10" fillId="4" borderId="5" xfId="0" applyFont="1" applyFill="1" applyBorder="1" applyAlignment="1">
      <alignment horizontal="left" vertical="center" wrapText="1"/>
    </xf>
    <xf numFmtId="0" fontId="10" fillId="4" borderId="4" xfId="0" applyFont="1" applyFill="1" applyBorder="1" applyAlignment="1">
      <alignment horizontal="left" vertical="center"/>
    </xf>
    <xf numFmtId="2" fontId="10" fillId="4" borderId="4" xfId="0" applyNumberFormat="1" applyFont="1" applyFill="1" applyBorder="1" applyAlignment="1">
      <alignment horizontal="left" vertical="center"/>
    </xf>
    <xf numFmtId="0" fontId="10" fillId="8" borderId="4" xfId="0" applyFont="1" applyFill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7" borderId="6" xfId="0" applyFont="1" applyFill="1" applyBorder="1" applyAlignment="1">
      <alignment horizontal="left" vertical="center"/>
    </xf>
    <xf numFmtId="0" fontId="8" fillId="7" borderId="2" xfId="0" applyFont="1" applyFill="1" applyBorder="1" applyAlignment="1">
      <alignment horizontal="left" vertical="center"/>
    </xf>
    <xf numFmtId="0" fontId="10" fillId="8" borderId="0" xfId="0" applyFont="1" applyFill="1" applyAlignment="1">
      <alignment horizontal="left" vertical="center"/>
    </xf>
    <xf numFmtId="0" fontId="0" fillId="0" borderId="14" xfId="0" applyBorder="1"/>
    <xf numFmtId="0" fontId="8" fillId="0" borderId="6" xfId="0" applyFont="1" applyBorder="1" applyAlignment="1">
      <alignment horizontal="left" vertical="center"/>
    </xf>
    <xf numFmtId="15" fontId="8" fillId="0" borderId="2" xfId="0" applyNumberFormat="1" applyFont="1" applyBorder="1" applyAlignment="1">
      <alignment horizontal="left" vertical="center"/>
    </xf>
    <xf numFmtId="0" fontId="10" fillId="4" borderId="16" xfId="0" applyFont="1" applyFill="1" applyBorder="1" applyAlignment="1">
      <alignment horizontal="left" vertical="center"/>
    </xf>
    <xf numFmtId="0" fontId="10" fillId="8" borderId="16" xfId="0" applyFont="1" applyFill="1" applyBorder="1" applyAlignment="1">
      <alignment horizontal="left" vertical="center"/>
    </xf>
    <xf numFmtId="0" fontId="6" fillId="0" borderId="0" xfId="0" applyFont="1" applyAlignment="1">
      <alignment vertical="center" wrapText="1"/>
    </xf>
    <xf numFmtId="0" fontId="0" fillId="14" borderId="17" xfId="0" applyFill="1" applyBorder="1"/>
    <xf numFmtId="0" fontId="0" fillId="0" borderId="17" xfId="0" applyBorder="1"/>
    <xf numFmtId="0" fontId="0" fillId="15" borderId="17" xfId="0" applyFill="1" applyBorder="1"/>
    <xf numFmtId="165" fontId="0" fillId="0" borderId="17" xfId="0" applyNumberFormat="1" applyBorder="1"/>
    <xf numFmtId="0" fontId="9" fillId="7" borderId="0" xfId="0" applyFont="1" applyFill="1" applyAlignment="1">
      <alignment horizontal="center" vertical="center"/>
    </xf>
    <xf numFmtId="165" fontId="0" fillId="0" borderId="2" xfId="0" applyNumberFormat="1" applyBorder="1"/>
    <xf numFmtId="165" fontId="0" fillId="0" borderId="5" xfId="0" applyNumberFormat="1" applyBorder="1"/>
    <xf numFmtId="0" fontId="0" fillId="0" borderId="5" xfId="0" applyBorder="1"/>
    <xf numFmtId="0" fontId="8" fillId="7" borderId="18" xfId="0" applyFont="1" applyFill="1" applyBorder="1" applyAlignment="1">
      <alignment horizontal="left" vertical="center"/>
    </xf>
    <xf numFmtId="0" fontId="6" fillId="0" borderId="0" xfId="0" applyFont="1" applyAlignment="1" applyProtection="1">
      <alignment horizontal="center" vertical="center" shrinkToFit="1"/>
      <protection locked="0"/>
    </xf>
    <xf numFmtId="0" fontId="6" fillId="0" borderId="0" xfId="0" applyFont="1" applyAlignment="1" applyProtection="1">
      <alignment vertical="center" shrinkToFit="1"/>
      <protection locked="0"/>
    </xf>
    <xf numFmtId="0" fontId="6" fillId="0" borderId="0" xfId="0" applyFont="1" applyAlignment="1" applyProtection="1">
      <alignment horizontal="left" vertical="center" shrinkToFit="1"/>
      <protection locked="0"/>
    </xf>
    <xf numFmtId="0" fontId="7" fillId="0" borderId="0" xfId="0" applyFont="1" applyAlignment="1">
      <alignment vertical="center" shrinkToFit="1"/>
    </xf>
    <xf numFmtId="0" fontId="0" fillId="0" borderId="20" xfId="0" pivotButton="1" applyBorder="1"/>
    <xf numFmtId="0" fontId="0" fillId="0" borderId="21" xfId="0" applyBorder="1"/>
    <xf numFmtId="0" fontId="0" fillId="0" borderId="22" xfId="0" applyBorder="1"/>
    <xf numFmtId="0" fontId="0" fillId="0" borderId="20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0" fillId="0" borderId="29" xfId="0" applyBorder="1"/>
    <xf numFmtId="0" fontId="0" fillId="0" borderId="29" xfId="0" pivotButton="1" applyBorder="1"/>
    <xf numFmtId="2" fontId="0" fillId="0" borderId="24" xfId="0" applyNumberFormat="1" applyBorder="1"/>
    <xf numFmtId="2" fontId="0" fillId="0" borderId="26" xfId="0" applyNumberFormat="1" applyBorder="1"/>
    <xf numFmtId="2" fontId="0" fillId="0" borderId="29" xfId="0" applyNumberFormat="1" applyBorder="1"/>
    <xf numFmtId="164" fontId="0" fillId="0" borderId="24" xfId="0" applyNumberFormat="1" applyBorder="1"/>
    <xf numFmtId="164" fontId="0" fillId="0" borderId="26" xfId="0" applyNumberFormat="1" applyBorder="1"/>
    <xf numFmtId="0" fontId="0" fillId="0" borderId="30" xfId="0" applyBorder="1"/>
    <xf numFmtId="0" fontId="0" fillId="0" borderId="20" xfId="0" applyBorder="1" applyAlignment="1">
      <alignment horizontal="left"/>
    </xf>
    <xf numFmtId="10" fontId="0" fillId="0" borderId="30" xfId="0" applyNumberFormat="1" applyBorder="1"/>
    <xf numFmtId="0" fontId="0" fillId="0" borderId="25" xfId="0" applyBorder="1" applyAlignment="1">
      <alignment horizontal="left"/>
    </xf>
    <xf numFmtId="10" fontId="0" fillId="0" borderId="31" xfId="0" applyNumberFormat="1" applyBorder="1"/>
    <xf numFmtId="0" fontId="0" fillId="0" borderId="27" xfId="0" applyBorder="1" applyAlignment="1">
      <alignment horizontal="left"/>
    </xf>
    <xf numFmtId="10" fontId="0" fillId="0" borderId="32" xfId="0" applyNumberFormat="1" applyBorder="1"/>
    <xf numFmtId="0" fontId="16" fillId="0" borderId="33" xfId="0" applyFont="1" applyBorder="1" applyAlignment="1">
      <alignment horizontal="center"/>
    </xf>
    <xf numFmtId="0" fontId="15" fillId="0" borderId="33" xfId="0" applyFont="1" applyBorder="1"/>
    <xf numFmtId="0" fontId="16" fillId="0" borderId="33" xfId="0" applyFont="1" applyBorder="1"/>
    <xf numFmtId="0" fontId="0" fillId="0" borderId="19" xfId="0" applyBorder="1"/>
    <xf numFmtId="165" fontId="0" fillId="0" borderId="19" xfId="0" applyNumberFormat="1" applyBorder="1"/>
    <xf numFmtId="0" fontId="0" fillId="9" borderId="37" xfId="0" applyFill="1" applyBorder="1" applyAlignment="1">
      <alignment horizontal="left" vertical="center"/>
    </xf>
    <xf numFmtId="0" fontId="0" fillId="9" borderId="38" xfId="0" applyFill="1" applyBorder="1" applyAlignment="1">
      <alignment horizontal="left" vertical="center"/>
    </xf>
    <xf numFmtId="0" fontId="0" fillId="9" borderId="38" xfId="0" applyFill="1" applyBorder="1"/>
    <xf numFmtId="0" fontId="0" fillId="9" borderId="39" xfId="0" applyFill="1" applyBorder="1"/>
    <xf numFmtId="0" fontId="14" fillId="11" borderId="37" xfId="0" applyFont="1" applyFill="1" applyBorder="1" applyAlignment="1">
      <alignment horizontal="left" vertical="center" wrapText="1"/>
    </xf>
    <xf numFmtId="0" fontId="14" fillId="11" borderId="38" xfId="0" applyFont="1" applyFill="1" applyBorder="1" applyAlignment="1">
      <alignment horizontal="left" vertical="center" wrapText="1"/>
    </xf>
    <xf numFmtId="166" fontId="14" fillId="11" borderId="38" xfId="0" applyNumberFormat="1" applyFont="1" applyFill="1" applyBorder="1" applyAlignment="1">
      <alignment horizontal="left" vertical="center" wrapText="1"/>
    </xf>
    <xf numFmtId="0" fontId="14" fillId="11" borderId="38" xfId="0" applyFont="1" applyFill="1" applyBorder="1" applyAlignment="1">
      <alignment horizontal="left" vertical="center"/>
    </xf>
    <xf numFmtId="0" fontId="14" fillId="11" borderId="38" xfId="0" applyFont="1" applyFill="1" applyBorder="1" applyAlignment="1">
      <alignment horizontal="right" vertical="center"/>
    </xf>
    <xf numFmtId="0" fontId="14" fillId="11" borderId="39" xfId="0" applyFont="1" applyFill="1" applyBorder="1" applyAlignment="1">
      <alignment horizontal="right" vertical="center"/>
    </xf>
    <xf numFmtId="0" fontId="14" fillId="11" borderId="38" xfId="0" applyFont="1" applyFill="1" applyBorder="1"/>
    <xf numFmtId="0" fontId="14" fillId="11" borderId="39" xfId="0" applyFont="1" applyFill="1" applyBorder="1"/>
    <xf numFmtId="0" fontId="14" fillId="10" borderId="37" xfId="0" applyFont="1" applyFill="1" applyBorder="1" applyAlignment="1">
      <alignment horizontal="left" vertical="center"/>
    </xf>
    <xf numFmtId="0" fontId="14" fillId="10" borderId="38" xfId="0" applyFont="1" applyFill="1" applyBorder="1" applyAlignment="1">
      <alignment horizontal="left" vertical="center"/>
    </xf>
    <xf numFmtId="166" fontId="14" fillId="10" borderId="38" xfId="0" applyNumberFormat="1" applyFont="1" applyFill="1" applyBorder="1" applyAlignment="1">
      <alignment horizontal="left" vertical="center"/>
    </xf>
    <xf numFmtId="0" fontId="14" fillId="10" borderId="38" xfId="0" applyFont="1" applyFill="1" applyBorder="1"/>
    <xf numFmtId="0" fontId="14" fillId="10" borderId="39" xfId="0" applyFont="1" applyFill="1" applyBorder="1"/>
    <xf numFmtId="0" fontId="14" fillId="12" borderId="37" xfId="0" applyFont="1" applyFill="1" applyBorder="1" applyAlignment="1">
      <alignment horizontal="left" vertical="center"/>
    </xf>
    <xf numFmtId="0" fontId="14" fillId="12" borderId="38" xfId="0" applyFont="1" applyFill="1" applyBorder="1" applyAlignment="1">
      <alignment horizontal="left" vertical="center"/>
    </xf>
    <xf numFmtId="166" fontId="14" fillId="12" borderId="38" xfId="0" applyNumberFormat="1" applyFont="1" applyFill="1" applyBorder="1" applyAlignment="1">
      <alignment horizontal="left" vertical="center"/>
    </xf>
    <xf numFmtId="0" fontId="14" fillId="12" borderId="38" xfId="0" applyFont="1" applyFill="1" applyBorder="1"/>
    <xf numFmtId="0" fontId="14" fillId="12" borderId="39" xfId="0" applyFont="1" applyFill="1" applyBorder="1"/>
    <xf numFmtId="0" fontId="14" fillId="9" borderId="38" xfId="0" applyFont="1" applyFill="1" applyBorder="1"/>
    <xf numFmtId="0" fontId="14" fillId="9" borderId="39" xfId="0" applyFont="1" applyFill="1" applyBorder="1"/>
    <xf numFmtId="0" fontId="14" fillId="13" borderId="37" xfId="0" applyFont="1" applyFill="1" applyBorder="1" applyAlignment="1">
      <alignment horizontal="left" vertical="center" wrapText="1"/>
    </xf>
    <xf numFmtId="0" fontId="14" fillId="13" borderId="38" xfId="0" applyFont="1" applyFill="1" applyBorder="1" applyAlignment="1">
      <alignment horizontal="left" vertical="center" wrapText="1"/>
    </xf>
    <xf numFmtId="166" fontId="14" fillId="13" borderId="38" xfId="0" applyNumberFormat="1" applyFont="1" applyFill="1" applyBorder="1" applyAlignment="1">
      <alignment horizontal="left" vertical="center" wrapText="1"/>
    </xf>
    <xf numFmtId="0" fontId="14" fillId="13" borderId="38" xfId="0" applyFont="1" applyFill="1" applyBorder="1" applyAlignment="1">
      <alignment horizontal="left" vertical="center"/>
    </xf>
    <xf numFmtId="0" fontId="14" fillId="13" borderId="38" xfId="0" applyFont="1" applyFill="1" applyBorder="1"/>
    <xf numFmtId="0" fontId="14" fillId="13" borderId="39" xfId="0" applyFont="1" applyFill="1" applyBorder="1"/>
    <xf numFmtId="0" fontId="14" fillId="12" borderId="37" xfId="0" applyFont="1" applyFill="1" applyBorder="1" applyAlignment="1">
      <alignment horizontal="left" vertical="center" wrapText="1"/>
    </xf>
    <xf numFmtId="0" fontId="14" fillId="12" borderId="38" xfId="0" applyFont="1" applyFill="1" applyBorder="1" applyAlignment="1">
      <alignment horizontal="left" vertical="center" wrapText="1"/>
    </xf>
    <xf numFmtId="166" fontId="14" fillId="12" borderId="38" xfId="0" applyNumberFormat="1" applyFont="1" applyFill="1" applyBorder="1" applyAlignment="1">
      <alignment horizontal="left" vertical="center" wrapText="1"/>
    </xf>
    <xf numFmtId="0" fontId="14" fillId="9" borderId="37" xfId="0" applyFont="1" applyFill="1" applyBorder="1" applyAlignment="1">
      <alignment horizontal="left" vertical="center"/>
    </xf>
    <xf numFmtId="0" fontId="14" fillId="9" borderId="38" xfId="0" applyFont="1" applyFill="1" applyBorder="1" applyAlignment="1">
      <alignment horizontal="left" vertical="center"/>
    </xf>
    <xf numFmtId="0" fontId="11" fillId="12" borderId="38" xfId="0" applyFont="1" applyFill="1" applyBorder="1" applyAlignment="1">
      <alignment horizontal="left" vertical="center"/>
    </xf>
    <xf numFmtId="0" fontId="11" fillId="9" borderId="37" xfId="0" applyFont="1" applyFill="1" applyBorder="1" applyAlignment="1">
      <alignment horizontal="left" vertical="center"/>
    </xf>
    <xf numFmtId="0" fontId="11" fillId="9" borderId="38" xfId="0" applyFont="1" applyFill="1" applyBorder="1" applyAlignment="1">
      <alignment horizontal="left" vertical="center"/>
    </xf>
    <xf numFmtId="0" fontId="14" fillId="12" borderId="38" xfId="0" applyFont="1" applyFill="1" applyBorder="1" applyAlignment="1">
      <alignment horizontal="right"/>
    </xf>
    <xf numFmtId="0" fontId="14" fillId="12" borderId="39" xfId="0" applyFont="1" applyFill="1" applyBorder="1" applyAlignment="1">
      <alignment horizontal="right"/>
    </xf>
    <xf numFmtId="0" fontId="14" fillId="9" borderId="38" xfId="0" applyFont="1" applyFill="1" applyBorder="1" applyAlignment="1">
      <alignment horizontal="right"/>
    </xf>
    <xf numFmtId="0" fontId="14" fillId="9" borderId="39" xfId="0" applyFont="1" applyFill="1" applyBorder="1" applyAlignment="1">
      <alignment horizontal="right"/>
    </xf>
    <xf numFmtId="0" fontId="14" fillId="11" borderId="38" xfId="0" applyFont="1" applyFill="1" applyBorder="1" applyAlignment="1">
      <alignment horizontal="right"/>
    </xf>
    <xf numFmtId="0" fontId="14" fillId="11" borderId="39" xfId="0" applyFont="1" applyFill="1" applyBorder="1" applyAlignment="1">
      <alignment horizontal="right"/>
    </xf>
    <xf numFmtId="0" fontId="14" fillId="10" borderId="37" xfId="0" applyFont="1" applyFill="1" applyBorder="1" applyAlignment="1">
      <alignment horizontal="left" vertical="center" wrapText="1"/>
    </xf>
    <xf numFmtId="0" fontId="14" fillId="10" borderId="38" xfId="0" applyFont="1" applyFill="1" applyBorder="1" applyAlignment="1">
      <alignment horizontal="left" vertical="center" wrapText="1"/>
    </xf>
    <xf numFmtId="166" fontId="11" fillId="10" borderId="38" xfId="0" applyNumberFormat="1" applyFont="1" applyFill="1" applyBorder="1" applyAlignment="1" applyProtection="1">
      <alignment horizontal="left" vertical="center"/>
      <protection locked="0"/>
    </xf>
    <xf numFmtId="0" fontId="11" fillId="10" borderId="38" xfId="0" applyFont="1" applyFill="1" applyBorder="1" applyAlignment="1">
      <alignment horizontal="left" vertical="center"/>
    </xf>
    <xf numFmtId="0" fontId="14" fillId="10" borderId="38" xfId="0" applyFont="1" applyFill="1" applyBorder="1" applyAlignment="1">
      <alignment horizontal="right"/>
    </xf>
    <xf numFmtId="0" fontId="14" fillId="10" borderId="39" xfId="0" applyFont="1" applyFill="1" applyBorder="1" applyAlignment="1">
      <alignment horizontal="right"/>
    </xf>
    <xf numFmtId="0" fontId="11" fillId="11" borderId="38" xfId="0" applyFont="1" applyFill="1" applyBorder="1" applyAlignment="1">
      <alignment horizontal="left" vertical="center"/>
    </xf>
    <xf numFmtId="166" fontId="11" fillId="11" borderId="38" xfId="0" applyNumberFormat="1" applyFont="1" applyFill="1" applyBorder="1" applyAlignment="1" applyProtection="1">
      <alignment horizontal="left" vertical="center"/>
      <protection locked="0"/>
    </xf>
    <xf numFmtId="0" fontId="11" fillId="11" borderId="38" xfId="0" applyFont="1" applyFill="1" applyBorder="1" applyAlignment="1" applyProtection="1">
      <alignment horizontal="left" vertical="center"/>
      <protection locked="0"/>
    </xf>
    <xf numFmtId="166" fontId="11" fillId="12" borderId="38" xfId="0" applyNumberFormat="1" applyFont="1" applyFill="1" applyBorder="1" applyAlignment="1" applyProtection="1">
      <alignment horizontal="left" vertical="center"/>
      <protection locked="0"/>
    </xf>
    <xf numFmtId="0" fontId="14" fillId="11" borderId="37" xfId="7" applyFont="1" applyFill="1" applyBorder="1" applyAlignment="1">
      <alignment horizontal="left" vertical="center"/>
    </xf>
    <xf numFmtId="0" fontId="14" fillId="11" borderId="38" xfId="7" applyFont="1" applyFill="1" applyBorder="1" applyAlignment="1">
      <alignment horizontal="left" vertical="center"/>
    </xf>
    <xf numFmtId="166" fontId="14" fillId="11" borderId="38" xfId="7" applyNumberFormat="1" applyFont="1" applyFill="1" applyBorder="1" applyAlignment="1">
      <alignment horizontal="left" vertical="center"/>
    </xf>
    <xf numFmtId="166" fontId="14" fillId="10" borderId="38" xfId="7" applyNumberFormat="1" applyFont="1" applyFill="1" applyBorder="1" applyAlignment="1">
      <alignment horizontal="left" vertical="center"/>
    </xf>
    <xf numFmtId="0" fontId="14" fillId="11" borderId="37" xfId="0" applyFont="1" applyFill="1" applyBorder="1" applyAlignment="1">
      <alignment horizontal="left" vertical="center"/>
    </xf>
    <xf numFmtId="166" fontId="14" fillId="11" borderId="38" xfId="0" applyNumberFormat="1" applyFont="1" applyFill="1" applyBorder="1" applyAlignment="1">
      <alignment horizontal="left" vertical="center"/>
    </xf>
    <xf numFmtId="165" fontId="14" fillId="11" borderId="38" xfId="0" applyNumberFormat="1" applyFont="1" applyFill="1" applyBorder="1" applyAlignment="1">
      <alignment horizontal="left" vertical="center"/>
    </xf>
    <xf numFmtId="166" fontId="14" fillId="11" borderId="38" xfId="8" applyNumberFormat="1" applyFont="1" applyFill="1" applyBorder="1" applyAlignment="1">
      <alignment horizontal="left" vertical="center"/>
    </xf>
    <xf numFmtId="0" fontId="14" fillId="13" borderId="37" xfId="0" applyFont="1" applyFill="1" applyBorder="1" applyAlignment="1">
      <alignment horizontal="left" vertical="center"/>
    </xf>
    <xf numFmtId="166" fontId="11" fillId="13" borderId="38" xfId="0" applyNumberFormat="1" applyFont="1" applyFill="1" applyBorder="1" applyAlignment="1" applyProtection="1">
      <alignment horizontal="left" vertical="center"/>
      <protection locked="0"/>
    </xf>
    <xf numFmtId="0" fontId="14" fillId="13" borderId="38" xfId="0" applyFont="1" applyFill="1" applyBorder="1" applyAlignment="1">
      <alignment horizontal="right"/>
    </xf>
    <xf numFmtId="0" fontId="14" fillId="13" borderId="39" xfId="0" applyFont="1" applyFill="1" applyBorder="1" applyAlignment="1">
      <alignment horizontal="right"/>
    </xf>
    <xf numFmtId="166" fontId="14" fillId="10" borderId="38" xfId="0" applyNumberFormat="1" applyFont="1" applyFill="1" applyBorder="1" applyAlignment="1">
      <alignment horizontal="left" vertical="center" wrapText="1"/>
    </xf>
    <xf numFmtId="0" fontId="14" fillId="11" borderId="34" xfId="0" applyFont="1" applyFill="1" applyBorder="1" applyAlignment="1">
      <alignment horizontal="left" vertical="center" wrapText="1"/>
    </xf>
    <xf numFmtId="0" fontId="14" fillId="11" borderId="35" xfId="0" applyFont="1" applyFill="1" applyBorder="1" applyAlignment="1">
      <alignment horizontal="left" vertical="center" wrapText="1"/>
    </xf>
    <xf numFmtId="166" fontId="14" fillId="11" borderId="35" xfId="0" applyNumberFormat="1" applyFont="1" applyFill="1" applyBorder="1" applyAlignment="1">
      <alignment horizontal="left" vertical="center" wrapText="1"/>
    </xf>
    <xf numFmtId="0" fontId="14" fillId="11" borderId="35" xfId="0" applyFont="1" applyFill="1" applyBorder="1" applyAlignment="1">
      <alignment horizontal="left" vertical="center"/>
    </xf>
    <xf numFmtId="0" fontId="14" fillId="11" borderId="35" xfId="0" applyFont="1" applyFill="1" applyBorder="1" applyAlignment="1">
      <alignment horizontal="right"/>
    </xf>
    <xf numFmtId="0" fontId="14" fillId="11" borderId="36" xfId="0" applyFont="1" applyFill="1" applyBorder="1" applyAlignment="1">
      <alignment horizontal="right"/>
    </xf>
    <xf numFmtId="0" fontId="13" fillId="9" borderId="38" xfId="0" applyFont="1" applyFill="1" applyBorder="1" applyAlignment="1">
      <alignment horizontal="left" vertical="center" shrinkToFit="1"/>
    </xf>
    <xf numFmtId="0" fontId="14" fillId="11" borderId="38" xfId="0" applyFont="1" applyFill="1" applyBorder="1" applyAlignment="1">
      <alignment horizontal="left" vertical="center" shrinkToFit="1"/>
    </xf>
    <xf numFmtId="0" fontId="14" fillId="10" borderId="38" xfId="0" applyFont="1" applyFill="1" applyBorder="1" applyAlignment="1">
      <alignment horizontal="left" vertical="center" shrinkToFit="1"/>
    </xf>
    <xf numFmtId="0" fontId="14" fillId="12" borderId="38" xfId="0" applyFont="1" applyFill="1" applyBorder="1" applyAlignment="1">
      <alignment horizontal="left" vertical="center" shrinkToFit="1"/>
    </xf>
    <xf numFmtId="0" fontId="14" fillId="13" borderId="38" xfId="0" applyFont="1" applyFill="1" applyBorder="1" applyAlignment="1">
      <alignment horizontal="left" vertical="center" shrinkToFit="1"/>
    </xf>
    <xf numFmtId="0" fontId="18" fillId="9" borderId="38" xfId="0" applyFont="1" applyFill="1" applyBorder="1" applyAlignment="1">
      <alignment horizontal="left" vertical="center" shrinkToFit="1"/>
    </xf>
    <xf numFmtId="0" fontId="11" fillId="11" borderId="38" xfId="0" applyFont="1" applyFill="1" applyBorder="1" applyAlignment="1" applyProtection="1">
      <alignment horizontal="left" vertical="center" shrinkToFit="1"/>
      <protection locked="0"/>
    </xf>
    <xf numFmtId="0" fontId="14" fillId="11" borderId="38" xfId="7" applyFont="1" applyFill="1" applyBorder="1" applyAlignment="1">
      <alignment horizontal="left" vertical="center" shrinkToFit="1"/>
    </xf>
    <xf numFmtId="0" fontId="14" fillId="11" borderId="35" xfId="0" applyFont="1" applyFill="1" applyBorder="1" applyAlignment="1">
      <alignment horizontal="left" vertical="center" shrinkToFit="1"/>
    </xf>
    <xf numFmtId="0" fontId="0" fillId="9" borderId="38" xfId="0" applyFill="1" applyBorder="1" applyAlignment="1">
      <alignment horizontal="left" vertical="center" shrinkToFit="1"/>
    </xf>
    <xf numFmtId="0" fontId="14" fillId="9" borderId="38" xfId="0" applyFont="1" applyFill="1" applyBorder="1" applyAlignment="1">
      <alignment horizontal="left" vertical="center" shrinkToFit="1"/>
    </xf>
    <xf numFmtId="0" fontId="11" fillId="9" borderId="38" xfId="0" applyFont="1" applyFill="1" applyBorder="1" applyAlignment="1">
      <alignment horizontal="left" vertical="center" shrinkToFit="1"/>
    </xf>
    <xf numFmtId="0" fontId="15" fillId="0" borderId="39" xfId="0" applyFont="1" applyBorder="1"/>
    <xf numFmtId="10" fontId="15" fillId="0" borderId="39" xfId="0" applyNumberFormat="1" applyFont="1" applyBorder="1"/>
    <xf numFmtId="0" fontId="16" fillId="0" borderId="39" xfId="0" applyFont="1" applyBorder="1" applyAlignment="1">
      <alignment horizontal="center"/>
    </xf>
    <xf numFmtId="0" fontId="16" fillId="0" borderId="39" xfId="0" applyFont="1" applyBorder="1"/>
    <xf numFmtId="0" fontId="14" fillId="11" borderId="38" xfId="0" applyFont="1" applyFill="1" applyBorder="1" applyAlignment="1">
      <alignment horizontal="left" vertical="center" wrapText="1" shrinkToFit="1"/>
    </xf>
    <xf numFmtId="0" fontId="13" fillId="11" borderId="38" xfId="0" applyFont="1" applyFill="1" applyBorder="1" applyAlignment="1">
      <alignment horizontal="left" vertical="center" wrapText="1" shrinkToFit="1"/>
    </xf>
    <xf numFmtId="0" fontId="14" fillId="13" borderId="38" xfId="0" applyFont="1" applyFill="1" applyBorder="1" applyAlignment="1">
      <alignment horizontal="left" vertical="center" wrapText="1" shrinkToFit="1"/>
    </xf>
    <xf numFmtId="0" fontId="14" fillId="12" borderId="38" xfId="0" applyFont="1" applyFill="1" applyBorder="1" applyAlignment="1">
      <alignment horizontal="left" vertical="center" wrapText="1" shrinkToFit="1"/>
    </xf>
    <xf numFmtId="0" fontId="13" fillId="13" borderId="38" xfId="0" applyFont="1" applyFill="1" applyBorder="1" applyAlignment="1">
      <alignment horizontal="left" vertical="center" wrapText="1" shrinkToFit="1"/>
    </xf>
    <xf numFmtId="0" fontId="14" fillId="10" borderId="38" xfId="7" applyFont="1" applyFill="1" applyBorder="1" applyAlignment="1">
      <alignment horizontal="left" vertical="center" shrinkToFit="1"/>
    </xf>
    <xf numFmtId="0" fontId="13" fillId="10" borderId="38" xfId="0" applyFont="1" applyFill="1" applyBorder="1" applyAlignment="1">
      <alignment horizontal="left" vertical="center" shrinkToFit="1"/>
    </xf>
    <xf numFmtId="0" fontId="14" fillId="10" borderId="38" xfId="0" applyFont="1" applyFill="1" applyBorder="1" applyAlignment="1">
      <alignment horizontal="left" vertical="center" wrapText="1" shrinkToFit="1"/>
    </xf>
    <xf numFmtId="0" fontId="13" fillId="11" borderId="35" xfId="0" applyFont="1" applyFill="1" applyBorder="1" applyAlignment="1">
      <alignment horizontal="left" vertical="center" wrapText="1" shrinkToFit="1"/>
    </xf>
    <xf numFmtId="0" fontId="0" fillId="9" borderId="38" xfId="0" applyFill="1" applyBorder="1" applyAlignment="1">
      <alignment shrinkToFit="1"/>
    </xf>
    <xf numFmtId="0" fontId="0" fillId="0" borderId="3" xfId="0" applyBorder="1"/>
    <xf numFmtId="0" fontId="0" fillId="0" borderId="28" xfId="0" applyBorder="1"/>
    <xf numFmtId="0" fontId="13" fillId="11" borderId="38" xfId="0" applyFont="1" applyFill="1" applyBorder="1" applyAlignment="1">
      <alignment horizontal="left" vertical="center" shrinkToFit="1"/>
    </xf>
    <xf numFmtId="0" fontId="13" fillId="13" borderId="38" xfId="0" applyFont="1" applyFill="1" applyBorder="1" applyAlignment="1">
      <alignment horizontal="left" vertical="center" shrinkToFit="1"/>
    </xf>
    <xf numFmtId="0" fontId="13" fillId="11" borderId="35" xfId="0" applyFont="1" applyFill="1" applyBorder="1" applyAlignment="1">
      <alignment horizontal="left" vertical="center" shrinkToFit="1"/>
    </xf>
    <xf numFmtId="0" fontId="12" fillId="0" borderId="0" xfId="0" applyFont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10" xfId="0" applyBorder="1" applyAlignment="1">
      <alignment horizontal="left"/>
    </xf>
    <xf numFmtId="0" fontId="16" fillId="0" borderId="19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8" fillId="7" borderId="1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8" xfId="0" applyFont="1" applyFill="1" applyBorder="1" applyAlignment="1">
      <alignment horizontal="left" vertical="center"/>
    </xf>
    <xf numFmtId="0" fontId="8" fillId="7" borderId="9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 shrinkToFit="1"/>
    </xf>
    <xf numFmtId="0" fontId="8" fillId="7" borderId="8" xfId="0" applyFont="1" applyFill="1" applyBorder="1" applyAlignment="1">
      <alignment horizontal="left" vertical="center" shrinkToFit="1"/>
    </xf>
    <xf numFmtId="0" fontId="8" fillId="7" borderId="9" xfId="0" applyFont="1" applyFill="1" applyBorder="1" applyAlignment="1">
      <alignment horizontal="left" vertical="center" shrinkToFit="1"/>
    </xf>
  </cellXfs>
  <cellStyles count="9">
    <cellStyle name="Excel Built-in Heading 4" xfId="7" xr:uid="{FBBFB070-03C9-47E8-83A9-49D6A8F25313}"/>
    <cellStyle name="Heading 4" xfId="8" builtinId="19"/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32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4"/>
      </font>
      <numFmt numFmtId="0" formatCode="General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0" formatCode="General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4"/>
      </font>
      <numFmt numFmtId="166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166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166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166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166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166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166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ont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4"/>
      </font>
      <numFmt numFmtId="0" formatCode="General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0" formatCode="General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4"/>
      </font>
      <numFmt numFmtId="166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166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166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166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166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166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166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ont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4"/>
      </font>
      <numFmt numFmtId="0" formatCode="General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0" formatCode="General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4"/>
      </font>
      <numFmt numFmtId="166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166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166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166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166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166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166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ont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4"/>
      </font>
      <numFmt numFmtId="0" formatCode="General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0" formatCode="General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4"/>
      </font>
      <numFmt numFmtId="166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166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166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166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166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166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166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ont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4"/>
      </font>
      <numFmt numFmtId="0" formatCode="General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0" formatCode="General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4"/>
      </font>
      <numFmt numFmtId="166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166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166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166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166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166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166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ont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4"/>
      </font>
      <numFmt numFmtId="0" formatCode="General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0" formatCode="General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4"/>
      </font>
      <numFmt numFmtId="166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166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166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166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166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166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166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ont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4"/>
      </font>
      <numFmt numFmtId="0" formatCode="General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0" formatCode="General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4"/>
      </font>
      <numFmt numFmtId="166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166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166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166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166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166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166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ill>
        <patternFill patternType="solid">
          <fgColor indexed="64"/>
          <bgColor rgb="FFFFFFFF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ont>
        <sz val="14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4"/>
      </font>
      <numFmt numFmtId="0" formatCode="General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4"/>
      </font>
      <numFmt numFmtId="0" formatCode="General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4B084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4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z val="14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4"/>
      </font>
      <fill>
        <patternFill patternType="solid">
          <fgColor indexed="64"/>
          <bgColor rgb="FFF4B084"/>
        </patternFill>
      </fill>
      <alignment horizontal="left" vertical="center" textRotation="0" wrapText="1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4"/>
      </font>
      <numFmt numFmtId="166" formatCode="0.000"/>
      <fill>
        <patternFill patternType="solid">
          <fgColor indexed="64"/>
          <bgColor rgb="FFF4B084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4"/>
      </font>
      <numFmt numFmtId="166" formatCode="0.000"/>
      <fill>
        <patternFill patternType="solid">
          <fgColor indexed="64"/>
          <bgColor rgb="FFF4B084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166" formatCode="0.000"/>
      <fill>
        <patternFill patternType="solid">
          <fgColor indexed="64"/>
          <bgColor rgb="FFF4B084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166" formatCode="0.000"/>
      <fill>
        <patternFill patternType="solid">
          <fgColor indexed="64"/>
          <bgColor rgb="FFF4B084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166" formatCode="0.000"/>
      <fill>
        <patternFill patternType="solid">
          <fgColor indexed="64"/>
          <bgColor rgb="FFF4B084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166" formatCode="0.000"/>
      <fill>
        <patternFill patternType="solid">
          <fgColor indexed="64"/>
          <bgColor rgb="FFF4B084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numFmt numFmtId="166" formatCode="0.000"/>
      <fill>
        <patternFill patternType="solid">
          <fgColor indexed="64"/>
          <bgColor rgb="FFF4B084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4B084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rgb="FFF4B084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4B084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z val="14"/>
      </font>
      <fill>
        <patternFill patternType="solid">
          <fgColor indexed="64"/>
          <bgColor rgb="FFF4B084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sz val="14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numFmt numFmtId="0" formatCode="General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z val="14"/>
      </font>
      <fill>
        <patternFill patternType="solid">
          <fgColor indexed="64"/>
          <bgColor rgb="FFFFD966"/>
        </patternFill>
      </fill>
      <alignment horizontal="left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z val="14"/>
      </font>
      <numFmt numFmtId="0" formatCode="General"/>
      <fill>
        <patternFill patternType="solid">
          <fgColor indexed="64"/>
          <bgColor rgb="FFFFD966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z val="14"/>
      </font>
      <numFmt numFmtId="0" formatCode="General"/>
      <fill>
        <patternFill patternType="solid">
          <fgColor indexed="64"/>
          <bgColor rgb="FFFFD966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z val="14"/>
      </font>
      <fill>
        <patternFill patternType="solid">
          <fgColor indexed="64"/>
          <bgColor rgb="FFFFD966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z val="14"/>
      </font>
      <fill>
        <patternFill patternType="solid">
          <fgColor indexed="64"/>
          <bgColor rgb="FFFFD966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z val="14"/>
      </font>
      <fill>
        <patternFill patternType="solid">
          <fgColor indexed="64"/>
          <bgColor rgb="FFFFD966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z val="14"/>
      </font>
      <fill>
        <patternFill patternType="solid">
          <fgColor indexed="64"/>
          <bgColor rgb="FFFFD966"/>
        </patternFill>
      </fill>
      <alignment horizontal="left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z val="14"/>
      </font>
      <fill>
        <patternFill patternType="solid">
          <fgColor indexed="64"/>
          <bgColor rgb="FFFFD966"/>
        </patternFill>
      </fill>
      <alignment horizontal="left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z val="14"/>
      </font>
      <fill>
        <patternFill patternType="solid">
          <fgColor indexed="64"/>
          <bgColor rgb="FFFFD966"/>
        </patternFill>
      </fill>
      <alignment horizontal="left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z val="14"/>
      </font>
      <numFmt numFmtId="166" formatCode="0.000"/>
      <fill>
        <patternFill patternType="solid">
          <fgColor indexed="64"/>
          <bgColor rgb="FFFFD966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z val="14"/>
      </font>
      <numFmt numFmtId="166" formatCode="0.000"/>
      <fill>
        <patternFill patternType="solid">
          <fgColor indexed="64"/>
          <bgColor rgb="FFFFD966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z val="14"/>
      </font>
      <numFmt numFmtId="166" formatCode="0.000"/>
      <fill>
        <patternFill patternType="solid">
          <fgColor indexed="64"/>
          <bgColor rgb="FFFFD966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z val="14"/>
      </font>
      <numFmt numFmtId="166" formatCode="0.000"/>
      <fill>
        <patternFill patternType="solid">
          <fgColor indexed="64"/>
          <bgColor rgb="FFFFD966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z val="14"/>
      </font>
      <numFmt numFmtId="166" formatCode="0.000"/>
      <fill>
        <patternFill patternType="solid">
          <fgColor indexed="64"/>
          <bgColor rgb="FFFFD966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z val="14"/>
      </font>
      <numFmt numFmtId="166" formatCode="0.000"/>
      <fill>
        <patternFill patternType="solid">
          <fgColor indexed="64"/>
          <bgColor rgb="FFFFD966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z val="14"/>
      </font>
      <numFmt numFmtId="166" formatCode="0.000"/>
      <fill>
        <patternFill patternType="solid">
          <fgColor indexed="64"/>
          <bgColor rgb="FFFFD966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z val="14"/>
      </font>
      <fill>
        <patternFill patternType="solid">
          <fgColor indexed="64"/>
          <bgColor rgb="FFFFD966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rgb="FFFFD966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z val="14"/>
      </font>
      <fill>
        <patternFill patternType="solid">
          <fgColor indexed="64"/>
          <bgColor rgb="FFFFD966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z val="14"/>
      </font>
      <fill>
        <patternFill patternType="solid">
          <fgColor indexed="64"/>
          <bgColor rgb="FFFFD966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numFmt numFmtId="164" formatCode="0.0"/>
    </dxf>
    <dxf>
      <numFmt numFmtId="2" formatCode="0.0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N-2" refreshedDate="45631.534303472225" createdVersion="8" refreshedVersion="8" minRefreshableVersion="3" recordCount="172" xr:uid="{06B1DF5A-329C-4256-9971-6C961D59C2D7}">
  <cacheSource type="worksheet">
    <worksheetSource name="Table1"/>
  </cacheSource>
  <cacheFields count="32">
    <cacheField name="PART #" numFmtId="0">
      <sharedItems containsString="0" containsBlank="1" containsNumber="1" containsInteger="1" minValue="1028633" maxValue="1760421"/>
    </cacheField>
    <cacheField name="QTY. " numFmtId="0">
      <sharedItems containsString="0" containsBlank="1" containsNumber="1" containsInteger="1" minValue="1" maxValue="36"/>
    </cacheField>
    <cacheField name="ROLLFORMED" numFmtId="0">
      <sharedItems containsBlank="1" count="3">
        <m/>
        <s v="YES"/>
        <s v="NO"/>
      </sharedItems>
    </cacheField>
    <cacheField name="GAUGE" numFmtId="0">
      <sharedItems containsBlank="1" count="5">
        <m/>
        <s v="12GA"/>
        <s v="14GA"/>
        <s v="18GA"/>
        <s v="16GA"/>
      </sharedItems>
    </cacheField>
    <cacheField name="L" numFmtId="0">
      <sharedItems containsString="0" containsBlank="1" containsNumber="1" minValue="2" maxValue="168"/>
    </cacheField>
    <cacheField name="A" numFmtId="0">
      <sharedItems containsBlank="1" containsMixedTypes="1" containsNumber="1" minValue="2" maxValue="13.75"/>
    </cacheField>
    <cacheField name="NB" numFmtId="0">
      <sharedItems containsBlank="1" containsMixedTypes="1" containsNumber="1" minValue="0" maxValue="3.75"/>
    </cacheField>
    <cacheField name="NT" numFmtId="0">
      <sharedItems containsBlank="1" containsMixedTypes="1" containsNumber="1" minValue="0" maxValue="6.5"/>
    </cacheField>
    <cacheField name="W1" numFmtId="0">
      <sharedItems containsBlank="1" containsMixedTypes="1" containsNumber="1" minValue="1.5" maxValue="17.96"/>
    </cacheField>
    <cacheField name="W2" numFmtId="0">
      <sharedItems containsBlank="1" containsMixedTypes="1" containsNumber="1" minValue="1.5" maxValue="13.49"/>
    </cacheField>
    <cacheField name="FLAT" numFmtId="0">
      <sharedItems containsString="0" containsBlank="1" containsNumber="1" minValue="2.37" maxValue="118.44"/>
    </cacheField>
    <cacheField name="PROFILE" numFmtId="0">
      <sharedItems containsBlank="1" count="17">
        <m/>
        <s v="EXT-WALL-1"/>
        <s v="INT-PANEL-1"/>
        <s v="EXT-WALL-CORNER-3"/>
        <s v="EXT-WALL-2"/>
        <s v="INT-CORNER"/>
        <s v="HEADER PANEL"/>
        <s v="END CAP"/>
        <s v="C-CHANNEL"/>
        <s v="L-ANGLE"/>
        <s v="S-TRIM"/>
        <s v="Z-CHANNEL DOOR"/>
        <s v="C-CHANNEL DOOR"/>
        <s v="DRIP STRIP"/>
        <s v="HAT CHANNEL"/>
        <s v="Z-CHANNEL FLOOR"/>
        <s v="ENDCAP" u="1"/>
      </sharedItems>
    </cacheField>
    <cacheField name="WHERE USED" numFmtId="0">
      <sharedItems/>
    </cacheField>
    <cacheField name="DESCRIPTION" numFmtId="0">
      <sharedItems containsBlank="1"/>
    </cacheField>
    <cacheField name="GROUP" numFmtId="0">
      <sharedItems containsBlank="1"/>
    </cacheField>
    <cacheField name="HOLD OUT" numFmtId="0">
      <sharedItems containsBlank="1"/>
    </cacheField>
    <cacheField name="MATERIAL" numFmtId="0">
      <sharedItems containsBlank="1"/>
    </cacheField>
    <cacheField name="MATERIAL#" numFmtId="0">
      <sharedItems containsBlank="1" count="15">
        <m/>
        <s v="817-00226"/>
        <s v="817-00230"/>
        <s v="817-00239"/>
        <s v="817-00233"/>
        <s v="817-00284"/>
        <s v="" u="1"/>
        <s v="CHANGE TO 14GA" u="1"/>
        <s v="817-00231" u="1"/>
        <s v="817-00227" u="1"/>
        <s v="817-00529" u="1"/>
        <s v="817-00229" u="1"/>
        <s v="817-00237" u="1"/>
        <s v="817-00225" u="1"/>
        <s v="817-00234" u="1"/>
      </sharedItems>
    </cacheField>
    <cacheField name="COIL MATERIAL#" numFmtId="0">
      <sharedItems containsBlank="1"/>
    </cacheField>
    <cacheField name="REMARKS" numFmtId="0">
      <sharedItems containsBlank="1"/>
    </cacheField>
    <cacheField name="SINGLE PART WEIGHT (LBS)" numFmtId="0">
      <sharedItems containsString="0" containsBlank="1" containsNumber="1" minValue="0.9" maxValue="131.58000000000001"/>
    </cacheField>
    <cacheField name="TOTAL PART WEIGHT (LBS)" numFmtId="0">
      <sharedItems containsString="0" containsBlank="1" containsNumber="1" minValue="4.1100000000000003" maxValue="3552.6600000000003"/>
    </cacheField>
    <cacheField name="SHEET WIDTH" numFmtId="0">
      <sharedItems containsString="0" containsBlank="1" containsNumber="1" minValue="50" maxValue="54.5"/>
    </cacheField>
    <cacheField name="SHEET LENGTH" numFmtId="0">
      <sharedItems containsString="0" containsBlank="1" containsNumber="1" containsInteger="1" minValue="144" maxValue="168"/>
    </cacheField>
    <cacheField name="SHEET AREA" numFmtId="0">
      <sharedItems containsString="0" containsBlank="1" containsNumber="1" containsInteger="1" minValue="7200" maxValue="9156"/>
    </cacheField>
    <cacheField name="PART AREA" numFmtId="0">
      <sharedItems containsString="0" containsBlank="1" containsNumber="1" minValue="40.443800000000003" maxValue="7070"/>
    </cacheField>
    <cacheField name="PART/ SHEET" numFmtId="0">
      <sharedItems containsString="0" containsBlank="1" containsNumber="1" containsInteger="1" minValue="1" maxValue="216"/>
    </cacheField>
    <cacheField name="SHEET REQUIRED FOR TOTAL QTY" numFmtId="0">
      <sharedItems containsString="0" containsBlank="1" containsNumber="1" minValue="0.5" maxValue="13.5"/>
    </cacheField>
    <cacheField name="TOTAL MATERIAL WEIGHT (LBS)" numFmtId="0">
      <sharedItems containsString="0" containsBlank="1" containsNumber="1" minValue="52.012800000000006" maxValue="3751.6893120000004"/>
    </cacheField>
    <cacheField name="TOTAL LENGTH (ft)" numFmtId="0">
      <sharedItems containsString="0" containsBlank="1" containsNumber="1" minValue="1.6325000000000001" maxValue="360.11250000000001"/>
    </cacheField>
    <cacheField name="WASTAGE" numFmtId="0" formula="'TOTAL MATERIAL WEIGHT (LBS)'-'TOTAL PART WEIGHT (LBS)'" databaseField="0"/>
    <cacheField name="% WASTAGE" numFmtId="0" formula="WASTAGE/'TOTAL MATERIAL WEIGHT (LBS)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">
  <r>
    <m/>
    <m/>
    <x v="0"/>
    <x v="0"/>
    <m/>
    <m/>
    <m/>
    <m/>
    <m/>
    <m/>
    <m/>
    <x v="0"/>
    <s v="ROOF-1"/>
    <m/>
    <m/>
    <m/>
    <m/>
    <x v="0"/>
    <m/>
    <m/>
    <m/>
    <m/>
    <m/>
    <m/>
    <m/>
    <m/>
    <m/>
    <m/>
    <m/>
    <m/>
  </r>
  <r>
    <n v="1724906"/>
    <n v="27"/>
    <x v="1"/>
    <x v="1"/>
    <n v="160.05000000000001"/>
    <n v="3.07"/>
    <n v="0"/>
    <n v="0"/>
    <n v="16.062000000000001"/>
    <m/>
    <n v="26.5"/>
    <x v="1"/>
    <s v="ROOF"/>
    <s v="PANEL, ROOF, INTERLOCKING"/>
    <s v="ROOF-1"/>
    <m/>
    <s v="G90 Grade SS50"/>
    <x v="1"/>
    <s v="817-00528"/>
    <m/>
    <n v="131.58000000000001"/>
    <n v="3552.6600000000003"/>
    <n v="54.5"/>
    <n v="168"/>
    <n v="9156"/>
    <n v="4241.3250000000007"/>
    <n v="2"/>
    <n v="13.5"/>
    <n v="3751.6893120000004"/>
    <n v="360.11250000000001"/>
  </r>
  <r>
    <m/>
    <m/>
    <x v="0"/>
    <x v="0"/>
    <m/>
    <m/>
    <m/>
    <m/>
    <m/>
    <m/>
    <m/>
    <x v="0"/>
    <s v="ROOF-2"/>
    <m/>
    <m/>
    <m/>
    <m/>
    <x v="0"/>
    <m/>
    <m/>
    <m/>
    <m/>
    <m/>
    <m/>
    <m/>
    <m/>
    <m/>
    <m/>
    <m/>
    <m/>
  </r>
  <r>
    <n v="1724906"/>
    <n v="8"/>
    <x v="1"/>
    <x v="1"/>
    <n v="160.05000000000001"/>
    <n v="3.07"/>
    <n v="0"/>
    <n v="0"/>
    <n v="16.062000000000001"/>
    <m/>
    <n v="26.5"/>
    <x v="1"/>
    <s v="ROOF"/>
    <s v="PANEL, ROOF, INTERLOCKING"/>
    <s v="ROOF-2"/>
    <m/>
    <s v="G90 Grade SS50"/>
    <x v="1"/>
    <s v="817-00528"/>
    <m/>
    <n v="131.58000000000001"/>
    <n v="1052.6400000000001"/>
    <n v="54.5"/>
    <n v="168"/>
    <n v="9156"/>
    <n v="4241.3250000000007"/>
    <n v="2"/>
    <n v="4"/>
    <n v="1111.6116480000001"/>
    <n v="106.7"/>
  </r>
  <r>
    <m/>
    <m/>
    <x v="0"/>
    <x v="0"/>
    <m/>
    <m/>
    <m/>
    <m/>
    <m/>
    <m/>
    <m/>
    <x v="0"/>
    <s v="CEILING-1"/>
    <m/>
    <m/>
    <m/>
    <m/>
    <x v="0"/>
    <m/>
    <m/>
    <m/>
    <m/>
    <m/>
    <m/>
    <m/>
    <m/>
    <m/>
    <m/>
    <m/>
    <m/>
  </r>
  <r>
    <n v="1724890"/>
    <n v="17"/>
    <x v="1"/>
    <x v="2"/>
    <n v="144.65"/>
    <n v="3.02"/>
    <n v="0"/>
    <n v="0"/>
    <n v="16"/>
    <m/>
    <n v="26.5"/>
    <x v="1"/>
    <s v="CEILING"/>
    <s v="PANEL, CEILING, INTERLOCKING"/>
    <s v="CEILING-1"/>
    <m/>
    <s v="G90 Grade SS50"/>
    <x v="2"/>
    <s v="817-00529"/>
    <m/>
    <n v="85.84"/>
    <n v="1459.28"/>
    <n v="54.5"/>
    <n v="168"/>
    <n v="9156"/>
    <n v="3833.2250000000004"/>
    <n v="2"/>
    <n v="8.5"/>
    <n v="1710.6154799999999"/>
    <n v="204.92083333333335"/>
  </r>
  <r>
    <n v="1724898"/>
    <n v="1"/>
    <x v="2"/>
    <x v="3"/>
    <n v="141.4"/>
    <m/>
    <m/>
    <m/>
    <m/>
    <m/>
    <n v="31.97"/>
    <x v="2"/>
    <s v="CEILING"/>
    <s v="LINER PANEL"/>
    <s v="CEILING-1"/>
    <m/>
    <s v="G90 Grade SS50"/>
    <x v="3"/>
    <s v="-"/>
    <m/>
    <n v="66.290000000000006"/>
    <n v="66.290000000000006"/>
    <n v="50"/>
    <n v="144"/>
    <n v="7200"/>
    <n v="4520.558"/>
    <n v="1"/>
    <n v="1"/>
    <n v="104.02560000000001"/>
    <n v="11.783333333333333"/>
  </r>
  <r>
    <n v="1724897"/>
    <n v="7"/>
    <x v="2"/>
    <x v="3"/>
    <n v="141.4"/>
    <m/>
    <m/>
    <m/>
    <m/>
    <m/>
    <n v="50"/>
    <x v="2"/>
    <s v="CEILING"/>
    <s v="STANDARD LINER PANEL"/>
    <s v="CEILING-1"/>
    <m/>
    <s v="G90 Grade SS50"/>
    <x v="3"/>
    <s v="-"/>
    <m/>
    <n v="103.67"/>
    <n v="725.69"/>
    <n v="50"/>
    <n v="144"/>
    <n v="7200"/>
    <n v="7070"/>
    <n v="1"/>
    <n v="7"/>
    <n v="728.17920000000004"/>
    <n v="82.483333333333334"/>
  </r>
  <r>
    <m/>
    <m/>
    <x v="0"/>
    <x v="0"/>
    <m/>
    <m/>
    <m/>
    <m/>
    <m/>
    <m/>
    <m/>
    <x v="0"/>
    <s v="CEILING-2"/>
    <m/>
    <m/>
    <m/>
    <m/>
    <x v="0"/>
    <m/>
    <m/>
    <m/>
    <m/>
    <m/>
    <m/>
    <m/>
    <m/>
    <m/>
    <m/>
    <m/>
    <m/>
  </r>
  <r>
    <n v="1724890"/>
    <n v="16"/>
    <x v="1"/>
    <x v="2"/>
    <n v="144.65"/>
    <n v="3.02"/>
    <n v="0"/>
    <n v="0"/>
    <n v="16"/>
    <m/>
    <n v="26.5"/>
    <x v="1"/>
    <s v="CEILING"/>
    <s v="PANEL, CEILING, INTERLOCKING"/>
    <s v="CEILING-2"/>
    <m/>
    <s v="G90 Grade SS50"/>
    <x v="2"/>
    <s v="817-00529"/>
    <m/>
    <n v="85.84"/>
    <n v="1373.44"/>
    <n v="54.5"/>
    <n v="168"/>
    <n v="9156"/>
    <n v="3833.2250000000004"/>
    <n v="2"/>
    <n v="8"/>
    <n v="1609.9910400000001"/>
    <n v="192.86666666666667"/>
  </r>
  <r>
    <n v="1724897"/>
    <n v="4"/>
    <x v="2"/>
    <x v="3"/>
    <n v="141.4"/>
    <m/>
    <m/>
    <m/>
    <m/>
    <m/>
    <n v="50"/>
    <x v="2"/>
    <s v="CEILING"/>
    <s v="STANDARD LINER PANEL"/>
    <s v="CEILING-2"/>
    <m/>
    <s v="G90 Grade SS50"/>
    <x v="3"/>
    <s v="-"/>
    <m/>
    <n v="103.67"/>
    <n v="414.68"/>
    <n v="50"/>
    <n v="144"/>
    <n v="7200"/>
    <n v="7070"/>
    <n v="1"/>
    <n v="4"/>
    <n v="416.10240000000005"/>
    <n v="47.133333333333333"/>
  </r>
  <r>
    <n v="1724896"/>
    <n v="1"/>
    <x v="2"/>
    <x v="3"/>
    <n v="141.4"/>
    <m/>
    <m/>
    <m/>
    <m/>
    <m/>
    <n v="44.71"/>
    <x v="2"/>
    <s v="CEILING"/>
    <s v="LINER PANEL"/>
    <s v="CEILING-2"/>
    <m/>
    <s v="G90 Grade SS50"/>
    <x v="3"/>
    <s v="-"/>
    <m/>
    <n v="92.7"/>
    <n v="92.7"/>
    <n v="50"/>
    <n v="144"/>
    <n v="7200"/>
    <n v="6321.9940000000006"/>
    <n v="1"/>
    <n v="1"/>
    <n v="104.02560000000001"/>
    <n v="11.783333333333333"/>
  </r>
  <r>
    <m/>
    <m/>
    <x v="0"/>
    <x v="0"/>
    <m/>
    <m/>
    <m/>
    <m/>
    <m/>
    <m/>
    <m/>
    <x v="0"/>
    <s v="CEILING-3"/>
    <m/>
    <m/>
    <m/>
    <m/>
    <x v="0"/>
    <m/>
    <m/>
    <m/>
    <m/>
    <m/>
    <m/>
    <m/>
    <m/>
    <m/>
    <m/>
    <m/>
    <m/>
  </r>
  <r>
    <n v="1724890"/>
    <n v="1"/>
    <x v="1"/>
    <x v="2"/>
    <n v="144.65"/>
    <n v="3.02"/>
    <n v="0"/>
    <n v="0"/>
    <n v="16"/>
    <m/>
    <n v="26.5"/>
    <x v="1"/>
    <s v="CEILING"/>
    <s v="PANEL, CEILING, INTERLOCKING"/>
    <s v="CEILING-3"/>
    <m/>
    <s v="G90 Grade SS50"/>
    <x v="2"/>
    <s v="817-00529"/>
    <m/>
    <n v="85.84"/>
    <n v="85.84"/>
    <n v="54.5"/>
    <n v="168"/>
    <n v="9156"/>
    <n v="3833.2250000000004"/>
    <n v="2"/>
    <n v="0.5"/>
    <n v="100.62444000000001"/>
    <n v="12.054166666666667"/>
  </r>
  <r>
    <m/>
    <m/>
    <x v="0"/>
    <x v="0"/>
    <m/>
    <m/>
    <m/>
    <m/>
    <m/>
    <m/>
    <m/>
    <x v="0"/>
    <s v="WALL-A1"/>
    <m/>
    <m/>
    <m/>
    <m/>
    <x v="0"/>
    <m/>
    <m/>
    <m/>
    <m/>
    <m/>
    <m/>
    <m/>
    <m/>
    <m/>
    <m/>
    <m/>
    <m/>
  </r>
  <r>
    <n v="1724917"/>
    <n v="1"/>
    <x v="2"/>
    <x v="1"/>
    <n v="135.93"/>
    <n v="3.24"/>
    <n v="1.75"/>
    <n v="6.5"/>
    <n v="9"/>
    <n v="9"/>
    <n v="29"/>
    <x v="3"/>
    <s v="EXTERNAL WALL- A&amp;B"/>
    <s v="WALL,CORNER,INTERLOCKING"/>
    <s v="WALL-A1"/>
    <m/>
    <s v="G90 Grade SS50"/>
    <x v="1"/>
    <s v="-"/>
    <m/>
    <n v="119.46"/>
    <n v="119.46"/>
    <n v="54.5"/>
    <n v="168"/>
    <n v="9156"/>
    <n v="3941.9700000000003"/>
    <n v="1"/>
    <n v="1"/>
    <n v="277.90291200000001"/>
    <n v="11.327500000000001"/>
  </r>
  <r>
    <n v="1724922"/>
    <n v="1"/>
    <x v="2"/>
    <x v="1"/>
    <n v="135.92660000000001"/>
    <n v="3.0710000000000002"/>
    <n v="1.75"/>
    <n v="1.0000000000000001E-5"/>
    <n v="8"/>
    <m/>
    <n v="18"/>
    <x v="4"/>
    <s v="EXTERNAL WALL-A"/>
    <s v="PANEL, WALL, INTERLOCKING"/>
    <s v="WALL-A1"/>
    <m/>
    <s v="G90 Grade SS50"/>
    <x v="1"/>
    <s v="-"/>
    <m/>
    <n v="75.53"/>
    <n v="75.53"/>
    <n v="54.5"/>
    <n v="168"/>
    <n v="9156"/>
    <n v="2446.6788000000001"/>
    <n v="3"/>
    <n v="0.5"/>
    <n v="138.95145600000001"/>
    <n v="11.327216666666667"/>
  </r>
  <r>
    <n v="1724923"/>
    <n v="1"/>
    <x v="2"/>
    <x v="1"/>
    <n v="47.284999999999997"/>
    <n v="3.0710000000000002"/>
    <n v="1.75"/>
    <n v="1E-4"/>
    <n v="12.093999999999999"/>
    <m/>
    <n v="22.532"/>
    <x v="1"/>
    <s v="EXTERNAL WALL- A DOOR"/>
    <s v="PANEL, WALL, INTERLOCKING"/>
    <s v="WALL-A1"/>
    <m/>
    <s v="G90 Grade SS50"/>
    <x v="1"/>
    <s v="-"/>
    <m/>
    <n v="32.17"/>
    <n v="32.17"/>
    <n v="54.5"/>
    <n v="168"/>
    <n v="9156"/>
    <n v="1065.42562"/>
    <n v="6"/>
    <n v="0.5"/>
    <n v="138.95145600000001"/>
    <n v="3.9404166666666662"/>
  </r>
  <r>
    <n v="1724924"/>
    <n v="1"/>
    <x v="1"/>
    <x v="1"/>
    <n v="47.284999999999997"/>
    <n v="3.0710000000000002"/>
    <n v="1.75"/>
    <n v="0"/>
    <n v="16.062000000000001"/>
    <m/>
    <n v="26.5"/>
    <x v="1"/>
    <s v="EXTERNAL WALL- A DOOR"/>
    <s v="PANEL, WALL, INTERLOCKING"/>
    <s v="WALL-A1"/>
    <m/>
    <s v="G90 Grade SS50"/>
    <x v="1"/>
    <s v="817-00528"/>
    <m/>
    <n v="38.229999999999997"/>
    <n v="38.229999999999997"/>
    <n v="54.5"/>
    <n v="168"/>
    <n v="9156"/>
    <n v="1253.0525"/>
    <n v="6"/>
    <n v="0.5"/>
    <n v="138.95145600000001"/>
    <n v="3.9404166666666662"/>
  </r>
  <r>
    <n v="1724925"/>
    <n v="1"/>
    <x v="2"/>
    <x v="1"/>
    <n v="47.284999999999997"/>
    <n v="3.0710000000000002"/>
    <n v="1.75"/>
    <n v="1E-4"/>
    <n v="12.093999999999999"/>
    <m/>
    <n v="22.532"/>
    <x v="1"/>
    <s v="EXTERNAL WALL- A DOOR"/>
    <s v="PANEL, WALL, INTERLOCKING"/>
    <s v="WALL-A1"/>
    <m/>
    <s v="G90 Grade SS50"/>
    <x v="1"/>
    <s v="-"/>
    <m/>
    <n v="32.14"/>
    <n v="32.14"/>
    <n v="54.5"/>
    <n v="168"/>
    <n v="9156"/>
    <n v="1065.42562"/>
    <n v="6"/>
    <n v="0.5"/>
    <n v="138.95145600000001"/>
    <n v="3.9404166666666662"/>
  </r>
  <r>
    <n v="1724926"/>
    <n v="1"/>
    <x v="2"/>
    <x v="1"/>
    <n v="135.92660000000001"/>
    <n v="3.0710000000000002"/>
    <n v="1.75"/>
    <n v="1E-4"/>
    <n v="8"/>
    <m/>
    <n v="18.437999999999999"/>
    <x v="1"/>
    <s v="EXTERNAL WALL- A"/>
    <s v="PANEL, WALL, INTERLOCKING"/>
    <s v="WALL-A1"/>
    <m/>
    <s v="G90 Grade SS50"/>
    <x v="1"/>
    <s v="-"/>
    <m/>
    <n v="77.34"/>
    <n v="77.34"/>
    <n v="54.5"/>
    <n v="168"/>
    <n v="9156"/>
    <n v="2506.2146508000001"/>
    <n v="2"/>
    <n v="0.5"/>
    <n v="138.95145600000001"/>
    <n v="11.327216666666667"/>
  </r>
  <r>
    <n v="1725025"/>
    <n v="1"/>
    <x v="2"/>
    <x v="4"/>
    <n v="135.92660000000001"/>
    <n v="3"/>
    <n v="1.75"/>
    <n v="1E-4"/>
    <n v="8"/>
    <m/>
    <n v="18.532"/>
    <x v="1"/>
    <s v="EXTERNAL WALL- A"/>
    <s v="PANEL, WALL, INTERLOCKING"/>
    <s v="WALL-A1"/>
    <m/>
    <s v="G90 Grade SS50"/>
    <x v="4"/>
    <s v="-"/>
    <m/>
    <n v="45.25"/>
    <n v="45.25"/>
    <n v="54.5"/>
    <n v="168"/>
    <n v="9156"/>
    <n v="2518.9917512000002"/>
    <n v="2"/>
    <n v="0.5"/>
    <n v="81.396839999999997"/>
    <n v="11.327216666666667"/>
  </r>
  <r>
    <n v="1724928"/>
    <n v="6"/>
    <x v="1"/>
    <x v="4"/>
    <n v="135.93"/>
    <n v="3"/>
    <n v="1.75"/>
    <n v="0"/>
    <n v="15.968"/>
    <m/>
    <n v="26.5"/>
    <x v="1"/>
    <s v="EXTERNAL WALL- A"/>
    <s v="PANEL, WALL, INTERLOCKING"/>
    <s v="WALL-A1"/>
    <m/>
    <s v="G90 Grade SS50"/>
    <x v="4"/>
    <s v="817-00530"/>
    <m/>
    <n v="64.81"/>
    <n v="388.86"/>
    <n v="54.5"/>
    <n v="168"/>
    <n v="9156"/>
    <n v="3602.145"/>
    <n v="2"/>
    <n v="3"/>
    <n v="488.38103999999998"/>
    <n v="67.965000000000003"/>
  </r>
  <r>
    <n v="1724929"/>
    <n v="1"/>
    <x v="2"/>
    <x v="1"/>
    <n v="135.92660000000001"/>
    <n v="3.0710000000000002"/>
    <n v="1.75"/>
    <n v="1E-4"/>
    <n v="8"/>
    <m/>
    <n v="18.437999999999999"/>
    <x v="1"/>
    <s v="EXTERNAL WALL- A"/>
    <s v="PANEL, WALL, INTERLOCKING"/>
    <s v="WALL-A1"/>
    <m/>
    <s v="G90 Grade SS50"/>
    <x v="1"/>
    <s v="-"/>
    <m/>
    <n v="77.319999999999993"/>
    <n v="77.319999999999993"/>
    <n v="54.5"/>
    <n v="168"/>
    <n v="9156"/>
    <n v="2506.2146508000001"/>
    <n v="2"/>
    <n v="0.5"/>
    <n v="138.95145600000001"/>
    <n v="11.327216666666667"/>
  </r>
  <r>
    <n v="1724931"/>
    <n v="1"/>
    <x v="1"/>
    <x v="4"/>
    <n v="135.92660000000001"/>
    <n v="3"/>
    <n v="1.75"/>
    <n v="1E-4"/>
    <n v="15.968"/>
    <m/>
    <n v="26.5"/>
    <x v="1"/>
    <s v="EXTERNAL WALL- A"/>
    <s v="PANEL, WALL, INTERLOCKING"/>
    <s v="WALL-A1"/>
    <m/>
    <s v="G90 Grade SS50"/>
    <x v="4"/>
    <s v="817-00530"/>
    <m/>
    <n v="64.8"/>
    <n v="64.8"/>
    <n v="54.5"/>
    <n v="168"/>
    <n v="9156"/>
    <n v="3602.0549000000001"/>
    <n v="2"/>
    <n v="0.5"/>
    <n v="81.396839999999997"/>
    <n v="11.327216666666667"/>
  </r>
  <r>
    <n v="1724928"/>
    <n v="5"/>
    <x v="1"/>
    <x v="4"/>
    <n v="135.93"/>
    <n v="3"/>
    <n v="1.75"/>
    <n v="0"/>
    <n v="15.968"/>
    <m/>
    <n v="26.5"/>
    <x v="1"/>
    <s v="EXTERNAL WALL- A"/>
    <s v="PANEL, WALL, INTERLOCKING"/>
    <s v="WALL-A1"/>
    <m/>
    <s v="G90 Grade SS50"/>
    <x v="4"/>
    <s v="817-00530"/>
    <m/>
    <n v="64.81"/>
    <n v="324.05"/>
    <n v="54.5"/>
    <n v="168"/>
    <n v="9156"/>
    <n v="3602.145"/>
    <n v="2"/>
    <n v="2.5"/>
    <n v="406.98419999999999"/>
    <n v="56.63750000000001"/>
  </r>
  <r>
    <n v="1724930"/>
    <n v="1"/>
    <x v="2"/>
    <x v="4"/>
    <n v="135.92660000000001"/>
    <n v="3"/>
    <n v="1.75"/>
    <n v="1E-4"/>
    <n v="11.467000000000001"/>
    <m/>
    <n v="21.998999999999999"/>
    <x v="1"/>
    <s v="EXTERNAL WALL- A"/>
    <s v="PANEL, WALL, INTERLOCKING"/>
    <s v="WALL-A1"/>
    <m/>
    <s v="G90 Grade SS50"/>
    <x v="4"/>
    <s v="-"/>
    <m/>
    <n v="53.76"/>
    <n v="53.76"/>
    <n v="54.5"/>
    <n v="168"/>
    <n v="9156"/>
    <n v="2990.2492734000002"/>
    <n v="2"/>
    <n v="0.5"/>
    <n v="81.396839999999997"/>
    <n v="11.327216666666667"/>
  </r>
  <r>
    <n v="1724932"/>
    <n v="1"/>
    <x v="2"/>
    <x v="1"/>
    <n v="135.92660000000001"/>
    <n v="3.0710000000000002"/>
    <n v="1.75"/>
    <n v="1E-4"/>
    <n v="11.1"/>
    <m/>
    <n v="21.538"/>
    <x v="1"/>
    <s v="EXTERNAL WALL- A"/>
    <s v="PANEL, WALL, INTERLOCKING"/>
    <s v="WALL-A1"/>
    <m/>
    <s v="G90 Grade SS50"/>
    <x v="1"/>
    <s v="-"/>
    <m/>
    <n v="90.27"/>
    <n v="90.27"/>
    <n v="54.5"/>
    <n v="168"/>
    <n v="9156"/>
    <n v="2927.5871108000001"/>
    <n v="2"/>
    <n v="0.5"/>
    <n v="138.95145600000001"/>
    <n v="11.327216666666667"/>
  </r>
  <r>
    <n v="1724933"/>
    <n v="1"/>
    <x v="2"/>
    <x v="4"/>
    <n v="135.93"/>
    <n v="3"/>
    <n v="1.75"/>
    <n v="0"/>
    <n v="14.22"/>
    <m/>
    <n v="24.76"/>
    <x v="1"/>
    <s v="EXTERNAL WALL- A"/>
    <s v="PANEL, WALL, INTERLOCKING"/>
    <s v="WALL-A1"/>
    <m/>
    <s v="G90 Grade SS50"/>
    <x v="4"/>
    <s v="-"/>
    <m/>
    <n v="60.52"/>
    <n v="60.52"/>
    <n v="54.5"/>
    <n v="168"/>
    <n v="9156"/>
    <n v="3365.6268000000005"/>
    <n v="2"/>
    <n v="0.5"/>
    <n v="81.396839999999997"/>
    <n v="11.327500000000001"/>
  </r>
  <r>
    <n v="1724928"/>
    <n v="7"/>
    <x v="1"/>
    <x v="4"/>
    <n v="135.93"/>
    <n v="3"/>
    <n v="1.75"/>
    <n v="0"/>
    <n v="15.968"/>
    <m/>
    <n v="26.5"/>
    <x v="1"/>
    <s v="EXTERNAL WALL- A"/>
    <s v="PANEL, WALL, INTERLOCKING"/>
    <s v="WALL-A1"/>
    <m/>
    <s v="G90 Grade SS50"/>
    <x v="4"/>
    <s v="817-00530"/>
    <m/>
    <n v="64.81"/>
    <n v="453.67"/>
    <n v="54.5"/>
    <n v="168"/>
    <n v="9156"/>
    <n v="3602.145"/>
    <n v="2"/>
    <n v="3.5"/>
    <n v="569.77787999999998"/>
    <n v="79.292500000000004"/>
  </r>
  <r>
    <n v="1724982"/>
    <n v="1"/>
    <x v="2"/>
    <x v="1"/>
    <n v="122.03"/>
    <m/>
    <m/>
    <m/>
    <n v="5.87"/>
    <n v="5.87"/>
    <n v="11.58"/>
    <x v="5"/>
    <s v="INTERNAL WALL CORNER- A&amp;B"/>
    <s v="INTERNAL CORNER PANEL"/>
    <s v="WALL-A1"/>
    <s v="HOLD OUT"/>
    <s v="G90 Grade SS50"/>
    <x v="1"/>
    <s v="-"/>
    <m/>
    <n v="43.54"/>
    <n v="43.54"/>
    <n v="54.5"/>
    <n v="168"/>
    <n v="9156"/>
    <n v="1413.1074000000001"/>
    <n v="4"/>
    <n v="0.5"/>
    <n v="138.95145600000001"/>
    <n v="10.169166666666667"/>
  </r>
  <r>
    <n v="1724981"/>
    <n v="1"/>
    <x v="2"/>
    <x v="3"/>
    <n v="122.03"/>
    <m/>
    <m/>
    <m/>
    <m/>
    <m/>
    <n v="18.989999999999998"/>
    <x v="2"/>
    <s v="INTERNAL WALL- A"/>
    <s v="LINER PANEL"/>
    <s v="WALL-A1"/>
    <s v="HOLD OUT"/>
    <s v="G90 Grade SS50"/>
    <x v="3"/>
    <s v="-"/>
    <m/>
    <n v="33.97"/>
    <n v="33.97"/>
    <n v="50"/>
    <n v="144"/>
    <n v="7200"/>
    <n v="2317.3496999999998"/>
    <n v="2"/>
    <n v="0.5"/>
    <n v="52.012800000000006"/>
    <n v="10.169166666666667"/>
  </r>
  <r>
    <n v="1724980"/>
    <n v="1"/>
    <x v="2"/>
    <x v="3"/>
    <n v="35.89"/>
    <m/>
    <m/>
    <m/>
    <m/>
    <m/>
    <n v="44.25"/>
    <x v="2"/>
    <s v="INTERNAL WALL- A, ABOVE DOOR"/>
    <s v="LINER PANEL"/>
    <s v="WALL-A1"/>
    <m/>
    <s v="G90 Grade SS50"/>
    <x v="3"/>
    <s v="-"/>
    <m/>
    <n v="23.23"/>
    <n v="23.23"/>
    <n v="50"/>
    <n v="144"/>
    <n v="7200"/>
    <n v="1588.1324999999999"/>
    <n v="3"/>
    <n v="0.5"/>
    <n v="52.012800000000006"/>
    <n v="2.9908333333333332"/>
  </r>
  <r>
    <n v="1724979"/>
    <n v="1"/>
    <x v="2"/>
    <x v="3"/>
    <n v="122.03"/>
    <m/>
    <m/>
    <m/>
    <m/>
    <m/>
    <n v="42.93"/>
    <x v="2"/>
    <s v="INTERNAL WALL- A"/>
    <s v="LINER PANEL"/>
    <s v="WALL-A1"/>
    <m/>
    <s v="G90 Grade SS50"/>
    <x v="3"/>
    <s v="-"/>
    <m/>
    <n v="76.8"/>
    <n v="76.8"/>
    <n v="50"/>
    <n v="144"/>
    <n v="7200"/>
    <n v="5238.7479000000003"/>
    <n v="1"/>
    <n v="1"/>
    <n v="104.02560000000001"/>
    <n v="10.169166666666667"/>
  </r>
  <r>
    <n v="1724975"/>
    <n v="1"/>
    <x v="2"/>
    <x v="3"/>
    <n v="122.03"/>
    <m/>
    <m/>
    <m/>
    <m/>
    <m/>
    <n v="50"/>
    <x v="2"/>
    <s v="INTERNAL WALL- A"/>
    <s v="STANDARD LINER PANEL"/>
    <s v="WALL-A1"/>
    <m/>
    <s v="G90 Grade SS50"/>
    <x v="3"/>
    <s v="-"/>
    <m/>
    <n v="89.47"/>
    <n v="89.47"/>
    <n v="50"/>
    <n v="144"/>
    <n v="7200"/>
    <n v="6101.5"/>
    <n v="1"/>
    <n v="1"/>
    <n v="104.02560000000001"/>
    <n v="10.169166666666667"/>
  </r>
  <r>
    <n v="1724978"/>
    <n v="1"/>
    <x v="2"/>
    <x v="3"/>
    <n v="122.03"/>
    <m/>
    <m/>
    <m/>
    <m/>
    <m/>
    <n v="41.89"/>
    <x v="2"/>
    <s v="INTERNAL WALL- A"/>
    <s v="LINER PANEL"/>
    <s v="WALL-A1"/>
    <s v="HOLD OUT"/>
    <s v="G90 Grade SS50"/>
    <x v="3"/>
    <s v="-"/>
    <m/>
    <n v="74.959999999999994"/>
    <n v="74.959999999999994"/>
    <n v="50"/>
    <n v="144"/>
    <n v="7200"/>
    <n v="5111.8366999999998"/>
    <n v="1"/>
    <n v="1"/>
    <n v="104.02560000000001"/>
    <n v="10.169166666666667"/>
  </r>
  <r>
    <n v="1724975"/>
    <n v="1"/>
    <x v="2"/>
    <x v="3"/>
    <n v="122.03"/>
    <m/>
    <m/>
    <m/>
    <m/>
    <m/>
    <n v="50"/>
    <x v="2"/>
    <s v="INTERNAL WALL- A"/>
    <s v="STANDARD LINER PANEL"/>
    <s v="WALL-A1"/>
    <s v="HOLD OUT"/>
    <s v="G90 Grade SS50"/>
    <x v="3"/>
    <s v="-"/>
    <m/>
    <n v="89.47"/>
    <n v="89.47"/>
    <n v="50"/>
    <n v="144"/>
    <n v="7200"/>
    <n v="6101.5"/>
    <n v="1"/>
    <n v="1"/>
    <n v="104.02560000000001"/>
    <n v="10.169166666666667"/>
  </r>
  <r>
    <n v="1724975"/>
    <n v="1"/>
    <x v="2"/>
    <x v="3"/>
    <n v="122.03"/>
    <m/>
    <m/>
    <m/>
    <m/>
    <m/>
    <n v="50"/>
    <x v="2"/>
    <s v="INTERNAL WALL- A"/>
    <s v="STANDARD LINER PANEL"/>
    <s v="WALL-A1"/>
    <m/>
    <s v="G90 Grade SS50"/>
    <x v="3"/>
    <s v="-"/>
    <m/>
    <n v="89.47"/>
    <n v="89.47"/>
    <n v="50"/>
    <n v="144"/>
    <n v="7200"/>
    <n v="6101.5"/>
    <n v="1"/>
    <n v="1"/>
    <n v="104.02560000000001"/>
    <n v="10.169166666666667"/>
  </r>
  <r>
    <n v="1724977"/>
    <n v="1"/>
    <x v="2"/>
    <x v="3"/>
    <n v="122.03"/>
    <m/>
    <m/>
    <m/>
    <m/>
    <m/>
    <n v="38.82"/>
    <x v="2"/>
    <s v="INTERNAL WALL- A"/>
    <s v="LINER PANEL"/>
    <s v="WALL-A1"/>
    <s v="HOLD OUT"/>
    <s v="G90 Grade SS50"/>
    <x v="3"/>
    <s v="-"/>
    <m/>
    <n v="69.459999999999994"/>
    <n v="69.459999999999994"/>
    <n v="50"/>
    <n v="144"/>
    <n v="7200"/>
    <n v="4737.2046"/>
    <n v="1"/>
    <n v="1"/>
    <n v="104.02560000000001"/>
    <n v="10.169166666666667"/>
  </r>
  <r>
    <n v="1725027"/>
    <n v="1"/>
    <x v="2"/>
    <x v="3"/>
    <n v="122.03"/>
    <m/>
    <m/>
    <m/>
    <m/>
    <m/>
    <n v="50"/>
    <x v="2"/>
    <s v="INTERNAL WALL- A"/>
    <s v="STANDARD LINER PANEL"/>
    <s v="WALL-A1"/>
    <s v="HOLD OUT"/>
    <s v="G90 Grade SS50"/>
    <x v="3"/>
    <s v="-"/>
    <m/>
    <n v="89.47"/>
    <n v="89.47"/>
    <n v="50"/>
    <n v="144"/>
    <n v="7200"/>
    <n v="6101.5"/>
    <n v="1"/>
    <n v="1"/>
    <n v="104.02560000000001"/>
    <n v="10.169166666666667"/>
  </r>
  <r>
    <n v="1724975"/>
    <n v="1"/>
    <x v="2"/>
    <x v="3"/>
    <n v="122.03"/>
    <m/>
    <m/>
    <m/>
    <m/>
    <m/>
    <n v="50"/>
    <x v="2"/>
    <s v="INTERNAL WALL- A"/>
    <s v="STANDARD LINER PANEL"/>
    <s v="WALL-A1"/>
    <m/>
    <s v="G90 Grade SS50"/>
    <x v="3"/>
    <s v="-"/>
    <m/>
    <n v="89.47"/>
    <n v="89.47"/>
    <n v="50"/>
    <n v="144"/>
    <n v="7200"/>
    <n v="6101.5"/>
    <n v="1"/>
    <n v="1"/>
    <n v="104.02560000000001"/>
    <n v="10.169166666666667"/>
  </r>
  <r>
    <n v="1724976"/>
    <n v="1"/>
    <x v="2"/>
    <x v="3"/>
    <n v="122.03"/>
    <m/>
    <m/>
    <m/>
    <m/>
    <m/>
    <n v="43.22"/>
    <x v="2"/>
    <s v="INTERNAL WALL- A"/>
    <s v="LINER PANEL"/>
    <s v="WALL-A1"/>
    <s v="HOLD OUT"/>
    <s v="G90 Grade SS50"/>
    <x v="3"/>
    <s v="-"/>
    <m/>
    <n v="77.33"/>
    <n v="77.33"/>
    <n v="50"/>
    <n v="144"/>
    <n v="7200"/>
    <n v="5274.1365999999998"/>
    <n v="1"/>
    <n v="1"/>
    <n v="104.02560000000001"/>
    <n v="10.169166666666667"/>
  </r>
  <r>
    <n v="1725037"/>
    <n v="1"/>
    <x v="2"/>
    <x v="3"/>
    <n v="134.93"/>
    <m/>
    <m/>
    <m/>
    <m/>
    <m/>
    <n v="43.22"/>
    <x v="2"/>
    <s v="EXTERNAL WALL- A"/>
    <s v="LINER PANEL"/>
    <s v="WALL-A1"/>
    <s v="HOLD OUT"/>
    <s v="G90 Grade SS50"/>
    <x v="3"/>
    <s v="-"/>
    <m/>
    <n v="85.5"/>
    <n v="85.5"/>
    <n v="50"/>
    <n v="144"/>
    <n v="7200"/>
    <n v="5831.6746000000003"/>
    <n v="1"/>
    <n v="1"/>
    <n v="104.02560000000001"/>
    <n v="11.244166666666667"/>
  </r>
  <r>
    <n v="1725035"/>
    <n v="1"/>
    <x v="2"/>
    <x v="3"/>
    <n v="134.93"/>
    <m/>
    <m/>
    <m/>
    <m/>
    <m/>
    <n v="50"/>
    <x v="2"/>
    <s v="EXTERNAL WALL- A"/>
    <s v="STANDARD LINER PANEL"/>
    <s v="WALL-A1"/>
    <m/>
    <s v="G90 Grade SS50"/>
    <x v="3"/>
    <s v="-"/>
    <m/>
    <n v="98.92"/>
    <n v="98.92"/>
    <n v="50"/>
    <n v="144"/>
    <n v="7200"/>
    <n v="6746.5"/>
    <n v="1"/>
    <n v="1"/>
    <n v="104.02560000000001"/>
    <n v="11.244166666666667"/>
  </r>
  <r>
    <n v="1725038"/>
    <n v="1"/>
    <x v="2"/>
    <x v="3"/>
    <n v="134.93"/>
    <m/>
    <m/>
    <m/>
    <m/>
    <m/>
    <n v="50"/>
    <x v="2"/>
    <s v="EXTERNAL WALL- A"/>
    <s v="STANDARD LINER PANEL"/>
    <s v="WALL-A1"/>
    <m/>
    <s v="G90 Grade SS50"/>
    <x v="3"/>
    <s v="-"/>
    <m/>
    <n v="98.92"/>
    <n v="98.92"/>
    <n v="50"/>
    <n v="144"/>
    <n v="7200"/>
    <n v="6746.5"/>
    <n v="1"/>
    <n v="1"/>
    <n v="104.02560000000001"/>
    <n v="11.244166666666667"/>
  </r>
  <r>
    <n v="1725036"/>
    <n v="1"/>
    <x v="2"/>
    <x v="3"/>
    <n v="134.93"/>
    <m/>
    <m/>
    <m/>
    <m/>
    <m/>
    <n v="39.380000000000003"/>
    <x v="2"/>
    <s v="EXTERNAL WALL- A"/>
    <s v="LINER PANEL"/>
    <s v="WALL-A1"/>
    <m/>
    <s v="G90 Grade SS50"/>
    <x v="3"/>
    <s v="-"/>
    <m/>
    <n v="77.89"/>
    <n v="77.89"/>
    <n v="50"/>
    <n v="144"/>
    <n v="7200"/>
    <n v="5313.5434000000005"/>
    <n v="1"/>
    <n v="1"/>
    <n v="104.02560000000001"/>
    <n v="11.244166666666667"/>
  </r>
  <r>
    <n v="1725035"/>
    <n v="2"/>
    <x v="2"/>
    <x v="3"/>
    <n v="134.93"/>
    <m/>
    <m/>
    <m/>
    <m/>
    <m/>
    <n v="50"/>
    <x v="2"/>
    <s v="EXTERNAL WALL- A"/>
    <s v="STANDARD LINER PANEL"/>
    <s v="WALL-A1"/>
    <m/>
    <s v="G90 Grade SS50"/>
    <x v="3"/>
    <s v="-"/>
    <m/>
    <n v="98.92"/>
    <n v="197.84"/>
    <n v="50"/>
    <n v="144"/>
    <n v="7200"/>
    <n v="6746.5"/>
    <n v="1"/>
    <n v="2"/>
    <n v="208.05120000000002"/>
    <n v="22.488333333333333"/>
  </r>
  <r>
    <n v="1725054"/>
    <n v="1"/>
    <x v="2"/>
    <x v="3"/>
    <n v="134.93"/>
    <m/>
    <m/>
    <m/>
    <m/>
    <m/>
    <n v="41.97"/>
    <x v="2"/>
    <s v="EXTERNAL WALL- A"/>
    <s v="LINER PANEL"/>
    <s v="WALL-A1"/>
    <m/>
    <s v="G90 Grade SS50"/>
    <x v="3"/>
    <s v="-"/>
    <m/>
    <n v="83.09"/>
    <n v="83.09"/>
    <n v="50"/>
    <n v="144"/>
    <n v="7200"/>
    <n v="5663.0120999999999"/>
    <n v="1"/>
    <n v="1"/>
    <n v="104.02560000000001"/>
    <n v="11.244166666666667"/>
  </r>
  <r>
    <n v="1725035"/>
    <n v="1"/>
    <x v="2"/>
    <x v="3"/>
    <n v="134.93"/>
    <m/>
    <m/>
    <m/>
    <m/>
    <m/>
    <n v="50"/>
    <x v="2"/>
    <s v="EXTERNAL WALL- A"/>
    <s v="STANDARD LINER PANEL"/>
    <s v="WALL-A1"/>
    <m/>
    <s v="G90 Grade SS50"/>
    <x v="3"/>
    <s v="-"/>
    <m/>
    <n v="98.92"/>
    <n v="98.92"/>
    <n v="50"/>
    <n v="144"/>
    <n v="7200"/>
    <n v="6746.5"/>
    <n v="1"/>
    <n v="1"/>
    <n v="104.02560000000001"/>
    <n v="11.244166666666667"/>
  </r>
  <r>
    <n v="1725032"/>
    <n v="1"/>
    <x v="2"/>
    <x v="3"/>
    <n v="134.93"/>
    <m/>
    <m/>
    <m/>
    <m/>
    <m/>
    <n v="42.93"/>
    <x v="2"/>
    <s v="EXTERNAL WALL- A"/>
    <s v="LINER PANEL"/>
    <s v="WALL-A1"/>
    <m/>
    <s v="G90 Grade SS50"/>
    <x v="3"/>
    <s v="-"/>
    <m/>
    <n v="84.91"/>
    <n v="84.91"/>
    <n v="50"/>
    <n v="144"/>
    <n v="7200"/>
    <n v="5792.5448999999999"/>
    <n v="1"/>
    <n v="1"/>
    <n v="104.02560000000001"/>
    <n v="11.244166666666667"/>
  </r>
  <r>
    <n v="1725034"/>
    <n v="1"/>
    <x v="2"/>
    <x v="3"/>
    <n v="47.29"/>
    <m/>
    <m/>
    <m/>
    <m/>
    <m/>
    <n v="44.25"/>
    <x v="2"/>
    <s v="EXTERNAL WALL- A, ABOVE DOOR"/>
    <s v="LINER PANEL"/>
    <s v="WALL-A1"/>
    <m/>
    <s v="G90 Grade SS50"/>
    <x v="3"/>
    <s v="-"/>
    <m/>
    <n v="30.62"/>
    <n v="30.62"/>
    <n v="50"/>
    <n v="144"/>
    <n v="7200"/>
    <n v="2092.5825"/>
    <n v="3"/>
    <n v="0.5"/>
    <n v="52.012800000000006"/>
    <n v="3.9408333333333334"/>
  </r>
  <r>
    <n v="1725033"/>
    <n v="1"/>
    <x v="2"/>
    <x v="3"/>
    <n v="134.93"/>
    <m/>
    <m/>
    <m/>
    <m/>
    <m/>
    <n v="29.88"/>
    <x v="2"/>
    <s v="EXTERNAL WALL- A"/>
    <s v="LINER PANEL"/>
    <s v="WALL-A1"/>
    <m/>
    <s v="G90 Grade SS50"/>
    <x v="3"/>
    <s v="-"/>
    <m/>
    <n v="59.1"/>
    <n v="59.1"/>
    <n v="50"/>
    <n v="144"/>
    <n v="7200"/>
    <n v="4031.7084"/>
    <n v="1"/>
    <n v="1"/>
    <n v="104.02560000000001"/>
    <n v="11.244166666666667"/>
  </r>
  <r>
    <m/>
    <m/>
    <x v="0"/>
    <x v="0"/>
    <m/>
    <m/>
    <m/>
    <m/>
    <m/>
    <m/>
    <m/>
    <x v="0"/>
    <s v="WALL-A2"/>
    <m/>
    <m/>
    <m/>
    <m/>
    <x v="0"/>
    <m/>
    <m/>
    <m/>
    <m/>
    <m/>
    <m/>
    <m/>
    <m/>
    <m/>
    <m/>
    <m/>
    <m/>
  </r>
  <r>
    <n v="1142991"/>
    <n v="1"/>
    <x v="2"/>
    <x v="1"/>
    <n v="64.25"/>
    <n v="3.2170000000000001"/>
    <s v=" "/>
    <s v=" "/>
    <n v="12"/>
    <m/>
    <n v="21.911999999999999"/>
    <x v="6"/>
    <s v="EXTERNAL WALL-A, ABOVE DOOR"/>
    <s v="DOOR HEADER PANEL"/>
    <s v="WALL-A2"/>
    <m/>
    <s v="G90 Grade SS50"/>
    <x v="1"/>
    <s v="-"/>
    <m/>
    <n v="42.45"/>
    <n v="42.45"/>
    <n v="54.5"/>
    <n v="168"/>
    <n v="9156"/>
    <n v="1407.846"/>
    <n v="4"/>
    <n v="0.5"/>
    <n v="138.95145600000001"/>
    <n v="5.354166666666667"/>
  </r>
  <r>
    <n v="1724928"/>
    <n v="4"/>
    <x v="1"/>
    <x v="4"/>
    <n v="135.93"/>
    <n v="3"/>
    <n v="1.75"/>
    <n v="0"/>
    <n v="15.968"/>
    <m/>
    <n v="26.5"/>
    <x v="1"/>
    <s v="EXTERNAL WALL- A"/>
    <s v="PANEL, WALL, INTERLOCKING"/>
    <s v="WALL-A2"/>
    <m/>
    <s v="G90 Grade SS50"/>
    <x v="4"/>
    <s v="817-00530"/>
    <m/>
    <n v="64.81"/>
    <n v="259.24"/>
    <n v="54.5"/>
    <n v="168"/>
    <n v="9156"/>
    <n v="3602.145"/>
    <n v="2"/>
    <n v="2"/>
    <n v="325.58735999999999"/>
    <n v="45.31"/>
  </r>
  <r>
    <n v="1724935"/>
    <n v="1"/>
    <x v="2"/>
    <x v="4"/>
    <n v="135.92660000000001"/>
    <n v="3"/>
    <n v="1.75"/>
    <n v="1E-4"/>
    <n v="8.125"/>
    <m/>
    <n v="18.657"/>
    <x v="1"/>
    <s v="EXTERNAL WALL- A"/>
    <s v="PANEL, WALL, INTERLOCKING"/>
    <s v="WALL-A2"/>
    <m/>
    <s v="G90 Grade SS50"/>
    <x v="4"/>
    <s v="-"/>
    <m/>
    <n v="45.56"/>
    <n v="45.56"/>
    <n v="54.5"/>
    <n v="168"/>
    <n v="9156"/>
    <n v="2535.9825762"/>
    <n v="2"/>
    <n v="0.5"/>
    <n v="81.396839999999997"/>
    <n v="11.327216666666667"/>
  </r>
  <r>
    <n v="1724936"/>
    <n v="1"/>
    <x v="2"/>
    <x v="1"/>
    <n v="135.92660000000001"/>
    <n v="3.0710000000000002"/>
    <n v="1.75"/>
    <n v="1.0000000000000001E-5"/>
    <n v="8"/>
    <m/>
    <n v="18"/>
    <x v="4"/>
    <s v="EXTERNAL WALL-A"/>
    <s v="PANEL, WALL, INTERLOCKING"/>
    <s v="WALL-A2"/>
    <m/>
    <s v="G90 Grade SS50"/>
    <x v="1"/>
    <s v="-"/>
    <m/>
    <n v="75.53"/>
    <n v="75.53"/>
    <n v="54.5"/>
    <n v="168"/>
    <n v="9156"/>
    <n v="2446.6788000000001"/>
    <n v="3"/>
    <n v="0.5"/>
    <n v="138.95145600000001"/>
    <n v="11.327216666666667"/>
  </r>
  <r>
    <n v="1724937"/>
    <n v="1"/>
    <x v="2"/>
    <x v="1"/>
    <n v="23.285"/>
    <n v="3.0710000000000002"/>
    <n v="1.75"/>
    <n v="1E-4"/>
    <n v="8.032"/>
    <m/>
    <n v="18.47"/>
    <x v="1"/>
    <s v="EXTERNAL WALL- A DOOR"/>
    <s v="PANEL, WALL, INTERLOCKING"/>
    <s v="WALL-A2"/>
    <m/>
    <s v="G90 Grade SS50"/>
    <x v="1"/>
    <s v="-"/>
    <m/>
    <n v="12.74"/>
    <n v="12.74"/>
    <n v="54.5"/>
    <n v="168"/>
    <n v="9156"/>
    <n v="430.07394999999997"/>
    <n v="14"/>
    <n v="0.5"/>
    <n v="138.95145600000001"/>
    <n v="1.9404166666666667"/>
  </r>
  <r>
    <n v="1724938"/>
    <n v="3"/>
    <x v="1"/>
    <x v="1"/>
    <n v="23.285"/>
    <n v="3.0710000000000002"/>
    <n v="1.75"/>
    <n v="0"/>
    <n v="16.062000000000001"/>
    <m/>
    <n v="26.5"/>
    <x v="1"/>
    <s v="EXTERNAL WALL- A DOOR"/>
    <s v="PANEL, WALL, INTERLOCKING"/>
    <s v="WALL-A2"/>
    <m/>
    <s v="G90 Grade SS50"/>
    <x v="1"/>
    <s v="817-00528"/>
    <m/>
    <n v="18.5"/>
    <n v="55.5"/>
    <n v="54.5"/>
    <n v="168"/>
    <n v="9156"/>
    <n v="617.05250000000001"/>
    <n v="12"/>
    <n v="0.5"/>
    <n v="138.95145600000001"/>
    <n v="5.82125"/>
  </r>
  <r>
    <n v="1724941"/>
    <n v="1"/>
    <x v="2"/>
    <x v="1"/>
    <n v="23.285"/>
    <n v="3.0710000000000002"/>
    <n v="1.75"/>
    <n v="1E-4"/>
    <n v="8.032"/>
    <m/>
    <n v="18.47"/>
    <x v="1"/>
    <s v="EXTERNAL WALL- A DOOR"/>
    <s v="PANEL, WALL, INTERLOCKING"/>
    <s v="WALL-A2"/>
    <m/>
    <s v="G90 Grade SS50"/>
    <x v="1"/>
    <s v="-"/>
    <m/>
    <n v="12.74"/>
    <n v="12.74"/>
    <n v="54.5"/>
    <n v="168"/>
    <n v="9156"/>
    <n v="430.07394999999997"/>
    <n v="14"/>
    <n v="0.5"/>
    <n v="138.95145600000001"/>
    <n v="1.9404166666666667"/>
  </r>
  <r>
    <n v="1741633"/>
    <n v="1"/>
    <x v="2"/>
    <x v="1"/>
    <n v="135.92660000000001"/>
    <n v="3.0710000000000002"/>
    <n v="1.75"/>
    <n v="1.0000000000000001E-5"/>
    <n v="8"/>
    <m/>
    <n v="18"/>
    <x v="4"/>
    <s v="EXTERNAL WALL-A"/>
    <s v="PANEL, WALL, INTERLOCKING"/>
    <s v="WALL-A2"/>
    <m/>
    <s v="G90 Grade SS50"/>
    <x v="1"/>
    <s v="-"/>
    <m/>
    <n v="75.55"/>
    <n v="75.55"/>
    <n v="54.5"/>
    <n v="168"/>
    <n v="9156"/>
    <n v="2446.6788000000001"/>
    <n v="3"/>
    <n v="0.5"/>
    <n v="138.95145600000001"/>
    <n v="11.327216666666667"/>
  </r>
  <r>
    <n v="1724918"/>
    <n v="1"/>
    <x v="2"/>
    <x v="1"/>
    <n v="135.92660000000001"/>
    <n v="3.24"/>
    <n v="1.75"/>
    <n v="6.5"/>
    <n v="9"/>
    <n v="9"/>
    <n v="29"/>
    <x v="3"/>
    <s v="EXTERNAL WALL- CD"/>
    <s v="WALL,CORNER,INTERLOCKING"/>
    <s v="WALL-A2"/>
    <m/>
    <s v="G90 Grade SS50"/>
    <x v="1"/>
    <s v="-"/>
    <m/>
    <n v="118.56"/>
    <n v="118.56"/>
    <n v="54.5"/>
    <n v="168"/>
    <n v="9156"/>
    <n v="3941.8714"/>
    <n v="1"/>
    <n v="1"/>
    <n v="277.90291200000001"/>
    <n v="11.327216666666667"/>
  </r>
  <r>
    <n v="1760421"/>
    <n v="1"/>
    <x v="2"/>
    <x v="3"/>
    <n v="122.03"/>
    <m/>
    <m/>
    <m/>
    <m/>
    <m/>
    <n v="34"/>
    <x v="2"/>
    <s v="INTERNAL WALL- A"/>
    <s v="LINER PANEL"/>
    <s v="WALL-A2"/>
    <m/>
    <s v="G90 Grade SS50"/>
    <x v="3"/>
    <s v="-"/>
    <m/>
    <n v="60.83"/>
    <n v="60.83"/>
    <n v="50"/>
    <n v="144"/>
    <n v="7200"/>
    <n v="4149.0200000000004"/>
    <n v="1"/>
    <n v="1"/>
    <n v="104.02560000000001"/>
    <n v="10.169166666666667"/>
  </r>
  <r>
    <n v="1724973"/>
    <n v="1"/>
    <x v="2"/>
    <x v="3"/>
    <n v="122.03"/>
    <m/>
    <m/>
    <m/>
    <m/>
    <m/>
    <n v="32.21"/>
    <x v="2"/>
    <s v="INTERNAL WALL- A"/>
    <s v="LINER PANEL"/>
    <s v="WALL-A2"/>
    <m/>
    <s v="G90 Grade SS50"/>
    <x v="3"/>
    <s v="-"/>
    <m/>
    <n v="57.62"/>
    <n v="57.62"/>
    <n v="50"/>
    <n v="144"/>
    <n v="7200"/>
    <n v="3930.5862999999999"/>
    <n v="1"/>
    <n v="1"/>
    <n v="104.02560000000001"/>
    <n v="10.169166666666667"/>
  </r>
  <r>
    <n v="1724972"/>
    <n v="1"/>
    <x v="2"/>
    <x v="3"/>
    <n v="23.89"/>
    <m/>
    <m/>
    <m/>
    <m/>
    <m/>
    <n v="68.209999999999994"/>
    <x v="2"/>
    <s v="INTERNAL WALL- A, ABOVE DOOR"/>
    <s v="STANDARD LINER PANEL"/>
    <s v="WALL-A2"/>
    <m/>
    <s v="G90 Grade SS50"/>
    <x v="3"/>
    <s v="-"/>
    <m/>
    <n v="23.89"/>
    <n v="23.89"/>
    <n v="50"/>
    <n v="144"/>
    <n v="7200"/>
    <n v="1629.5368999999998"/>
    <n v="4"/>
    <n v="0.5"/>
    <n v="52.012800000000006"/>
    <n v="1.9908333333333335"/>
  </r>
  <r>
    <n v="1724971"/>
    <n v="1"/>
    <x v="2"/>
    <x v="1"/>
    <n v="122.03"/>
    <m/>
    <m/>
    <m/>
    <n v="13.49"/>
    <n v="13.11"/>
    <n v="26.43"/>
    <x v="5"/>
    <s v="INTERNAL WALL CORNER- A&amp;D"/>
    <s v="INTERNAL CORNER PANEL"/>
    <s v="WALL-A2"/>
    <s v="HOLD OUT"/>
    <s v="G90 Grade SS50"/>
    <x v="1"/>
    <s v="-"/>
    <m/>
    <n v="98.58"/>
    <n v="98.58"/>
    <n v="54.5"/>
    <n v="168"/>
    <n v="9156"/>
    <n v="3225.2529"/>
    <n v="2"/>
    <n v="0.5"/>
    <n v="138.95145600000001"/>
    <n v="10.169166666666667"/>
  </r>
  <r>
    <n v="1725041"/>
    <n v="1"/>
    <x v="2"/>
    <x v="3"/>
    <n v="134.93"/>
    <m/>
    <m/>
    <m/>
    <m/>
    <m/>
    <n v="17"/>
    <x v="2"/>
    <s v="EXTERNAL WALL- A"/>
    <s v="LINER PANEL"/>
    <s v="WALL-A2"/>
    <s v="HOLD OUT"/>
    <s v="G90 Grade SS50"/>
    <x v="3"/>
    <s v="-"/>
    <m/>
    <n v="33.64"/>
    <n v="33.64"/>
    <n v="50"/>
    <n v="144"/>
    <n v="7200"/>
    <n v="2293.81"/>
    <n v="2"/>
    <n v="0.5"/>
    <n v="52.012800000000006"/>
    <n v="11.244166666666667"/>
  </r>
  <r>
    <n v="1725040"/>
    <n v="1"/>
    <x v="2"/>
    <x v="3"/>
    <n v="35.54"/>
    <m/>
    <m/>
    <m/>
    <m/>
    <m/>
    <n v="68.25"/>
    <x v="2"/>
    <s v="EXTERNAL WALL- A, ABOVE DOOR"/>
    <s v="LINER PANEL"/>
    <s v="WALL-A2"/>
    <m/>
    <s v="G90 Grade SS50"/>
    <x v="3"/>
    <s v="-"/>
    <m/>
    <n v="35.56"/>
    <n v="35.56"/>
    <n v="50"/>
    <n v="144"/>
    <n v="7200"/>
    <n v="2425.605"/>
    <n v="2"/>
    <n v="0.5"/>
    <n v="52.012800000000006"/>
    <n v="2.9616666666666664"/>
  </r>
  <r>
    <n v="1725039"/>
    <n v="1"/>
    <x v="2"/>
    <x v="3"/>
    <n v="134.93"/>
    <m/>
    <m/>
    <m/>
    <m/>
    <m/>
    <n v="16.21"/>
    <x v="2"/>
    <s v="EXTERNAL WALL- A"/>
    <s v="LINER PANEL"/>
    <s v="WALL-A2"/>
    <m/>
    <s v="G90 Grade SS50"/>
    <x v="3"/>
    <s v="-"/>
    <m/>
    <n v="32.03"/>
    <n v="32.03"/>
    <n v="50"/>
    <n v="144"/>
    <n v="7200"/>
    <n v="2187.2153000000003"/>
    <n v="3"/>
    <n v="0.5"/>
    <n v="52.012800000000006"/>
    <n v="11.244166666666667"/>
  </r>
  <r>
    <n v="1725035"/>
    <n v="1"/>
    <x v="2"/>
    <x v="3"/>
    <n v="134.93"/>
    <m/>
    <m/>
    <m/>
    <m/>
    <m/>
    <n v="50"/>
    <x v="2"/>
    <s v="EXTERNAL WALL- A"/>
    <s v="STANDARD LINER PANEL"/>
    <s v="WALL-A2"/>
    <m/>
    <s v="G90 Grade SS50"/>
    <x v="3"/>
    <s v="-"/>
    <m/>
    <n v="98.92"/>
    <n v="98.92"/>
    <n v="50"/>
    <n v="144"/>
    <n v="7200"/>
    <n v="6746.5"/>
    <n v="1"/>
    <n v="1"/>
    <n v="104.02560000000001"/>
    <n v="11.244166666666667"/>
  </r>
  <r>
    <m/>
    <m/>
    <x v="0"/>
    <x v="0"/>
    <m/>
    <m/>
    <m/>
    <m/>
    <m/>
    <m/>
    <m/>
    <x v="0"/>
    <s v="WALL-C1"/>
    <m/>
    <m/>
    <m/>
    <m/>
    <x v="0"/>
    <m/>
    <m/>
    <m/>
    <m/>
    <m/>
    <m/>
    <m/>
    <m/>
    <m/>
    <m/>
    <m/>
    <m/>
  </r>
  <r>
    <n v="1724943"/>
    <n v="7"/>
    <x v="1"/>
    <x v="4"/>
    <n v="132.67660000000001"/>
    <n v="3"/>
    <n v="1.75"/>
    <n v="0"/>
    <n v="15.968"/>
    <m/>
    <n v="26.5"/>
    <x v="1"/>
    <s v="EXTERNAL WALL- C"/>
    <s v="PANEL, WALL, INTERLOCKING"/>
    <s v="WALL-C1"/>
    <m/>
    <s v="G90 Grade SS50"/>
    <x v="4"/>
    <s v="817-00530"/>
    <m/>
    <n v="63.25"/>
    <n v="442.75"/>
    <n v="54.5"/>
    <n v="168"/>
    <n v="9156"/>
    <n v="3515.9299000000001"/>
    <n v="2"/>
    <n v="3.5"/>
    <n v="569.77787999999998"/>
    <n v="77.394683333333333"/>
  </r>
  <r>
    <n v="1725055"/>
    <n v="1"/>
    <x v="1"/>
    <x v="4"/>
    <n v="132.67660000000001"/>
    <n v="3"/>
    <n v="1.75"/>
    <n v="1E-4"/>
    <n v="15.968"/>
    <m/>
    <n v="26.5"/>
    <x v="1"/>
    <s v="EXTERNAL WALL- C"/>
    <s v="PANEL, WALL, INTERLOCKING"/>
    <s v="WALL-C1"/>
    <m/>
    <s v="G90 Grade SS50"/>
    <x v="4"/>
    <s v="817-00530"/>
    <m/>
    <n v="63.24"/>
    <n v="63.24"/>
    <n v="54.5"/>
    <n v="168"/>
    <n v="9156"/>
    <n v="3515.9299000000001"/>
    <n v="2"/>
    <n v="0.5"/>
    <n v="81.396839999999997"/>
    <n v="11.056383333333335"/>
  </r>
  <r>
    <n v="1724945"/>
    <n v="1"/>
    <x v="2"/>
    <x v="1"/>
    <n v="132.67660000000001"/>
    <n v="3.0710000000000002"/>
    <n v="1.75"/>
    <n v="1E-4"/>
    <n v="10"/>
    <m/>
    <n v="20.437999999999999"/>
    <x v="1"/>
    <s v="EXTERNAL WALL- C"/>
    <s v="PANEL, WALL, INTERLOCKING"/>
    <s v="WALL-C1"/>
    <m/>
    <s v="G90 Grade SS50"/>
    <x v="1"/>
    <s v="-"/>
    <m/>
    <n v="83.6"/>
    <n v="83.6"/>
    <n v="54.5"/>
    <n v="168"/>
    <n v="9156"/>
    <n v="2711.6443508000002"/>
    <n v="2"/>
    <n v="0.5"/>
    <n v="138.95145600000001"/>
    <n v="11.056383333333335"/>
  </r>
  <r>
    <n v="1724947"/>
    <n v="1"/>
    <x v="2"/>
    <x v="4"/>
    <n v="132.67660000000001"/>
    <n v="3"/>
    <n v="1.75"/>
    <n v="1E-4"/>
    <n v="12.567"/>
    <m/>
    <n v="23.099"/>
    <x v="1"/>
    <s v="EXTERNAL WALL- C"/>
    <s v="PANEL, WALL, INTERLOCKING"/>
    <s v="WALL-C1"/>
    <m/>
    <s v="G90 Grade SS50"/>
    <x v="4"/>
    <s v="-"/>
    <m/>
    <n v="55.1"/>
    <n v="55.1"/>
    <n v="54.5"/>
    <n v="168"/>
    <n v="9156"/>
    <n v="3064.6967834000002"/>
    <n v="2"/>
    <n v="0.5"/>
    <n v="81.396839999999997"/>
    <n v="11.056383333333335"/>
  </r>
  <r>
    <n v="1724943"/>
    <n v="6"/>
    <x v="1"/>
    <x v="4"/>
    <n v="132.67660000000001"/>
    <n v="3"/>
    <n v="1.75"/>
    <n v="0"/>
    <n v="15.968"/>
    <m/>
    <n v="26.5"/>
    <x v="1"/>
    <s v="EXTERNAL WALL- C"/>
    <s v="PANEL, WALL, INTERLOCKING"/>
    <s v="WALL-C1"/>
    <m/>
    <s v="G90 Grade SS50"/>
    <x v="4"/>
    <s v="817-00530"/>
    <m/>
    <n v="63.25"/>
    <n v="379.5"/>
    <n v="54.5"/>
    <n v="168"/>
    <n v="9156"/>
    <n v="3515.9299000000001"/>
    <n v="2"/>
    <n v="3"/>
    <n v="488.38103999999998"/>
    <n v="66.338300000000004"/>
  </r>
  <r>
    <n v="1724946"/>
    <n v="1"/>
    <x v="2"/>
    <x v="1"/>
    <n v="132.67660000000001"/>
    <n v="3.0710000000000002"/>
    <n v="1.75"/>
    <n v="1E-4"/>
    <n v="8"/>
    <m/>
    <n v="18.437999999999999"/>
    <x v="1"/>
    <s v="EXTERNAL WALL- C"/>
    <s v="PANEL, WALL, INTERLOCKING"/>
    <s v="WALL-C1"/>
    <m/>
    <s v="G90 Grade SS50"/>
    <x v="1"/>
    <s v="-"/>
    <m/>
    <n v="75.459999999999994"/>
    <n v="75.459999999999994"/>
    <n v="54.5"/>
    <n v="168"/>
    <n v="9156"/>
    <n v="2446.2911508000002"/>
    <n v="2"/>
    <n v="0.5"/>
    <n v="138.95145600000001"/>
    <n v="11.056383333333335"/>
  </r>
  <r>
    <n v="1724948"/>
    <n v="1"/>
    <x v="2"/>
    <x v="4"/>
    <n v="132.67660000000001"/>
    <n v="3"/>
    <n v="1.75"/>
    <n v="1E-4"/>
    <n v="12.445"/>
    <m/>
    <n v="22.977"/>
    <x v="1"/>
    <s v="EXTERNAL WALL- C"/>
    <s v="PANEL, WALL, INTERLOCKING"/>
    <s v="WALL-C1"/>
    <m/>
    <s v="G90 Grade SS50"/>
    <x v="4"/>
    <s v="-"/>
    <m/>
    <n v="54.8"/>
    <n v="54.8"/>
    <n v="54.5"/>
    <n v="168"/>
    <n v="9156"/>
    <n v="3048.5102382"/>
    <n v="2"/>
    <n v="0.5"/>
    <n v="81.396839999999997"/>
    <n v="11.056383333333335"/>
  </r>
  <r>
    <n v="1724943"/>
    <n v="10"/>
    <x v="1"/>
    <x v="4"/>
    <n v="132.67660000000001"/>
    <n v="3"/>
    <n v="1.75"/>
    <n v="0"/>
    <n v="15.968"/>
    <m/>
    <n v="26.5"/>
    <x v="1"/>
    <s v="EXTERNAL WALL- C"/>
    <s v="PANEL, WALL, INTERLOCKING"/>
    <s v="WALL-C1"/>
    <m/>
    <s v="G90 Grade SS50"/>
    <x v="4"/>
    <s v="817-00530"/>
    <m/>
    <n v="63.25"/>
    <n v="632.5"/>
    <n v="54.5"/>
    <n v="168"/>
    <n v="9156"/>
    <n v="3515.9299000000001"/>
    <n v="2"/>
    <n v="5"/>
    <n v="813.96839999999997"/>
    <n v="110.56383333333333"/>
  </r>
  <r>
    <n v="1724949"/>
    <n v="1"/>
    <x v="2"/>
    <x v="4"/>
    <n v="132.67660000000001"/>
    <n v="3"/>
    <n v="1.75"/>
    <n v="1.0000000000000001E-5"/>
    <n v="8"/>
    <m/>
    <n v="18"/>
    <x v="4"/>
    <s v="EXTERNAL WALL- C"/>
    <s v="PANEL, WALL, INTERLOCKING"/>
    <s v="WALL-C1"/>
    <m/>
    <s v="G90 Grade SS50"/>
    <x v="4"/>
    <s v="-"/>
    <m/>
    <n v="42.91"/>
    <n v="42.91"/>
    <n v="54.5"/>
    <n v="168"/>
    <n v="9156"/>
    <n v="2388.1788000000001"/>
    <n v="3"/>
    <n v="0.5"/>
    <n v="81.396839999999997"/>
    <n v="11.056383333333335"/>
  </r>
  <r>
    <n v="1724919"/>
    <n v="1"/>
    <x v="2"/>
    <x v="1"/>
    <n v="132.67660000000001"/>
    <n v="3.24"/>
    <n v="1.75"/>
    <n v="6.5"/>
    <n v="9"/>
    <n v="9"/>
    <n v="29"/>
    <x v="3"/>
    <s v="EXTERNAL WALL- B&amp;C"/>
    <s v="WALL,CORNER,INTERLOCKING"/>
    <s v="WALL-C1"/>
    <m/>
    <s v="G90 Grade SS50"/>
    <x v="1"/>
    <s v="-"/>
    <m/>
    <n v="116.55"/>
    <n v="116.55"/>
    <n v="54.5"/>
    <n v="168"/>
    <n v="9156"/>
    <n v="3847.6214"/>
    <n v="1"/>
    <n v="1"/>
    <n v="277.90291200000001"/>
    <n v="11.056383333333335"/>
  </r>
  <r>
    <n v="1724989"/>
    <n v="1"/>
    <x v="2"/>
    <x v="3"/>
    <n v="122.03"/>
    <m/>
    <m/>
    <m/>
    <m/>
    <m/>
    <n v="42"/>
    <x v="2"/>
    <s v="INTERNAL WALL- C"/>
    <s v="LINERL PANEL"/>
    <s v="WALL-C1"/>
    <s v="HOLD OUT"/>
    <s v="G90 Grade SS50"/>
    <x v="3"/>
    <s v="-"/>
    <m/>
    <n v="75.150000000000006"/>
    <n v="75.150000000000006"/>
    <n v="50"/>
    <n v="144"/>
    <n v="7200"/>
    <n v="5125.26"/>
    <n v="1"/>
    <n v="1"/>
    <n v="104.02560000000001"/>
    <n v="10.169166666666667"/>
  </r>
  <r>
    <n v="1724975"/>
    <n v="2"/>
    <x v="2"/>
    <x v="3"/>
    <n v="122.03"/>
    <m/>
    <m/>
    <m/>
    <m/>
    <m/>
    <n v="50"/>
    <x v="2"/>
    <s v="INTERNAL WALL- C"/>
    <s v="STANDARD LINER PANEL"/>
    <s v="WALL-C1"/>
    <m/>
    <s v="G90 Grade SS50"/>
    <x v="3"/>
    <s v="-"/>
    <m/>
    <n v="89.47"/>
    <n v="178.94"/>
    <n v="50"/>
    <n v="144"/>
    <n v="7200"/>
    <n v="6101.5"/>
    <n v="1"/>
    <n v="2"/>
    <n v="208.05120000000002"/>
    <n v="20.338333333333335"/>
  </r>
  <r>
    <n v="1724988"/>
    <n v="1"/>
    <x v="2"/>
    <x v="3"/>
    <n v="122.03"/>
    <m/>
    <m/>
    <m/>
    <m/>
    <m/>
    <n v="39.880000000000003"/>
    <x v="2"/>
    <s v="INTERNAL WALL- C"/>
    <s v="LINERL PANEL"/>
    <s v="WALL-C1"/>
    <s v="HOLD OUT"/>
    <s v="G90 Grade SS50"/>
    <x v="3"/>
    <s v="-"/>
    <m/>
    <n v="71.349999999999994"/>
    <n v="71.349999999999994"/>
    <n v="50"/>
    <n v="144"/>
    <n v="7200"/>
    <n v="4866.5564000000004"/>
    <n v="1"/>
    <n v="1"/>
    <n v="104.02560000000001"/>
    <n v="10.169166666666667"/>
  </r>
  <r>
    <n v="1725015"/>
    <n v="1"/>
    <x v="2"/>
    <x v="3"/>
    <n v="122.03"/>
    <m/>
    <m/>
    <m/>
    <m/>
    <m/>
    <n v="34"/>
    <x v="2"/>
    <s v="INTERNAL WALL- C"/>
    <s v="LINERL PANEL"/>
    <s v="WALL-C1"/>
    <m/>
    <s v="G90 Grade SS50"/>
    <x v="3"/>
    <s v="-"/>
    <m/>
    <n v="60.78"/>
    <n v="60.78"/>
    <n v="50"/>
    <n v="144"/>
    <n v="7200"/>
    <n v="4149.0200000000004"/>
    <n v="1"/>
    <n v="1"/>
    <n v="104.02560000000001"/>
    <n v="10.169166666666667"/>
  </r>
  <r>
    <n v="1724975"/>
    <n v="1"/>
    <x v="2"/>
    <x v="3"/>
    <n v="122.03"/>
    <m/>
    <m/>
    <m/>
    <m/>
    <m/>
    <n v="50"/>
    <x v="2"/>
    <s v="INTERNAL WALL- C"/>
    <s v="STANDARD LINER PANEL"/>
    <s v="WALL-C1"/>
    <m/>
    <s v="G90 Grade SS50"/>
    <x v="3"/>
    <s v="-"/>
    <m/>
    <n v="89.47"/>
    <n v="89.47"/>
    <n v="50"/>
    <n v="144"/>
    <n v="7200"/>
    <n v="6101.5"/>
    <n v="1"/>
    <n v="1"/>
    <n v="104.02560000000001"/>
    <n v="10.169166666666667"/>
  </r>
  <r>
    <n v="1724987"/>
    <n v="1"/>
    <x v="2"/>
    <x v="3"/>
    <n v="122.03"/>
    <m/>
    <m/>
    <m/>
    <m/>
    <m/>
    <n v="38.130000000000003"/>
    <x v="2"/>
    <s v="INTERNAL WALL- C"/>
    <s v="LINERL PANEL"/>
    <s v="WALL-C1"/>
    <s v="HOLD OUT"/>
    <s v="G90 Grade SS50"/>
    <x v="3"/>
    <s v="-"/>
    <m/>
    <n v="68.22"/>
    <n v="68.22"/>
    <n v="50"/>
    <n v="144"/>
    <n v="7200"/>
    <n v="4653.0039000000006"/>
    <n v="1"/>
    <n v="1"/>
    <n v="104.02560000000001"/>
    <n v="10.169166666666667"/>
  </r>
  <r>
    <n v="1724975"/>
    <n v="3"/>
    <x v="2"/>
    <x v="3"/>
    <n v="122.03"/>
    <m/>
    <m/>
    <m/>
    <m/>
    <m/>
    <n v="50"/>
    <x v="2"/>
    <s v="INTERNAL WALL- C"/>
    <s v="STANDARD LINER PANEL"/>
    <s v="WALL-C1"/>
    <m/>
    <s v="G90 Grade SS50"/>
    <x v="3"/>
    <s v="-"/>
    <m/>
    <n v="89.47"/>
    <n v="268.40999999999997"/>
    <n v="50"/>
    <n v="144"/>
    <n v="7200"/>
    <n v="6101.5"/>
    <n v="1"/>
    <n v="3"/>
    <n v="312.07679999999999"/>
    <n v="30.507500000000004"/>
  </r>
  <r>
    <n v="1725016"/>
    <n v="1"/>
    <x v="2"/>
    <x v="3"/>
    <n v="122.03"/>
    <m/>
    <m/>
    <m/>
    <m/>
    <m/>
    <n v="24.19"/>
    <x v="2"/>
    <s v="INTERNAL WALL- C"/>
    <s v="LINERL PANEL"/>
    <s v="WALL-C1"/>
    <s v="HOLD OUT"/>
    <s v="G90 Grade SS50"/>
    <x v="3"/>
    <s v="-"/>
    <m/>
    <n v="43.2"/>
    <n v="43.2"/>
    <n v="50"/>
    <n v="144"/>
    <n v="7200"/>
    <n v="2951.9057000000003"/>
    <n v="2"/>
    <n v="0.5"/>
    <n v="52.012800000000006"/>
    <n v="10.169166666666667"/>
  </r>
  <r>
    <n v="1724986"/>
    <n v="1"/>
    <x v="2"/>
    <x v="1"/>
    <n v="122.03"/>
    <m/>
    <m/>
    <m/>
    <n v="17.96"/>
    <n v="4.95"/>
    <n v="23.67"/>
    <x v="5"/>
    <s v="INTERNAL WALL CORNER-  B&amp;C"/>
    <s v="INTERNAL CORNER PANEL"/>
    <s v="WALL-C1"/>
    <s v="HOLD OUT"/>
    <s v="G90 Grade SS50"/>
    <x v="1"/>
    <s v="-"/>
    <m/>
    <n v="88.92"/>
    <n v="88.92"/>
    <n v="54.5"/>
    <n v="168"/>
    <n v="9156"/>
    <n v="2888.4501"/>
    <n v="2"/>
    <n v="0.5"/>
    <n v="138.95145600000001"/>
    <n v="10.169166666666667"/>
  </r>
  <r>
    <n v="1725052"/>
    <n v="1"/>
    <x v="2"/>
    <x v="3"/>
    <n v="131.68"/>
    <m/>
    <m/>
    <m/>
    <m/>
    <m/>
    <n v="35.03"/>
    <x v="2"/>
    <s v="EXTERNAL WALL- C"/>
    <s v="LINER PANEL"/>
    <s v="WALL-C1"/>
    <m/>
    <s v="G90 Grade SS50"/>
    <x v="3"/>
    <s v="-"/>
    <m/>
    <n v="67.63"/>
    <n v="67.63"/>
    <n v="50"/>
    <n v="144"/>
    <n v="7200"/>
    <n v="4612.7504000000008"/>
    <n v="1"/>
    <n v="1"/>
    <n v="104.02560000000001"/>
    <n v="10.973333333333334"/>
  </r>
  <r>
    <n v="1725047"/>
    <n v="3"/>
    <x v="2"/>
    <x v="3"/>
    <n v="131.68"/>
    <m/>
    <m/>
    <m/>
    <m/>
    <m/>
    <n v="50"/>
    <x v="2"/>
    <s v="EXTERNAL WALL- C"/>
    <s v="STANDARD LINER PANEL"/>
    <s v="WALL-C1"/>
    <m/>
    <s v="G90 Grade SS50"/>
    <x v="3"/>
    <s v="-"/>
    <m/>
    <n v="96.54"/>
    <n v="289.62"/>
    <n v="50"/>
    <n v="144"/>
    <n v="7200"/>
    <n v="6584"/>
    <n v="1"/>
    <n v="3"/>
    <n v="312.07679999999999"/>
    <n v="32.92"/>
  </r>
  <r>
    <n v="1725051"/>
    <n v="1"/>
    <x v="2"/>
    <x v="3"/>
    <n v="131.68"/>
    <m/>
    <m/>
    <m/>
    <m/>
    <m/>
    <n v="22.49"/>
    <x v="2"/>
    <s v="EXTERNAL WALL- C"/>
    <s v="LINER PANEL"/>
    <s v="WALL-C1"/>
    <m/>
    <s v="G90 Grade SS50"/>
    <x v="3"/>
    <s v="-"/>
    <m/>
    <n v="43.4"/>
    <n v="43.4"/>
    <n v="50"/>
    <n v="144"/>
    <n v="7200"/>
    <n v="2961.4832000000001"/>
    <n v="2"/>
    <n v="0.5"/>
    <n v="52.012800000000006"/>
    <n v="10.973333333333334"/>
  </r>
  <r>
    <n v="1725047"/>
    <n v="2"/>
    <x v="2"/>
    <x v="3"/>
    <n v="131.68"/>
    <m/>
    <m/>
    <m/>
    <m/>
    <m/>
    <n v="50"/>
    <x v="2"/>
    <s v="EXTERNAL WALL- C"/>
    <s v="STANDARD LINER PANEL"/>
    <s v="WALL-C1"/>
    <m/>
    <s v="G90 Grade SS50"/>
    <x v="3"/>
    <s v="-"/>
    <m/>
    <n v="96.54"/>
    <n v="193.08"/>
    <n v="50"/>
    <n v="144"/>
    <n v="7200"/>
    <n v="6584"/>
    <n v="1"/>
    <n v="2"/>
    <n v="208.05120000000002"/>
    <n v="21.946666666666669"/>
  </r>
  <r>
    <n v="1725050"/>
    <n v="1"/>
    <x v="2"/>
    <x v="3"/>
    <n v="131.68"/>
    <m/>
    <m/>
    <m/>
    <m/>
    <m/>
    <n v="24.38"/>
    <x v="2"/>
    <s v="EXTERNAL WALL- C"/>
    <s v="LINER PANEL"/>
    <s v="WALL-C1"/>
    <m/>
    <s v="G90 Grade SS50"/>
    <x v="3"/>
    <s v="-"/>
    <m/>
    <n v="47.5"/>
    <n v="47.5"/>
    <n v="50"/>
    <n v="144"/>
    <n v="7200"/>
    <n v="3210.3584000000001"/>
    <n v="2"/>
    <n v="0.5"/>
    <n v="52.012800000000006"/>
    <n v="10.973333333333334"/>
  </r>
  <r>
    <n v="1725049"/>
    <n v="1"/>
    <x v="2"/>
    <x v="3"/>
    <n v="131.68"/>
    <m/>
    <m/>
    <m/>
    <m/>
    <m/>
    <n v="33.51"/>
    <x v="2"/>
    <s v="EXTERNAL WALL- C"/>
    <s v="LINER PANEL"/>
    <s v="WALL-C1"/>
    <m/>
    <s v="G90 Grade SS50"/>
    <x v="3"/>
    <s v="-"/>
    <m/>
    <n v="65.59"/>
    <n v="65.59"/>
    <n v="50"/>
    <n v="144"/>
    <n v="7200"/>
    <n v="4412.5968000000003"/>
    <n v="1"/>
    <n v="1"/>
    <n v="104.02560000000001"/>
    <n v="10.973333333333334"/>
  </r>
  <r>
    <n v="1725047"/>
    <n v="2"/>
    <x v="2"/>
    <x v="3"/>
    <n v="131.68"/>
    <m/>
    <m/>
    <m/>
    <m/>
    <m/>
    <n v="50"/>
    <x v="2"/>
    <s v="EXTERNAL WALL- C"/>
    <s v="STANDARD LINER PANEL"/>
    <s v="WALL-C1"/>
    <m/>
    <s v="G90 Grade SS50"/>
    <x v="3"/>
    <s v="-"/>
    <m/>
    <n v="96.54"/>
    <n v="193.08"/>
    <n v="50"/>
    <n v="144"/>
    <n v="7200"/>
    <n v="6584"/>
    <n v="1"/>
    <n v="2"/>
    <n v="208.05120000000002"/>
    <n v="21.946666666666669"/>
  </r>
  <r>
    <m/>
    <m/>
    <x v="0"/>
    <x v="0"/>
    <m/>
    <m/>
    <m/>
    <m/>
    <m/>
    <m/>
    <m/>
    <x v="0"/>
    <s v="WALL-C2"/>
    <m/>
    <m/>
    <m/>
    <m/>
    <x v="0"/>
    <m/>
    <m/>
    <m/>
    <m/>
    <m/>
    <m/>
    <m/>
    <m/>
    <m/>
    <m/>
    <m/>
    <m/>
  </r>
  <r>
    <n v="1724920"/>
    <n v="1"/>
    <x v="2"/>
    <x v="1"/>
    <n v="132.67660000000001"/>
    <n v="3.24"/>
    <n v="3.75"/>
    <n v="6.5"/>
    <n v="9"/>
    <n v="9"/>
    <n v="29"/>
    <x v="3"/>
    <s v="EXTERNAL WALL- C&amp;D"/>
    <s v="WALL,CORNER,INTERLOCKING"/>
    <s v="WALL-C2"/>
    <m/>
    <s v="G90 Grade SS50"/>
    <x v="1"/>
    <s v="-"/>
    <m/>
    <n v="115.67"/>
    <n v="115.67"/>
    <n v="54.5"/>
    <n v="168"/>
    <n v="9156"/>
    <n v="3847.6214"/>
    <n v="1"/>
    <n v="1"/>
    <n v="277.90291200000001"/>
    <n v="11.056383333333335"/>
  </r>
  <r>
    <n v="1724943"/>
    <n v="8"/>
    <x v="1"/>
    <x v="4"/>
    <n v="132.67660000000001"/>
    <n v="3"/>
    <n v="1.75"/>
    <n v="0"/>
    <n v="15.968"/>
    <m/>
    <n v="26.5"/>
    <x v="1"/>
    <s v="EXTERNAL WALL- C"/>
    <s v="PANEL, WALL, INTERLOCKING"/>
    <s v="WALL-C2"/>
    <m/>
    <s v="G90 Grade SS50"/>
    <x v="4"/>
    <s v="817-00530"/>
    <m/>
    <n v="63.25"/>
    <n v="506"/>
    <n v="54.5"/>
    <n v="168"/>
    <n v="9156"/>
    <n v="3515.9299000000001"/>
    <n v="2"/>
    <n v="4"/>
    <n v="651.17471999999998"/>
    <n v="88.451066666666676"/>
  </r>
  <r>
    <n v="1725026"/>
    <n v="1"/>
    <x v="2"/>
    <x v="4"/>
    <n v="132.67660000000001"/>
    <n v="3"/>
    <n v="1.75"/>
    <n v="1E-4"/>
    <n v="13"/>
    <m/>
    <n v="23.532"/>
    <x v="1"/>
    <s v="EXTERNAL WALL- C"/>
    <s v="PANEL, WALL, INTERLOCKING"/>
    <s v="WALL-C2"/>
    <m/>
    <s v="G90 Grade SS50"/>
    <x v="4"/>
    <s v="-"/>
    <m/>
    <n v="56.14"/>
    <n v="56.14"/>
    <n v="54.5"/>
    <n v="168"/>
    <n v="9156"/>
    <n v="3122.1457512000002"/>
    <n v="2"/>
    <n v="0.5"/>
    <n v="81.396839999999997"/>
    <n v="11.056383333333335"/>
  </r>
  <r>
    <n v="1724991"/>
    <n v="1"/>
    <x v="2"/>
    <x v="1"/>
    <n v="122.03"/>
    <m/>
    <m/>
    <m/>
    <n v="7.12"/>
    <n v="13.49"/>
    <n v="20.45"/>
    <x v="5"/>
    <s v="INTERNAL WALL CORNER- C&amp;D"/>
    <s v="INTERNAL CORNER PANEL"/>
    <s v="WALL-C2"/>
    <s v="HOLD OUT"/>
    <s v="G90 Grade SS50"/>
    <x v="1"/>
    <s v="-"/>
    <m/>
    <n v="76.08"/>
    <n v="76.08"/>
    <n v="54.5"/>
    <n v="168"/>
    <n v="9156"/>
    <n v="2495.5135"/>
    <n v="2"/>
    <n v="0.5"/>
    <n v="138.95145600000001"/>
    <n v="10.169166666666667"/>
  </r>
  <r>
    <n v="1724990"/>
    <n v="1"/>
    <x v="2"/>
    <x v="3"/>
    <n v="122.03"/>
    <m/>
    <m/>
    <m/>
    <m/>
    <m/>
    <n v="10.050000000000001"/>
    <x v="2"/>
    <s v="INTERNAL WALL- C"/>
    <s v="LINER PANEL"/>
    <s v="WALL-C2"/>
    <s v="HOLD OUT"/>
    <s v="G90 Grade SS50"/>
    <x v="3"/>
    <s v="-"/>
    <m/>
    <n v="17.96"/>
    <n v="17.96"/>
    <n v="50"/>
    <n v="144"/>
    <n v="7200"/>
    <n v="1226.4015000000002"/>
    <n v="4"/>
    <n v="0.5"/>
    <n v="52.012800000000006"/>
    <n v="10.169166666666667"/>
  </r>
  <r>
    <n v="1725015"/>
    <n v="1"/>
    <x v="2"/>
    <x v="3"/>
    <n v="122.03"/>
    <m/>
    <m/>
    <m/>
    <m/>
    <m/>
    <n v="34"/>
    <x v="2"/>
    <s v="INTERNAL WALL- C"/>
    <s v="LINER PANEL"/>
    <s v="WALL-C2"/>
    <m/>
    <s v="G90 Grade SS50"/>
    <x v="3"/>
    <s v="-"/>
    <m/>
    <n v="60.78"/>
    <n v="60.78"/>
    <n v="50"/>
    <n v="144"/>
    <n v="7200"/>
    <n v="4149.0200000000004"/>
    <n v="1"/>
    <n v="1"/>
    <n v="104.02560000000001"/>
    <n v="10.169166666666667"/>
  </r>
  <r>
    <n v="1725014"/>
    <n v="1"/>
    <x v="2"/>
    <x v="3"/>
    <n v="122.03"/>
    <m/>
    <m/>
    <m/>
    <m/>
    <m/>
    <n v="50"/>
    <x v="2"/>
    <s v="INTERNAL WALL- C"/>
    <s v="LINER PANEL"/>
    <s v="WALL-C2"/>
    <m/>
    <s v="G90 Grade SS50"/>
    <x v="3"/>
    <s v="-"/>
    <m/>
    <n v="89.42"/>
    <n v="89.42"/>
    <n v="50"/>
    <n v="144"/>
    <n v="7200"/>
    <n v="6101.5"/>
    <n v="1"/>
    <n v="1"/>
    <n v="104.02560000000001"/>
    <n v="10.169166666666667"/>
  </r>
  <r>
    <n v="1724975"/>
    <n v="1"/>
    <x v="2"/>
    <x v="3"/>
    <n v="122.03"/>
    <m/>
    <m/>
    <m/>
    <m/>
    <m/>
    <n v="50"/>
    <x v="2"/>
    <s v="INTERNAL WALL- C"/>
    <s v="STANDARD INTERNAL PANEL"/>
    <s v="WALL-C2"/>
    <m/>
    <s v="G90 Grade SS50"/>
    <x v="3"/>
    <s v="-"/>
    <m/>
    <n v="89.47"/>
    <n v="89.47"/>
    <n v="50"/>
    <n v="144"/>
    <n v="7200"/>
    <n v="6101.5"/>
    <n v="1"/>
    <n v="1"/>
    <n v="104.02560000000001"/>
    <n v="10.169166666666667"/>
  </r>
  <r>
    <n v="1725048"/>
    <n v="1"/>
    <x v="2"/>
    <x v="3"/>
    <n v="131.68"/>
    <m/>
    <m/>
    <m/>
    <m/>
    <m/>
    <n v="41.78"/>
    <x v="2"/>
    <s v="EXTERNAL WALL- C"/>
    <s v="LINER PANEL"/>
    <s v="WALL-C2"/>
    <s v="HOLD OUT"/>
    <s v="G90 Grade SS50"/>
    <x v="3"/>
    <s v="-"/>
    <m/>
    <n v="80.650000000000006"/>
    <n v="80.650000000000006"/>
    <n v="50"/>
    <n v="144"/>
    <n v="7200"/>
    <n v="5501.5904"/>
    <n v="1"/>
    <n v="1"/>
    <n v="104.02560000000001"/>
    <n v="10.973333333333334"/>
  </r>
  <r>
    <n v="1725047"/>
    <n v="1"/>
    <x v="2"/>
    <x v="3"/>
    <n v="131.68"/>
    <m/>
    <m/>
    <m/>
    <m/>
    <m/>
    <n v="50"/>
    <x v="2"/>
    <s v="EXTERNAL WALL- C"/>
    <s v="STANDARD LINER PANEL"/>
    <s v="WALL-C2"/>
    <m/>
    <s v="G90 Grade SS50"/>
    <x v="3"/>
    <s v="-"/>
    <m/>
    <n v="96.54"/>
    <n v="96.54"/>
    <n v="50"/>
    <n v="144"/>
    <n v="7200"/>
    <n v="6584"/>
    <n v="1"/>
    <n v="1"/>
    <n v="104.02560000000001"/>
    <n v="10.973333333333334"/>
  </r>
  <r>
    <n v="1725069"/>
    <n v="1"/>
    <x v="2"/>
    <x v="3"/>
    <n v="131.68"/>
    <m/>
    <m/>
    <m/>
    <m/>
    <m/>
    <n v="50"/>
    <x v="2"/>
    <s v="EXTERNAL WALL- C"/>
    <s v="STANDARD LINER PANEL"/>
    <s v="WALL-C2"/>
    <m/>
    <s v="G90 Grade SS50"/>
    <x v="3"/>
    <s v="-"/>
    <m/>
    <n v="96.49"/>
    <n v="96.49"/>
    <n v="50"/>
    <n v="144"/>
    <n v="7200"/>
    <n v="6584"/>
    <n v="1"/>
    <n v="1"/>
    <n v="104.02560000000001"/>
    <n v="10.973333333333334"/>
  </r>
  <r>
    <n v="1725046"/>
    <n v="1"/>
    <x v="2"/>
    <x v="3"/>
    <n v="131.68"/>
    <m/>
    <m/>
    <m/>
    <m/>
    <m/>
    <n v="34.92"/>
    <x v="2"/>
    <s v="EXTERNAL WALL- C"/>
    <s v="LINER PANEL"/>
    <s v="WALL-C2"/>
    <m/>
    <s v="G90 Grade SS50"/>
    <x v="3"/>
    <s v="-"/>
    <m/>
    <n v="67.42"/>
    <n v="67.42"/>
    <n v="50"/>
    <n v="144"/>
    <n v="7200"/>
    <n v="4598.2656000000006"/>
    <n v="1"/>
    <n v="1"/>
    <n v="104.02560000000001"/>
    <n v="10.973333333333334"/>
  </r>
  <r>
    <m/>
    <m/>
    <x v="0"/>
    <x v="0"/>
    <m/>
    <m/>
    <m/>
    <m/>
    <m/>
    <m/>
    <m/>
    <x v="0"/>
    <s v="WALL-B"/>
    <m/>
    <m/>
    <m/>
    <m/>
    <x v="0"/>
    <m/>
    <m/>
    <m/>
    <m/>
    <m/>
    <m/>
    <m/>
    <m/>
    <m/>
    <m/>
    <m/>
    <m/>
  </r>
  <r>
    <n v="1724950"/>
    <n v="1"/>
    <x v="1"/>
    <x v="4"/>
    <n v="133.13999999999999"/>
    <n v="3"/>
    <n v="1.75"/>
    <n v="6.5"/>
    <n v="15.968"/>
    <m/>
    <n v="26.5"/>
    <x v="1"/>
    <s v="EXTERNAL WALL- B"/>
    <s v="PANEL, WALL, INTERLOCKING"/>
    <s v="WALL-B"/>
    <m/>
    <s v="G90 Grade SS50"/>
    <x v="4"/>
    <s v="817-00530"/>
    <m/>
    <n v="62.71"/>
    <n v="62.71"/>
    <n v="54.5"/>
    <n v="168"/>
    <n v="9156"/>
    <n v="3528.2099999999996"/>
    <n v="2"/>
    <n v="0.5"/>
    <n v="81.396839999999997"/>
    <n v="11.094999999999999"/>
  </r>
  <r>
    <n v="1724952"/>
    <n v="1"/>
    <x v="1"/>
    <x v="4"/>
    <n v="133.49"/>
    <n v="3"/>
    <n v="1.75"/>
    <n v="6.5"/>
    <n v="15.968"/>
    <m/>
    <n v="26.5"/>
    <x v="1"/>
    <s v="EXTERNAL WALL- B"/>
    <s v="PANEL, WALL, INTERLOCKING"/>
    <s v="WALL-B"/>
    <m/>
    <s v="G90 Grade SS50"/>
    <x v="4"/>
    <s v="817-00530"/>
    <m/>
    <n v="62.21"/>
    <n v="62.21"/>
    <n v="54.5"/>
    <n v="168"/>
    <n v="9156"/>
    <n v="3537.4850000000001"/>
    <n v="2"/>
    <n v="0.5"/>
    <n v="81.396839999999997"/>
    <n v="11.124166666666667"/>
  </r>
  <r>
    <n v="1724953"/>
    <n v="1"/>
    <x v="1"/>
    <x v="4"/>
    <n v="133.84"/>
    <n v="3"/>
    <n v="1.75"/>
    <n v="6.5"/>
    <n v="15.968"/>
    <m/>
    <n v="26.5"/>
    <x v="1"/>
    <s v="EXTERNAL WALL- B"/>
    <s v="PANEL, WALL, INTERLOCKING"/>
    <s v="WALL-B"/>
    <m/>
    <s v="G90 Grade SS50"/>
    <x v="4"/>
    <s v="817-00530"/>
    <m/>
    <n v="62.38"/>
    <n v="62.38"/>
    <n v="54.5"/>
    <n v="168"/>
    <n v="9156"/>
    <n v="3546.76"/>
    <n v="2"/>
    <n v="0.5"/>
    <n v="81.396839999999997"/>
    <n v="11.153333333333334"/>
  </r>
  <r>
    <n v="1724954"/>
    <n v="1"/>
    <x v="1"/>
    <x v="4"/>
    <n v="134.19"/>
    <n v="3"/>
    <n v="1.75"/>
    <n v="6.5"/>
    <n v="15.968"/>
    <m/>
    <n v="26.5"/>
    <x v="1"/>
    <s v="EXTERNAL WALL- B"/>
    <s v="PANEL, WALL, INTERLOCKING"/>
    <s v="WALL-B"/>
    <m/>
    <s v="G90 Grade SS50"/>
    <x v="4"/>
    <s v="817-00530"/>
    <m/>
    <n v="62.71"/>
    <n v="62.71"/>
    <n v="54.5"/>
    <n v="168"/>
    <n v="9156"/>
    <n v="3556.0349999999999"/>
    <n v="2"/>
    <n v="0.5"/>
    <n v="81.396839999999997"/>
    <n v="11.182499999999999"/>
  </r>
  <r>
    <n v="1724955"/>
    <n v="1"/>
    <x v="1"/>
    <x v="4"/>
    <n v="134.53"/>
    <n v="3"/>
    <n v="1.75"/>
    <n v="6.5"/>
    <n v="15.968"/>
    <m/>
    <n v="26.5"/>
    <x v="1"/>
    <s v="EXTERNAL WALL- B"/>
    <s v="PANEL, WALL, INTERLOCKING"/>
    <s v="WALL-B"/>
    <m/>
    <s v="G90 Grade SS50"/>
    <x v="4"/>
    <s v="817-00530"/>
    <m/>
    <n v="62.88"/>
    <n v="62.88"/>
    <n v="54.5"/>
    <n v="168"/>
    <n v="9156"/>
    <n v="3565.0450000000001"/>
    <n v="2"/>
    <n v="0.5"/>
    <n v="81.396839999999997"/>
    <n v="11.210833333333333"/>
  </r>
  <r>
    <n v="1724956"/>
    <n v="1"/>
    <x v="1"/>
    <x v="4"/>
    <n v="134.88"/>
    <n v="3"/>
    <n v="1.75"/>
    <n v="6.5"/>
    <n v="15.968"/>
    <m/>
    <n v="26.5"/>
    <x v="1"/>
    <s v="EXTERNAL WALL- B"/>
    <s v="PANEL, WALL, INTERLOCKING"/>
    <s v="WALL-B"/>
    <m/>
    <s v="G90 Grade SS50"/>
    <x v="4"/>
    <s v="817-00530"/>
    <m/>
    <n v="63.21"/>
    <n v="63.21"/>
    <n v="54.5"/>
    <n v="168"/>
    <n v="9156"/>
    <n v="3574.3199999999997"/>
    <n v="2"/>
    <n v="0.5"/>
    <n v="81.396839999999997"/>
    <n v="11.24"/>
  </r>
  <r>
    <n v="1724957"/>
    <n v="1"/>
    <x v="1"/>
    <x v="4"/>
    <n v="135.22999999999999"/>
    <n v="3"/>
    <n v="1.75"/>
    <n v="6.5"/>
    <n v="15.968"/>
    <m/>
    <n v="26.5"/>
    <x v="1"/>
    <s v="EXTERNAL WALL- B"/>
    <s v="PANEL, WALL, INTERLOCKING"/>
    <s v="WALL-B"/>
    <m/>
    <s v="G90 Grade SS50"/>
    <x v="4"/>
    <s v="817-00530"/>
    <m/>
    <n v="62.88"/>
    <n v="62.88"/>
    <n v="54.5"/>
    <n v="168"/>
    <n v="9156"/>
    <n v="3583.5949999999998"/>
    <n v="2"/>
    <n v="0.5"/>
    <n v="81.396839999999997"/>
    <n v="11.269166666666665"/>
  </r>
  <r>
    <n v="1724951"/>
    <n v="1"/>
    <x v="2"/>
    <x v="4"/>
    <n v="135.58000000000001"/>
    <n v="3"/>
    <n v="1.75"/>
    <n v="6.5"/>
    <n v="10"/>
    <m/>
    <n v="20"/>
    <x v="4"/>
    <s v="EXTERNAL WALL- B"/>
    <s v="PANEL, WALL, INTERLOCKING"/>
    <s v="WALL-B"/>
    <m/>
    <s v="G90 Grade SS50"/>
    <x v="4"/>
    <s v="-"/>
    <m/>
    <n v="47.56"/>
    <n v="47.56"/>
    <n v="54.5"/>
    <n v="168"/>
    <n v="9156"/>
    <n v="2711.6000000000004"/>
    <n v="2"/>
    <n v="0.5"/>
    <n v="81.396839999999997"/>
    <n v="11.298333333333334"/>
  </r>
  <r>
    <n v="1724974"/>
    <n v="1"/>
    <x v="2"/>
    <x v="3"/>
    <n v="122.03"/>
    <m/>
    <m/>
    <m/>
    <m/>
    <m/>
    <n v="34"/>
    <x v="2"/>
    <s v="INTERNAL WALL- B"/>
    <s v="LINER PANEL"/>
    <s v="WALL-B"/>
    <m/>
    <s v="G90 Grade SS50"/>
    <x v="3"/>
    <s v="-"/>
    <m/>
    <n v="60.84"/>
    <n v="60.84"/>
    <n v="50"/>
    <n v="144"/>
    <n v="7200"/>
    <n v="4149.0200000000004"/>
    <n v="1"/>
    <n v="1"/>
    <n v="104.02560000000001"/>
    <n v="10.169166666666667"/>
  </r>
  <r>
    <n v="1724984"/>
    <n v="1"/>
    <x v="2"/>
    <x v="3"/>
    <n v="122.03"/>
    <m/>
    <m/>
    <m/>
    <m/>
    <m/>
    <n v="50"/>
    <x v="2"/>
    <s v="INTERNAL WALL- B"/>
    <s v="STANDARD LINER PANEL"/>
    <s v="WALL-B"/>
    <m/>
    <s v="G90 Grade SS50"/>
    <x v="3"/>
    <s v="-"/>
    <m/>
    <n v="89.42"/>
    <n v="89.42"/>
    <n v="50"/>
    <n v="144"/>
    <n v="7200"/>
    <n v="6101.5"/>
    <n v="1"/>
    <n v="1"/>
    <n v="104.02560000000001"/>
    <n v="10.169166666666667"/>
  </r>
  <r>
    <n v="1724983"/>
    <n v="1"/>
    <x v="2"/>
    <x v="3"/>
    <n v="122.03"/>
    <m/>
    <m/>
    <m/>
    <m/>
    <m/>
    <n v="42.11"/>
    <x v="2"/>
    <s v="INTERNAL WALL- B"/>
    <s v="LINER PANEL"/>
    <s v="WALL-B"/>
    <s v="HOLD OUT"/>
    <s v="G90 Grade SS50"/>
    <x v="3"/>
    <s v="-"/>
    <m/>
    <n v="75.319999999999993"/>
    <n v="75.319999999999993"/>
    <n v="50"/>
    <n v="144"/>
    <n v="7200"/>
    <n v="5138.6832999999997"/>
    <n v="1"/>
    <n v="1"/>
    <n v="104.02560000000001"/>
    <n v="10.169166666666667"/>
  </r>
  <r>
    <n v="1725045"/>
    <n v="1"/>
    <x v="2"/>
    <x v="3"/>
    <n v="134.24"/>
    <m/>
    <m/>
    <m/>
    <m/>
    <m/>
    <n v="36.909999999999997"/>
    <x v="2"/>
    <s v="EXTERNAL WALL- B"/>
    <s v="LINER PANEL"/>
    <s v="WALL-B"/>
    <s v="HOLD OUT"/>
    <s v="G90 Grade SS50"/>
    <x v="3"/>
    <s v="-"/>
    <m/>
    <n v="72.819999999999993"/>
    <n v="72.819999999999993"/>
    <n v="50"/>
    <n v="144"/>
    <n v="7200"/>
    <n v="4954.7983999999997"/>
    <n v="1"/>
    <n v="1"/>
    <n v="104.02560000000001"/>
    <n v="11.186666666666667"/>
  </r>
  <r>
    <n v="1725044"/>
    <n v="1"/>
    <x v="2"/>
    <x v="3"/>
    <n v="133.19999999999999"/>
    <m/>
    <m/>
    <m/>
    <m/>
    <m/>
    <n v="50"/>
    <x v="2"/>
    <s v="EXTERNAL WALL- B"/>
    <s v="STANDARD LINER PANEL"/>
    <s v="WALL-B"/>
    <m/>
    <s v="G90 Grade SS50"/>
    <x v="3"/>
    <s v="-"/>
    <m/>
    <n v="98.01"/>
    <n v="98.01"/>
    <n v="50"/>
    <n v="144"/>
    <n v="7200"/>
    <n v="6659.9999999999991"/>
    <n v="1"/>
    <n v="1"/>
    <n v="104.02560000000001"/>
    <n v="11.1"/>
  </r>
  <r>
    <n v="1725043"/>
    <n v="1"/>
    <x v="2"/>
    <x v="3"/>
    <n v="132.51"/>
    <m/>
    <m/>
    <m/>
    <m/>
    <m/>
    <n v="33.94"/>
    <x v="2"/>
    <s v="EXTERNAL WALL- B"/>
    <s v="LINER PANEL"/>
    <s v="WALL-B"/>
    <m/>
    <s v="G90 Grade SS50"/>
    <x v="3"/>
    <s v="-"/>
    <m/>
    <n v="66.08"/>
    <n v="66.08"/>
    <n v="50"/>
    <n v="144"/>
    <n v="7200"/>
    <n v="4497.3893999999991"/>
    <n v="1"/>
    <n v="1"/>
    <n v="104.02560000000001"/>
    <n v="11.042499999999999"/>
  </r>
  <r>
    <n v="1725042"/>
    <n v="1"/>
    <x v="2"/>
    <x v="3"/>
    <n v="131.63"/>
    <m/>
    <m/>
    <m/>
    <m/>
    <m/>
    <n v="41.06"/>
    <x v="2"/>
    <s v="EXTERNAL WALL- B"/>
    <s v="LINER PANEL"/>
    <s v="WALL-B"/>
    <s v="HOLD OUT"/>
    <s v="G90 Grade SS50"/>
    <x v="3"/>
    <s v="-"/>
    <m/>
    <n v="79.489999999999995"/>
    <n v="79.489999999999995"/>
    <n v="50"/>
    <n v="144"/>
    <n v="7200"/>
    <n v="5404.7277999999997"/>
    <n v="1"/>
    <n v="1"/>
    <n v="104.02560000000001"/>
    <n v="10.969166666666666"/>
  </r>
  <r>
    <m/>
    <m/>
    <x v="0"/>
    <x v="0"/>
    <m/>
    <m/>
    <m/>
    <m/>
    <m/>
    <m/>
    <m/>
    <x v="0"/>
    <s v="WALL-D"/>
    <m/>
    <m/>
    <m/>
    <m/>
    <x v="0"/>
    <m/>
    <m/>
    <m/>
    <m/>
    <m/>
    <m/>
    <m/>
    <m/>
    <m/>
    <m/>
    <m/>
    <m/>
  </r>
  <r>
    <n v="1142991"/>
    <n v="1"/>
    <x v="2"/>
    <x v="1"/>
    <n v="114.625"/>
    <n v="3.2170000000000001"/>
    <s v=" "/>
    <s v=" "/>
    <n v="12"/>
    <m/>
    <n v="21.911999999999999"/>
    <x v="6"/>
    <s v="EXTERNAL WALL-A, ABOVE DOOR"/>
    <s v="DOOR HEADER PANEL"/>
    <s v="WALL-D"/>
    <m/>
    <s v="G90 Grade SS50"/>
    <x v="1"/>
    <s v="-"/>
    <m/>
    <n v="42.45"/>
    <n v="42.45"/>
    <n v="54.5"/>
    <n v="168"/>
    <n v="9156"/>
    <n v="2511.663"/>
    <n v="2"/>
    <n v="0.5"/>
    <n v="138.95145600000001"/>
    <n v="9.5520833333333339"/>
  </r>
  <r>
    <n v="1724963"/>
    <n v="1"/>
    <x v="1"/>
    <x v="1"/>
    <n v="21.74"/>
    <n v="3.07"/>
    <n v="1.75"/>
    <n v="6.5"/>
    <n v="16.062000000000001"/>
    <m/>
    <n v="26.5"/>
    <x v="1"/>
    <s v="EXTERNAL WALL- D, HVAC"/>
    <s v="PANEL, WALL, INTERLOCKING"/>
    <s v="WALL-D"/>
    <m/>
    <s v="G90 Grade SS50"/>
    <x v="1"/>
    <s v="817-00528"/>
    <m/>
    <n v="15.06"/>
    <n v="15.06"/>
    <n v="54.5"/>
    <n v="168"/>
    <n v="9156"/>
    <n v="576.11"/>
    <n v="12"/>
    <n v="0.5"/>
    <n v="138.95145600000001"/>
    <n v="1.8116666666666665"/>
  </r>
  <r>
    <n v="1724964"/>
    <n v="1"/>
    <x v="1"/>
    <x v="1"/>
    <n v="21.39"/>
    <n v="3.07"/>
    <n v="1.75"/>
    <n v="6.5"/>
    <n v="16.062000000000001"/>
    <m/>
    <n v="26.5"/>
    <x v="1"/>
    <s v="EXTERNAL WALL- D, HVAC"/>
    <s v="PANEL, WALL, INTERLOCKING"/>
    <s v="WALL-D"/>
    <m/>
    <s v="G90 Grade SS50"/>
    <x v="1"/>
    <s v="817-00528"/>
    <m/>
    <n v="14.77"/>
    <n v="14.77"/>
    <n v="54.5"/>
    <n v="168"/>
    <n v="9156"/>
    <n v="566.83500000000004"/>
    <n v="12"/>
    <n v="0.5"/>
    <n v="138.95145600000001"/>
    <n v="1.7825"/>
  </r>
  <r>
    <n v="1724967"/>
    <n v="1"/>
    <x v="1"/>
    <x v="1"/>
    <n v="21.04"/>
    <n v="3.07"/>
    <n v="1.75"/>
    <n v="6.5"/>
    <n v="16.062000000000001"/>
    <m/>
    <n v="26.5"/>
    <x v="1"/>
    <s v="EXTERNAL WALL- D, HVAC"/>
    <s v="PANEL, WALL, INTERLOCKING"/>
    <s v="WALL-D"/>
    <m/>
    <s v="G90 Grade SS50"/>
    <x v="1"/>
    <s v="817-00528"/>
    <m/>
    <n v="14.49"/>
    <n v="14.49"/>
    <n v="54.5"/>
    <n v="168"/>
    <n v="9156"/>
    <n v="557.55999999999995"/>
    <n v="12"/>
    <n v="0.5"/>
    <n v="138.95145600000001"/>
    <n v="1.7533333333333332"/>
  </r>
  <r>
    <n v="1724968"/>
    <n v="1"/>
    <x v="1"/>
    <x v="1"/>
    <n v="20.69"/>
    <n v="3.07"/>
    <n v="1.75"/>
    <n v="6.5"/>
    <n v="16.062000000000001"/>
    <m/>
    <n v="26.5"/>
    <x v="1"/>
    <s v="EXTERNAL WALL- D, HVAC"/>
    <s v="PANEL, WALL, INTERLOCKING"/>
    <s v="WALL-D"/>
    <m/>
    <s v="G90 Grade SS50"/>
    <x v="1"/>
    <s v="817-00528"/>
    <m/>
    <n v="14.2"/>
    <n v="14.2"/>
    <n v="54.5"/>
    <n v="168"/>
    <n v="9156"/>
    <n v="548.28500000000008"/>
    <n v="12"/>
    <n v="0.5"/>
    <n v="138.95145600000001"/>
    <n v="1.7241666666666668"/>
  </r>
  <r>
    <n v="1724969"/>
    <n v="1"/>
    <x v="1"/>
    <x v="1"/>
    <n v="20.34"/>
    <n v="3.07"/>
    <n v="1.75"/>
    <n v="6.5"/>
    <n v="16.062000000000001"/>
    <m/>
    <n v="26.5"/>
    <x v="1"/>
    <s v="EXTERNAL WALL- D, HVAC"/>
    <s v="PANEL, WALL, INTERLOCKING"/>
    <s v="WALL-D"/>
    <m/>
    <s v="G90 Grade SS50"/>
    <x v="1"/>
    <s v="817-00528"/>
    <m/>
    <n v="13.91"/>
    <n v="13.91"/>
    <n v="54.5"/>
    <n v="168"/>
    <n v="9156"/>
    <n v="539.01"/>
    <n v="12"/>
    <n v="0.5"/>
    <n v="138.95145600000001"/>
    <n v="1.6950000000000001"/>
  </r>
  <r>
    <n v="1741387"/>
    <n v="1"/>
    <x v="1"/>
    <x v="1"/>
    <n v="19.989999999999998"/>
    <n v="3.07"/>
    <n v="1.75"/>
    <n v="6.5"/>
    <n v="16.062000000000001"/>
    <m/>
    <n v="26.5"/>
    <x v="1"/>
    <s v="EXTERNAL WALL- D, HVAC"/>
    <s v="PANEL, WALL, INTERLOCKING"/>
    <s v="WALL-D"/>
    <m/>
    <s v="G90 Grade SS50"/>
    <x v="1"/>
    <s v="817-00528"/>
    <m/>
    <n v="13.62"/>
    <n v="13.62"/>
    <n v="54.5"/>
    <n v="168"/>
    <n v="9156"/>
    <n v="529.73500000000001"/>
    <n v="12"/>
    <n v="0.5"/>
    <n v="138.95145600000001"/>
    <n v="1.6658333333333333"/>
  </r>
  <r>
    <n v="1724965"/>
    <n v="1"/>
    <x v="2"/>
    <x v="1"/>
    <n v="19.79"/>
    <n v="3.07"/>
    <n v="1.75"/>
    <n v="6.5"/>
    <n v="9.1300000000000008"/>
    <m/>
    <n v="19.559999999999999"/>
    <x v="1"/>
    <s v="EXTERNAL WALL- D, HVAC"/>
    <s v="PANEL, WALL, INTERLOCKING"/>
    <s v="WALL-D"/>
    <m/>
    <s v="G90 Grade SS50"/>
    <x v="1"/>
    <s v="-"/>
    <m/>
    <n v="9.23"/>
    <n v="9.23"/>
    <n v="54.5"/>
    <n v="168"/>
    <n v="9156"/>
    <n v="387.09239999999994"/>
    <n v="16"/>
    <n v="0.5"/>
    <n v="138.95145600000001"/>
    <n v="1.6491666666666667"/>
  </r>
  <r>
    <n v="1724966"/>
    <n v="1"/>
    <x v="2"/>
    <x v="1"/>
    <n v="19.59"/>
    <n v="3.07"/>
    <n v="1.75"/>
    <n v="6.5"/>
    <n v="9.1300000000000008"/>
    <m/>
    <n v="19.559999999999999"/>
    <x v="1"/>
    <s v="EXTERNAL WALL- D, HVAC"/>
    <s v="PANEL, WALL, INTERLOCKING"/>
    <s v="WALL-D"/>
    <m/>
    <s v="G90 Grade SS50"/>
    <x v="1"/>
    <s v="-"/>
    <m/>
    <n v="9.11"/>
    <n v="9.11"/>
    <n v="54.5"/>
    <n v="168"/>
    <n v="9156"/>
    <n v="383.18039999999996"/>
    <n v="16"/>
    <n v="0.5"/>
    <n v="138.95145600000001"/>
    <n v="1.6325000000000001"/>
  </r>
  <r>
    <n v="1724970"/>
    <n v="1"/>
    <x v="2"/>
    <x v="1"/>
    <n v="130.87"/>
    <n v="3.07"/>
    <n v="1.75"/>
    <n v="6.5"/>
    <n v="9.64"/>
    <m/>
    <n v="19.64"/>
    <x v="4"/>
    <s v="EXTERNAL WALL- D"/>
    <s v="PANEL, WALL, INTERLOCKING"/>
    <s v="WALL-D"/>
    <m/>
    <s v="G90 Grade SS50"/>
    <x v="1"/>
    <s v="-"/>
    <m/>
    <n v="77.260000000000005"/>
    <n v="77.260000000000005"/>
    <n v="54.5"/>
    <n v="168"/>
    <n v="9156"/>
    <n v="2570.2868000000003"/>
    <n v="2"/>
    <n v="0.5"/>
    <n v="138.95145600000001"/>
    <n v="10.905833333333334"/>
  </r>
  <r>
    <n v="1724994"/>
    <n v="1"/>
    <x v="0"/>
    <x v="3"/>
    <n v="21.04"/>
    <m/>
    <m/>
    <m/>
    <m/>
    <m/>
    <n v="118.44"/>
    <x v="2"/>
    <s v="INTERNAL WALL- D"/>
    <s v="LINER PANEL"/>
    <s v="WALL-D"/>
    <m/>
    <s v="G90 Grade SS50"/>
    <x v="3"/>
    <s v="-"/>
    <m/>
    <n v="36.54"/>
    <n v="36.54"/>
    <n v="50"/>
    <n v="144"/>
    <n v="7200"/>
    <n v="2491.9775999999997"/>
    <n v="2"/>
    <n v="0.5"/>
    <n v="52.012800000000006"/>
    <n v="1.7533333333333332"/>
  </r>
  <r>
    <n v="1724997"/>
    <n v="1"/>
    <x v="0"/>
    <x v="3"/>
    <n v="118.12"/>
    <s v="-"/>
    <s v="-"/>
    <s v="-"/>
    <s v="-"/>
    <s v="-"/>
    <n v="2.37"/>
    <x v="2"/>
    <s v="INTERNAL WALL- D"/>
    <s v="LINER PANEL"/>
    <s v="WALL-D"/>
    <m/>
    <s v="G90 Grade SS50"/>
    <x v="3"/>
    <s v="-"/>
    <m/>
    <n v="4.1100000000000003"/>
    <n v="4.1100000000000003"/>
    <n v="50"/>
    <n v="144"/>
    <n v="7200"/>
    <n v="279.94440000000003"/>
    <n v="21"/>
    <n v="0.5"/>
    <n v="52.012800000000006"/>
    <n v="9.8433333333333337"/>
  </r>
  <r>
    <m/>
    <m/>
    <x v="0"/>
    <x v="0"/>
    <m/>
    <m/>
    <m/>
    <m/>
    <m/>
    <m/>
    <m/>
    <x v="0"/>
    <s v="CUSTOM"/>
    <m/>
    <m/>
    <m/>
    <m/>
    <x v="0"/>
    <m/>
    <m/>
    <m/>
    <m/>
    <m/>
    <m/>
    <m/>
    <m/>
    <m/>
    <m/>
    <m/>
    <m/>
  </r>
  <r>
    <n v="1724905"/>
    <n v="9"/>
    <x v="2"/>
    <x v="2"/>
    <n v="168"/>
    <n v="5.282"/>
    <m/>
    <m/>
    <n v="7.0460000000000003"/>
    <n v="2"/>
    <n v="14.698"/>
    <x v="7"/>
    <s v="ROOF ASSEMBLY, WALL-A,B,C"/>
    <s v="END CAP 5_INCH DEEP WALL GA (WALL CAP)"/>
    <s v="ROOF"/>
    <m/>
    <s v="G90 Grade SS50"/>
    <x v="2"/>
    <s v="-"/>
    <m/>
    <n v="50.78"/>
    <n v="457.02"/>
    <n v="54.5"/>
    <n v="168"/>
    <n v="9156"/>
    <n v="2469.2640000000001"/>
    <n v="3"/>
    <n v="3"/>
    <n v="603.74663999999996"/>
    <n v="126"/>
  </r>
  <r>
    <n v="1724748"/>
    <n v="1"/>
    <x v="2"/>
    <x v="1"/>
    <n v="143.25"/>
    <n v="2"/>
    <m/>
    <m/>
    <n v="3.9910000000000001"/>
    <m/>
    <n v="7.8710000000000004"/>
    <x v="8"/>
    <s v="FLOOR, WALL-D"/>
    <s v="FORMED C-CHANNEL"/>
    <s v="FLOOR"/>
    <m/>
    <s v="G90 Grade SS50"/>
    <x v="1"/>
    <s v="-"/>
    <m/>
    <n v="32.729999999999997"/>
    <n v="32.729999999999997"/>
    <n v="54.5"/>
    <n v="168"/>
    <n v="9156"/>
    <n v="1127.5207500000001"/>
    <n v="6"/>
    <n v="0.5"/>
    <n v="138.95145600000001"/>
    <n v="11.9375"/>
  </r>
  <r>
    <n v="1724995"/>
    <n v="1"/>
    <x v="2"/>
    <x v="1"/>
    <n v="114.63"/>
    <n v="3"/>
    <m/>
    <m/>
    <n v="2.88"/>
    <n v="4.63"/>
    <n v="10.16"/>
    <x v="8"/>
    <s v="EXTERNAL WALL- D"/>
    <s v="C- CHANNEL, COVER PANEL"/>
    <s v="WALL-D"/>
    <m/>
    <s v="G90 Grade SS50"/>
    <x v="1"/>
    <s v="-"/>
    <m/>
    <n v="35.979999999999997"/>
    <n v="35.979999999999997"/>
    <n v="54.5"/>
    <n v="168"/>
    <n v="9156"/>
    <n v="1164.6407999999999"/>
    <n v="5"/>
    <n v="0.5"/>
    <n v="138.95145600000001"/>
    <n v="9.5525000000000002"/>
  </r>
  <r>
    <m/>
    <m/>
    <x v="0"/>
    <x v="0"/>
    <m/>
    <m/>
    <m/>
    <m/>
    <m/>
    <m/>
    <m/>
    <x v="0"/>
    <s v="KANBAN"/>
    <m/>
    <m/>
    <m/>
    <m/>
    <x v="0"/>
    <m/>
    <m/>
    <m/>
    <m/>
    <m/>
    <m/>
    <m/>
    <m/>
    <m/>
    <m/>
    <m/>
    <m/>
  </r>
  <r>
    <n v="1411495"/>
    <n v="9"/>
    <x v="2"/>
    <x v="1"/>
    <n v="168"/>
    <s v="90.00°"/>
    <s v="-"/>
    <s v="-"/>
    <n v="3"/>
    <n v="5.75"/>
    <n v="8.58"/>
    <x v="9"/>
    <s v="CEILING ASSEMBLY"/>
    <s v="L-ANGLE, CEILING/ PARTITION WALL (CEILING 90)"/>
    <s v="KANBAN"/>
    <m/>
    <s v="G90 Grade SS50"/>
    <x v="1"/>
    <s v="-"/>
    <m/>
    <n v="44.49"/>
    <n v="400.41"/>
    <n v="54.5"/>
    <n v="168"/>
    <n v="9156"/>
    <n v="1441.44"/>
    <n v="6"/>
    <n v="1.5"/>
    <n v="416.85436800000002"/>
    <n v="126"/>
  </r>
  <r>
    <n v="1412100"/>
    <n v="9"/>
    <x v="2"/>
    <x v="3"/>
    <n v="168"/>
    <s v="90.00°"/>
    <s v="-"/>
    <s v="-"/>
    <n v="1.5"/>
    <n v="1.5"/>
    <n v="2.8729"/>
    <x v="9"/>
    <s v="CEILING"/>
    <s v="1.5 X 1.5 L-ANGLE (CEILING TRIM)"/>
    <s v="KANBAN"/>
    <m/>
    <s v="G90 Grade SS50"/>
    <x v="5"/>
    <s v="-"/>
    <m/>
    <n v="7.17"/>
    <n v="64.53"/>
    <n v="50"/>
    <n v="168"/>
    <n v="8400"/>
    <n v="482.6472"/>
    <n v="17"/>
    <n v="1"/>
    <n v="121.36320000000001"/>
    <n v="126"/>
  </r>
  <r>
    <n v="1052220"/>
    <n v="11"/>
    <x v="2"/>
    <x v="1"/>
    <n v="165.32400000000001"/>
    <s v="90.00°"/>
    <m/>
    <m/>
    <n v="3"/>
    <n v="3"/>
    <n v="5.8129999999999997"/>
    <x v="9"/>
    <s v="EXTERNAL WALL - A,B,C"/>
    <s v="L-ANGLE (CEILING 90)"/>
    <s v="KANBAN"/>
    <m/>
    <s v="G90 Grade SS50"/>
    <x v="1"/>
    <s v="-"/>
    <m/>
    <n v="30.14"/>
    <n v="331.54"/>
    <n v="54.5"/>
    <n v="168"/>
    <n v="9156"/>
    <n v="961.028412"/>
    <n v="9"/>
    <n v="1.5"/>
    <n v="416.85436800000002"/>
    <n v="151.547"/>
  </r>
  <r>
    <n v="1034272"/>
    <n v="9"/>
    <x v="2"/>
    <x v="2"/>
    <n v="168"/>
    <n v="11.6469"/>
    <m/>
    <m/>
    <n v="1.5"/>
    <n v="4"/>
    <n v="16.851099999999999"/>
    <x v="8"/>
    <s v="ROOF FLASHING"/>
    <s v="FLASHING PANEL (ROOF TRIM)"/>
    <s v="KANBAN"/>
    <m/>
    <s v="G90 Grade SS50"/>
    <x v="2"/>
    <s v="-"/>
    <m/>
    <n v="63.38"/>
    <n v="570.42000000000007"/>
    <n v="54.5"/>
    <n v="168"/>
    <n v="9156"/>
    <n v="2830.9847999999997"/>
    <n v="3"/>
    <n v="3"/>
    <n v="603.74663999999996"/>
    <n v="126"/>
  </r>
  <r>
    <n v="1034279"/>
    <n v="1"/>
    <x v="2"/>
    <x v="2"/>
    <n v="168"/>
    <n v="3.532"/>
    <m/>
    <m/>
    <n v="6.7430000000000003"/>
    <n v="2"/>
    <n v="12.645"/>
    <x v="7"/>
    <s v="ROOF ASSEMBLY, WALL-D"/>
    <s v="END CAP 3_INCH DEEP WALL GA (WALL CAP)"/>
    <s v="KANBAN"/>
    <m/>
    <s v="G90 Grade SS50"/>
    <x v="2"/>
    <s v="-"/>
    <m/>
    <n v="55.41"/>
    <n v="55.41"/>
    <n v="54.5"/>
    <n v="168"/>
    <n v="9156"/>
    <n v="2124.36"/>
    <n v="4"/>
    <n v="0.5"/>
    <n v="100.62444000000001"/>
    <n v="14"/>
  </r>
  <r>
    <n v="1033907"/>
    <n v="2"/>
    <x v="2"/>
    <x v="1"/>
    <n v="160.37"/>
    <n v="2.25"/>
    <s v="-"/>
    <s v="-"/>
    <n v="9.625"/>
    <s v="-"/>
    <n v="16.95"/>
    <x v="10"/>
    <s v="ROOF WALL-B &amp; D"/>
    <s v="S-TRIM 3inch(S-CURVE 3inch)"/>
    <s v="KANBAN"/>
    <m/>
    <s v="G90 Grade SS50"/>
    <x v="1"/>
    <s v="-"/>
    <m/>
    <n v="86.46"/>
    <n v="172.92"/>
    <n v="54.5"/>
    <n v="168"/>
    <n v="9156"/>
    <n v="2718.2714999999998"/>
    <n v="3"/>
    <n v="1"/>
    <n v="277.90291200000001"/>
    <n v="26.728333333333335"/>
  </r>
  <r>
    <n v="1411100"/>
    <n v="1"/>
    <x v="2"/>
    <x v="1"/>
    <n v="168"/>
    <n v="3.25"/>
    <m/>
    <m/>
    <n v="2"/>
    <n v="2"/>
    <n v="6.9130000000000003"/>
    <x v="11"/>
    <s v="EXTERNAL WALL-A,  ABOVE DOOR"/>
    <s v="Z-CHANNEL ABOVE DOOR (WITHOUT DRIP Z)"/>
    <s v="KANBAN"/>
    <m/>
    <s v="G90 Grade SS50"/>
    <x v="1"/>
    <s v="-"/>
    <m/>
    <n v="35.9"/>
    <n v="35.9"/>
    <n v="54.5"/>
    <n v="168"/>
    <n v="9156"/>
    <n v="1161.384"/>
    <n v="7"/>
    <n v="0.5"/>
    <n v="138.95145600000001"/>
    <n v="14"/>
  </r>
  <r>
    <n v="1411200"/>
    <n v="1"/>
    <x v="2"/>
    <x v="1"/>
    <n v="168"/>
    <n v="3"/>
    <m/>
    <m/>
    <n v="1.875"/>
    <n v="1.875"/>
    <n v="6.4130000000000003"/>
    <x v="12"/>
    <s v="EXTERNAL WALL-A,  ABOVE DOOR"/>
    <s v="C-CHANNEL ABOVE DOOR"/>
    <s v="KANBAN"/>
    <m/>
    <s v="G90 Grade SS50"/>
    <x v="1"/>
    <s v="-"/>
    <m/>
    <n v="33.31"/>
    <n v="33.31"/>
    <n v="54.5"/>
    <n v="168"/>
    <n v="9156"/>
    <n v="1077.384"/>
    <n v="8"/>
    <n v="0.5"/>
    <n v="138.95145600000001"/>
    <n v="14"/>
  </r>
  <r>
    <n v="1411300"/>
    <n v="1"/>
    <x v="2"/>
    <x v="4"/>
    <n v="168"/>
    <s v="-"/>
    <s v="-"/>
    <s v="-"/>
    <s v="-"/>
    <s v="-"/>
    <n v="3.2759999999999998"/>
    <x v="13"/>
    <s v="EXTERNAL WALL-A,  ABOVE DOOR"/>
    <s v="DOOR DRIP STRIP"/>
    <s v="KANBAN"/>
    <m/>
    <s v="G90 Grade SS50"/>
    <x v="4"/>
    <s v="-"/>
    <m/>
    <n v="10.14"/>
    <n v="10.14"/>
    <n v="54.5"/>
    <n v="168"/>
    <n v="9156"/>
    <n v="550.36799999999994"/>
    <n v="16"/>
    <n v="0.5"/>
    <n v="81.396839999999997"/>
    <n v="14"/>
  </r>
  <r>
    <n v="1028633"/>
    <n v="36"/>
    <x v="2"/>
    <x v="2"/>
    <n v="2"/>
    <n v="13.75"/>
    <m/>
    <m/>
    <n v="2.4375"/>
    <n v="2.4375"/>
    <n v="20.221900000000002"/>
    <x v="14"/>
    <s v="ROOF FLASHING"/>
    <s v="HAT CHANNEL"/>
    <s v="KANBAN"/>
    <m/>
    <s v="G90 Grade SS50"/>
    <x v="2"/>
    <s v="-"/>
    <m/>
    <n v="0.9"/>
    <n v="32.4"/>
    <n v="54.5"/>
    <n v="168"/>
    <n v="9156"/>
    <n v="40.443800000000003"/>
    <n v="216"/>
    <n v="0.5"/>
    <n v="100.62444000000001"/>
    <n v="6"/>
  </r>
  <r>
    <n v="1411900"/>
    <n v="8"/>
    <x v="2"/>
    <x v="1"/>
    <n v="168"/>
    <n v="5.5"/>
    <s v="-"/>
    <s v="-"/>
    <n v="2.125"/>
    <n v="1.625"/>
    <n v="8.9130000000000003"/>
    <x v="15"/>
    <s v="FLOOR ASSEMBLY WALL-A,B,C SIDE"/>
    <s v="FLOOR Z-CHANNEL "/>
    <s v="KANBAN"/>
    <m/>
    <s v="G90 Grade SS50"/>
    <x v="1"/>
    <s v="-"/>
    <m/>
    <n v="46.17"/>
    <n v="369.36"/>
    <n v="54.5"/>
    <n v="168"/>
    <n v="9156"/>
    <n v="1497.384"/>
    <n v="6"/>
    <n v="1.5"/>
    <n v="416.85436800000002"/>
    <n v="112"/>
  </r>
  <r>
    <n v="1411900"/>
    <n v="1"/>
    <x v="2"/>
    <x v="1"/>
    <n v="168"/>
    <n v="4.125"/>
    <s v="-"/>
    <s v="-"/>
    <n v="3.5"/>
    <n v="1.625"/>
    <n v="8.9130000000000003"/>
    <x v="15"/>
    <s v="FLOOR ASSEMBLY WALL-D SIDE"/>
    <s v="FLOOR Z-CHANNEL "/>
    <s v="KANBAN"/>
    <m/>
    <s v="G90 Grade SS50"/>
    <x v="1"/>
    <s v="-"/>
    <m/>
    <n v="46.17"/>
    <n v="46.17"/>
    <n v="54.5"/>
    <n v="168"/>
    <n v="9156"/>
    <n v="1497.384"/>
    <n v="6"/>
    <n v="0.5"/>
    <n v="138.95145600000001"/>
    <n v="14"/>
  </r>
  <r>
    <m/>
    <m/>
    <x v="0"/>
    <x v="0"/>
    <m/>
    <m/>
    <m/>
    <m/>
    <m/>
    <m/>
    <m/>
    <x v="0"/>
    <s v="MAKE-UP PANEL"/>
    <m/>
    <m/>
    <m/>
    <m/>
    <x v="0"/>
    <m/>
    <m/>
    <m/>
    <m/>
    <m/>
    <m/>
    <m/>
    <m/>
    <m/>
    <m/>
    <m/>
    <m/>
  </r>
  <r>
    <n v="1724909"/>
    <n v="1"/>
    <x v="2"/>
    <x v="1"/>
    <n v="160.16999999999999"/>
    <n v="3.07"/>
    <n v="0"/>
    <n v="0"/>
    <n v="9.83"/>
    <m/>
    <n v="20.260000000000002"/>
    <x v="1"/>
    <s v="ROOF"/>
    <s v="END PANEL, ROOF, INTERLOCKING"/>
    <s v="ROOF-1"/>
    <s v="HOLD OUT"/>
    <s v="G90 Grade SS50"/>
    <x v="1"/>
    <s v="-"/>
    <s v="MAKE-UP PANEL"/>
    <n v="100.9"/>
    <n v="100.9"/>
    <n v="54.5"/>
    <n v="168"/>
    <n v="9156"/>
    <n v="3245.0441999999998"/>
    <n v="2"/>
    <n v="0.5"/>
    <n v="138.95145600000001"/>
    <n v="13.347499999999998"/>
  </r>
  <r>
    <n v="1724908"/>
    <n v="1"/>
    <x v="2"/>
    <x v="1"/>
    <n v="160.05000000000001"/>
    <n v="3.07"/>
    <n v="0"/>
    <n v="0"/>
    <n v="10.01"/>
    <m/>
    <n v="20.45"/>
    <x v="1"/>
    <s v="ROOF"/>
    <s v="PANEL, ROOF, INTERLOCKING"/>
    <s v="ROOF-2"/>
    <m/>
    <s v="G90 Grade SS50"/>
    <x v="1"/>
    <s v="-"/>
    <s v="MAKE-UP PANEL"/>
    <n v="101.73"/>
    <n v="101.73"/>
    <n v="54.5"/>
    <n v="168"/>
    <n v="9156"/>
    <n v="3273.0225"/>
    <n v="2"/>
    <n v="0.5"/>
    <n v="138.95145600000001"/>
    <n v="13.3375"/>
  </r>
  <r>
    <n v="1724916"/>
    <n v="1"/>
    <x v="2"/>
    <x v="1"/>
    <n v="160.05000000000001"/>
    <n v="3.07"/>
    <n v="0"/>
    <n v="0"/>
    <n v="16.062000000000001"/>
    <m/>
    <n v="26.5"/>
    <x v="1"/>
    <s v="ROOF"/>
    <s v="PANEL, ROOF, INTERLOCKING"/>
    <s v="ROOF-2"/>
    <s v="HOLD OUT"/>
    <s v="G90 Grade SS50"/>
    <x v="1"/>
    <s v="-"/>
    <s v="MAKE-UP PANEL"/>
    <n v="131.58000000000001"/>
    <n v="131.58000000000001"/>
    <n v="54.5"/>
    <n v="168"/>
    <n v="9156"/>
    <n v="4241.3250000000007"/>
    <n v="2"/>
    <n v="0.5"/>
    <n v="138.95145600000001"/>
    <n v="13.3375"/>
  </r>
  <r>
    <n v="1724907"/>
    <n v="1"/>
    <x v="2"/>
    <x v="1"/>
    <n v="160.05000000000001"/>
    <n v="3.07"/>
    <n v="0"/>
    <n v="0"/>
    <n v="16.062000000000001"/>
    <m/>
    <n v="26.06"/>
    <x v="4"/>
    <s v="ROOF"/>
    <s v="END PANEL, ROOF, INTERLOCKING"/>
    <s v="ROOF-2"/>
    <s v="HOLD OUT"/>
    <s v="G90 Grade SS50"/>
    <x v="1"/>
    <s v="-"/>
    <s v="MAKE-UP PANEL"/>
    <n v="129.44"/>
    <n v="129.44"/>
    <n v="54.5"/>
    <n v="168"/>
    <n v="9156"/>
    <n v="4170.9030000000002"/>
    <n v="2"/>
    <n v="0.5"/>
    <n v="138.95145600000001"/>
    <n v="13.3375"/>
  </r>
  <r>
    <n v="1724892"/>
    <n v="1"/>
    <x v="2"/>
    <x v="2"/>
    <n v="144.65"/>
    <n v="3.02"/>
    <n v="0"/>
    <n v="0"/>
    <n v="14.5"/>
    <m/>
    <n v="25"/>
    <x v="1"/>
    <s v="CEILING"/>
    <s v="END PANEL, CEILING, INTERLOCKING"/>
    <s v="CEILING-1"/>
    <m/>
    <s v="G90 Grade SS50"/>
    <x v="2"/>
    <s v="-"/>
    <s v="MAKE-UP PANEL"/>
    <n v="81.03"/>
    <n v="81.03"/>
    <n v="54.5"/>
    <n v="168"/>
    <n v="9156"/>
    <n v="3616.25"/>
    <n v="2"/>
    <n v="0.5"/>
    <n v="100.62444000000001"/>
    <n v="12.054166666666667"/>
  </r>
  <r>
    <n v="1724891"/>
    <n v="1"/>
    <x v="2"/>
    <x v="2"/>
    <n v="144.65"/>
    <n v="3.02"/>
    <n v="0"/>
    <n v="0"/>
    <n v="16"/>
    <m/>
    <n v="26.5"/>
    <x v="1"/>
    <s v="CEILING"/>
    <s v="PANEL, CEILING, INTERLOCKING"/>
    <s v="CEILING-2"/>
    <m/>
    <s v="G90 Grade SS50"/>
    <x v="2"/>
    <s v="-"/>
    <s v="MAKE-UP PANEL"/>
    <n v="85.84"/>
    <n v="85.84"/>
    <n v="54.5"/>
    <n v="168"/>
    <n v="9156"/>
    <n v="3833.2250000000004"/>
    <n v="2"/>
    <n v="0.5"/>
    <n v="100.62444000000001"/>
    <n v="12.054166666666667"/>
  </r>
  <r>
    <n v="1724900"/>
    <n v="1"/>
    <x v="2"/>
    <x v="2"/>
    <n v="144.65"/>
    <n v="3.02"/>
    <n v="0"/>
    <n v="0"/>
    <n v="16"/>
    <m/>
    <n v="26.5"/>
    <x v="1"/>
    <s v="CEILING"/>
    <s v="PANEL, CEILING, INTERLOCKING"/>
    <s v="CEILING-2"/>
    <s v="HOLD OUT"/>
    <s v="G90 Grade SS50"/>
    <x v="2"/>
    <s v="-"/>
    <s v="MAKE-UP PANEL"/>
    <n v="85.84"/>
    <n v="85.84"/>
    <n v="54.5"/>
    <n v="168"/>
    <n v="9156"/>
    <n v="3833.2250000000004"/>
    <n v="2"/>
    <n v="0.5"/>
    <n v="100.62444000000001"/>
    <n v="12.054166666666667"/>
  </r>
  <r>
    <n v="1724889"/>
    <n v="1"/>
    <x v="2"/>
    <x v="2"/>
    <n v="144.65"/>
    <n v="3.02"/>
    <n v="0"/>
    <n v="0"/>
    <n v="14.25"/>
    <m/>
    <n v="24.25"/>
    <x v="4"/>
    <s v="CEILING"/>
    <s v="END PANEL, CEILING, INTERLOCKING"/>
    <s v="CEILING-2"/>
    <s v="HOLD OUT"/>
    <s v="G90 Grade SS50"/>
    <x v="2"/>
    <s v="-"/>
    <s v="MAKE-UP PANEL"/>
    <n v="78.599999999999994"/>
    <n v="78.599999999999994"/>
    <n v="54.5"/>
    <n v="168"/>
    <n v="9156"/>
    <n v="3507.7625000000003"/>
    <n v="2"/>
    <n v="0.5"/>
    <n v="100.62444000000001"/>
    <n v="12.054166666666667"/>
  </r>
  <r>
    <n v="1724921"/>
    <n v="1"/>
    <x v="2"/>
    <x v="2"/>
    <n v="135.93"/>
    <n v="3.02"/>
    <n v="1.75"/>
    <n v="0"/>
    <n v="10.88"/>
    <m/>
    <n v="21.38"/>
    <x v="1"/>
    <s v="EXTERNAL WALL- A"/>
    <s v="PANEL, WALL, INTERLOCKING"/>
    <s v="WALL-A1"/>
    <m/>
    <s v="G90 Grade SS50"/>
    <x v="2"/>
    <s v="-"/>
    <s v="MAKE-UP PANEL"/>
    <n v="64.709999999999994"/>
    <n v="64.709999999999994"/>
    <n v="54.5"/>
    <n v="168"/>
    <n v="9156"/>
    <n v="2906.1833999999999"/>
    <n v="2"/>
    <n v="0.5"/>
    <n v="100.62444000000001"/>
    <n v="11.327500000000001"/>
  </r>
  <r>
    <n v="1724927"/>
    <n v="1"/>
    <x v="2"/>
    <x v="2"/>
    <n v="135.93"/>
    <n v="3.02"/>
    <n v="1.75"/>
    <n v="0"/>
    <n v="9.19"/>
    <m/>
    <n v="19.690000000000001"/>
    <x v="1"/>
    <s v="EXTERNAL WALL- A"/>
    <s v="PANEL, WALL, INTERLOCKING"/>
    <s v="WALL-A1"/>
    <m/>
    <s v="G90 Grade SS50"/>
    <x v="2"/>
    <s v="-"/>
    <s v="MAKE-UP PANEL"/>
    <n v="59.59"/>
    <n v="59.59"/>
    <n v="54.5"/>
    <n v="168"/>
    <n v="9156"/>
    <n v="2676.4617000000003"/>
    <n v="2"/>
    <n v="0.5"/>
    <n v="100.62444000000001"/>
    <n v="11.327500000000001"/>
  </r>
  <r>
    <n v="1724934"/>
    <n v="1"/>
    <x v="2"/>
    <x v="2"/>
    <n v="135.93"/>
    <n v="3.02"/>
    <n v="1.75"/>
    <n v="0"/>
    <n v="9.25"/>
    <m/>
    <n v="19.75"/>
    <x v="1"/>
    <s v="EXTERNAL WALL- A"/>
    <s v="PANEL, WALL, INTERLOCKING"/>
    <s v="WALL-A2"/>
    <m/>
    <s v="G90 Grade SS50"/>
    <x v="2"/>
    <s v="-"/>
    <s v="MAKE-UP PANEL"/>
    <n v="59.77"/>
    <n v="59.77"/>
    <n v="54.5"/>
    <n v="168"/>
    <n v="9156"/>
    <n v="2684.6175000000003"/>
    <n v="2"/>
    <n v="0.5"/>
    <n v="100.62444000000001"/>
    <n v="11.327500000000001"/>
  </r>
  <r>
    <n v="1724944"/>
    <n v="1"/>
    <x v="2"/>
    <x v="2"/>
    <n v="132.68"/>
    <n v="3.02"/>
    <n v="1.75"/>
    <n v="0"/>
    <n v="10.76"/>
    <m/>
    <n v="21.26"/>
    <x v="1"/>
    <s v="EXTERNAL WALL- C"/>
    <s v="PANEL, WALL, INTERLOCKING"/>
    <s v="WALL-C1"/>
    <m/>
    <s v="G90 Grade SS50"/>
    <x v="2"/>
    <s v="-"/>
    <s v="MAKE-UP PANEL"/>
    <n v="62.78"/>
    <n v="62.78"/>
    <n v="54.5"/>
    <n v="168"/>
    <n v="9156"/>
    <n v="2820.7768000000005"/>
    <n v="2"/>
    <n v="0.5"/>
    <n v="100.62444000000001"/>
    <n v="11.056666666666667"/>
  </r>
  <r>
    <n v="1724942"/>
    <n v="1"/>
    <x v="2"/>
    <x v="2"/>
    <n v="132.68"/>
    <n v="3.02"/>
    <n v="1.75"/>
    <n v="0"/>
    <n v="8.26"/>
    <m/>
    <n v="18.760000000000002"/>
    <x v="1"/>
    <s v="EXTERNAL WALL- C"/>
    <s v="PANEL, WALL, INTERLOCKING"/>
    <s v="WALL-C2"/>
    <m/>
    <s v="G90 Grade SS50"/>
    <x v="2"/>
    <s v="-"/>
    <s v="MAKE-UP PANEL"/>
    <n v="55.38"/>
    <n v="55.38"/>
    <n v="54.5"/>
    <n v="168"/>
    <n v="9156"/>
    <n v="2489.0768000000003"/>
    <n v="2"/>
    <n v="0.5"/>
    <n v="100.62444000000001"/>
    <n v="11.056666666666667"/>
  </r>
  <r>
    <n v="1724958"/>
    <n v="1"/>
    <x v="2"/>
    <x v="2"/>
    <n v="132.87"/>
    <n v="3.02"/>
    <n v="1.75"/>
    <n v="6.5"/>
    <n v="12.12"/>
    <m/>
    <n v="22.62"/>
    <x v="1"/>
    <s v="EXTERNAL WALL- B"/>
    <s v="PANEL, WALL, INTERLOCKING"/>
    <s v="WALL-B"/>
    <m/>
    <s v="G90 Grade SS50"/>
    <x v="2"/>
    <s v="-"/>
    <s v="MAKE-UP PANEL"/>
    <n v="65.38"/>
    <n v="65.38"/>
    <n v="54.5"/>
    <n v="168"/>
    <n v="9156"/>
    <n v="3005.5194000000001"/>
    <n v="2"/>
    <n v="0.5"/>
    <n v="100.62444000000001"/>
    <n v="11.0725"/>
  </r>
  <r>
    <n v="1725020"/>
    <n v="1"/>
    <x v="2"/>
    <x v="1"/>
    <n v="133.59"/>
    <n v="3.07"/>
    <n v="1.75"/>
    <n v="6.5"/>
    <n v="9.64"/>
    <m/>
    <n v="19.64"/>
    <x v="4"/>
    <s v="EXTERNAL WALL- D"/>
    <s v="PANEL, WALL, INTERLOCKING"/>
    <s v="WALL-D"/>
    <m/>
    <s v="G90 Grade SS50"/>
    <x v="1"/>
    <s v="-"/>
    <s v="MAKE-UP PANEL"/>
    <n v="78.89"/>
    <n v="78.89"/>
    <n v="54.5"/>
    <n v="168"/>
    <n v="9156"/>
    <n v="2623.7076000000002"/>
    <n v="2"/>
    <n v="0.5"/>
    <n v="138.95145600000001"/>
    <n v="11.13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7A664A-9E7B-41C9-9D7E-A26DDB3A21D8}" name="PivotTable1" cacheId="0" applyNumberFormats="0" applyBorderFormats="0" applyFontFormats="0" applyPatternFormats="0" applyAlignmentFormats="0" applyWidthHeightFormats="0" dataCaption="Values" updatedVersion="8" itemPrintTitles="1" indent="0" compact="0" outline="1" outlineData="1" compactData="0">
  <location ref="A5:F12" firstHeaderRow="1" firstDataRow="2" firstDataCol="1" rowPageCount="1" colPageCount="1"/>
  <pivotFields count="32">
    <pivotField compact="0" showAll="0" includeNewItemsInFilter="1"/>
    <pivotField compact="0" showAll="0" includeNewItemsInFilter="1"/>
    <pivotField axis="axisPage" compact="0" showAll="0" includeNewItemsInFilter="1">
      <items count="4">
        <item x="2"/>
        <item x="1"/>
        <item x="0"/>
        <item t="default"/>
      </items>
    </pivotField>
    <pivotField axis="axisCol" compact="0" showAll="0">
      <items count="6">
        <item x="1"/>
        <item x="2"/>
        <item x="4"/>
        <item x="3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 includeNewItemsInFilter="1"/>
    <pivotField compact="0" showAll="0" includeNewItemsInFilter="1"/>
    <pivotField compact="0" showAll="0"/>
    <pivotField axis="axisRow" compact="0" showAll="0" includeNewItemsInFilter="1" sortType="ascending">
      <items count="16">
        <item m="1" x="6"/>
        <item m="1" x="13"/>
        <item x="1"/>
        <item m="1" x="9"/>
        <item m="1" x="11"/>
        <item x="2"/>
        <item m="1" x="8"/>
        <item x="4"/>
        <item m="1" x="14"/>
        <item m="1" x="12"/>
        <item x="3"/>
        <item x="5"/>
        <item m="1" x="10"/>
        <item m="1" x="7"/>
        <item h="1" x="0"/>
        <item t="default"/>
      </items>
    </pivotField>
    <pivotField compact="0" showAll="0" includeNewItemsInFilter="1"/>
    <pivotField compact="0" showAll="0" includeNewItemsInFilter="1"/>
    <pivotField compact="0" showAll="0" includeNewItemsInFilter="1"/>
    <pivotField compact="0" showAll="0" includeNewItemsInFilter="1"/>
    <pivotField compact="0" showAll="0"/>
    <pivotField compact="0" showAll="0"/>
    <pivotField compact="0" showAll="0" includeNewItemsInFilter="1"/>
    <pivotField compact="0" showAll="0"/>
    <pivotField compact="0" showAll="0"/>
    <pivotField dataField="1" compact="0" showAll="0"/>
    <pivotField compact="0" showAll="0" includeNewItemsInFilter="1"/>
    <pivotField compact="0" showAll="0" includeNewItemsInFilter="1"/>
    <pivotField compact="0" dragToRow="0" dragToCol="0" dragToPage="0" showAll="0" includeNewItemsInFilter="1" defaultSubtotal="0"/>
    <pivotField compact="0" dragToRow="0" dragToCol="0" dragToPage="0" showAll="0" includeNewItemsInFilter="1" defaultSubtotal="0"/>
  </pivotFields>
  <rowFields count="1">
    <field x="17"/>
  </rowFields>
  <rowItems count="6">
    <i>
      <x v="2"/>
    </i>
    <i>
      <x v="5"/>
    </i>
    <i>
      <x v="7"/>
    </i>
    <i>
      <x v="10"/>
    </i>
    <i>
      <x v="1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2" item="0" hier="-1"/>
  </pageFields>
  <dataFields count="1">
    <dataField name="" fld="27" baseField="0" baseItem="0"/>
  </dataFields>
  <formats count="1">
    <format dxfId="320">
      <pivotArea field="17" grandCol="1" axis="axisRow" fieldPosition="0">
        <references count="1">
          <reference field="17" count="9">
            <x v="1"/>
            <x v="2"/>
            <x v="3"/>
            <x v="5"/>
            <x v="6"/>
            <x v="7"/>
            <x v="8"/>
            <x v="10"/>
            <x v="11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68BB00-A1C8-47BA-8319-EC93B360D841}" name="PivotTable2" cacheId="0" applyNumberFormats="0" applyBorderFormats="0" applyFontFormats="0" applyPatternFormats="0" applyAlignmentFormats="0" applyWidthHeightFormats="0" dataCaption="Values" updatedVersion="8" itemPrintTitles="1" indent="0" compact="0" outline="1" outlineData="1" compactData="0">
  <location ref="I5:N12" firstHeaderRow="1" firstDataRow="2" firstDataCol="1" rowPageCount="1" colPageCount="1"/>
  <pivotFields count="32">
    <pivotField compact="0" showAll="0" includeNewItemsInFilter="1"/>
    <pivotField compact="0" showAll="0" includeNewItemsInFilter="1"/>
    <pivotField axis="axisPage" compact="0" showAll="0" includeNewItemsInFilter="1">
      <items count="4">
        <item x="2"/>
        <item x="1"/>
        <item x="0"/>
        <item t="default"/>
      </items>
    </pivotField>
    <pivotField axis="axisCol" compact="0" showAll="0">
      <items count="6">
        <item x="1"/>
        <item x="2"/>
        <item x="4"/>
        <item x="3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 includeNewItemsInFilter="1"/>
    <pivotField compact="0" showAll="0" includeNewItemsInFilter="1"/>
    <pivotField compact="0" showAll="0"/>
    <pivotField axis="axisRow" compact="0" showAll="0" includeNewItemsInFilter="1" sortType="ascending">
      <items count="16">
        <item m="1" x="6"/>
        <item m="1" x="13"/>
        <item x="1"/>
        <item m="1" x="9"/>
        <item m="1" x="11"/>
        <item x="2"/>
        <item m="1" x="8"/>
        <item x="4"/>
        <item m="1" x="14"/>
        <item m="1" x="12"/>
        <item x="3"/>
        <item x="5"/>
        <item m="1" x="10"/>
        <item m="1" x="7"/>
        <item h="1" x="0"/>
        <item t="default"/>
      </items>
    </pivotField>
    <pivotField compact="0" showAll="0" includeNewItemsInFilter="1"/>
    <pivotField compact="0" showAll="0" includeNewItemsInFilter="1"/>
    <pivotField compact="0" showAll="0" includeNewItemsInFilter="1"/>
    <pivotField compact="0" showAll="0" includeNewItemsInFilter="1"/>
    <pivotField compact="0" showAll="0"/>
    <pivotField compact="0" showAll="0"/>
    <pivotField compact="0" showAll="0" includeNewItemsInFilter="1"/>
    <pivotField compact="0" showAll="0"/>
    <pivotField compact="0" showAll="0"/>
    <pivotField compact="0" showAll="0"/>
    <pivotField dataField="1" compact="0" showAll="0" includeNewItemsInFilter="1"/>
    <pivotField compact="0" showAll="0" includeNewItemsInFilter="1"/>
    <pivotField compact="0" dragToRow="0" dragToCol="0" dragToPage="0" showAll="0" includeNewItemsInFilter="1" defaultSubtotal="0"/>
    <pivotField compact="0" dragToRow="0" dragToCol="0" dragToPage="0" showAll="0" includeNewItemsInFilter="1" defaultSubtotal="0"/>
  </pivotFields>
  <rowFields count="1">
    <field x="17"/>
  </rowFields>
  <rowItems count="6">
    <i>
      <x v="2"/>
    </i>
    <i>
      <x v="5"/>
    </i>
    <i>
      <x v="7"/>
    </i>
    <i>
      <x v="10"/>
    </i>
    <i>
      <x v="1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2" item="0" hier="-1"/>
  </pageFields>
  <dataFields count="1">
    <dataField name=" " fld="28" baseField="17" baseItem="0"/>
  </dataFields>
  <formats count="1">
    <format dxfId="321">
      <pivotArea grandCol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27742F-233A-46D9-B80D-057F23138AC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ATERIAL#">
  <location ref="J27:N32" firstHeaderRow="0" firstDataRow="1" firstDataCol="1" rowPageCount="2" colPageCount="1"/>
  <pivotFields count="32">
    <pivotField showAll="0"/>
    <pivotField showAll="0"/>
    <pivotField axis="axisPage" multipleItemSelectionAllowed="1" showAll="0">
      <items count="4">
        <item x="2"/>
        <item h="1"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8">
        <item h="1" x="8"/>
        <item h="1" x="12"/>
        <item h="1" x="13"/>
        <item h="1" x="7"/>
        <item h="1" m="1" x="16"/>
        <item x="1"/>
        <item x="4"/>
        <item x="3"/>
        <item h="1" x="14"/>
        <item x="6"/>
        <item x="5"/>
        <item x="2"/>
        <item h="1" x="9"/>
        <item h="1" x="10"/>
        <item h="1" x="11"/>
        <item h="1" x="15"/>
        <item h="1"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6">
        <item m="1" x="6"/>
        <item m="1" x="13"/>
        <item x="1"/>
        <item m="1" x="9"/>
        <item m="1" x="11"/>
        <item x="2"/>
        <item m="1" x="8"/>
        <item x="4"/>
        <item m="1" x="14"/>
        <item m="1" x="12"/>
        <item x="3"/>
        <item x="5"/>
        <item m="1" x="10"/>
        <item m="1" x="7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17"/>
  </rowFields>
  <rowItems count="5">
    <i>
      <x v="2"/>
    </i>
    <i>
      <x v="5"/>
    </i>
    <i>
      <x v="7"/>
    </i>
    <i>
      <x v="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2" hier="-1"/>
    <pageField fld="11" hier="-1"/>
  </pageFields>
  <dataFields count="4">
    <dataField name="TOTAL MATERIAL WEIGHT (LBS) " fld="28" baseField="17" baseItem="2"/>
    <dataField name="TOTAL PART WEIGHT (LBS) " fld="21" baseField="17" baseItem="2"/>
    <dataField name="WASTAGE (LBS)" fld="30" baseField="17" baseItem="5"/>
    <dataField name="% WASTAGE " fld="31" baseField="17" baseItem="2" numFmtId="1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89E8B1-E7C9-44FE-9297-E202EFC9687B}" name="Table1" displayName="Table1" ref="A3:AD175" totalsRowShown="0" headerRowDxfId="319" dataDxfId="318" tableBorderDxfId="317">
  <autoFilter ref="A3:AD175" xr:uid="{3389E8B1-E7C9-44FE-9297-E202EFC9687B}"/>
  <tableColumns count="30">
    <tableColumn id="1" xr3:uid="{26513440-4790-40A6-87DA-F212312AB575}" name="PART #" dataDxfId="316"/>
    <tableColumn id="2" xr3:uid="{E138D5EB-EF7A-4C36-9B1E-D125EA4371D1}" name="QTY. " dataDxfId="315"/>
    <tableColumn id="29" xr3:uid="{D08DAC4D-843E-4D51-9749-CCF9C8F1BCB0}" name="ROLLFORMED" dataDxfId="314"/>
    <tableColumn id="3" xr3:uid="{45038842-9C20-4E92-982E-485CA11269D0}" name="GAUGE" dataDxfId="313"/>
    <tableColumn id="4" xr3:uid="{B908FE9A-9E5C-4AB7-99D3-BDB03CE82229}" name="L" dataDxfId="312"/>
    <tableColumn id="5" xr3:uid="{09000AA3-FCE1-487B-9D43-7DB1C9B4E79C}" name="A" dataDxfId="311"/>
    <tableColumn id="6" xr3:uid="{664CAE0B-42DF-4C3F-BE16-BCF38F05FF58}" name="NB" dataDxfId="310"/>
    <tableColumn id="7" xr3:uid="{243FD3C3-59D4-45C5-B4DC-B997D91498EC}" name="NT" dataDxfId="309"/>
    <tableColumn id="8" xr3:uid="{4FDA8193-0D52-4158-ACAD-5A91477F8FF8}" name="W1" dataDxfId="308"/>
    <tableColumn id="9" xr3:uid="{853BFBD2-0D8C-4275-8E32-0E530F5E2118}" name="W2" dataDxfId="307"/>
    <tableColumn id="10" xr3:uid="{E6A53538-1F4A-4983-8883-9C2454DECAF3}" name="FLAT" dataDxfId="306"/>
    <tableColumn id="11" xr3:uid="{4213A92B-830C-4B96-B41D-FF57D7A501DB}" name="PROFILE" dataDxfId="305"/>
    <tableColumn id="12" xr3:uid="{800A0FF9-4AFC-411D-B7AF-9D3E07FABC68}" name="WHERE USED" dataDxfId="304"/>
    <tableColumn id="13" xr3:uid="{3A0BF613-5600-4B6F-849D-B0077B36351A}" name="DESCRIPTION" dataDxfId="303"/>
    <tableColumn id="14" xr3:uid="{35A32EAD-D6A4-4F2D-B962-1179DBC117C2}" name="GROUP" dataDxfId="302"/>
    <tableColumn id="15" xr3:uid="{CCD95CED-6C4F-48C0-80B8-2C695ADCC019}" name="HOLD OUT" dataDxfId="301"/>
    <tableColumn id="16" xr3:uid="{F29F2B2B-D070-4413-B34E-D744FF00A666}" name="MATERIAL" dataDxfId="300"/>
    <tableColumn id="17" xr3:uid="{03CCD34C-0BBF-4FF9-A212-4B8519CC862A}" name="MATERIAL#" dataDxfId="299"/>
    <tableColumn id="28" xr3:uid="{E0316B0D-0846-4D9D-A0C5-0E5B8FBA761E}" name="COIL MATERIAL#" dataDxfId="298"/>
    <tableColumn id="18" xr3:uid="{DB2CF46F-8D42-4909-966E-4C7D98E2E8CD}" name="REMARKS" dataDxfId="297"/>
    <tableColumn id="26" xr3:uid="{8852D226-CB37-4A9F-9FA0-91DE4E263017}" name="SINGLE PART WEIGHT (LBS)" dataDxfId="296"/>
    <tableColumn id="30" xr3:uid="{8BF112EC-6CB3-41B9-A346-66A9902A3236}" name="TOTAL PART WEIGHT (LBS)" dataDxfId="295">
      <calculatedColumnFormula>Table1[[#This Row],[SINGLE PART WEIGHT (LBS)]]*Table1[[#This Row],[QTY. ]]</calculatedColumnFormula>
    </tableColumn>
    <tableColumn id="19" xr3:uid="{7881C548-92A7-4690-BC0C-5B5A3BD9389A}" name="SHEET WIDTH" dataDxfId="294">
      <calculatedColumnFormula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calculatedColumnFormula>
    </tableColumn>
    <tableColumn id="20" xr3:uid="{1C071867-0512-4209-AA65-0B024D951CC4}" name="SHEET LENGTH" dataDxfId="293">
      <calculatedColumnFormula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calculatedColumnFormula>
    </tableColumn>
    <tableColumn id="21" xr3:uid="{F94E54C5-3F8F-4036-9F5D-4DB4686F7E77}" name="SHEET AREA" dataDxfId="292">
      <calculatedColumnFormula>'Cumulative BOM'!$X4*'Cumulative BOM'!$W4</calculatedColumnFormula>
    </tableColumn>
    <tableColumn id="22" xr3:uid="{00E8E16F-EFF7-46FA-AEE1-D27F63CA1C1F}" name="PART AREA" dataDxfId="291">
      <calculatedColumnFormula>'Cumulative BOM'!$K4*'Cumulative BOM'!$E4</calculatedColumnFormula>
    </tableColumn>
    <tableColumn id="23" xr3:uid="{BEEB4E94-CF3C-4E8D-B93E-B7C6E8CCAEE3}" name="PART/ SHEET" dataDxfId="290">
      <calculatedColumnFormula>(QUOTIENT('Cumulative BOM'!$W4, MIN('Cumulative BOM'!$E4,'Cumulative BOM'!$K4)))*(QUOTIENT('Cumulative BOM'!$X4,MAX('Cumulative BOM'!$E4,'Cumulative BOM'!$K4)))</calculatedColumnFormula>
    </tableColumn>
    <tableColumn id="24" xr3:uid="{B78B9DB1-16FB-4F5D-8B5A-6E2B10D47C72}" name="SHEET REQUIRED FOR TOTAL QTY" dataDxfId="289">
      <calculatedColumnFormula>ROUNDUP('Cumulative BOM'!$B4/'Cumulative BOM'!$AA4*2,0)/2</calculatedColumnFormula>
    </tableColumn>
    <tableColumn id="25" xr3:uid="{3BBCE751-D838-4DD4-A17E-E2B4B9B78EA7}" name="TOTAL MATERIAL WEIGHT (LBS)" dataDxfId="288">
      <calculatedColumnFormula>(VLOOKUP('Cumulative BOM'!$D4,'Sheet Metal Std'!$M$2:$N$16,2))*'Cumulative BOM'!$W4*'Cumulative BOM'!$X4*'Cumulative BOM'!$AB4*0.28</calculatedColumnFormula>
    </tableColumn>
    <tableColumn id="27" xr3:uid="{EA6FB545-F9D4-46B9-B638-83DE94CC8D50}" name="TOTAL LENGTH (ft)" dataDxfId="287">
      <calculatedColumnFormula>Table1[[#This Row],[QTY. ]]*Table1[[#This Row],[L]]/12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79F126-1856-4D1A-BB32-ECB1495841C5}" name="Table13" displayName="Table13" ref="A3:T175" totalsRowShown="0" headerRowDxfId="286" dataDxfId="285" tableBorderDxfId="284">
  <autoFilter ref="A3:T175" xr:uid="{8579F126-1856-4D1A-BB32-ECB1495841C5}"/>
  <tableColumns count="20">
    <tableColumn id="1" xr3:uid="{37979A0A-E015-4362-A6D5-7A8CB9C07BEF}" name="PART #" dataDxfId="283"/>
    <tableColumn id="2" xr3:uid="{3EA6343F-275E-454E-BD8F-F682795CFB65}" name="QTY. " dataDxfId="282"/>
    <tableColumn id="29" xr3:uid="{020D8FA6-ED97-48C7-A5AE-690C403F7C9F}" name="ROLLFORMED" dataDxfId="281"/>
    <tableColumn id="3" xr3:uid="{D6E56567-CB22-4DA8-B574-C32BC5984532}" name="GAUGE" dataDxfId="280"/>
    <tableColumn id="4" xr3:uid="{C99E7E85-1947-454F-8DBB-FC0432AE549B}" name="L" dataDxfId="279"/>
    <tableColumn id="5" xr3:uid="{CD140E48-47AB-435C-AF45-5CF2CAEF1E14}" name="A" dataDxfId="278"/>
    <tableColumn id="6" xr3:uid="{777321E4-E745-4869-8DB6-1B18EB16CEA1}" name="NB" dataDxfId="277"/>
    <tableColumn id="7" xr3:uid="{8575BF48-1A36-4D27-9C37-8B2A2F30065F}" name="NT" dataDxfId="276"/>
    <tableColumn id="8" xr3:uid="{2CD00112-DAA5-47FF-BC89-B36E2E2CF910}" name="W1" dataDxfId="275"/>
    <tableColumn id="9" xr3:uid="{3CA96BEB-AE2C-4311-BEFC-A91C8147CFE2}" name="W2" dataDxfId="274"/>
    <tableColumn id="10" xr3:uid="{C2FACD5E-7319-484A-BE89-2641EBB2F656}" name="FLAT" dataDxfId="273"/>
    <tableColumn id="11" xr3:uid="{4F4925A9-B0B3-4C83-9B81-BC0A2CC23216}" name="PROFILE" dataDxfId="272"/>
    <tableColumn id="12" xr3:uid="{76E03424-4D65-4F54-8559-45DB82584BF5}" name="WHERE USED" dataDxfId="271"/>
    <tableColumn id="13" xr3:uid="{17F6D9EC-B614-4565-8DE6-9F5E32A294D9}" name="DESCRIPTION" dataDxfId="270"/>
    <tableColumn id="14" xr3:uid="{5D0970AB-7AB9-4DED-934C-DA26D4E0549C}" name="GROUP" dataDxfId="269"/>
    <tableColumn id="15" xr3:uid="{E05C6446-7BAD-460B-9B2E-3B9CFF3EAD49}" name="HOLD OUT" dataDxfId="268"/>
    <tableColumn id="16" xr3:uid="{46D6A202-52EE-42F0-A165-153F50C0BDD5}" name="MATERIAL" dataDxfId="267"/>
    <tableColumn id="17" xr3:uid="{9A801222-C69F-43AA-A844-C71C52316DA0}" name="MATERIAL#" dataDxfId="266"/>
    <tableColumn id="28" xr3:uid="{10FBBA24-1EDF-4950-9792-66CF483A0686}" name="COIL MATERIAL#" dataDxfId="265"/>
    <tableColumn id="18" xr3:uid="{98C60FDE-51E0-489B-A4D5-C21A26F84965}" name="REMARKS" dataDxfId="26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C56E24-F27D-4B84-A331-324E76A89A66}" name="Table14" displayName="Table14" ref="A3:T74" totalsRowShown="0" headerRowDxfId="263" dataDxfId="262" tableBorderDxfId="261">
  <autoFilter ref="A3:T74" xr:uid="{DFC56E24-F27D-4B84-A331-324E76A89A66}"/>
  <tableColumns count="20">
    <tableColumn id="1" xr3:uid="{77D6C942-EA66-40E9-8406-C1789EC33482}" name="PART #" dataDxfId="260"/>
    <tableColumn id="2" xr3:uid="{5D340066-E8FE-4C98-A79C-69D685BF1735}" name="QTY. " dataDxfId="259"/>
    <tableColumn id="29" xr3:uid="{2236B853-6AB9-4875-A563-B8110971AC46}" name="ROLLFORMED" dataDxfId="258"/>
    <tableColumn id="3" xr3:uid="{763BD968-B3BD-4BB8-979F-6BD473E0E75F}" name="GAUGE" dataDxfId="257"/>
    <tableColumn id="4" xr3:uid="{C8FA59E5-C79B-4684-A7A2-44818A537FA1}" name="L" dataDxfId="256"/>
    <tableColumn id="5" xr3:uid="{B5713F2F-31E4-4164-AED8-3122F49D8781}" name="A" dataDxfId="255"/>
    <tableColumn id="6" xr3:uid="{14F38B79-3D96-4244-8EF4-6C74E5AD8767}" name="NB" dataDxfId="254"/>
    <tableColumn id="7" xr3:uid="{3C65CD38-DB70-40AE-994F-7C9A9AF14D96}" name="NT" dataDxfId="253"/>
    <tableColumn id="8" xr3:uid="{329A2B52-0AA3-46BE-B28A-EE4294DFAA94}" name="W1" dataDxfId="252"/>
    <tableColumn id="9" xr3:uid="{4904DB1E-B211-4555-938E-E36446C29359}" name="W2" dataDxfId="251"/>
    <tableColumn id="10" xr3:uid="{C5708DD0-FF22-4481-89A4-A253E8FD09F1}" name="FLAT" dataDxfId="250"/>
    <tableColumn id="11" xr3:uid="{F17E661B-AE14-4A61-873C-0C6E2A4D4704}" name="PROFILE" dataDxfId="249"/>
    <tableColumn id="12" xr3:uid="{44877667-CEE9-404E-80C0-40BC1DB38338}" name="WHERE USED" dataDxfId="248"/>
    <tableColumn id="13" xr3:uid="{E5282D77-972F-4BD4-96A0-716B857F34CF}" name="DESCRIPTION" dataDxfId="247"/>
    <tableColumn id="14" xr3:uid="{1089DAA5-5A36-45BC-85A6-16246CCE57D1}" name="GROUP" dataDxfId="246"/>
    <tableColumn id="15" xr3:uid="{EB5C99AD-FE7B-4DBC-987B-ED87541A0A3F}" name="HOLD OUT" dataDxfId="245"/>
    <tableColumn id="16" xr3:uid="{CC41B41F-9AA3-4A37-8D48-3028482EF559}" name="MATERIAL" dataDxfId="244"/>
    <tableColumn id="17" xr3:uid="{6F6E129E-8879-4F69-ABC7-B83BFC13B5E9}" name="MATERIAL#" dataDxfId="243"/>
    <tableColumn id="28" xr3:uid="{B8F65376-92FF-4A0F-88EE-F7D5E2DEC724}" name="COIL MATERIAL#" dataDxfId="242"/>
    <tableColumn id="18" xr3:uid="{ED074928-37E1-44EA-BE4D-8CA2185AFB30}" name="REMARKS" dataDxfId="24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715713-7E74-464B-85D7-FEA3F4051980}" name="RollFormerTable" displayName="RollFormerTable" ref="A3:T44" totalsRowShown="0" headerRowDxfId="240" dataDxfId="239" tableBorderDxfId="238">
  <autoFilter ref="A3:T44" xr:uid="{6A715713-7E74-464B-85D7-FEA3F4051980}"/>
  <tableColumns count="20">
    <tableColumn id="1" xr3:uid="{A479E8C3-2C3B-46B2-99AE-92D46FC187C5}" name="PART #" dataDxfId="237"/>
    <tableColumn id="2" xr3:uid="{C52F4E4F-2B18-44F5-AF53-0A8E48D79B5B}" name="QTY. " dataDxfId="236"/>
    <tableColumn id="29" xr3:uid="{1709161B-B6B8-404C-8257-19FD0CD624E6}" name="ROLLFORMED" dataDxfId="235"/>
    <tableColumn id="3" xr3:uid="{FD8F9A18-3486-4D78-AA78-495C12CB4696}" name="GAUGE" dataDxfId="234"/>
    <tableColumn id="4" xr3:uid="{67A5DE75-7CF3-41A8-9A39-ABA9C20EE1A0}" name="L" dataDxfId="233"/>
    <tableColumn id="5" xr3:uid="{C4C38AD9-9943-4FDD-9662-755751F5773E}" name="A" dataDxfId="232"/>
    <tableColumn id="6" xr3:uid="{6C7045C7-DD70-402A-9382-0149E0687E72}" name="NB" dataDxfId="231"/>
    <tableColumn id="7" xr3:uid="{50FF5B12-7B0D-43CF-AC69-9F8C9E949D8D}" name="NT" dataDxfId="230"/>
    <tableColumn id="8" xr3:uid="{7285D626-7755-40B3-9188-F1BAFDC3684E}" name="W1" dataDxfId="229"/>
    <tableColumn id="9" xr3:uid="{3D7B7610-95EB-44CD-8BB1-B25C768D4AC5}" name="W2" dataDxfId="228"/>
    <tableColumn id="10" xr3:uid="{DE1A9EFD-B10B-4466-9C7B-5778705D0FD2}" name="FLAT" dataDxfId="227"/>
    <tableColumn id="11" xr3:uid="{49D4F07A-E28A-4545-9973-99B11909E56C}" name="PROFILE" dataDxfId="226"/>
    <tableColumn id="12" xr3:uid="{93718A35-C37D-4B78-9830-50A6A4761FA5}" name="WHERE USED" dataDxfId="225"/>
    <tableColumn id="13" xr3:uid="{C4C36DFD-D590-495D-9051-3B7BE9A60B60}" name="DESCRIPTION" dataDxfId="224"/>
    <tableColumn id="14" xr3:uid="{F4A61C26-290E-4690-AFE0-8F1FB39516E0}" name="GROUP" dataDxfId="223"/>
    <tableColumn id="15" xr3:uid="{37D9545C-2629-4543-9F10-86B3FE19BB68}" name="HOLD OUT" dataDxfId="222"/>
    <tableColumn id="16" xr3:uid="{75B73E1B-487A-416B-8BB3-268B1DBBAD34}" name="MATERIAL" dataDxfId="221"/>
    <tableColumn id="17" xr3:uid="{B4D79A82-D0EC-4111-B17E-5919A578F53E}" name="MATERIAL#" dataDxfId="220"/>
    <tableColumn id="28" xr3:uid="{810DE999-79C1-4466-A6DA-D1FFD95078D5}" name="COIL MATERIAL#" dataDxfId="219"/>
    <tableColumn id="18" xr3:uid="{2058DA37-C084-4EC1-90D0-212873C8E043}" name="REMARKS" dataDxfId="2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F0D53E3-A790-4474-A337-64C7D394B79A}" name="NonRollFormerTable" displayName="NonRollFormerTable" ref="A3:T39" totalsRowShown="0" headerRowDxfId="217" dataDxfId="216" tableBorderDxfId="215">
  <autoFilter ref="A3:T39" xr:uid="{5F0D53E3-A790-4474-A337-64C7D394B79A}"/>
  <tableColumns count="20">
    <tableColumn id="1" xr3:uid="{A8495ADE-DFBC-4307-8992-D2DD22157E33}" name="PART #" dataDxfId="214"/>
    <tableColumn id="2" xr3:uid="{A2FC1D02-ED44-486C-88D5-71F060FD1B7C}" name="QTY. " dataDxfId="213"/>
    <tableColumn id="29" xr3:uid="{E3255373-378C-48A1-AD45-885958CEA941}" name="ROLLFORMED" dataDxfId="212"/>
    <tableColumn id="3" xr3:uid="{66AF23F0-2DB8-4CC9-81B6-F4730BE723DE}" name="GAUGE" dataDxfId="211"/>
    <tableColumn id="4" xr3:uid="{84DD014D-B01C-47FE-BA5C-FAD768ABAF32}" name="L" dataDxfId="210"/>
    <tableColumn id="5" xr3:uid="{F6DDC619-B1E4-4CDE-A8EF-5DF1B32A0C90}" name="A" dataDxfId="209"/>
    <tableColumn id="6" xr3:uid="{9B6FC86F-A1DE-4DF2-9BB6-5D578ED9CE08}" name="NB" dataDxfId="208"/>
    <tableColumn id="7" xr3:uid="{C91DE41F-66F8-4B5D-86EB-05884B805B34}" name="NT" dataDxfId="207"/>
    <tableColumn id="8" xr3:uid="{542A0B27-9C85-42F0-A6DC-8B7EA459ED61}" name="W1" dataDxfId="206"/>
    <tableColumn id="9" xr3:uid="{1D0C3BFD-0A05-49F7-B43C-BBC669A7E70E}" name="W2" dataDxfId="205"/>
    <tableColumn id="10" xr3:uid="{FA01B2FE-3A84-4135-88C8-D0EA3D45CB55}" name="FLAT" dataDxfId="204"/>
    <tableColumn id="11" xr3:uid="{27AE028B-5CBC-40BB-950F-8E5C91011096}" name="PROFILE" dataDxfId="203"/>
    <tableColumn id="12" xr3:uid="{A4EF6B54-378A-4B4F-A257-4899DAE2E063}" name="WHERE USED" dataDxfId="202"/>
    <tableColumn id="13" xr3:uid="{1E8BC5BA-C32B-4268-A911-1376318949F7}" name="DESCRIPTION" dataDxfId="201"/>
    <tableColumn id="14" xr3:uid="{F7F5F941-D192-4CEE-A3EF-672CD1F0AD22}" name="GROUP" dataDxfId="200"/>
    <tableColumn id="15" xr3:uid="{ECDCFE25-6B84-4EEA-B8F8-FC382A420258}" name="HOLD OUT" dataDxfId="199"/>
    <tableColumn id="16" xr3:uid="{D566ACD7-49DB-42E7-90B4-B201F8CDD17B}" name="MATERIAL" dataDxfId="198"/>
    <tableColumn id="17" xr3:uid="{F6BA2433-3A0F-45B0-B19C-7BC70A615B09}" name="MATERIAL#" dataDxfId="197"/>
    <tableColumn id="28" xr3:uid="{88E32518-2014-4ADE-9BB2-A02CDFECD513}" name="COIL MATERIAL#" dataDxfId="196"/>
    <tableColumn id="18" xr3:uid="{8913A48D-449B-40A2-A5BE-313EE6EABDCC}" name="REMARKS" dataDxfId="19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A2A012E-A303-433B-86CA-0806CFE809D3}" name="MakeUpTable" displayName="MakeUpTable" ref="A3:T14" totalsRowShown="0" headerRowDxfId="194" dataDxfId="193" tableBorderDxfId="192">
  <autoFilter ref="A3:T14" xr:uid="{AA2A012E-A303-433B-86CA-0806CFE809D3}"/>
  <tableColumns count="20">
    <tableColumn id="1" xr3:uid="{66F90E55-2D65-45A9-8D04-011D94CEFF7B}" name="PART #" dataDxfId="191"/>
    <tableColumn id="2" xr3:uid="{C2AB1A90-9117-4788-A1C1-DD338E742E08}" name="QTY. " dataDxfId="190"/>
    <tableColumn id="29" xr3:uid="{07D2CF2B-AF2F-4FA6-8415-9410A6BDC419}" name="ROLLFORMED" dataDxfId="189"/>
    <tableColumn id="3" xr3:uid="{F24DB19F-7EFA-45C3-8CFF-DE1BDAC510E0}" name="GAUGE" dataDxfId="188"/>
    <tableColumn id="4" xr3:uid="{AFABD88B-C791-4830-B4EC-D58E963741E9}" name="L" dataDxfId="187"/>
    <tableColumn id="5" xr3:uid="{66AA1FD6-4077-4AFD-8891-3BF5D8729F4B}" name="A" dataDxfId="186"/>
    <tableColumn id="6" xr3:uid="{2DC00F60-1A03-4198-A9F4-4FFE93D5317A}" name="NB" dataDxfId="185"/>
    <tableColumn id="7" xr3:uid="{953C6BD4-048B-49C6-A5C5-DF4A6F00C6F3}" name="NT" dataDxfId="184"/>
    <tableColumn id="8" xr3:uid="{D61443D9-1CD9-4362-84D5-7C27756EC90C}" name="W1" dataDxfId="183"/>
    <tableColumn id="9" xr3:uid="{F949F008-3532-4788-A750-3B0D828DB2DC}" name="W2" dataDxfId="182"/>
    <tableColumn id="10" xr3:uid="{C562BDAB-5DA2-4FD3-8CE3-220508E1A3E5}" name="FLAT" dataDxfId="181"/>
    <tableColumn id="11" xr3:uid="{4668BF26-287C-4B26-A080-42F42DC05FFF}" name="PROFILE" dataDxfId="180"/>
    <tableColumn id="12" xr3:uid="{5D410D44-6DD0-4591-A8D8-54E9183F5B10}" name="WHERE USED" dataDxfId="179"/>
    <tableColumn id="13" xr3:uid="{14E8E66A-B614-45BD-8565-544C016E363F}" name="DESCRIPTION" dataDxfId="178"/>
    <tableColumn id="14" xr3:uid="{D5848846-E812-44B6-AA47-11188AC90E10}" name="GROUP" dataDxfId="177"/>
    <tableColumn id="15" xr3:uid="{B53CB4B0-CCCA-44C2-ABCD-8E5F606C6B80}" name="HOLD OUT" dataDxfId="176"/>
    <tableColumn id="16" xr3:uid="{BF3361C3-6F4A-4D63-BF44-E55B04F441E6}" name="MATERIAL" dataDxfId="175"/>
    <tableColumn id="17" xr3:uid="{E177A0FB-3273-48F5-80BD-CD53798EA5C7}" name="MATERIAL#" dataDxfId="174"/>
    <tableColumn id="28" xr3:uid="{C813FC88-D51D-4356-857C-E99AAB82F308}" name="COIL MATERIAL#" dataDxfId="173"/>
    <tableColumn id="18" xr3:uid="{4855924B-243E-4BED-AEDE-7F367B7A5C40}" name="REMARKS" dataDxfId="17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E490B1B-8FFD-4FE7-A2B9-3606A95823E9}" name="Table18" displayName="Table18" ref="A3:T58" totalsRowShown="0" headerRowDxfId="171" dataDxfId="170" tableBorderDxfId="169">
  <autoFilter ref="A3:T58" xr:uid="{BE490B1B-8FFD-4FE7-A2B9-3606A95823E9}"/>
  <tableColumns count="20">
    <tableColumn id="1" xr3:uid="{035C59A2-1E6A-4180-A95D-03EB1CF01079}" name="PART #" dataDxfId="168"/>
    <tableColumn id="2" xr3:uid="{BD0C37A1-915A-453A-8B87-D2BBBE7569A2}" name="QTY. " dataDxfId="167"/>
    <tableColumn id="29" xr3:uid="{1859D88C-4772-45A5-87C4-E46187F5B21E}" name="ROLLFORMED" dataDxfId="166"/>
    <tableColumn id="3" xr3:uid="{DEF43A5D-9C33-4C31-A9A5-6E938777F63B}" name="GAUGE" dataDxfId="165"/>
    <tableColumn id="4" xr3:uid="{79E758F1-FF00-404E-8AE7-0B8F066F743D}" name="L" dataDxfId="164"/>
    <tableColumn id="5" xr3:uid="{AEC70B44-D1F1-44C5-9672-169C1A6C67B3}" name="A" dataDxfId="163"/>
    <tableColumn id="6" xr3:uid="{59EE9DBB-4AF5-491D-93EB-A9FECD57B290}" name="NB" dataDxfId="162"/>
    <tableColumn id="7" xr3:uid="{CB2715C7-799E-4289-960B-2C791D2D28FD}" name="NT" dataDxfId="161"/>
    <tableColumn id="8" xr3:uid="{D79AAFF7-836B-481B-862C-C256D6F5D90C}" name="W1" dataDxfId="160"/>
    <tableColumn id="9" xr3:uid="{BA8D49FA-6835-4249-AF68-617C62E0B098}" name="W2" dataDxfId="159"/>
    <tableColumn id="10" xr3:uid="{121C3360-04AE-4B58-8211-A67F108BE2BF}" name="FLAT" dataDxfId="158"/>
    <tableColumn id="11" xr3:uid="{CEB5B672-2033-47DB-8E38-A540BA41B001}" name="PROFILE" dataDxfId="157"/>
    <tableColumn id="12" xr3:uid="{62A67D40-1A7F-4B2A-A516-DDF3F0C6F73E}" name="WHERE USED" dataDxfId="156"/>
    <tableColumn id="13" xr3:uid="{EFDB12A1-26BB-45AE-825C-54B55B1169AB}" name="DESCRIPTION" dataDxfId="155"/>
    <tableColumn id="14" xr3:uid="{51A377D8-8242-4239-8F10-7B0EE0A0C382}" name="GROUP" dataDxfId="154"/>
    <tableColumn id="15" xr3:uid="{A8D194FE-9344-4896-8F76-4A58703E98B4}" name="HOLD OUT" dataDxfId="153"/>
    <tableColumn id="16" xr3:uid="{214BD693-FF0F-49B9-938B-E527374EEF82}" name="MATERIAL" dataDxfId="152"/>
    <tableColumn id="17" xr3:uid="{74DD9B43-F82E-44DC-BA2C-A39768CF5909}" name="MATERIAL#" dataDxfId="151"/>
    <tableColumn id="28" xr3:uid="{A7174A3E-60F4-44DD-A71D-98B01A84E65E}" name="COIL MATERIAL#" dataDxfId="150"/>
    <tableColumn id="18" xr3:uid="{3146D818-35D0-49D9-B227-7274415FC558}" name="REMARKS" dataDxfId="14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4501887-B77B-4F6F-89C1-CA4A54289F7A}" name="HoldOutTable" displayName="HoldOutTable" ref="A3:T35" totalsRowShown="0" headerRowDxfId="148" dataDxfId="147" tableBorderDxfId="146">
  <autoFilter ref="A3:T35" xr:uid="{C4501887-B77B-4F6F-89C1-CA4A54289F7A}"/>
  <tableColumns count="20">
    <tableColumn id="1" xr3:uid="{BDE5A7BD-8D8D-446C-9070-2DCCB572F49F}" name="PART #" dataDxfId="145"/>
    <tableColumn id="2" xr3:uid="{9BD676BF-933F-494B-91FC-9A3F577D5196}" name="QTY. " dataDxfId="144"/>
    <tableColumn id="29" xr3:uid="{892B3798-CECC-4BE1-B93A-7502B7184E92}" name="ROLLFORMED" dataDxfId="143"/>
    <tableColumn id="3" xr3:uid="{7F1685C6-0E16-41B0-BE77-BCC682C9CD4C}" name="GAUGE" dataDxfId="142"/>
    <tableColumn id="4" xr3:uid="{8DE6A207-388E-484A-923E-06D53452A3CC}" name="L" dataDxfId="141"/>
    <tableColumn id="5" xr3:uid="{612D293B-6CA0-490D-B26D-1D4EFA69409C}" name="A" dataDxfId="140"/>
    <tableColumn id="6" xr3:uid="{F4FAF026-74C3-4E23-9E93-ABCEB4C1C287}" name="NB" dataDxfId="139"/>
    <tableColumn id="7" xr3:uid="{C568F08B-4558-48BB-A359-10DEAA9CA5E3}" name="NT" dataDxfId="138"/>
    <tableColumn id="8" xr3:uid="{2E3424F2-60E1-4F3E-A894-478AFBC56247}" name="W1" dataDxfId="137"/>
    <tableColumn id="9" xr3:uid="{62076384-9C73-43DD-8CBD-93A32BECDAE8}" name="W2" dataDxfId="136"/>
    <tableColumn id="10" xr3:uid="{BE50B93C-834B-4DEF-9922-C975180D622D}" name="FLAT" dataDxfId="135"/>
    <tableColumn id="11" xr3:uid="{423AB225-C3C5-41BF-93AF-4DCAA50C893A}" name="PROFILE" dataDxfId="134"/>
    <tableColumn id="12" xr3:uid="{86E7DD14-3D6F-4C79-AE6A-3D3EE93DE377}" name="WHERE USED" dataDxfId="133"/>
    <tableColumn id="13" xr3:uid="{4285BE7F-FE40-4FAC-A95D-1019DD4FB14A}" name="DESCRIPTION" dataDxfId="132"/>
    <tableColumn id="14" xr3:uid="{D065FCA0-F7DA-4617-9E7C-DCDC4997BC26}" name="GROUP" dataDxfId="131"/>
    <tableColumn id="15" xr3:uid="{8FFB1F43-8C90-4E19-AB37-4A90FD9E4F15}" name="HOLD OUT" dataDxfId="130"/>
    <tableColumn id="16" xr3:uid="{D4FC6670-D6C3-4F44-BCE2-934E13C2FBA1}" name="MATERIAL" dataDxfId="129"/>
    <tableColumn id="17" xr3:uid="{893D5E12-427C-423A-B12E-F2C758E38AA8}" name="MATERIAL#" dataDxfId="128"/>
    <tableColumn id="28" xr3:uid="{9088771E-3C57-4B7A-BA2C-C8855FC1C1F9}" name="COIL MATERIAL#" dataDxfId="127"/>
    <tableColumn id="18" xr3:uid="{DC475E12-E738-462B-A34D-4CF52EFBC950}" name="REMARKS" dataDxfId="12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8B580A4-4C94-4E80-8FA5-C5581CB7D217}" name="Table110" displayName="Table110" ref="A3:T8" totalsRowShown="0" headerRowDxfId="125" dataDxfId="124" tableBorderDxfId="123">
  <autoFilter ref="A3:T8" xr:uid="{38B580A4-4C94-4E80-8FA5-C5581CB7D217}"/>
  <tableColumns count="20">
    <tableColumn id="1" xr3:uid="{220BB2AA-4B22-4C60-AD36-36C77540BA55}" name="PART #" dataDxfId="122"/>
    <tableColumn id="2" xr3:uid="{68F5217B-C204-4BD5-B9CF-B6FB410D3896}" name="QTY. " dataDxfId="121"/>
    <tableColumn id="29" xr3:uid="{F6F10EA0-E31C-4C07-B84A-EBBA1DC3156E}" name="ROLLFORMED" dataDxfId="120"/>
    <tableColumn id="3" xr3:uid="{7FF84D1D-DCAC-4920-8032-138DF286139C}" name="GAUGE" dataDxfId="119"/>
    <tableColumn id="4" xr3:uid="{FE9743F7-6BEE-40B4-8082-B3EABB0DB0B1}" name="L" dataDxfId="118"/>
    <tableColumn id="5" xr3:uid="{5BA5AFED-FBD3-466B-8F2D-BA4C3582D6AC}" name="A" dataDxfId="117"/>
    <tableColumn id="6" xr3:uid="{0B1C0CB1-38EF-46EC-93C8-9F3B7BAC0EDA}" name="NB" dataDxfId="116"/>
    <tableColumn id="7" xr3:uid="{E0994FC8-1A17-40BE-829C-1247270144CE}" name="NT" dataDxfId="115"/>
    <tableColumn id="8" xr3:uid="{736F76C4-D9DF-4113-B7EF-50EC81420FC9}" name="W1" dataDxfId="114"/>
    <tableColumn id="9" xr3:uid="{56D18C3E-4333-4685-9AAD-C7435B18FE8A}" name="W2" dataDxfId="113"/>
    <tableColumn id="10" xr3:uid="{7BBE9FF0-F1E5-4025-B1D1-377958153C31}" name="FLAT" dataDxfId="112"/>
    <tableColumn id="11" xr3:uid="{5BF6EAF8-D25E-41FA-A947-9F98E3C59B55}" name="PROFILE" dataDxfId="111"/>
    <tableColumn id="12" xr3:uid="{E2ABC860-7E9B-4F82-A8B0-491C8A6888B1}" name="WHERE USED" dataDxfId="110"/>
    <tableColumn id="13" xr3:uid="{951801C2-54F6-4413-BE85-9446A8CF2EB0}" name="DESCRIPTION" dataDxfId="109"/>
    <tableColumn id="14" xr3:uid="{8551ACA2-7856-4E6E-94B8-E0E03C5496BF}" name="GROUP" dataDxfId="108"/>
    <tableColumn id="15" xr3:uid="{E4671489-CB43-48DC-AB02-DE883F9F273C}" name="HOLD OUT" dataDxfId="107"/>
    <tableColumn id="16" xr3:uid="{F76C7C2A-DFEB-4CC5-8859-4DC164E291AD}" name="MATERIAL" dataDxfId="106"/>
    <tableColumn id="17" xr3:uid="{0EB5CB68-58C3-4B05-BDD9-35E02F984E74}" name="MATERIAL#" dataDxfId="105"/>
    <tableColumn id="28" xr3:uid="{66E317B6-3128-4219-B399-BDB8C8730860}" name="COIL MATERIAL#" dataDxfId="104"/>
    <tableColumn id="18" xr3:uid="{9189B76A-48FA-4801-9BEC-5073BE73DA4D}" name="REMARKS" dataDxfId="10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32"/>
  <sheetViews>
    <sheetView zoomScaleNormal="100" workbookViewId="0">
      <selection activeCell="I17" sqref="I17"/>
    </sheetView>
  </sheetViews>
  <sheetFormatPr defaultColWidth="16.44140625" defaultRowHeight="14.4" x14ac:dyDescent="0.3"/>
  <cols>
    <col min="1" max="1" width="12.6640625" bestFit="1" customWidth="1"/>
    <col min="2" max="2" width="6.88671875" bestFit="1" customWidth="1"/>
    <col min="4" max="4" width="23" bestFit="1" customWidth="1"/>
    <col min="5" max="5" width="5.33203125" bestFit="1" customWidth="1"/>
    <col min="6" max="6" width="17.21875" bestFit="1" customWidth="1"/>
    <col min="7" max="7" width="5.6640625" bestFit="1" customWidth="1"/>
    <col min="8" max="8" width="12.21875" bestFit="1" customWidth="1"/>
    <col min="9" max="10" width="12.6640625" bestFit="1" customWidth="1"/>
    <col min="11" max="11" width="27.77734375" bestFit="1" customWidth="1"/>
    <col min="12" max="12" width="23.44140625" bestFit="1" customWidth="1"/>
    <col min="13" max="13" width="13.6640625" bestFit="1" customWidth="1"/>
    <col min="14" max="14" width="11.44140625" bestFit="1" customWidth="1"/>
    <col min="15" max="15" width="12.6640625" bestFit="1" customWidth="1"/>
    <col min="16" max="16" width="23.44140625" bestFit="1" customWidth="1"/>
    <col min="17" max="17" width="27.77734375" bestFit="1" customWidth="1"/>
    <col min="18" max="18" width="13.6640625" bestFit="1" customWidth="1"/>
    <col min="19" max="19" width="11.44140625" bestFit="1" customWidth="1"/>
  </cols>
  <sheetData>
    <row r="1" spans="1:14" ht="15.6" x14ac:dyDescent="0.3">
      <c r="A1" s="191" t="s">
        <v>163</v>
      </c>
      <c r="B1" s="191"/>
      <c r="C1" s="191"/>
      <c r="D1" s="191"/>
      <c r="E1" s="191"/>
      <c r="F1" s="191"/>
      <c r="G1" s="191"/>
      <c r="H1" s="46"/>
      <c r="K1" s="46"/>
      <c r="L1" s="46"/>
      <c r="M1" s="46"/>
      <c r="N1" s="46"/>
    </row>
    <row r="3" spans="1:14" x14ac:dyDescent="0.3">
      <c r="A3" s="69" t="s">
        <v>165</v>
      </c>
      <c r="B3" s="68" t="s">
        <v>157</v>
      </c>
      <c r="I3" s="69" t="s">
        <v>165</v>
      </c>
      <c r="J3" s="68" t="s">
        <v>157</v>
      </c>
    </row>
    <row r="5" spans="1:14" x14ac:dyDescent="0.3">
      <c r="A5" s="60"/>
      <c r="B5" s="60" t="s">
        <v>0</v>
      </c>
      <c r="C5" s="61"/>
      <c r="D5" s="61"/>
      <c r="E5" s="61"/>
      <c r="F5" s="62"/>
      <c r="I5" s="60" t="s">
        <v>169</v>
      </c>
      <c r="J5" s="60" t="s">
        <v>0</v>
      </c>
      <c r="K5" s="61"/>
      <c r="L5" s="61"/>
      <c r="M5" s="61"/>
      <c r="N5" s="62"/>
    </row>
    <row r="6" spans="1:14" x14ac:dyDescent="0.3">
      <c r="A6" s="60" t="s">
        <v>83</v>
      </c>
      <c r="B6" s="63" t="s">
        <v>1</v>
      </c>
      <c r="C6" s="64" t="s">
        <v>2</v>
      </c>
      <c r="D6" s="64" t="s">
        <v>3</v>
      </c>
      <c r="E6" s="64" t="s">
        <v>4</v>
      </c>
      <c r="F6" s="65" t="s">
        <v>54</v>
      </c>
      <c r="I6" s="60" t="s">
        <v>83</v>
      </c>
      <c r="J6" s="63" t="s">
        <v>1</v>
      </c>
      <c r="K6" s="64" t="s">
        <v>2</v>
      </c>
      <c r="L6" s="64" t="s">
        <v>3</v>
      </c>
      <c r="M6" s="64" t="s">
        <v>4</v>
      </c>
      <c r="N6" s="65" t="s">
        <v>54</v>
      </c>
    </row>
    <row r="7" spans="1:14" x14ac:dyDescent="0.3">
      <c r="A7" s="63" t="s">
        <v>84</v>
      </c>
      <c r="B7" s="63">
        <v>25</v>
      </c>
      <c r="C7" s="64"/>
      <c r="D7" s="64"/>
      <c r="E7" s="64"/>
      <c r="F7" s="73">
        <v>25</v>
      </c>
      <c r="I7" s="63" t="s">
        <v>84</v>
      </c>
      <c r="J7" s="63">
        <v>6947.5727999999972</v>
      </c>
      <c r="K7" s="64"/>
      <c r="L7" s="64"/>
      <c r="M7" s="64"/>
      <c r="N7" s="70">
        <v>6947.5727999999972</v>
      </c>
    </row>
    <row r="8" spans="1:14" x14ac:dyDescent="0.3">
      <c r="A8" s="66" t="s">
        <v>86</v>
      </c>
      <c r="B8" s="66"/>
      <c r="C8" s="186">
        <v>12</v>
      </c>
      <c r="D8" s="186"/>
      <c r="E8" s="186"/>
      <c r="F8" s="74">
        <v>12</v>
      </c>
      <c r="I8" s="66" t="s">
        <v>86</v>
      </c>
      <c r="J8" s="66"/>
      <c r="K8" s="186">
        <v>2414.9865600000003</v>
      </c>
      <c r="L8" s="186"/>
      <c r="M8" s="186"/>
      <c r="N8" s="71">
        <v>2414.9865600000003</v>
      </c>
    </row>
    <row r="9" spans="1:14" x14ac:dyDescent="0.3">
      <c r="A9" s="66" t="s">
        <v>88</v>
      </c>
      <c r="B9" s="66"/>
      <c r="C9" s="186"/>
      <c r="D9" s="186">
        <v>5</v>
      </c>
      <c r="E9" s="186"/>
      <c r="F9" s="74">
        <v>5</v>
      </c>
      <c r="I9" s="66" t="s">
        <v>88</v>
      </c>
      <c r="J9" s="66"/>
      <c r="K9" s="186"/>
      <c r="L9" s="186">
        <v>813.96839999999997</v>
      </c>
      <c r="M9" s="186"/>
      <c r="N9" s="71">
        <v>813.96839999999997</v>
      </c>
    </row>
    <row r="10" spans="1:14" x14ac:dyDescent="0.3">
      <c r="A10" s="66" t="s">
        <v>89</v>
      </c>
      <c r="B10" s="66"/>
      <c r="C10" s="186"/>
      <c r="D10" s="186"/>
      <c r="E10" s="186">
        <v>73.5</v>
      </c>
      <c r="F10" s="74">
        <v>73.5</v>
      </c>
      <c r="I10" s="66" t="s">
        <v>89</v>
      </c>
      <c r="J10" s="66"/>
      <c r="K10" s="186"/>
      <c r="L10" s="186"/>
      <c r="M10" s="186">
        <v>7645.8815999999988</v>
      </c>
      <c r="N10" s="71">
        <v>7645.8815999999988</v>
      </c>
    </row>
    <row r="11" spans="1:14" x14ac:dyDescent="0.3">
      <c r="A11" s="66" t="s">
        <v>90</v>
      </c>
      <c r="B11" s="66"/>
      <c r="C11" s="186"/>
      <c r="D11" s="186"/>
      <c r="E11" s="186">
        <v>1</v>
      </c>
      <c r="F11" s="74">
        <v>1</v>
      </c>
      <c r="I11" s="66" t="s">
        <v>90</v>
      </c>
      <c r="J11" s="66"/>
      <c r="K11" s="186"/>
      <c r="L11" s="186"/>
      <c r="M11" s="186">
        <v>121.36320000000001</v>
      </c>
      <c r="N11" s="71">
        <v>121.36320000000001</v>
      </c>
    </row>
    <row r="12" spans="1:14" x14ac:dyDescent="0.3">
      <c r="A12" s="67" t="s">
        <v>54</v>
      </c>
      <c r="B12" s="67">
        <v>25</v>
      </c>
      <c r="C12" s="187">
        <v>12</v>
      </c>
      <c r="D12" s="187">
        <v>5</v>
      </c>
      <c r="E12" s="187">
        <v>74.5</v>
      </c>
      <c r="F12" s="68">
        <v>116.5</v>
      </c>
      <c r="I12" s="67" t="s">
        <v>54</v>
      </c>
      <c r="J12" s="67">
        <v>6947.5727999999972</v>
      </c>
      <c r="K12" s="187">
        <v>2414.9865600000003</v>
      </c>
      <c r="L12" s="187">
        <v>813.96839999999997</v>
      </c>
      <c r="M12" s="187">
        <v>7767.2447999999986</v>
      </c>
      <c r="N12" s="72">
        <v>17943.772559999998</v>
      </c>
    </row>
    <row r="21" spans="1:14" x14ac:dyDescent="0.3">
      <c r="A21" s="1"/>
      <c r="B21" s="2"/>
      <c r="C21" s="2"/>
      <c r="D21" s="2"/>
      <c r="E21" s="2"/>
      <c r="F21" s="2"/>
    </row>
    <row r="24" spans="1:14" x14ac:dyDescent="0.3">
      <c r="J24" s="69" t="s">
        <v>165</v>
      </c>
      <c r="K24" s="68" t="s">
        <v>157</v>
      </c>
    </row>
    <row r="25" spans="1:14" x14ac:dyDescent="0.3">
      <c r="J25" s="69" t="s">
        <v>167</v>
      </c>
      <c r="K25" s="68" t="s">
        <v>215</v>
      </c>
    </row>
    <row r="26" spans="1:14" x14ac:dyDescent="0.3">
      <c r="A26" s="194" t="s">
        <v>216</v>
      </c>
      <c r="B26" s="194"/>
      <c r="C26" s="194"/>
      <c r="D26" s="194"/>
    </row>
    <row r="27" spans="1:14" x14ac:dyDescent="0.3">
      <c r="A27" s="48" t="s">
        <v>83</v>
      </c>
      <c r="B27" s="48" t="s">
        <v>0</v>
      </c>
      <c r="C27" s="48" t="s">
        <v>155</v>
      </c>
      <c r="D27" s="85" t="s">
        <v>178</v>
      </c>
      <c r="E27" s="82"/>
      <c r="F27" s="174" t="s">
        <v>171</v>
      </c>
      <c r="G27" s="174" t="s">
        <v>176</v>
      </c>
      <c r="H27" s="174" t="s">
        <v>177</v>
      </c>
      <c r="J27" s="60" t="s">
        <v>83</v>
      </c>
      <c r="K27" s="63" t="s">
        <v>182</v>
      </c>
      <c r="L27" s="64" t="s">
        <v>181</v>
      </c>
      <c r="M27" s="64" t="s">
        <v>183</v>
      </c>
      <c r="N27" s="75" t="s">
        <v>184</v>
      </c>
    </row>
    <row r="28" spans="1:14" x14ac:dyDescent="0.3">
      <c r="A28" s="48" t="str">
        <f>VLOOKUP(B28,'Sheet Metal Std'!$P$2:$Q$5,2,FALSE)</f>
        <v>817-00528</v>
      </c>
      <c r="B28" s="48" t="s">
        <v>1</v>
      </c>
      <c r="C28" s="50">
        <f>SUMIF(Table1[COIL MATERIAL'#],'RAW MATERIAL SUMMARY'!A28,Table1[TOTAL LENGTH (ft)])</f>
        <v>487.00666666666677</v>
      </c>
      <c r="D28" s="85">
        <f>SUMIF(Table1[COIL MATERIAL'#],'RAW MATERIAL SUMMARY'!A28,Table1[TOTAL PART WEIGHT (LBS)])</f>
        <v>4785.08</v>
      </c>
      <c r="E28" s="83"/>
      <c r="F28" s="172" t="s">
        <v>172</v>
      </c>
      <c r="G28" s="172">
        <f>SUM(RollFormerTable[QTY. ])</f>
        <v>141</v>
      </c>
      <c r="H28" s="173">
        <f>G28/G32</f>
        <v>0.75806451612903225</v>
      </c>
      <c r="J28" s="76" t="s">
        <v>84</v>
      </c>
      <c r="K28" s="63">
        <v>4724.3495039999989</v>
      </c>
      <c r="L28" s="64">
        <v>2220.79</v>
      </c>
      <c r="M28" s="64">
        <v>2503.5595039999989</v>
      </c>
      <c r="N28" s="77">
        <v>0.52992681889438797</v>
      </c>
    </row>
    <row r="29" spans="1:14" x14ac:dyDescent="0.3">
      <c r="A29" s="48" t="str">
        <f>VLOOKUP(B29,'Sheet Metal Std'!$P$2:$Q$5,2,FALSE)</f>
        <v>817-00529</v>
      </c>
      <c r="B29" s="48" t="s">
        <v>2</v>
      </c>
      <c r="C29" s="50">
        <f>SUMIF(Table1[COIL MATERIAL'#],'RAW MATERIAL SUMMARY'!A29,Table1[TOTAL LENGTH (ft)])</f>
        <v>409.8416666666667</v>
      </c>
      <c r="D29" s="85">
        <f>SUMIF(Table1[COIL MATERIAL'#],'RAW MATERIAL SUMMARY'!A29,Table1[TOTAL PART WEIGHT (LBS)])</f>
        <v>2918.5600000000004</v>
      </c>
      <c r="E29" s="83"/>
      <c r="F29" s="172" t="s">
        <v>173</v>
      </c>
      <c r="G29" s="172">
        <f>SUM(NonRollFormerTable[QTY. ])</f>
        <v>30</v>
      </c>
      <c r="H29" s="173">
        <f>G29/G32</f>
        <v>0.16129032258064516</v>
      </c>
      <c r="J29" s="78" t="s">
        <v>86</v>
      </c>
      <c r="K29" s="66">
        <v>1006.2444000000003</v>
      </c>
      <c r="L29" s="186">
        <v>698.92</v>
      </c>
      <c r="M29" s="186">
        <v>307.32440000000031</v>
      </c>
      <c r="N29" s="79">
        <v>0.30541725250843654</v>
      </c>
    </row>
    <row r="30" spans="1:14" x14ac:dyDescent="0.3">
      <c r="A30" s="48" t="str">
        <f>VLOOKUP(B30,'Sheet Metal Std'!$P$2:$Q$5,2,FALSE)</f>
        <v>817-00530</v>
      </c>
      <c r="B30" s="12" t="s">
        <v>3</v>
      </c>
      <c r="C30" s="50">
        <f>SUMIF(Table1[COIL MATERIAL'#],'RAW MATERIAL SUMMARY'!A30,Table1[TOTAL LENGTH (ft)])</f>
        <v>692.61148333333335</v>
      </c>
      <c r="D30" s="85">
        <f>SUMIF(Table1[COIL MATERIAL'#],'RAW MATERIAL SUMMARY'!A30,Table1[TOTAL PART WEIGHT (LBS)])</f>
        <v>3953.5900000000006</v>
      </c>
      <c r="E30" s="83"/>
      <c r="F30" s="172" t="s">
        <v>174</v>
      </c>
      <c r="G30" s="172">
        <f>SUM(MakeUpTable[QTY. ])</f>
        <v>10</v>
      </c>
      <c r="H30" s="173">
        <f>G30/G32</f>
        <v>5.3763440860215055E-2</v>
      </c>
      <c r="J30" s="78" t="s">
        <v>88</v>
      </c>
      <c r="K30" s="66">
        <v>732.57155999999998</v>
      </c>
      <c r="L30" s="186">
        <v>461.59999999999997</v>
      </c>
      <c r="M30" s="186">
        <v>270.97156000000001</v>
      </c>
      <c r="N30" s="79">
        <v>0.36989090867791813</v>
      </c>
    </row>
    <row r="31" spans="1:14" x14ac:dyDescent="0.3">
      <c r="A31" s="192" t="s">
        <v>54</v>
      </c>
      <c r="B31" s="193"/>
      <c r="C31" s="52">
        <f>SUM(C28:C30)</f>
        <v>1589.4598166666669</v>
      </c>
      <c r="D31" s="86">
        <f>SUM(D28:D30)</f>
        <v>11657.230000000001</v>
      </c>
      <c r="E31" s="83"/>
      <c r="F31" s="172" t="s">
        <v>91</v>
      </c>
      <c r="G31" s="172">
        <v>5</v>
      </c>
      <c r="H31" s="173">
        <f>G31/G32</f>
        <v>2.6881720430107527E-2</v>
      </c>
      <c r="J31" s="78" t="s">
        <v>89</v>
      </c>
      <c r="K31" s="66">
        <v>7645.8815999999988</v>
      </c>
      <c r="L31" s="186">
        <v>6256.79</v>
      </c>
      <c r="M31" s="186">
        <v>1389.0915999999988</v>
      </c>
      <c r="N31" s="79">
        <v>0.18167840841270666</v>
      </c>
    </row>
    <row r="32" spans="1:14" x14ac:dyDescent="0.3">
      <c r="A32" s="54"/>
      <c r="B32" s="54"/>
      <c r="C32" s="53"/>
      <c r="E32" s="84"/>
      <c r="F32" s="175" t="s">
        <v>175</v>
      </c>
      <c r="G32" s="172">
        <f>SUM(G28:G31)</f>
        <v>186</v>
      </c>
      <c r="H32" s="173">
        <f>SUM(H28:H31)</f>
        <v>0.99999999999999989</v>
      </c>
      <c r="J32" s="80" t="s">
        <v>54</v>
      </c>
      <c r="K32" s="67">
        <v>14109.047063999998</v>
      </c>
      <c r="L32" s="187">
        <v>9638.1</v>
      </c>
      <c r="M32" s="187">
        <v>4470.9470640000327</v>
      </c>
      <c r="N32" s="81">
        <v>0.31688511943573328</v>
      </c>
    </row>
  </sheetData>
  <mergeCells count="3">
    <mergeCell ref="A1:G1"/>
    <mergeCell ref="A31:B31"/>
    <mergeCell ref="A26:D26"/>
  </mergeCells>
  <printOptions horizontalCentered="1"/>
  <pageMargins left="0.19685039370078738" right="0.19685039370078738" top="0.19685039370078738" bottom="0.27559055118110232" header="0.11811023622047243" footer="0.11811023622047243"/>
  <pageSetup paperSize="3" firstPageNumber="0" fitToHeight="0" orientation="landscape" r:id="rId4"/>
  <headerFooter>
    <oddFooter>&amp;C&amp;"Calibri,Bold"&amp;14&amp;A&amp;R&amp;"Calibri,Bold"&amp;14 Sheet 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BAFCA-7C91-4C9C-98FA-DD6409E05553}">
  <sheetPr codeName="Sheet10">
    <pageSetUpPr fitToPage="1"/>
  </sheetPr>
  <dimension ref="A1:ALZ122"/>
  <sheetViews>
    <sheetView showGridLines="0" zoomScaleNormal="100" workbookViewId="0">
      <selection sqref="A1:B1"/>
    </sheetView>
  </sheetViews>
  <sheetFormatPr defaultColWidth="10.44140625" defaultRowHeight="15.6" x14ac:dyDescent="0.3"/>
  <cols>
    <col min="1" max="1" width="10.33203125" style="20" bestFit="1" customWidth="1"/>
    <col min="2" max="2" width="6.5546875" style="16" bestFit="1" customWidth="1"/>
    <col min="3" max="3" width="16.109375" style="16" bestFit="1" customWidth="1"/>
    <col min="4" max="4" width="8.77734375" style="16" bestFit="1" customWidth="1"/>
    <col min="5" max="5" width="9.6640625" style="19" bestFit="1" customWidth="1"/>
    <col min="6" max="8" width="7" style="19" bestFit="1" customWidth="1"/>
    <col min="9" max="10" width="8.33203125" style="19" bestFit="1" customWidth="1"/>
    <col min="11" max="11" width="12" style="16" bestFit="1" customWidth="1"/>
    <col min="12" max="12" width="17.21875" style="16" bestFit="1" customWidth="1"/>
    <col min="13" max="13" width="34" style="21" customWidth="1"/>
    <col min="14" max="14" width="37.33203125" style="20" customWidth="1"/>
    <col min="15" max="15" width="11.44140625" style="20" bestFit="1" customWidth="1"/>
    <col min="16" max="16" width="12.44140625" style="20" bestFit="1" customWidth="1"/>
    <col min="17" max="17" width="18.109375" style="20" bestFit="1" customWidth="1"/>
    <col min="18" max="18" width="13.33203125" style="20" bestFit="1" customWidth="1"/>
    <col min="19" max="19" width="18.88671875" style="20" bestFit="1" customWidth="1"/>
    <col min="20" max="20" width="18.5546875" style="17" bestFit="1" customWidth="1"/>
    <col min="21" max="1014" width="10.44140625" style="15"/>
    <col min="1015" max="16384" width="10.44140625" style="17"/>
  </cols>
  <sheetData>
    <row r="1" spans="1:1014" ht="18" x14ac:dyDescent="0.3">
      <c r="A1" s="202" t="s">
        <v>78</v>
      </c>
      <c r="B1" s="202"/>
      <c r="C1" s="203" t="s">
        <v>220</v>
      </c>
      <c r="D1" s="204"/>
      <c r="E1" s="204"/>
      <c r="F1" s="204"/>
      <c r="G1" s="204"/>
      <c r="H1" s="204"/>
      <c r="I1" s="205"/>
      <c r="J1" s="38" t="s">
        <v>93</v>
      </c>
      <c r="K1" s="42" t="s">
        <v>218</v>
      </c>
      <c r="L1" s="38" t="s">
        <v>80</v>
      </c>
      <c r="M1" s="55" t="s">
        <v>218</v>
      </c>
      <c r="N1" s="196" t="s">
        <v>219</v>
      </c>
      <c r="O1" s="198"/>
      <c r="P1" s="196" t="s">
        <v>219</v>
      </c>
      <c r="Q1" s="197"/>
      <c r="R1" s="197"/>
      <c r="S1" s="197"/>
      <c r="T1" s="198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</row>
    <row r="2" spans="1:1014" ht="18" x14ac:dyDescent="0.3">
      <c r="A2" s="202" t="s">
        <v>79</v>
      </c>
      <c r="B2" s="202"/>
      <c r="C2" s="206" t="s">
        <v>217</v>
      </c>
      <c r="D2" s="207"/>
      <c r="E2" s="207"/>
      <c r="F2" s="207"/>
      <c r="G2" s="207"/>
      <c r="H2" s="207"/>
      <c r="I2" s="208"/>
      <c r="J2" s="39" t="s">
        <v>81</v>
      </c>
      <c r="K2" s="43">
        <v>45630</v>
      </c>
      <c r="L2" s="39" t="s">
        <v>82</v>
      </c>
      <c r="M2" s="55" t="s">
        <v>218</v>
      </c>
      <c r="N2" s="199"/>
      <c r="O2" s="201"/>
      <c r="P2" s="199"/>
      <c r="Q2" s="200"/>
      <c r="R2" s="200"/>
      <c r="S2" s="200"/>
      <c r="T2" s="201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</row>
    <row r="3" spans="1:1014" s="36" customFormat="1" ht="18" x14ac:dyDescent="0.3">
      <c r="A3" s="32" t="s">
        <v>92</v>
      </c>
      <c r="B3" s="33" t="s">
        <v>166</v>
      </c>
      <c r="C3" s="33" t="s">
        <v>165</v>
      </c>
      <c r="D3" s="33" t="s">
        <v>0</v>
      </c>
      <c r="E3" s="33" t="s">
        <v>42</v>
      </c>
      <c r="F3" s="34" t="s">
        <v>41</v>
      </c>
      <c r="G3" s="34" t="s">
        <v>43</v>
      </c>
      <c r="H3" s="34" t="s">
        <v>44</v>
      </c>
      <c r="I3" s="34" t="s">
        <v>45</v>
      </c>
      <c r="J3" s="34" t="s">
        <v>46</v>
      </c>
      <c r="K3" s="34" t="s">
        <v>47</v>
      </c>
      <c r="L3" s="33" t="s">
        <v>167</v>
      </c>
      <c r="M3" s="33" t="s">
        <v>40</v>
      </c>
      <c r="N3" s="33" t="s">
        <v>39</v>
      </c>
      <c r="O3" s="33" t="s">
        <v>168</v>
      </c>
      <c r="P3" s="33" t="s">
        <v>91</v>
      </c>
      <c r="Q3" s="44" t="s">
        <v>48</v>
      </c>
      <c r="R3" s="45" t="s">
        <v>83</v>
      </c>
      <c r="S3" s="45" t="s">
        <v>164</v>
      </c>
      <c r="T3" s="45" t="s">
        <v>77</v>
      </c>
    </row>
    <row r="4" spans="1:1014" s="37" customFormat="1" ht="18" x14ac:dyDescent="0.3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169"/>
      <c r="M4" s="160" t="s">
        <v>140</v>
      </c>
      <c r="N4" s="169"/>
      <c r="O4" s="88"/>
      <c r="P4" s="89"/>
      <c r="Q4" s="89"/>
      <c r="R4" s="89"/>
      <c r="S4" s="89"/>
      <c r="T4" s="185"/>
    </row>
    <row r="5" spans="1:1014" s="37" customFormat="1" ht="18" x14ac:dyDescent="0.3">
      <c r="A5" s="91">
        <v>1724982</v>
      </c>
      <c r="B5" s="92">
        <v>1</v>
      </c>
      <c r="C5" s="92" t="s">
        <v>157</v>
      </c>
      <c r="D5" s="92" t="s">
        <v>1</v>
      </c>
      <c r="E5" s="93">
        <v>122.03</v>
      </c>
      <c r="F5" s="93"/>
      <c r="G5" s="93"/>
      <c r="H5" s="93"/>
      <c r="I5" s="93">
        <v>5.87</v>
      </c>
      <c r="J5" s="93">
        <v>5.87</v>
      </c>
      <c r="K5" s="93">
        <v>11.58</v>
      </c>
      <c r="L5" s="177" t="s">
        <v>108</v>
      </c>
      <c r="M5" s="161" t="s">
        <v>188</v>
      </c>
      <c r="N5" s="161" t="s">
        <v>109</v>
      </c>
      <c r="O5" s="92" t="s">
        <v>140</v>
      </c>
      <c r="P5" s="94" t="s">
        <v>91</v>
      </c>
      <c r="Q5" s="94" t="s">
        <v>8</v>
      </c>
      <c r="R5" s="94" t="s">
        <v>84</v>
      </c>
      <c r="S5" s="94" t="s">
        <v>100</v>
      </c>
      <c r="T5" s="161"/>
    </row>
    <row r="6" spans="1:1014" s="37" customFormat="1" ht="18" x14ac:dyDescent="0.3">
      <c r="A6" s="117">
        <v>1724981</v>
      </c>
      <c r="B6" s="118">
        <v>1</v>
      </c>
      <c r="C6" s="118" t="s">
        <v>157</v>
      </c>
      <c r="D6" s="118" t="s">
        <v>4</v>
      </c>
      <c r="E6" s="119">
        <v>122.03</v>
      </c>
      <c r="F6" s="119"/>
      <c r="G6" s="119"/>
      <c r="H6" s="119"/>
      <c r="I6" s="119"/>
      <c r="J6" s="119"/>
      <c r="K6" s="119">
        <v>18.989999999999998</v>
      </c>
      <c r="L6" s="179" t="s">
        <v>101</v>
      </c>
      <c r="M6" s="163" t="s">
        <v>102</v>
      </c>
      <c r="N6" s="163" t="s">
        <v>141</v>
      </c>
      <c r="O6" s="118" t="s">
        <v>140</v>
      </c>
      <c r="P6" s="105" t="s">
        <v>91</v>
      </c>
      <c r="Q6" s="105" t="s">
        <v>8</v>
      </c>
      <c r="R6" s="105" t="s">
        <v>89</v>
      </c>
      <c r="S6" s="105" t="s">
        <v>100</v>
      </c>
      <c r="T6" s="163"/>
    </row>
    <row r="7" spans="1:1014" s="37" customFormat="1" ht="18" x14ac:dyDescent="0.3">
      <c r="A7" s="117">
        <v>1724978</v>
      </c>
      <c r="B7" s="118">
        <v>1</v>
      </c>
      <c r="C7" s="118" t="s">
        <v>157</v>
      </c>
      <c r="D7" s="118" t="s">
        <v>4</v>
      </c>
      <c r="E7" s="119">
        <v>122.03</v>
      </c>
      <c r="F7" s="119"/>
      <c r="G7" s="119"/>
      <c r="H7" s="119"/>
      <c r="I7" s="119"/>
      <c r="J7" s="119"/>
      <c r="K7" s="119">
        <v>41.89</v>
      </c>
      <c r="L7" s="179" t="s">
        <v>101</v>
      </c>
      <c r="M7" s="163" t="s">
        <v>102</v>
      </c>
      <c r="N7" s="163" t="s">
        <v>141</v>
      </c>
      <c r="O7" s="118" t="s">
        <v>140</v>
      </c>
      <c r="P7" s="105" t="s">
        <v>91</v>
      </c>
      <c r="Q7" s="105" t="s">
        <v>8</v>
      </c>
      <c r="R7" s="105" t="s">
        <v>89</v>
      </c>
      <c r="S7" s="105" t="s">
        <v>100</v>
      </c>
      <c r="T7" s="163"/>
    </row>
    <row r="8" spans="1:1014" s="37" customFormat="1" ht="18" x14ac:dyDescent="0.3">
      <c r="A8" s="117">
        <v>1724975</v>
      </c>
      <c r="B8" s="118">
        <v>1</v>
      </c>
      <c r="C8" s="118" t="s">
        <v>157</v>
      </c>
      <c r="D8" s="118" t="s">
        <v>4</v>
      </c>
      <c r="E8" s="119">
        <v>122.03</v>
      </c>
      <c r="F8" s="119"/>
      <c r="G8" s="119"/>
      <c r="H8" s="119"/>
      <c r="I8" s="119"/>
      <c r="J8" s="119"/>
      <c r="K8" s="119">
        <v>50</v>
      </c>
      <c r="L8" s="179" t="s">
        <v>101</v>
      </c>
      <c r="M8" s="163" t="s">
        <v>102</v>
      </c>
      <c r="N8" s="163" t="s">
        <v>111</v>
      </c>
      <c r="O8" s="118" t="s">
        <v>140</v>
      </c>
      <c r="P8" s="105" t="s">
        <v>91</v>
      </c>
      <c r="Q8" s="105" t="s">
        <v>8</v>
      </c>
      <c r="R8" s="105" t="s">
        <v>89</v>
      </c>
      <c r="S8" s="105" t="s">
        <v>100</v>
      </c>
      <c r="T8" s="163"/>
    </row>
    <row r="9" spans="1:1014" s="37" customFormat="1" ht="18" x14ac:dyDescent="0.3">
      <c r="A9" s="117">
        <v>1724977</v>
      </c>
      <c r="B9" s="118">
        <v>1</v>
      </c>
      <c r="C9" s="118" t="s">
        <v>157</v>
      </c>
      <c r="D9" s="118" t="s">
        <v>4</v>
      </c>
      <c r="E9" s="119">
        <v>122.03</v>
      </c>
      <c r="F9" s="119"/>
      <c r="G9" s="119"/>
      <c r="H9" s="119"/>
      <c r="I9" s="119"/>
      <c r="J9" s="119"/>
      <c r="K9" s="119">
        <v>38.82</v>
      </c>
      <c r="L9" s="179" t="s">
        <v>101</v>
      </c>
      <c r="M9" s="163" t="s">
        <v>102</v>
      </c>
      <c r="N9" s="163" t="s">
        <v>141</v>
      </c>
      <c r="O9" s="118" t="s">
        <v>140</v>
      </c>
      <c r="P9" s="118" t="s">
        <v>91</v>
      </c>
      <c r="Q9" s="105" t="s">
        <v>8</v>
      </c>
      <c r="R9" s="105" t="s">
        <v>89</v>
      </c>
      <c r="S9" s="105" t="s">
        <v>100</v>
      </c>
      <c r="T9" s="163"/>
    </row>
    <row r="10" spans="1:1014" s="37" customFormat="1" ht="18" x14ac:dyDescent="0.3">
      <c r="A10" s="117">
        <v>1725027</v>
      </c>
      <c r="B10" s="118">
        <v>1</v>
      </c>
      <c r="C10" s="118" t="s">
        <v>157</v>
      </c>
      <c r="D10" s="118" t="s">
        <v>4</v>
      </c>
      <c r="E10" s="119">
        <v>122.03</v>
      </c>
      <c r="F10" s="119"/>
      <c r="G10" s="119"/>
      <c r="H10" s="119"/>
      <c r="I10" s="119"/>
      <c r="J10" s="119"/>
      <c r="K10" s="119">
        <v>50</v>
      </c>
      <c r="L10" s="179" t="s">
        <v>101</v>
      </c>
      <c r="M10" s="163" t="s">
        <v>102</v>
      </c>
      <c r="N10" s="163" t="s">
        <v>111</v>
      </c>
      <c r="O10" s="118" t="s">
        <v>140</v>
      </c>
      <c r="P10" s="118" t="s">
        <v>91</v>
      </c>
      <c r="Q10" s="105" t="s">
        <v>8</v>
      </c>
      <c r="R10" s="105" t="s">
        <v>89</v>
      </c>
      <c r="S10" s="105" t="s">
        <v>100</v>
      </c>
      <c r="T10" s="163"/>
    </row>
    <row r="11" spans="1:1014" s="37" customFormat="1" ht="18" x14ac:dyDescent="0.3">
      <c r="A11" s="117">
        <v>1724976</v>
      </c>
      <c r="B11" s="118">
        <v>1</v>
      </c>
      <c r="C11" s="118" t="s">
        <v>157</v>
      </c>
      <c r="D11" s="118" t="s">
        <v>4</v>
      </c>
      <c r="E11" s="119">
        <v>122.03</v>
      </c>
      <c r="F11" s="119"/>
      <c r="G11" s="119"/>
      <c r="H11" s="119"/>
      <c r="I11" s="119"/>
      <c r="J11" s="119"/>
      <c r="K11" s="119">
        <v>43.22</v>
      </c>
      <c r="L11" s="179" t="s">
        <v>101</v>
      </c>
      <c r="M11" s="163" t="s">
        <v>102</v>
      </c>
      <c r="N11" s="163" t="s">
        <v>141</v>
      </c>
      <c r="O11" s="118" t="s">
        <v>140</v>
      </c>
      <c r="P11" s="118" t="s">
        <v>91</v>
      </c>
      <c r="Q11" s="105" t="s">
        <v>8</v>
      </c>
      <c r="R11" s="105" t="s">
        <v>89</v>
      </c>
      <c r="S11" s="105" t="s">
        <v>100</v>
      </c>
      <c r="T11" s="163"/>
    </row>
    <row r="12" spans="1:1014" s="37" customFormat="1" ht="18" x14ac:dyDescent="0.3">
      <c r="A12" s="117">
        <v>1725037</v>
      </c>
      <c r="B12" s="118">
        <v>1</v>
      </c>
      <c r="C12" s="118" t="s">
        <v>157</v>
      </c>
      <c r="D12" s="118" t="s">
        <v>4</v>
      </c>
      <c r="E12" s="119">
        <v>134.93</v>
      </c>
      <c r="F12" s="119"/>
      <c r="G12" s="119"/>
      <c r="H12" s="119"/>
      <c r="I12" s="119"/>
      <c r="J12" s="119"/>
      <c r="K12" s="119">
        <v>43.22</v>
      </c>
      <c r="L12" s="179" t="s">
        <v>101</v>
      </c>
      <c r="M12" s="163" t="s">
        <v>98</v>
      </c>
      <c r="N12" s="163" t="s">
        <v>141</v>
      </c>
      <c r="O12" s="118" t="s">
        <v>140</v>
      </c>
      <c r="P12" s="118" t="s">
        <v>91</v>
      </c>
      <c r="Q12" s="105" t="s">
        <v>8</v>
      </c>
      <c r="R12" s="105" t="s">
        <v>89</v>
      </c>
      <c r="S12" s="105" t="s">
        <v>100</v>
      </c>
      <c r="T12" s="163"/>
    </row>
    <row r="13" spans="1:1014" s="37" customFormat="1" ht="18" x14ac:dyDescent="0.3">
      <c r="A13" s="120"/>
      <c r="B13" s="121"/>
      <c r="C13" s="121"/>
      <c r="D13" s="121"/>
      <c r="E13" s="121"/>
      <c r="F13" s="121"/>
      <c r="G13" s="121"/>
      <c r="H13" s="121"/>
      <c r="I13" s="121"/>
      <c r="J13" s="121"/>
      <c r="K13" s="121"/>
      <c r="L13" s="170"/>
      <c r="M13" s="160" t="s">
        <v>142</v>
      </c>
      <c r="N13" s="170"/>
      <c r="O13" s="121"/>
      <c r="P13" s="89"/>
      <c r="Q13" s="89"/>
      <c r="R13" s="89"/>
      <c r="S13" s="89"/>
      <c r="T13" s="185"/>
    </row>
    <row r="14" spans="1:1014" s="37" customFormat="1" ht="18" x14ac:dyDescent="0.3">
      <c r="A14" s="91">
        <v>1724971</v>
      </c>
      <c r="B14" s="92">
        <v>1</v>
      </c>
      <c r="C14" s="92" t="s">
        <v>157</v>
      </c>
      <c r="D14" s="92" t="s">
        <v>1</v>
      </c>
      <c r="E14" s="93">
        <v>122.03</v>
      </c>
      <c r="F14" s="93"/>
      <c r="G14" s="93"/>
      <c r="H14" s="93"/>
      <c r="I14" s="93">
        <v>13.49</v>
      </c>
      <c r="J14" s="93">
        <v>13.11</v>
      </c>
      <c r="K14" s="93">
        <v>26.43</v>
      </c>
      <c r="L14" s="177" t="s">
        <v>108</v>
      </c>
      <c r="M14" s="161" t="s">
        <v>193</v>
      </c>
      <c r="N14" s="161" t="s">
        <v>109</v>
      </c>
      <c r="O14" s="92" t="s">
        <v>142</v>
      </c>
      <c r="P14" s="92" t="s">
        <v>91</v>
      </c>
      <c r="Q14" s="94" t="s">
        <v>8</v>
      </c>
      <c r="R14" s="94" t="s">
        <v>84</v>
      </c>
      <c r="S14" s="94" t="s">
        <v>100</v>
      </c>
      <c r="T14" s="161"/>
    </row>
    <row r="15" spans="1:1014" s="37" customFormat="1" ht="18" x14ac:dyDescent="0.3">
      <c r="A15" s="117">
        <v>1725041</v>
      </c>
      <c r="B15" s="118">
        <v>1</v>
      </c>
      <c r="C15" s="118" t="s">
        <v>157</v>
      </c>
      <c r="D15" s="118" t="s">
        <v>4</v>
      </c>
      <c r="E15" s="119">
        <v>134.93</v>
      </c>
      <c r="F15" s="119"/>
      <c r="G15" s="119"/>
      <c r="H15" s="119"/>
      <c r="I15" s="119"/>
      <c r="J15" s="119"/>
      <c r="K15" s="119">
        <v>17</v>
      </c>
      <c r="L15" s="179" t="s">
        <v>101</v>
      </c>
      <c r="M15" s="163" t="s">
        <v>98</v>
      </c>
      <c r="N15" s="163" t="s">
        <v>141</v>
      </c>
      <c r="O15" s="118" t="s">
        <v>142</v>
      </c>
      <c r="P15" s="118" t="s">
        <v>91</v>
      </c>
      <c r="Q15" s="105" t="s">
        <v>8</v>
      </c>
      <c r="R15" s="105" t="s">
        <v>89</v>
      </c>
      <c r="S15" s="105" t="s">
        <v>100</v>
      </c>
      <c r="T15" s="163"/>
    </row>
    <row r="16" spans="1:1014" s="37" customFormat="1" ht="18" x14ac:dyDescent="0.3">
      <c r="A16" s="120"/>
      <c r="B16" s="121"/>
      <c r="C16" s="121"/>
      <c r="D16" s="121"/>
      <c r="E16" s="121"/>
      <c r="F16" s="121"/>
      <c r="G16" s="121"/>
      <c r="H16" s="121"/>
      <c r="I16" s="121"/>
      <c r="J16" s="121"/>
      <c r="K16" s="121"/>
      <c r="L16" s="170"/>
      <c r="M16" s="160" t="s">
        <v>144</v>
      </c>
      <c r="N16" s="170"/>
      <c r="O16" s="121"/>
      <c r="P16" s="89"/>
      <c r="Q16" s="89"/>
      <c r="R16" s="89"/>
      <c r="S16" s="89"/>
      <c r="T16" s="185"/>
    </row>
    <row r="17" spans="1:20" s="37" customFormat="1" ht="18" x14ac:dyDescent="0.3">
      <c r="A17" s="117">
        <v>1724989</v>
      </c>
      <c r="B17" s="118">
        <v>1</v>
      </c>
      <c r="C17" s="118" t="s">
        <v>157</v>
      </c>
      <c r="D17" s="118" t="s">
        <v>4</v>
      </c>
      <c r="E17" s="119">
        <v>122.03</v>
      </c>
      <c r="F17" s="119"/>
      <c r="G17" s="119"/>
      <c r="H17" s="119"/>
      <c r="I17" s="119"/>
      <c r="J17" s="119"/>
      <c r="K17" s="119">
        <v>42</v>
      </c>
      <c r="L17" s="179" t="s">
        <v>101</v>
      </c>
      <c r="M17" s="163" t="s">
        <v>104</v>
      </c>
      <c r="N17" s="163" t="s">
        <v>195</v>
      </c>
      <c r="O17" s="118" t="s">
        <v>144</v>
      </c>
      <c r="P17" s="118" t="s">
        <v>91</v>
      </c>
      <c r="Q17" s="105" t="s">
        <v>8</v>
      </c>
      <c r="R17" s="105" t="s">
        <v>89</v>
      </c>
      <c r="S17" s="105" t="s">
        <v>100</v>
      </c>
      <c r="T17" s="163"/>
    </row>
    <row r="18" spans="1:20" s="37" customFormat="1" ht="18" x14ac:dyDescent="0.3">
      <c r="A18" s="117">
        <v>1724988</v>
      </c>
      <c r="B18" s="118">
        <v>1</v>
      </c>
      <c r="C18" s="118" t="s">
        <v>157</v>
      </c>
      <c r="D18" s="118" t="s">
        <v>4</v>
      </c>
      <c r="E18" s="119">
        <v>122.03</v>
      </c>
      <c r="F18" s="119"/>
      <c r="G18" s="119"/>
      <c r="H18" s="119"/>
      <c r="I18" s="119"/>
      <c r="J18" s="119"/>
      <c r="K18" s="119">
        <v>39.880000000000003</v>
      </c>
      <c r="L18" s="179" t="s">
        <v>101</v>
      </c>
      <c r="M18" s="163" t="s">
        <v>104</v>
      </c>
      <c r="N18" s="163" t="s">
        <v>195</v>
      </c>
      <c r="O18" s="118" t="s">
        <v>144</v>
      </c>
      <c r="P18" s="118" t="s">
        <v>91</v>
      </c>
      <c r="Q18" s="105" t="s">
        <v>8</v>
      </c>
      <c r="R18" s="105" t="s">
        <v>89</v>
      </c>
      <c r="S18" s="105" t="s">
        <v>100</v>
      </c>
      <c r="T18" s="163"/>
    </row>
    <row r="19" spans="1:20" s="37" customFormat="1" ht="18" x14ac:dyDescent="0.3">
      <c r="A19" s="117">
        <v>1724987</v>
      </c>
      <c r="B19" s="118">
        <v>1</v>
      </c>
      <c r="C19" s="118" t="s">
        <v>157</v>
      </c>
      <c r="D19" s="118" t="s">
        <v>4</v>
      </c>
      <c r="E19" s="119">
        <v>122.03</v>
      </c>
      <c r="F19" s="119"/>
      <c r="G19" s="119"/>
      <c r="H19" s="119"/>
      <c r="I19" s="119"/>
      <c r="J19" s="119"/>
      <c r="K19" s="119">
        <v>38.130000000000003</v>
      </c>
      <c r="L19" s="179" t="s">
        <v>101</v>
      </c>
      <c r="M19" s="163" t="s">
        <v>104</v>
      </c>
      <c r="N19" s="163" t="s">
        <v>195</v>
      </c>
      <c r="O19" s="118" t="s">
        <v>144</v>
      </c>
      <c r="P19" s="118" t="s">
        <v>91</v>
      </c>
      <c r="Q19" s="105" t="s">
        <v>8</v>
      </c>
      <c r="R19" s="105" t="s">
        <v>89</v>
      </c>
      <c r="S19" s="105" t="s">
        <v>100</v>
      </c>
      <c r="T19" s="163"/>
    </row>
    <row r="20" spans="1:20" s="37" customFormat="1" ht="18" x14ac:dyDescent="0.3">
      <c r="A20" s="117">
        <v>1725016</v>
      </c>
      <c r="B20" s="118">
        <v>1</v>
      </c>
      <c r="C20" s="118" t="s">
        <v>157</v>
      </c>
      <c r="D20" s="118" t="s">
        <v>4</v>
      </c>
      <c r="E20" s="119">
        <v>122.03</v>
      </c>
      <c r="F20" s="119"/>
      <c r="G20" s="119"/>
      <c r="H20" s="119"/>
      <c r="I20" s="119"/>
      <c r="J20" s="119"/>
      <c r="K20" s="119">
        <v>24.19</v>
      </c>
      <c r="L20" s="179" t="s">
        <v>101</v>
      </c>
      <c r="M20" s="163" t="s">
        <v>104</v>
      </c>
      <c r="N20" s="163" t="s">
        <v>195</v>
      </c>
      <c r="O20" s="118" t="s">
        <v>144</v>
      </c>
      <c r="P20" s="118" t="s">
        <v>91</v>
      </c>
      <c r="Q20" s="105" t="s">
        <v>8</v>
      </c>
      <c r="R20" s="105" t="s">
        <v>89</v>
      </c>
      <c r="S20" s="105" t="s">
        <v>100</v>
      </c>
      <c r="T20" s="163"/>
    </row>
    <row r="21" spans="1:20" s="37" customFormat="1" ht="18" x14ac:dyDescent="0.3">
      <c r="A21" s="91">
        <v>1724986</v>
      </c>
      <c r="B21" s="92">
        <v>1</v>
      </c>
      <c r="C21" s="92" t="s">
        <v>157</v>
      </c>
      <c r="D21" s="92" t="s">
        <v>1</v>
      </c>
      <c r="E21" s="93">
        <v>122.03</v>
      </c>
      <c r="F21" s="93"/>
      <c r="G21" s="93"/>
      <c r="H21" s="93"/>
      <c r="I21" s="93">
        <v>17.96</v>
      </c>
      <c r="J21" s="93">
        <v>4.95</v>
      </c>
      <c r="K21" s="93">
        <v>23.67</v>
      </c>
      <c r="L21" s="177" t="s">
        <v>108</v>
      </c>
      <c r="M21" s="161" t="s">
        <v>196</v>
      </c>
      <c r="N21" s="161" t="s">
        <v>109</v>
      </c>
      <c r="O21" s="92" t="s">
        <v>144</v>
      </c>
      <c r="P21" s="92" t="s">
        <v>91</v>
      </c>
      <c r="Q21" s="94" t="s">
        <v>8</v>
      </c>
      <c r="R21" s="94" t="s">
        <v>84</v>
      </c>
      <c r="S21" s="94" t="s">
        <v>100</v>
      </c>
      <c r="T21" s="161"/>
    </row>
    <row r="22" spans="1:20" s="37" customFormat="1" ht="18" x14ac:dyDescent="0.3">
      <c r="A22" s="123"/>
      <c r="B22" s="124"/>
      <c r="C22" s="121"/>
      <c r="D22" s="124"/>
      <c r="E22" s="124"/>
      <c r="F22" s="124"/>
      <c r="G22" s="124"/>
      <c r="H22" s="124"/>
      <c r="I22" s="124"/>
      <c r="J22" s="124"/>
      <c r="K22" s="124"/>
      <c r="L22" s="171"/>
      <c r="M22" s="165" t="s">
        <v>133</v>
      </c>
      <c r="N22" s="171"/>
      <c r="O22" s="124"/>
      <c r="P22" s="89"/>
      <c r="Q22" s="89"/>
      <c r="R22" s="89"/>
      <c r="S22" s="89"/>
      <c r="T22" s="185"/>
    </row>
    <row r="23" spans="1:20" s="37" customFormat="1" ht="18" x14ac:dyDescent="0.3">
      <c r="A23" s="91">
        <v>1724991</v>
      </c>
      <c r="B23" s="92">
        <v>1</v>
      </c>
      <c r="C23" s="92" t="s">
        <v>157</v>
      </c>
      <c r="D23" s="92" t="s">
        <v>1</v>
      </c>
      <c r="E23" s="93">
        <v>122.03</v>
      </c>
      <c r="F23" s="93"/>
      <c r="G23" s="93"/>
      <c r="H23" s="93"/>
      <c r="I23" s="93">
        <v>7.12</v>
      </c>
      <c r="J23" s="93">
        <v>13.49</v>
      </c>
      <c r="K23" s="93">
        <v>20.45</v>
      </c>
      <c r="L23" s="177" t="s">
        <v>108</v>
      </c>
      <c r="M23" s="161" t="s">
        <v>198</v>
      </c>
      <c r="N23" s="161" t="s">
        <v>109</v>
      </c>
      <c r="O23" s="92" t="s">
        <v>133</v>
      </c>
      <c r="P23" s="92" t="s">
        <v>91</v>
      </c>
      <c r="Q23" s="94" t="s">
        <v>8</v>
      </c>
      <c r="R23" s="94" t="s">
        <v>84</v>
      </c>
      <c r="S23" s="94" t="s">
        <v>100</v>
      </c>
      <c r="T23" s="161"/>
    </row>
    <row r="24" spans="1:20" s="37" customFormat="1" ht="18" x14ac:dyDescent="0.3">
      <c r="A24" s="117">
        <v>1724990</v>
      </c>
      <c r="B24" s="118">
        <v>1</v>
      </c>
      <c r="C24" s="118" t="s">
        <v>157</v>
      </c>
      <c r="D24" s="118" t="s">
        <v>4</v>
      </c>
      <c r="E24" s="119">
        <v>122.03</v>
      </c>
      <c r="F24" s="119"/>
      <c r="G24" s="119"/>
      <c r="H24" s="119"/>
      <c r="I24" s="119"/>
      <c r="J24" s="119"/>
      <c r="K24" s="119">
        <v>10.050000000000001</v>
      </c>
      <c r="L24" s="179" t="s">
        <v>101</v>
      </c>
      <c r="M24" s="163" t="s">
        <v>104</v>
      </c>
      <c r="N24" s="163" t="s">
        <v>141</v>
      </c>
      <c r="O24" s="118" t="s">
        <v>133</v>
      </c>
      <c r="P24" s="118" t="s">
        <v>91</v>
      </c>
      <c r="Q24" s="105" t="s">
        <v>8</v>
      </c>
      <c r="R24" s="105" t="s">
        <v>89</v>
      </c>
      <c r="S24" s="105" t="s">
        <v>100</v>
      </c>
      <c r="T24" s="163"/>
    </row>
    <row r="25" spans="1:20" s="37" customFormat="1" ht="18" x14ac:dyDescent="0.3">
      <c r="A25" s="117">
        <v>1725048</v>
      </c>
      <c r="B25" s="118">
        <v>1</v>
      </c>
      <c r="C25" s="118" t="s">
        <v>157</v>
      </c>
      <c r="D25" s="118" t="s">
        <v>4</v>
      </c>
      <c r="E25" s="119">
        <v>131.68</v>
      </c>
      <c r="F25" s="119"/>
      <c r="G25" s="119"/>
      <c r="H25" s="119"/>
      <c r="I25" s="119"/>
      <c r="J25" s="119"/>
      <c r="K25" s="119">
        <v>41.78</v>
      </c>
      <c r="L25" s="179" t="s">
        <v>101</v>
      </c>
      <c r="M25" s="163" t="s">
        <v>103</v>
      </c>
      <c r="N25" s="163" t="s">
        <v>141</v>
      </c>
      <c r="O25" s="118" t="s">
        <v>133</v>
      </c>
      <c r="P25" s="118" t="s">
        <v>91</v>
      </c>
      <c r="Q25" s="105" t="s">
        <v>8</v>
      </c>
      <c r="R25" s="105" t="s">
        <v>89</v>
      </c>
      <c r="S25" s="105" t="s">
        <v>100</v>
      </c>
      <c r="T25" s="163"/>
    </row>
    <row r="26" spans="1:20" s="37" customFormat="1" ht="18" x14ac:dyDescent="0.3">
      <c r="A26" s="120"/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170"/>
      <c r="M26" s="160" t="s">
        <v>145</v>
      </c>
      <c r="N26" s="170"/>
      <c r="O26" s="121"/>
      <c r="P26" s="89"/>
      <c r="Q26" s="89"/>
      <c r="R26" s="89"/>
      <c r="S26" s="89"/>
      <c r="T26" s="185"/>
    </row>
    <row r="27" spans="1:20" s="37" customFormat="1" ht="18" x14ac:dyDescent="0.3">
      <c r="A27" s="117">
        <v>1724983</v>
      </c>
      <c r="B27" s="118">
        <v>1</v>
      </c>
      <c r="C27" s="118" t="s">
        <v>157</v>
      </c>
      <c r="D27" s="118" t="s">
        <v>4</v>
      </c>
      <c r="E27" s="119">
        <v>122.03</v>
      </c>
      <c r="F27" s="119"/>
      <c r="G27" s="119"/>
      <c r="H27" s="119"/>
      <c r="I27" s="119"/>
      <c r="J27" s="119"/>
      <c r="K27" s="119">
        <v>42.11</v>
      </c>
      <c r="L27" s="179" t="s">
        <v>101</v>
      </c>
      <c r="M27" s="163" t="s">
        <v>110</v>
      </c>
      <c r="N27" s="163" t="s">
        <v>141</v>
      </c>
      <c r="O27" s="118" t="s">
        <v>145</v>
      </c>
      <c r="P27" s="118" t="s">
        <v>91</v>
      </c>
      <c r="Q27" s="105" t="s">
        <v>8</v>
      </c>
      <c r="R27" s="105" t="s">
        <v>89</v>
      </c>
      <c r="S27" s="105" t="s">
        <v>100</v>
      </c>
      <c r="T27" s="163"/>
    </row>
    <row r="28" spans="1:20" s="37" customFormat="1" ht="18" x14ac:dyDescent="0.3">
      <c r="A28" s="117">
        <v>1725045</v>
      </c>
      <c r="B28" s="118">
        <v>1</v>
      </c>
      <c r="C28" s="118" t="s">
        <v>157</v>
      </c>
      <c r="D28" s="118" t="s">
        <v>4</v>
      </c>
      <c r="E28" s="119">
        <v>134.24</v>
      </c>
      <c r="F28" s="119"/>
      <c r="G28" s="119"/>
      <c r="H28" s="119"/>
      <c r="I28" s="119"/>
      <c r="J28" s="119"/>
      <c r="K28" s="119">
        <v>36.909999999999997</v>
      </c>
      <c r="L28" s="179" t="s">
        <v>101</v>
      </c>
      <c r="M28" s="163" t="s">
        <v>107</v>
      </c>
      <c r="N28" s="163" t="s">
        <v>141</v>
      </c>
      <c r="O28" s="118" t="s">
        <v>145</v>
      </c>
      <c r="P28" s="118" t="s">
        <v>91</v>
      </c>
      <c r="Q28" s="105" t="s">
        <v>8</v>
      </c>
      <c r="R28" s="105" t="s">
        <v>89</v>
      </c>
      <c r="S28" s="105" t="s">
        <v>100</v>
      </c>
      <c r="T28" s="163"/>
    </row>
    <row r="29" spans="1:20" s="37" customFormat="1" ht="18" x14ac:dyDescent="0.3">
      <c r="A29" s="117">
        <v>1725042</v>
      </c>
      <c r="B29" s="118">
        <v>1</v>
      </c>
      <c r="C29" s="118" t="s">
        <v>157</v>
      </c>
      <c r="D29" s="118" t="s">
        <v>4</v>
      </c>
      <c r="E29" s="119">
        <v>131.63</v>
      </c>
      <c r="F29" s="119"/>
      <c r="G29" s="119"/>
      <c r="H29" s="119"/>
      <c r="I29" s="119"/>
      <c r="J29" s="119"/>
      <c r="K29" s="119">
        <v>41.06</v>
      </c>
      <c r="L29" s="179" t="s">
        <v>101</v>
      </c>
      <c r="M29" s="163" t="s">
        <v>107</v>
      </c>
      <c r="N29" s="163" t="s">
        <v>141</v>
      </c>
      <c r="O29" s="118" t="s">
        <v>145</v>
      </c>
      <c r="P29" s="118" t="s">
        <v>91</v>
      </c>
      <c r="Q29" s="105" t="s">
        <v>8</v>
      </c>
      <c r="R29" s="105" t="s">
        <v>89</v>
      </c>
      <c r="S29" s="105" t="s">
        <v>100</v>
      </c>
      <c r="T29" s="163"/>
    </row>
    <row r="30" spans="1:20" s="37" customFormat="1" ht="18" x14ac:dyDescent="0.3">
      <c r="A30" s="87"/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169"/>
      <c r="M30" s="160" t="s">
        <v>130</v>
      </c>
      <c r="N30" s="169"/>
      <c r="O30" s="88"/>
      <c r="P30" s="89"/>
      <c r="Q30" s="89"/>
      <c r="R30" s="89"/>
      <c r="S30" s="89"/>
      <c r="T30" s="185"/>
    </row>
    <row r="31" spans="1:20" s="37" customFormat="1" ht="18" x14ac:dyDescent="0.3">
      <c r="A31" s="91">
        <v>1724909</v>
      </c>
      <c r="B31" s="92">
        <v>1</v>
      </c>
      <c r="C31" s="92" t="s">
        <v>157</v>
      </c>
      <c r="D31" s="92" t="s">
        <v>1</v>
      </c>
      <c r="E31" s="93">
        <v>160.16999999999999</v>
      </c>
      <c r="F31" s="93">
        <v>3.07</v>
      </c>
      <c r="G31" s="93">
        <v>0</v>
      </c>
      <c r="H31" s="93">
        <v>0</v>
      </c>
      <c r="I31" s="93">
        <v>9.83</v>
      </c>
      <c r="J31" s="93"/>
      <c r="K31" s="93">
        <v>20.260000000000002</v>
      </c>
      <c r="L31" s="176" t="s">
        <v>96</v>
      </c>
      <c r="M31" s="161" t="s">
        <v>95</v>
      </c>
      <c r="N31" s="161" t="s">
        <v>153</v>
      </c>
      <c r="O31" s="92" t="s">
        <v>134</v>
      </c>
      <c r="P31" s="92" t="s">
        <v>91</v>
      </c>
      <c r="Q31" s="94" t="s">
        <v>8</v>
      </c>
      <c r="R31" s="94" t="s">
        <v>84</v>
      </c>
      <c r="S31" s="94" t="s">
        <v>100</v>
      </c>
      <c r="T31" s="161" t="s">
        <v>130</v>
      </c>
    </row>
    <row r="32" spans="1:20" s="37" customFormat="1" ht="18" x14ac:dyDescent="0.3">
      <c r="A32" s="91">
        <v>1724916</v>
      </c>
      <c r="B32" s="92">
        <v>1</v>
      </c>
      <c r="C32" s="92" t="s">
        <v>157</v>
      </c>
      <c r="D32" s="92" t="s">
        <v>1</v>
      </c>
      <c r="E32" s="93">
        <v>160.05000000000001</v>
      </c>
      <c r="F32" s="93">
        <v>3.07</v>
      </c>
      <c r="G32" s="93">
        <v>0</v>
      </c>
      <c r="H32" s="93">
        <v>0</v>
      </c>
      <c r="I32" s="93">
        <v>16.062000000000001</v>
      </c>
      <c r="J32" s="93"/>
      <c r="K32" s="93">
        <v>26.5</v>
      </c>
      <c r="L32" s="176" t="s">
        <v>96</v>
      </c>
      <c r="M32" s="161" t="s">
        <v>95</v>
      </c>
      <c r="N32" s="161" t="s">
        <v>135</v>
      </c>
      <c r="O32" s="92" t="s">
        <v>136</v>
      </c>
      <c r="P32" s="92" t="s">
        <v>91</v>
      </c>
      <c r="Q32" s="94" t="s">
        <v>8</v>
      </c>
      <c r="R32" s="94" t="s">
        <v>84</v>
      </c>
      <c r="S32" s="94" t="s">
        <v>100</v>
      </c>
      <c r="T32" s="161" t="s">
        <v>130</v>
      </c>
    </row>
    <row r="33" spans="1:20" s="37" customFormat="1" ht="18" x14ac:dyDescent="0.3">
      <c r="A33" s="91">
        <v>1724907</v>
      </c>
      <c r="B33" s="92">
        <v>1</v>
      </c>
      <c r="C33" s="92" t="s">
        <v>157</v>
      </c>
      <c r="D33" s="92" t="s">
        <v>1</v>
      </c>
      <c r="E33" s="93">
        <v>160.05000000000001</v>
      </c>
      <c r="F33" s="93">
        <v>3.07</v>
      </c>
      <c r="G33" s="93">
        <v>0</v>
      </c>
      <c r="H33" s="93">
        <v>0</v>
      </c>
      <c r="I33" s="93">
        <v>16.062000000000001</v>
      </c>
      <c r="J33" s="93"/>
      <c r="K33" s="93">
        <v>26.06</v>
      </c>
      <c r="L33" s="177" t="s">
        <v>94</v>
      </c>
      <c r="M33" s="161" t="s">
        <v>95</v>
      </c>
      <c r="N33" s="161" t="s">
        <v>153</v>
      </c>
      <c r="O33" s="92" t="s">
        <v>136</v>
      </c>
      <c r="P33" s="92" t="s">
        <v>91</v>
      </c>
      <c r="Q33" s="94" t="s">
        <v>8</v>
      </c>
      <c r="R33" s="94" t="s">
        <v>84</v>
      </c>
      <c r="S33" s="94" t="s">
        <v>100</v>
      </c>
      <c r="T33" s="161" t="s">
        <v>130</v>
      </c>
    </row>
    <row r="34" spans="1:20" s="37" customFormat="1" ht="18" x14ac:dyDescent="0.3">
      <c r="A34" s="99">
        <v>1724900</v>
      </c>
      <c r="B34" s="100">
        <v>1</v>
      </c>
      <c r="C34" s="100" t="s">
        <v>157</v>
      </c>
      <c r="D34" s="100" t="s">
        <v>2</v>
      </c>
      <c r="E34" s="101">
        <v>144.65</v>
      </c>
      <c r="F34" s="101">
        <v>3.02</v>
      </c>
      <c r="G34" s="101">
        <v>0</v>
      </c>
      <c r="H34" s="101">
        <v>0</v>
      </c>
      <c r="I34" s="101">
        <v>16</v>
      </c>
      <c r="J34" s="101"/>
      <c r="K34" s="101">
        <v>26.5</v>
      </c>
      <c r="L34" s="162" t="s">
        <v>96</v>
      </c>
      <c r="M34" s="162" t="s">
        <v>97</v>
      </c>
      <c r="N34" s="162" t="s">
        <v>138</v>
      </c>
      <c r="O34" s="100" t="s">
        <v>139</v>
      </c>
      <c r="P34" s="100" t="s">
        <v>91</v>
      </c>
      <c r="Q34" s="100" t="s">
        <v>8</v>
      </c>
      <c r="R34" s="100" t="s">
        <v>86</v>
      </c>
      <c r="S34" s="100" t="s">
        <v>100</v>
      </c>
      <c r="T34" s="162" t="s">
        <v>130</v>
      </c>
    </row>
    <row r="35" spans="1:20" s="37" customFormat="1" ht="18" x14ac:dyDescent="0.3">
      <c r="A35" s="99">
        <v>1724889</v>
      </c>
      <c r="B35" s="100">
        <v>1</v>
      </c>
      <c r="C35" s="100" t="s">
        <v>157</v>
      </c>
      <c r="D35" s="100" t="s">
        <v>2</v>
      </c>
      <c r="E35" s="101">
        <v>144.65</v>
      </c>
      <c r="F35" s="101">
        <v>3.02</v>
      </c>
      <c r="G35" s="101">
        <v>0</v>
      </c>
      <c r="H35" s="101">
        <v>0</v>
      </c>
      <c r="I35" s="101">
        <v>14.25</v>
      </c>
      <c r="J35" s="101"/>
      <c r="K35" s="101">
        <v>24.25</v>
      </c>
      <c r="L35" s="182" t="s">
        <v>94</v>
      </c>
      <c r="M35" s="162" t="s">
        <v>97</v>
      </c>
      <c r="N35" s="162" t="s">
        <v>154</v>
      </c>
      <c r="O35" s="100" t="s">
        <v>139</v>
      </c>
      <c r="P35" s="100" t="s">
        <v>91</v>
      </c>
      <c r="Q35" s="100" t="s">
        <v>8</v>
      </c>
      <c r="R35" s="100" t="s">
        <v>86</v>
      </c>
      <c r="S35" s="100" t="s">
        <v>100</v>
      </c>
      <c r="T35" s="162" t="s">
        <v>130</v>
      </c>
    </row>
    <row r="36" spans="1:20" s="37" customFormat="1" ht="18" x14ac:dyDescent="0.3">
      <c r="A36" s="20"/>
      <c r="B36" s="16"/>
      <c r="C36" s="16"/>
      <c r="D36" s="16"/>
      <c r="E36" s="19"/>
      <c r="F36" s="19"/>
      <c r="G36" s="19"/>
      <c r="H36" s="19"/>
      <c r="I36" s="19"/>
      <c r="J36" s="19"/>
      <c r="K36" s="16"/>
      <c r="L36" s="56"/>
      <c r="M36" s="58"/>
      <c r="N36" s="57"/>
      <c r="O36" s="20"/>
      <c r="P36" s="20"/>
      <c r="Q36" s="20"/>
      <c r="R36" s="20"/>
      <c r="S36" s="20"/>
      <c r="T36" s="59"/>
    </row>
    <row r="37" spans="1:20" s="37" customFormat="1" ht="18" x14ac:dyDescent="0.3">
      <c r="A37" s="20"/>
      <c r="B37" s="16"/>
      <c r="C37" s="16"/>
      <c r="D37" s="16"/>
      <c r="E37" s="19"/>
      <c r="F37" s="19"/>
      <c r="G37" s="19"/>
      <c r="H37" s="19"/>
      <c r="I37" s="19"/>
      <c r="J37" s="19"/>
      <c r="K37" s="16"/>
      <c r="L37" s="56"/>
      <c r="M37" s="58"/>
      <c r="N37" s="57"/>
      <c r="O37" s="20"/>
      <c r="P37" s="20"/>
      <c r="Q37" s="20"/>
      <c r="R37" s="20"/>
      <c r="S37" s="20"/>
      <c r="T37" s="59"/>
    </row>
    <row r="38" spans="1:20" s="37" customFormat="1" ht="18" x14ac:dyDescent="0.3">
      <c r="A38" s="20"/>
      <c r="B38" s="16"/>
      <c r="C38" s="16"/>
      <c r="D38" s="16"/>
      <c r="E38" s="19"/>
      <c r="F38" s="19"/>
      <c r="G38" s="19"/>
      <c r="H38" s="19"/>
      <c r="I38" s="19"/>
      <c r="J38" s="19"/>
      <c r="K38" s="16"/>
      <c r="L38" s="56"/>
      <c r="M38" s="58"/>
      <c r="N38" s="57"/>
      <c r="O38" s="20"/>
      <c r="P38" s="20"/>
      <c r="Q38" s="20"/>
      <c r="R38" s="20"/>
      <c r="S38" s="20"/>
      <c r="T38" s="59"/>
    </row>
    <row r="39" spans="1:20" s="37" customFormat="1" ht="18" x14ac:dyDescent="0.3">
      <c r="A39" s="20"/>
      <c r="B39" s="16"/>
      <c r="C39" s="16"/>
      <c r="D39" s="16"/>
      <c r="E39" s="19"/>
      <c r="F39" s="19"/>
      <c r="G39" s="19"/>
      <c r="H39" s="19"/>
      <c r="I39" s="19"/>
      <c r="J39" s="19"/>
      <c r="K39" s="16"/>
      <c r="L39" s="56"/>
      <c r="M39" s="58"/>
      <c r="N39" s="57"/>
      <c r="O39" s="20"/>
      <c r="P39" s="20"/>
      <c r="Q39" s="20"/>
      <c r="R39" s="20"/>
      <c r="S39" s="20"/>
      <c r="T39" s="59"/>
    </row>
    <row r="40" spans="1:20" s="37" customFormat="1" ht="18" x14ac:dyDescent="0.3">
      <c r="A40" s="20"/>
      <c r="B40" s="16"/>
      <c r="C40" s="16"/>
      <c r="D40" s="16"/>
      <c r="E40" s="19"/>
      <c r="F40" s="19"/>
      <c r="G40" s="19"/>
      <c r="H40" s="19"/>
      <c r="I40" s="19"/>
      <c r="J40" s="19"/>
      <c r="K40" s="16"/>
      <c r="L40" s="56"/>
      <c r="M40" s="58"/>
      <c r="N40" s="57"/>
      <c r="O40" s="20"/>
      <c r="P40" s="20"/>
      <c r="Q40" s="20"/>
      <c r="R40" s="20"/>
      <c r="S40" s="20"/>
      <c r="T40" s="59"/>
    </row>
    <row r="41" spans="1:20" s="37" customFormat="1" ht="18" x14ac:dyDescent="0.3">
      <c r="A41" s="20"/>
      <c r="B41" s="16"/>
      <c r="C41" s="16"/>
      <c r="D41" s="16"/>
      <c r="E41" s="19"/>
      <c r="F41" s="19"/>
      <c r="G41" s="19"/>
      <c r="H41" s="19"/>
      <c r="I41" s="19"/>
      <c r="J41" s="19"/>
      <c r="K41" s="16"/>
      <c r="L41" s="56"/>
      <c r="M41" s="58"/>
      <c r="N41" s="57"/>
      <c r="O41" s="20"/>
      <c r="P41" s="20"/>
      <c r="Q41" s="20"/>
      <c r="R41" s="20"/>
      <c r="S41" s="20"/>
      <c r="T41" s="59"/>
    </row>
    <row r="42" spans="1:20" s="37" customFormat="1" ht="18" x14ac:dyDescent="0.3">
      <c r="A42" s="20"/>
      <c r="B42" s="16"/>
      <c r="C42" s="16"/>
      <c r="D42" s="16"/>
      <c r="E42" s="19"/>
      <c r="F42" s="19"/>
      <c r="G42" s="19"/>
      <c r="H42" s="19"/>
      <c r="I42" s="19"/>
      <c r="J42" s="19"/>
      <c r="K42" s="16"/>
      <c r="L42" s="56"/>
      <c r="M42" s="58"/>
      <c r="N42" s="57"/>
      <c r="O42" s="20"/>
      <c r="P42" s="20"/>
      <c r="Q42" s="20"/>
      <c r="R42" s="20"/>
      <c r="S42" s="20"/>
      <c r="T42" s="59"/>
    </row>
    <row r="43" spans="1:20" s="37" customFormat="1" ht="18" x14ac:dyDescent="0.3">
      <c r="A43" s="20"/>
      <c r="B43" s="16"/>
      <c r="C43" s="16"/>
      <c r="D43" s="16"/>
      <c r="E43" s="19"/>
      <c r="F43" s="19"/>
      <c r="G43" s="19"/>
      <c r="H43" s="19"/>
      <c r="I43" s="19"/>
      <c r="J43" s="19"/>
      <c r="K43" s="16"/>
      <c r="L43" s="56"/>
      <c r="M43" s="58"/>
      <c r="N43" s="57"/>
      <c r="O43" s="20"/>
      <c r="P43" s="20"/>
      <c r="Q43" s="20"/>
      <c r="R43" s="20"/>
      <c r="S43" s="20"/>
      <c r="T43" s="59"/>
    </row>
    <row r="44" spans="1:20" s="37" customFormat="1" ht="18" x14ac:dyDescent="0.3">
      <c r="A44" s="20"/>
      <c r="B44" s="16"/>
      <c r="C44" s="16"/>
      <c r="D44" s="16"/>
      <c r="E44" s="19"/>
      <c r="F44" s="19"/>
      <c r="G44" s="19"/>
      <c r="H44" s="19"/>
      <c r="I44" s="19"/>
      <c r="J44" s="19"/>
      <c r="K44" s="16"/>
      <c r="L44" s="56"/>
      <c r="M44" s="58"/>
      <c r="N44" s="57"/>
      <c r="O44" s="20"/>
      <c r="P44" s="20"/>
      <c r="Q44" s="20"/>
      <c r="R44" s="20"/>
      <c r="S44" s="20"/>
      <c r="T44" s="59"/>
    </row>
    <row r="45" spans="1:20" s="37" customFormat="1" ht="18" x14ac:dyDescent="0.3">
      <c r="A45" s="20"/>
      <c r="B45" s="16"/>
      <c r="C45" s="16"/>
      <c r="D45" s="16"/>
      <c r="E45" s="19"/>
      <c r="F45" s="19"/>
      <c r="G45" s="19"/>
      <c r="H45" s="19"/>
      <c r="I45" s="19"/>
      <c r="J45" s="19"/>
      <c r="K45" s="16"/>
      <c r="L45" s="56"/>
      <c r="M45" s="58"/>
      <c r="N45" s="57"/>
      <c r="O45" s="20"/>
      <c r="P45" s="20"/>
      <c r="Q45" s="20"/>
      <c r="R45" s="20"/>
      <c r="S45" s="20"/>
      <c r="T45" s="59"/>
    </row>
    <row r="46" spans="1:20" s="37" customFormat="1" ht="18" x14ac:dyDescent="0.3">
      <c r="A46" s="20"/>
      <c r="B46" s="16"/>
      <c r="C46" s="16"/>
      <c r="D46" s="16"/>
      <c r="E46" s="19"/>
      <c r="F46" s="19"/>
      <c r="G46" s="19"/>
      <c r="H46" s="19"/>
      <c r="I46" s="19"/>
      <c r="J46" s="19"/>
      <c r="K46" s="16"/>
      <c r="L46" s="56"/>
      <c r="M46" s="58"/>
      <c r="N46" s="57"/>
      <c r="O46" s="20"/>
      <c r="P46" s="20"/>
      <c r="Q46" s="20"/>
      <c r="R46" s="20"/>
      <c r="S46" s="20"/>
      <c r="T46" s="59"/>
    </row>
    <row r="47" spans="1:20" s="37" customFormat="1" ht="18" x14ac:dyDescent="0.3">
      <c r="A47" s="20"/>
      <c r="B47" s="16"/>
      <c r="C47" s="16"/>
      <c r="D47" s="16"/>
      <c r="E47" s="19"/>
      <c r="F47" s="19"/>
      <c r="G47" s="19"/>
      <c r="H47" s="19"/>
      <c r="I47" s="19"/>
      <c r="J47" s="19"/>
      <c r="K47" s="16"/>
      <c r="L47" s="56"/>
      <c r="M47" s="58"/>
      <c r="N47" s="57"/>
      <c r="O47" s="20"/>
      <c r="P47" s="20"/>
      <c r="Q47" s="20"/>
      <c r="R47" s="20"/>
      <c r="S47" s="20"/>
      <c r="T47" s="59"/>
    </row>
    <row r="48" spans="1:20" s="37" customFormat="1" ht="18" x14ac:dyDescent="0.3">
      <c r="A48" s="20"/>
      <c r="B48" s="16"/>
      <c r="C48" s="16"/>
      <c r="D48" s="16"/>
      <c r="E48" s="19"/>
      <c r="F48" s="19"/>
      <c r="G48" s="19"/>
      <c r="H48" s="19"/>
      <c r="I48" s="19"/>
      <c r="J48" s="19"/>
      <c r="K48" s="16"/>
      <c r="L48" s="56"/>
      <c r="M48" s="58"/>
      <c r="N48" s="57"/>
      <c r="O48" s="20"/>
      <c r="P48" s="20"/>
      <c r="Q48" s="20"/>
      <c r="R48" s="20"/>
      <c r="S48" s="20"/>
      <c r="T48" s="59"/>
    </row>
    <row r="49" spans="1:20" s="37" customFormat="1" ht="18" x14ac:dyDescent="0.3">
      <c r="A49" s="20"/>
      <c r="B49" s="16"/>
      <c r="C49" s="16"/>
      <c r="D49" s="16"/>
      <c r="E49" s="19"/>
      <c r="F49" s="19"/>
      <c r="G49" s="19"/>
      <c r="H49" s="19"/>
      <c r="I49" s="19"/>
      <c r="J49" s="19"/>
      <c r="K49" s="16"/>
      <c r="L49" s="56"/>
      <c r="M49" s="58"/>
      <c r="N49" s="57"/>
      <c r="O49" s="20"/>
      <c r="P49" s="20"/>
      <c r="Q49" s="20"/>
      <c r="R49" s="20"/>
      <c r="S49" s="20"/>
      <c r="T49" s="59"/>
    </row>
    <row r="50" spans="1:20" s="37" customFormat="1" ht="18" x14ac:dyDescent="0.3">
      <c r="A50" s="20"/>
      <c r="B50" s="16"/>
      <c r="C50" s="16"/>
      <c r="D50" s="16"/>
      <c r="E50" s="19"/>
      <c r="F50" s="19"/>
      <c r="G50" s="19"/>
      <c r="H50" s="19"/>
      <c r="I50" s="19"/>
      <c r="J50" s="19"/>
      <c r="K50" s="16"/>
      <c r="L50" s="56"/>
      <c r="M50" s="58"/>
      <c r="N50" s="57"/>
      <c r="O50" s="20"/>
      <c r="P50" s="20"/>
      <c r="Q50" s="20"/>
      <c r="R50" s="20"/>
      <c r="S50" s="20"/>
      <c r="T50" s="59"/>
    </row>
    <row r="51" spans="1:20" s="37" customFormat="1" ht="18" x14ac:dyDescent="0.3">
      <c r="A51" s="20"/>
      <c r="B51" s="16"/>
      <c r="C51" s="16"/>
      <c r="D51" s="16"/>
      <c r="E51" s="19"/>
      <c r="F51" s="19"/>
      <c r="G51" s="19"/>
      <c r="H51" s="19"/>
      <c r="I51" s="19"/>
      <c r="J51" s="19"/>
      <c r="K51" s="16"/>
      <c r="L51" s="56"/>
      <c r="M51" s="58"/>
      <c r="N51" s="57"/>
      <c r="O51" s="20"/>
      <c r="P51" s="20"/>
      <c r="Q51" s="20"/>
      <c r="R51" s="20"/>
      <c r="S51" s="20"/>
      <c r="T51" s="59"/>
    </row>
    <row r="52" spans="1:20" s="37" customFormat="1" ht="18" x14ac:dyDescent="0.3">
      <c r="A52" s="20"/>
      <c r="B52" s="16"/>
      <c r="C52" s="16"/>
      <c r="D52" s="16"/>
      <c r="E52" s="19"/>
      <c r="F52" s="19"/>
      <c r="G52" s="19"/>
      <c r="H52" s="19"/>
      <c r="I52" s="19"/>
      <c r="J52" s="19"/>
      <c r="K52" s="16"/>
      <c r="L52" s="56"/>
      <c r="M52" s="58"/>
      <c r="N52" s="57"/>
      <c r="O52" s="20"/>
      <c r="P52" s="20"/>
      <c r="Q52" s="20"/>
      <c r="R52" s="20"/>
      <c r="S52" s="20"/>
      <c r="T52" s="59"/>
    </row>
    <row r="53" spans="1:20" s="37" customFormat="1" ht="18" x14ac:dyDescent="0.3">
      <c r="A53" s="20"/>
      <c r="B53" s="16"/>
      <c r="C53" s="16"/>
      <c r="D53" s="16"/>
      <c r="E53" s="19"/>
      <c r="F53" s="19"/>
      <c r="G53" s="19"/>
      <c r="H53" s="19"/>
      <c r="I53" s="19"/>
      <c r="J53" s="19"/>
      <c r="K53" s="16"/>
      <c r="L53" s="56"/>
      <c r="M53" s="58"/>
      <c r="N53" s="57"/>
      <c r="O53" s="20"/>
      <c r="P53" s="20"/>
      <c r="Q53" s="20"/>
      <c r="R53" s="20"/>
      <c r="S53" s="20"/>
      <c r="T53" s="59"/>
    </row>
    <row r="54" spans="1:20" s="37" customFormat="1" ht="18" x14ac:dyDescent="0.3">
      <c r="A54" s="20"/>
      <c r="B54" s="16"/>
      <c r="C54" s="16"/>
      <c r="D54" s="16"/>
      <c r="E54" s="19"/>
      <c r="F54" s="19"/>
      <c r="G54" s="19"/>
      <c r="H54" s="19"/>
      <c r="I54" s="19"/>
      <c r="J54" s="19"/>
      <c r="K54" s="16"/>
      <c r="L54" s="56"/>
      <c r="M54" s="58"/>
      <c r="N54" s="57"/>
      <c r="O54" s="20"/>
      <c r="P54" s="20"/>
      <c r="Q54" s="20"/>
      <c r="R54" s="20"/>
      <c r="S54" s="20"/>
      <c r="T54" s="59"/>
    </row>
    <row r="55" spans="1:20" s="37" customFormat="1" ht="18" x14ac:dyDescent="0.3">
      <c r="A55" s="20"/>
      <c r="B55" s="16"/>
      <c r="C55" s="16"/>
      <c r="D55" s="16"/>
      <c r="E55" s="19"/>
      <c r="F55" s="19"/>
      <c r="G55" s="19"/>
      <c r="H55" s="19"/>
      <c r="I55" s="19"/>
      <c r="J55" s="19"/>
      <c r="K55" s="16"/>
      <c r="L55" s="56"/>
      <c r="M55" s="58"/>
      <c r="N55" s="57"/>
      <c r="O55" s="20"/>
      <c r="P55" s="20"/>
      <c r="Q55" s="20"/>
      <c r="R55" s="20"/>
      <c r="S55" s="20"/>
      <c r="T55" s="59"/>
    </row>
    <row r="56" spans="1:20" s="37" customFormat="1" ht="18" x14ac:dyDescent="0.3">
      <c r="A56" s="20"/>
      <c r="B56" s="16"/>
      <c r="C56" s="16"/>
      <c r="D56" s="16"/>
      <c r="E56" s="19"/>
      <c r="F56" s="19"/>
      <c r="G56" s="19"/>
      <c r="H56" s="19"/>
      <c r="I56" s="19"/>
      <c r="J56" s="19"/>
      <c r="K56" s="16"/>
      <c r="L56" s="56"/>
      <c r="M56" s="58"/>
      <c r="N56" s="57"/>
      <c r="O56" s="20"/>
      <c r="P56" s="20"/>
      <c r="Q56" s="20"/>
      <c r="R56" s="20"/>
      <c r="S56" s="20"/>
      <c r="T56" s="59"/>
    </row>
    <row r="57" spans="1:20" s="36" customFormat="1" ht="18" x14ac:dyDescent="0.3">
      <c r="A57" s="20"/>
      <c r="B57" s="16"/>
      <c r="C57" s="16"/>
      <c r="D57" s="16"/>
      <c r="E57" s="19"/>
      <c r="F57" s="19"/>
      <c r="G57" s="19"/>
      <c r="H57" s="19"/>
      <c r="I57" s="19"/>
      <c r="J57" s="19"/>
      <c r="K57" s="16"/>
      <c r="L57" s="56"/>
      <c r="M57" s="58"/>
      <c r="N57" s="57"/>
      <c r="O57" s="20"/>
      <c r="P57" s="20"/>
      <c r="Q57" s="20"/>
      <c r="R57" s="20"/>
      <c r="S57" s="20"/>
      <c r="T57" s="59"/>
    </row>
    <row r="58" spans="1:20" s="37" customFormat="1" ht="18" x14ac:dyDescent="0.3">
      <c r="A58" s="20"/>
      <c r="B58" s="16"/>
      <c r="C58" s="16"/>
      <c r="D58" s="16"/>
      <c r="E58" s="19"/>
      <c r="F58" s="19"/>
      <c r="G58" s="19"/>
      <c r="H58" s="19"/>
      <c r="I58" s="19"/>
      <c r="J58" s="19"/>
      <c r="K58" s="16"/>
      <c r="L58" s="56"/>
      <c r="M58" s="58"/>
      <c r="N58" s="57"/>
      <c r="O58" s="20"/>
      <c r="P58" s="20"/>
      <c r="Q58" s="20"/>
      <c r="R58" s="20"/>
      <c r="S58" s="20"/>
      <c r="T58" s="59"/>
    </row>
    <row r="59" spans="1:20" s="37" customFormat="1" ht="18" x14ac:dyDescent="0.3">
      <c r="A59" s="20"/>
      <c r="B59" s="16"/>
      <c r="C59" s="16"/>
      <c r="D59" s="16"/>
      <c r="E59" s="19"/>
      <c r="F59" s="19"/>
      <c r="G59" s="19"/>
      <c r="H59" s="19"/>
      <c r="I59" s="19"/>
      <c r="J59" s="19"/>
      <c r="K59" s="16"/>
      <c r="L59" s="56"/>
      <c r="M59" s="58"/>
      <c r="N59" s="57"/>
      <c r="O59" s="20"/>
      <c r="P59" s="20"/>
      <c r="Q59" s="20"/>
      <c r="R59" s="20"/>
      <c r="S59" s="20"/>
      <c r="T59" s="59"/>
    </row>
    <row r="60" spans="1:20" s="37" customFormat="1" ht="18" x14ac:dyDescent="0.3">
      <c r="A60" s="20"/>
      <c r="B60" s="16"/>
      <c r="C60" s="16"/>
      <c r="D60" s="16"/>
      <c r="E60" s="19"/>
      <c r="F60" s="19"/>
      <c r="G60" s="19"/>
      <c r="H60" s="19"/>
      <c r="I60" s="19"/>
      <c r="J60" s="19"/>
      <c r="K60" s="16"/>
      <c r="L60" s="56"/>
      <c r="M60" s="58"/>
      <c r="N60" s="57"/>
      <c r="O60" s="20"/>
      <c r="P60" s="20"/>
      <c r="Q60" s="20"/>
      <c r="R60" s="20"/>
      <c r="S60" s="20"/>
      <c r="T60" s="59"/>
    </row>
    <row r="61" spans="1:20" s="37" customFormat="1" ht="18" x14ac:dyDescent="0.3">
      <c r="A61" s="20"/>
      <c r="B61" s="16"/>
      <c r="C61" s="16"/>
      <c r="D61" s="16"/>
      <c r="E61" s="19"/>
      <c r="F61" s="19"/>
      <c r="G61" s="19"/>
      <c r="H61" s="19"/>
      <c r="I61" s="19"/>
      <c r="J61" s="19"/>
      <c r="K61" s="16"/>
      <c r="L61" s="56"/>
      <c r="M61" s="58"/>
      <c r="N61" s="57"/>
      <c r="O61" s="20"/>
      <c r="P61" s="20"/>
      <c r="Q61" s="20"/>
      <c r="R61" s="20"/>
      <c r="S61" s="20"/>
      <c r="T61" s="59"/>
    </row>
    <row r="62" spans="1:20" s="37" customFormat="1" ht="18" x14ac:dyDescent="0.3">
      <c r="A62" s="20"/>
      <c r="B62" s="16"/>
      <c r="C62" s="16"/>
      <c r="D62" s="16"/>
      <c r="E62" s="19"/>
      <c r="F62" s="19"/>
      <c r="G62" s="19"/>
      <c r="H62" s="19"/>
      <c r="I62" s="19"/>
      <c r="J62" s="19"/>
      <c r="K62" s="16"/>
      <c r="L62" s="56"/>
      <c r="M62" s="58"/>
      <c r="N62" s="57"/>
      <c r="O62" s="20"/>
      <c r="P62" s="20"/>
      <c r="Q62" s="20"/>
      <c r="R62" s="20"/>
      <c r="S62" s="20"/>
      <c r="T62" s="59"/>
    </row>
    <row r="63" spans="1:20" s="37" customFormat="1" ht="18" x14ac:dyDescent="0.3">
      <c r="A63" s="20"/>
      <c r="B63" s="16"/>
      <c r="C63" s="16"/>
      <c r="D63" s="16"/>
      <c r="E63" s="19"/>
      <c r="F63" s="19"/>
      <c r="G63" s="19"/>
      <c r="H63" s="19"/>
      <c r="I63" s="19"/>
      <c r="J63" s="19"/>
      <c r="K63" s="16"/>
      <c r="L63" s="56"/>
      <c r="M63" s="58"/>
      <c r="N63" s="57"/>
      <c r="O63" s="20"/>
      <c r="P63" s="20"/>
      <c r="Q63" s="20"/>
      <c r="R63" s="20"/>
      <c r="S63" s="20"/>
      <c r="T63" s="59"/>
    </row>
    <row r="64" spans="1:20" s="37" customFormat="1" ht="18" x14ac:dyDescent="0.3">
      <c r="A64" s="20"/>
      <c r="B64" s="16"/>
      <c r="C64" s="16"/>
      <c r="D64" s="16"/>
      <c r="E64" s="19"/>
      <c r="F64" s="19"/>
      <c r="G64" s="19"/>
      <c r="H64" s="19"/>
      <c r="I64" s="19"/>
      <c r="J64" s="19"/>
      <c r="K64" s="16"/>
      <c r="L64" s="56"/>
      <c r="M64" s="58"/>
      <c r="N64" s="57"/>
      <c r="O64" s="20"/>
      <c r="P64" s="20"/>
      <c r="Q64" s="20"/>
      <c r="R64" s="20"/>
      <c r="S64" s="20"/>
      <c r="T64" s="59"/>
    </row>
    <row r="65" spans="1:20" s="37" customFormat="1" ht="18" x14ac:dyDescent="0.3">
      <c r="A65" s="20"/>
      <c r="B65" s="16"/>
      <c r="C65" s="16"/>
      <c r="D65" s="16"/>
      <c r="E65" s="19"/>
      <c r="F65" s="19"/>
      <c r="G65" s="19"/>
      <c r="H65" s="19"/>
      <c r="I65" s="19"/>
      <c r="J65" s="19"/>
      <c r="K65" s="16"/>
      <c r="L65" s="56"/>
      <c r="M65" s="58"/>
      <c r="N65" s="57"/>
      <c r="O65" s="20"/>
      <c r="P65" s="20"/>
      <c r="Q65" s="20"/>
      <c r="R65" s="20"/>
      <c r="S65" s="20"/>
      <c r="T65" s="59"/>
    </row>
    <row r="66" spans="1:20" s="37" customFormat="1" ht="18" x14ac:dyDescent="0.3">
      <c r="A66" s="20"/>
      <c r="B66" s="16"/>
      <c r="C66" s="16"/>
      <c r="D66" s="16"/>
      <c r="E66" s="19"/>
      <c r="F66" s="19"/>
      <c r="G66" s="19"/>
      <c r="H66" s="19"/>
      <c r="I66" s="19"/>
      <c r="J66" s="19"/>
      <c r="K66" s="16"/>
      <c r="L66" s="56"/>
      <c r="M66" s="58"/>
      <c r="N66" s="57"/>
      <c r="O66" s="20"/>
      <c r="P66" s="20"/>
      <c r="Q66" s="20"/>
      <c r="R66" s="20"/>
      <c r="S66" s="20"/>
      <c r="T66" s="59"/>
    </row>
    <row r="67" spans="1:20" s="37" customFormat="1" ht="18" x14ac:dyDescent="0.3">
      <c r="A67" s="20"/>
      <c r="B67" s="16"/>
      <c r="C67" s="16"/>
      <c r="D67" s="16"/>
      <c r="E67" s="19"/>
      <c r="F67" s="19"/>
      <c r="G67" s="19"/>
      <c r="H67" s="19"/>
      <c r="I67" s="19"/>
      <c r="J67" s="19"/>
      <c r="K67" s="16"/>
      <c r="L67" s="56"/>
      <c r="M67" s="58"/>
      <c r="N67" s="57"/>
      <c r="O67" s="20"/>
      <c r="P67" s="20"/>
      <c r="Q67" s="20"/>
      <c r="R67" s="20"/>
      <c r="S67" s="20"/>
      <c r="T67" s="59"/>
    </row>
    <row r="68" spans="1:20" s="37" customFormat="1" ht="18" x14ac:dyDescent="0.3">
      <c r="A68" s="20"/>
      <c r="B68" s="16"/>
      <c r="C68" s="16"/>
      <c r="D68" s="16"/>
      <c r="E68" s="19"/>
      <c r="F68" s="19"/>
      <c r="G68" s="19"/>
      <c r="H68" s="19"/>
      <c r="I68" s="19"/>
      <c r="J68" s="19"/>
      <c r="K68" s="16"/>
      <c r="L68" s="56"/>
      <c r="M68" s="58"/>
      <c r="N68" s="57"/>
      <c r="O68" s="20"/>
      <c r="P68" s="20"/>
      <c r="Q68" s="20"/>
      <c r="R68" s="20"/>
      <c r="S68" s="20"/>
      <c r="T68" s="59"/>
    </row>
    <row r="69" spans="1:20" s="37" customFormat="1" ht="18" x14ac:dyDescent="0.3">
      <c r="A69" s="20"/>
      <c r="B69" s="16"/>
      <c r="C69" s="16"/>
      <c r="D69" s="16"/>
      <c r="E69" s="19"/>
      <c r="F69" s="19"/>
      <c r="G69" s="19"/>
      <c r="H69" s="19"/>
      <c r="I69" s="19"/>
      <c r="J69" s="19"/>
      <c r="K69" s="16"/>
      <c r="L69" s="56"/>
      <c r="M69" s="58"/>
      <c r="N69" s="57"/>
      <c r="O69" s="20"/>
      <c r="P69" s="20"/>
      <c r="Q69" s="20"/>
      <c r="R69" s="20"/>
      <c r="S69" s="20"/>
      <c r="T69" s="59"/>
    </row>
    <row r="70" spans="1:20" s="37" customFormat="1" ht="18" x14ac:dyDescent="0.3">
      <c r="A70" s="20"/>
      <c r="B70" s="16"/>
      <c r="C70" s="16"/>
      <c r="D70" s="16"/>
      <c r="E70" s="19"/>
      <c r="F70" s="19"/>
      <c r="G70" s="19"/>
      <c r="H70" s="19"/>
      <c r="I70" s="19"/>
      <c r="J70" s="19"/>
      <c r="K70" s="16"/>
      <c r="L70" s="56"/>
      <c r="M70" s="58"/>
      <c r="N70" s="57"/>
      <c r="O70" s="20"/>
      <c r="P70" s="20"/>
      <c r="Q70" s="20"/>
      <c r="R70" s="20"/>
      <c r="S70" s="20"/>
      <c r="T70" s="59"/>
    </row>
    <row r="71" spans="1:20" s="37" customFormat="1" ht="18" x14ac:dyDescent="0.3">
      <c r="A71" s="20"/>
      <c r="B71" s="16"/>
      <c r="C71" s="16"/>
      <c r="D71" s="16"/>
      <c r="E71" s="19"/>
      <c r="F71" s="19"/>
      <c r="G71" s="19"/>
      <c r="H71" s="19"/>
      <c r="I71" s="19"/>
      <c r="J71" s="19"/>
      <c r="K71" s="16"/>
      <c r="L71" s="56"/>
      <c r="M71" s="58"/>
      <c r="N71" s="57"/>
      <c r="O71" s="20"/>
      <c r="P71" s="20"/>
      <c r="Q71" s="20"/>
      <c r="R71" s="20"/>
      <c r="S71" s="20"/>
      <c r="T71" s="59"/>
    </row>
    <row r="72" spans="1:20" s="37" customFormat="1" ht="18" x14ac:dyDescent="0.3">
      <c r="A72" s="20"/>
      <c r="B72" s="16"/>
      <c r="C72" s="16"/>
      <c r="D72" s="16"/>
      <c r="E72" s="19"/>
      <c r="F72" s="19"/>
      <c r="G72" s="19"/>
      <c r="H72" s="19"/>
      <c r="I72" s="19"/>
      <c r="J72" s="19"/>
      <c r="K72" s="16"/>
      <c r="L72" s="56"/>
      <c r="M72" s="58"/>
      <c r="N72" s="57"/>
      <c r="O72" s="20"/>
      <c r="P72" s="20"/>
      <c r="Q72" s="20"/>
      <c r="R72" s="20"/>
      <c r="S72" s="20"/>
      <c r="T72" s="59"/>
    </row>
    <row r="73" spans="1:20" s="37" customFormat="1" ht="18" x14ac:dyDescent="0.3">
      <c r="A73" s="20"/>
      <c r="B73" s="16"/>
      <c r="C73" s="16"/>
      <c r="D73" s="16"/>
      <c r="E73" s="19"/>
      <c r="F73" s="19"/>
      <c r="G73" s="19"/>
      <c r="H73" s="19"/>
      <c r="I73" s="19"/>
      <c r="J73" s="19"/>
      <c r="K73" s="16"/>
      <c r="L73" s="56"/>
      <c r="M73" s="58"/>
      <c r="N73" s="57"/>
      <c r="O73" s="20"/>
      <c r="P73" s="20"/>
      <c r="Q73" s="20"/>
      <c r="R73" s="20"/>
      <c r="S73" s="20"/>
      <c r="T73" s="59"/>
    </row>
    <row r="74" spans="1:20" s="37" customFormat="1" ht="18" x14ac:dyDescent="0.3">
      <c r="A74" s="20"/>
      <c r="B74" s="16"/>
      <c r="C74" s="16"/>
      <c r="D74" s="16"/>
      <c r="E74" s="19"/>
      <c r="F74" s="19"/>
      <c r="G74" s="19"/>
      <c r="H74" s="19"/>
      <c r="I74" s="19"/>
      <c r="J74" s="19"/>
      <c r="K74" s="16"/>
      <c r="L74" s="56"/>
      <c r="M74" s="58"/>
      <c r="N74" s="57"/>
      <c r="O74" s="20"/>
      <c r="P74" s="20"/>
      <c r="Q74" s="20"/>
      <c r="R74" s="20"/>
      <c r="S74" s="20"/>
      <c r="T74" s="59"/>
    </row>
    <row r="75" spans="1:20" s="37" customFormat="1" ht="18" x14ac:dyDescent="0.3">
      <c r="A75" s="20"/>
      <c r="B75" s="16"/>
      <c r="C75" s="16"/>
      <c r="D75" s="16"/>
      <c r="E75" s="19"/>
      <c r="F75" s="19"/>
      <c r="G75" s="19"/>
      <c r="H75" s="19"/>
      <c r="I75" s="19"/>
      <c r="J75" s="19"/>
      <c r="K75" s="16"/>
      <c r="L75" s="56"/>
      <c r="M75" s="58"/>
      <c r="N75" s="57"/>
      <c r="O75" s="20"/>
      <c r="P75" s="20"/>
      <c r="Q75" s="20"/>
      <c r="R75" s="20"/>
      <c r="S75" s="20"/>
      <c r="T75" s="59"/>
    </row>
    <row r="76" spans="1:20" s="37" customFormat="1" ht="18" x14ac:dyDescent="0.3">
      <c r="A76" s="20"/>
      <c r="B76" s="16"/>
      <c r="C76" s="16"/>
      <c r="D76" s="16"/>
      <c r="E76" s="19"/>
      <c r="F76" s="19"/>
      <c r="G76" s="19"/>
      <c r="H76" s="19"/>
      <c r="I76" s="19"/>
      <c r="J76" s="19"/>
      <c r="K76" s="16"/>
      <c r="L76" s="56"/>
      <c r="M76" s="58"/>
      <c r="N76" s="57"/>
      <c r="O76" s="20"/>
      <c r="P76" s="20"/>
      <c r="Q76" s="20"/>
      <c r="R76" s="20"/>
      <c r="S76" s="20"/>
      <c r="T76" s="59"/>
    </row>
    <row r="77" spans="1:20" s="37" customFormat="1" ht="18" x14ac:dyDescent="0.3">
      <c r="A77" s="20"/>
      <c r="B77" s="16"/>
      <c r="C77" s="16"/>
      <c r="D77" s="16"/>
      <c r="E77" s="19"/>
      <c r="F77" s="19"/>
      <c r="G77" s="19"/>
      <c r="H77" s="19"/>
      <c r="I77" s="19"/>
      <c r="J77" s="19"/>
      <c r="K77" s="16"/>
      <c r="L77" s="56"/>
      <c r="M77" s="58"/>
      <c r="N77" s="57"/>
      <c r="O77" s="20"/>
      <c r="P77" s="20"/>
      <c r="Q77" s="20"/>
      <c r="R77" s="20"/>
      <c r="S77" s="20"/>
      <c r="T77" s="59"/>
    </row>
    <row r="78" spans="1:20" s="37" customFormat="1" ht="18" x14ac:dyDescent="0.3">
      <c r="A78" s="20"/>
      <c r="B78" s="16"/>
      <c r="C78" s="16"/>
      <c r="D78" s="16"/>
      <c r="E78" s="19"/>
      <c r="F78" s="19"/>
      <c r="G78" s="19"/>
      <c r="H78" s="19"/>
      <c r="I78" s="19"/>
      <c r="J78" s="19"/>
      <c r="K78" s="16"/>
      <c r="L78" s="56"/>
      <c r="M78" s="58"/>
      <c r="N78" s="57"/>
      <c r="O78" s="20"/>
      <c r="P78" s="20"/>
      <c r="Q78" s="20"/>
      <c r="R78" s="20"/>
      <c r="S78" s="20"/>
      <c r="T78" s="59"/>
    </row>
    <row r="79" spans="1:20" s="37" customFormat="1" ht="18" x14ac:dyDescent="0.3">
      <c r="A79" s="20"/>
      <c r="B79" s="16"/>
      <c r="C79" s="16"/>
      <c r="D79" s="16"/>
      <c r="E79" s="19"/>
      <c r="F79" s="19"/>
      <c r="G79" s="19"/>
      <c r="H79" s="19"/>
      <c r="I79" s="19"/>
      <c r="J79" s="19"/>
      <c r="K79" s="16"/>
      <c r="L79" s="56"/>
      <c r="M79" s="58"/>
      <c r="N79" s="57"/>
      <c r="O79" s="20"/>
      <c r="P79" s="20"/>
      <c r="Q79" s="20"/>
      <c r="R79" s="20"/>
      <c r="S79" s="20"/>
      <c r="T79" s="59"/>
    </row>
    <row r="80" spans="1:20" s="37" customFormat="1" ht="18" x14ac:dyDescent="0.3">
      <c r="A80" s="20"/>
      <c r="B80" s="16"/>
      <c r="C80" s="16"/>
      <c r="D80" s="16"/>
      <c r="E80" s="19"/>
      <c r="F80" s="19"/>
      <c r="G80" s="19"/>
      <c r="H80" s="19"/>
      <c r="I80" s="19"/>
      <c r="J80" s="19"/>
      <c r="K80" s="16"/>
      <c r="L80" s="56"/>
      <c r="M80" s="58"/>
      <c r="N80" s="57"/>
      <c r="O80" s="20"/>
      <c r="P80" s="20"/>
      <c r="Q80" s="20"/>
      <c r="R80" s="20"/>
      <c r="S80" s="20"/>
      <c r="T80" s="59"/>
    </row>
    <row r="81" spans="1:20" s="37" customFormat="1" ht="18" x14ac:dyDescent="0.3">
      <c r="A81" s="20"/>
      <c r="B81" s="16"/>
      <c r="C81" s="16"/>
      <c r="D81" s="16"/>
      <c r="E81" s="19"/>
      <c r="F81" s="19"/>
      <c r="G81" s="19"/>
      <c r="H81" s="19"/>
      <c r="I81" s="19"/>
      <c r="J81" s="19"/>
      <c r="K81" s="16"/>
      <c r="L81" s="56"/>
      <c r="M81" s="58"/>
      <c r="N81" s="57"/>
      <c r="O81" s="20"/>
      <c r="P81" s="20"/>
      <c r="Q81" s="20"/>
      <c r="R81" s="20"/>
      <c r="S81" s="20"/>
      <c r="T81" s="59"/>
    </row>
    <row r="82" spans="1:20" s="37" customFormat="1" ht="18" x14ac:dyDescent="0.3">
      <c r="A82" s="20"/>
      <c r="B82" s="16"/>
      <c r="C82" s="16"/>
      <c r="D82" s="16"/>
      <c r="E82" s="19"/>
      <c r="F82" s="19"/>
      <c r="G82" s="19"/>
      <c r="H82" s="19"/>
      <c r="I82" s="19"/>
      <c r="J82" s="19"/>
      <c r="K82" s="16"/>
      <c r="L82" s="56"/>
      <c r="M82" s="58"/>
      <c r="N82" s="57"/>
      <c r="O82" s="20"/>
      <c r="P82" s="20"/>
      <c r="Q82" s="20"/>
      <c r="R82" s="20"/>
      <c r="S82" s="20"/>
      <c r="T82" s="59"/>
    </row>
    <row r="83" spans="1:20" s="37" customFormat="1" ht="18" x14ac:dyDescent="0.3">
      <c r="A83" s="20"/>
      <c r="B83" s="16"/>
      <c r="C83" s="16"/>
      <c r="D83" s="16"/>
      <c r="E83" s="19"/>
      <c r="F83" s="19"/>
      <c r="G83" s="19"/>
      <c r="H83" s="19"/>
      <c r="I83" s="19"/>
      <c r="J83" s="19"/>
      <c r="K83" s="16"/>
      <c r="L83" s="56"/>
      <c r="M83" s="58"/>
      <c r="N83" s="57"/>
      <c r="O83" s="20"/>
      <c r="P83" s="20"/>
      <c r="Q83" s="20"/>
      <c r="R83" s="20"/>
      <c r="S83" s="20"/>
      <c r="T83" s="59"/>
    </row>
    <row r="84" spans="1:20" s="37" customFormat="1" ht="18" x14ac:dyDescent="0.3">
      <c r="A84" s="20"/>
      <c r="B84" s="16"/>
      <c r="C84" s="16"/>
      <c r="D84" s="16"/>
      <c r="E84" s="19"/>
      <c r="F84" s="19"/>
      <c r="G84" s="19"/>
      <c r="H84" s="19"/>
      <c r="I84" s="19"/>
      <c r="J84" s="19"/>
      <c r="K84" s="16"/>
      <c r="L84" s="56"/>
      <c r="M84" s="58"/>
      <c r="N84" s="57"/>
      <c r="O84" s="20"/>
      <c r="P84" s="20"/>
      <c r="Q84" s="20"/>
      <c r="R84" s="20"/>
      <c r="S84" s="20"/>
      <c r="T84" s="59"/>
    </row>
    <row r="85" spans="1:20" s="37" customFormat="1" ht="18" x14ac:dyDescent="0.3">
      <c r="A85" s="20"/>
      <c r="B85" s="16"/>
      <c r="C85" s="16"/>
      <c r="D85" s="16"/>
      <c r="E85" s="19"/>
      <c r="F85" s="19"/>
      <c r="G85" s="19"/>
      <c r="H85" s="19"/>
      <c r="I85" s="19"/>
      <c r="J85" s="19"/>
      <c r="K85" s="16"/>
      <c r="L85" s="56"/>
      <c r="M85" s="58"/>
      <c r="N85" s="57"/>
      <c r="O85" s="20"/>
      <c r="P85" s="20"/>
      <c r="Q85" s="20"/>
      <c r="R85" s="20"/>
      <c r="S85" s="20"/>
      <c r="T85" s="59"/>
    </row>
    <row r="86" spans="1:20" s="37" customFormat="1" ht="18" x14ac:dyDescent="0.3">
      <c r="A86" s="20"/>
      <c r="B86" s="16"/>
      <c r="C86" s="16"/>
      <c r="D86" s="16"/>
      <c r="E86" s="19"/>
      <c r="F86" s="19"/>
      <c r="G86" s="19"/>
      <c r="H86" s="19"/>
      <c r="I86" s="19"/>
      <c r="J86" s="19"/>
      <c r="K86" s="16"/>
      <c r="L86" s="56"/>
      <c r="M86" s="58"/>
      <c r="N86" s="57"/>
      <c r="O86" s="20"/>
      <c r="P86" s="20"/>
      <c r="Q86" s="20"/>
      <c r="R86" s="20"/>
      <c r="S86" s="20"/>
      <c r="T86" s="59"/>
    </row>
    <row r="87" spans="1:20" s="37" customFormat="1" ht="18" x14ac:dyDescent="0.3">
      <c r="A87" s="20"/>
      <c r="B87" s="16"/>
      <c r="C87" s="16"/>
      <c r="D87" s="16"/>
      <c r="E87" s="19"/>
      <c r="F87" s="19"/>
      <c r="G87" s="19"/>
      <c r="H87" s="19"/>
      <c r="I87" s="19"/>
      <c r="J87" s="19"/>
      <c r="K87" s="16"/>
      <c r="L87" s="56"/>
      <c r="M87" s="58"/>
      <c r="N87" s="57"/>
      <c r="O87" s="20"/>
      <c r="P87" s="20"/>
      <c r="Q87" s="20"/>
      <c r="R87" s="20"/>
      <c r="S87" s="20"/>
      <c r="T87" s="59"/>
    </row>
    <row r="88" spans="1:20" s="37" customFormat="1" ht="18" x14ac:dyDescent="0.3">
      <c r="A88" s="20"/>
      <c r="B88" s="16"/>
      <c r="C88" s="16"/>
      <c r="D88" s="16"/>
      <c r="E88" s="19"/>
      <c r="F88" s="19"/>
      <c r="G88" s="19"/>
      <c r="H88" s="19"/>
      <c r="I88" s="19"/>
      <c r="J88" s="19"/>
      <c r="K88" s="16"/>
      <c r="L88" s="56"/>
      <c r="M88" s="58"/>
      <c r="N88" s="57"/>
      <c r="O88" s="20"/>
      <c r="P88" s="20"/>
      <c r="Q88" s="20"/>
      <c r="R88" s="20"/>
      <c r="S88" s="20"/>
      <c r="T88" s="59"/>
    </row>
    <row r="89" spans="1:20" s="37" customFormat="1" ht="18" x14ac:dyDescent="0.3">
      <c r="A89" s="20"/>
      <c r="B89" s="16"/>
      <c r="C89" s="16"/>
      <c r="D89" s="16"/>
      <c r="E89" s="19"/>
      <c r="F89" s="19"/>
      <c r="G89" s="19"/>
      <c r="H89" s="19"/>
      <c r="I89" s="19"/>
      <c r="J89" s="19"/>
      <c r="K89" s="16"/>
      <c r="L89" s="56"/>
      <c r="M89" s="58"/>
      <c r="N89" s="57"/>
      <c r="O89" s="20"/>
      <c r="P89" s="20"/>
      <c r="Q89" s="20"/>
      <c r="R89" s="20"/>
      <c r="S89" s="20"/>
      <c r="T89" s="59"/>
    </row>
    <row r="90" spans="1:20" s="37" customFormat="1" ht="18" x14ac:dyDescent="0.3">
      <c r="A90" s="20"/>
      <c r="B90" s="16"/>
      <c r="C90" s="16"/>
      <c r="D90" s="16"/>
      <c r="E90" s="19"/>
      <c r="F90" s="19"/>
      <c r="G90" s="19"/>
      <c r="H90" s="19"/>
      <c r="I90" s="19"/>
      <c r="J90" s="19"/>
      <c r="K90" s="16"/>
      <c r="L90" s="56"/>
      <c r="M90" s="58"/>
      <c r="N90" s="57"/>
      <c r="O90" s="20"/>
      <c r="P90" s="20"/>
      <c r="Q90" s="20"/>
      <c r="R90" s="20"/>
      <c r="S90" s="20"/>
      <c r="T90" s="59"/>
    </row>
    <row r="91" spans="1:20" s="37" customFormat="1" ht="18" x14ac:dyDescent="0.3">
      <c r="A91" s="20"/>
      <c r="B91" s="16"/>
      <c r="C91" s="16"/>
      <c r="D91" s="16"/>
      <c r="E91" s="19"/>
      <c r="F91" s="19"/>
      <c r="G91" s="19"/>
      <c r="H91" s="19"/>
      <c r="I91" s="19"/>
      <c r="J91" s="19"/>
      <c r="K91" s="16"/>
      <c r="L91" s="56"/>
      <c r="M91" s="58"/>
      <c r="N91" s="57"/>
      <c r="O91" s="20"/>
      <c r="P91" s="20"/>
      <c r="Q91" s="20"/>
      <c r="R91" s="20"/>
      <c r="S91" s="20"/>
      <c r="T91" s="59"/>
    </row>
    <row r="92" spans="1:20" s="37" customFormat="1" ht="18" x14ac:dyDescent="0.3">
      <c r="A92" s="20"/>
      <c r="B92" s="16"/>
      <c r="C92" s="16"/>
      <c r="D92" s="16"/>
      <c r="E92" s="19"/>
      <c r="F92" s="19"/>
      <c r="G92" s="19"/>
      <c r="H92" s="19"/>
      <c r="I92" s="19"/>
      <c r="J92" s="19"/>
      <c r="K92" s="16"/>
      <c r="L92" s="56"/>
      <c r="M92" s="58"/>
      <c r="N92" s="57"/>
      <c r="O92" s="20"/>
      <c r="P92" s="20"/>
      <c r="Q92" s="20"/>
      <c r="R92" s="20"/>
      <c r="S92" s="20"/>
      <c r="T92" s="59"/>
    </row>
    <row r="93" spans="1:20" s="37" customFormat="1" ht="18" x14ac:dyDescent="0.3">
      <c r="A93" s="20"/>
      <c r="B93" s="16"/>
      <c r="C93" s="16"/>
      <c r="D93" s="16"/>
      <c r="E93" s="19"/>
      <c r="F93" s="19"/>
      <c r="G93" s="19"/>
      <c r="H93" s="19"/>
      <c r="I93" s="19"/>
      <c r="J93" s="19"/>
      <c r="K93" s="16"/>
      <c r="L93" s="56"/>
      <c r="M93" s="58"/>
      <c r="N93" s="57"/>
      <c r="O93" s="20"/>
      <c r="P93" s="20"/>
      <c r="Q93" s="20"/>
      <c r="R93" s="20"/>
      <c r="S93" s="20"/>
      <c r="T93" s="59"/>
    </row>
    <row r="94" spans="1:20" s="37" customFormat="1" ht="18" x14ac:dyDescent="0.3">
      <c r="A94" s="20"/>
      <c r="B94" s="16"/>
      <c r="C94" s="16"/>
      <c r="D94" s="16"/>
      <c r="E94" s="19"/>
      <c r="F94" s="19"/>
      <c r="G94" s="19"/>
      <c r="H94" s="19"/>
      <c r="I94" s="19"/>
      <c r="J94" s="19"/>
      <c r="K94" s="16"/>
      <c r="L94" s="56"/>
      <c r="M94" s="58"/>
      <c r="N94" s="57"/>
      <c r="O94" s="20"/>
      <c r="P94" s="20"/>
      <c r="Q94" s="20"/>
      <c r="R94" s="20"/>
      <c r="S94" s="20"/>
      <c r="T94" s="59"/>
    </row>
    <row r="95" spans="1:20" s="37" customFormat="1" ht="18" x14ac:dyDescent="0.3">
      <c r="A95" s="20"/>
      <c r="B95" s="16"/>
      <c r="C95" s="16"/>
      <c r="D95" s="16"/>
      <c r="E95" s="19"/>
      <c r="F95" s="19"/>
      <c r="G95" s="19"/>
      <c r="H95" s="19"/>
      <c r="I95" s="19"/>
      <c r="J95" s="19"/>
      <c r="K95" s="16"/>
      <c r="L95" s="56"/>
      <c r="M95" s="58"/>
      <c r="N95" s="57"/>
      <c r="O95" s="20"/>
      <c r="P95" s="20"/>
      <c r="Q95" s="20"/>
      <c r="R95" s="20"/>
      <c r="S95" s="20"/>
      <c r="T95" s="59"/>
    </row>
    <row r="96" spans="1:20" s="37" customFormat="1" ht="18" x14ac:dyDescent="0.3">
      <c r="A96" s="20"/>
      <c r="B96" s="16"/>
      <c r="C96" s="16"/>
      <c r="D96" s="16"/>
      <c r="E96" s="19"/>
      <c r="F96" s="19"/>
      <c r="G96" s="19"/>
      <c r="H96" s="19"/>
      <c r="I96" s="19"/>
      <c r="J96" s="19"/>
      <c r="K96" s="16"/>
      <c r="L96" s="56"/>
      <c r="M96" s="58"/>
      <c r="N96" s="57"/>
      <c r="O96" s="20"/>
      <c r="P96" s="20"/>
      <c r="Q96" s="20"/>
      <c r="R96" s="20"/>
      <c r="S96" s="20"/>
      <c r="T96" s="59"/>
    </row>
    <row r="97" spans="1:20" s="37" customFormat="1" ht="18" x14ac:dyDescent="0.3">
      <c r="A97" s="20"/>
      <c r="B97" s="16"/>
      <c r="C97" s="16"/>
      <c r="D97" s="16"/>
      <c r="E97" s="19"/>
      <c r="F97" s="19"/>
      <c r="G97" s="19"/>
      <c r="H97" s="19"/>
      <c r="I97" s="19"/>
      <c r="J97" s="19"/>
      <c r="K97" s="16"/>
      <c r="L97" s="56"/>
      <c r="M97" s="58"/>
      <c r="N97" s="57"/>
      <c r="O97" s="20"/>
      <c r="P97" s="20"/>
      <c r="Q97" s="20"/>
      <c r="R97" s="20"/>
      <c r="S97" s="20"/>
      <c r="T97" s="59"/>
    </row>
    <row r="98" spans="1:20" s="37" customFormat="1" ht="18" x14ac:dyDescent="0.3">
      <c r="A98" s="20"/>
      <c r="B98" s="16"/>
      <c r="C98" s="16"/>
      <c r="D98" s="16"/>
      <c r="E98" s="19"/>
      <c r="F98" s="19"/>
      <c r="G98" s="19"/>
      <c r="H98" s="19"/>
      <c r="I98" s="19"/>
      <c r="J98" s="19"/>
      <c r="K98" s="16"/>
      <c r="L98" s="56"/>
      <c r="M98" s="58"/>
      <c r="N98" s="57"/>
      <c r="O98" s="20"/>
      <c r="P98" s="20"/>
      <c r="Q98" s="20"/>
      <c r="R98" s="20"/>
      <c r="S98" s="20"/>
      <c r="T98" s="59"/>
    </row>
    <row r="99" spans="1:20" s="37" customFormat="1" ht="18" x14ac:dyDescent="0.3">
      <c r="A99" s="20"/>
      <c r="B99" s="16"/>
      <c r="C99" s="16"/>
      <c r="D99" s="16"/>
      <c r="E99" s="19"/>
      <c r="F99" s="19"/>
      <c r="G99" s="19"/>
      <c r="H99" s="19"/>
      <c r="I99" s="19"/>
      <c r="J99" s="19"/>
      <c r="K99" s="16"/>
      <c r="L99" s="56"/>
      <c r="M99" s="58"/>
      <c r="N99" s="57"/>
      <c r="O99" s="20"/>
      <c r="P99" s="20"/>
      <c r="Q99" s="20"/>
      <c r="R99" s="20"/>
      <c r="S99" s="20"/>
      <c r="T99" s="59"/>
    </row>
    <row r="100" spans="1:20" s="37" customFormat="1" ht="18" x14ac:dyDescent="0.3">
      <c r="A100" s="20"/>
      <c r="B100" s="16"/>
      <c r="C100" s="16"/>
      <c r="D100" s="16"/>
      <c r="E100" s="19"/>
      <c r="F100" s="19"/>
      <c r="G100" s="19"/>
      <c r="H100" s="19"/>
      <c r="I100" s="19"/>
      <c r="J100" s="19"/>
      <c r="K100" s="16"/>
      <c r="L100" s="56"/>
      <c r="M100" s="58"/>
      <c r="N100" s="57"/>
      <c r="O100" s="20"/>
      <c r="P100" s="20"/>
      <c r="Q100" s="20"/>
      <c r="R100" s="20"/>
      <c r="S100" s="20"/>
      <c r="T100" s="59"/>
    </row>
    <row r="101" spans="1:20" s="37" customFormat="1" ht="18" x14ac:dyDescent="0.3">
      <c r="A101" s="20"/>
      <c r="B101" s="16"/>
      <c r="C101" s="16"/>
      <c r="D101" s="16"/>
      <c r="E101" s="19"/>
      <c r="F101" s="19"/>
      <c r="G101" s="19"/>
      <c r="H101" s="19"/>
      <c r="I101" s="19"/>
      <c r="J101" s="19"/>
      <c r="K101" s="16"/>
      <c r="L101" s="56"/>
      <c r="M101" s="58"/>
      <c r="N101" s="57"/>
      <c r="O101" s="20"/>
      <c r="P101" s="20"/>
      <c r="Q101" s="20"/>
      <c r="R101" s="20"/>
      <c r="S101" s="20"/>
      <c r="T101" s="59"/>
    </row>
    <row r="102" spans="1:20" s="37" customFormat="1" ht="18" x14ac:dyDescent="0.3">
      <c r="A102" s="20"/>
      <c r="B102" s="16"/>
      <c r="C102" s="16"/>
      <c r="D102" s="16"/>
      <c r="E102" s="19"/>
      <c r="F102" s="19"/>
      <c r="G102" s="19"/>
      <c r="H102" s="19"/>
      <c r="I102" s="19"/>
      <c r="J102" s="19"/>
      <c r="K102" s="16"/>
      <c r="L102" s="56"/>
      <c r="M102" s="58"/>
      <c r="N102" s="57"/>
      <c r="O102" s="20"/>
      <c r="P102" s="20"/>
      <c r="Q102" s="20"/>
      <c r="R102" s="20"/>
      <c r="S102" s="20"/>
      <c r="T102" s="59"/>
    </row>
    <row r="103" spans="1:20" s="37" customFormat="1" ht="18" x14ac:dyDescent="0.3">
      <c r="A103" s="20"/>
      <c r="B103" s="16"/>
      <c r="C103" s="16"/>
      <c r="D103" s="16"/>
      <c r="E103" s="19"/>
      <c r="F103" s="19"/>
      <c r="G103" s="19"/>
      <c r="H103" s="19"/>
      <c r="I103" s="19"/>
      <c r="J103" s="19"/>
      <c r="K103" s="16"/>
      <c r="L103" s="56"/>
      <c r="M103" s="58"/>
      <c r="N103" s="57"/>
      <c r="O103" s="20"/>
      <c r="P103" s="20"/>
      <c r="Q103" s="20"/>
      <c r="R103" s="20"/>
      <c r="S103" s="20"/>
      <c r="T103" s="59"/>
    </row>
    <row r="104" spans="1:20" s="37" customFormat="1" ht="18" x14ac:dyDescent="0.3">
      <c r="A104" s="20"/>
      <c r="B104" s="16"/>
      <c r="C104" s="16"/>
      <c r="D104" s="16"/>
      <c r="E104" s="19"/>
      <c r="F104" s="19"/>
      <c r="G104" s="19"/>
      <c r="H104" s="19"/>
      <c r="I104" s="19"/>
      <c r="J104" s="19"/>
      <c r="K104" s="16"/>
      <c r="L104" s="56"/>
      <c r="M104" s="58"/>
      <c r="N104" s="57"/>
      <c r="O104" s="20"/>
      <c r="P104" s="20"/>
      <c r="Q104" s="20"/>
      <c r="R104" s="20"/>
      <c r="S104" s="20"/>
      <c r="T104" s="59"/>
    </row>
    <row r="105" spans="1:20" s="37" customFormat="1" ht="18" x14ac:dyDescent="0.3">
      <c r="A105" s="20"/>
      <c r="B105" s="16"/>
      <c r="C105" s="16"/>
      <c r="D105" s="16"/>
      <c r="E105" s="19"/>
      <c r="F105" s="19"/>
      <c r="G105" s="19"/>
      <c r="H105" s="19"/>
      <c r="I105" s="19"/>
      <c r="J105" s="19"/>
      <c r="K105" s="16"/>
      <c r="L105" s="56"/>
      <c r="M105" s="58"/>
      <c r="N105" s="57"/>
      <c r="O105" s="20"/>
      <c r="P105" s="20"/>
      <c r="Q105" s="20"/>
      <c r="R105" s="20"/>
      <c r="S105" s="20"/>
      <c r="T105" s="59"/>
    </row>
    <row r="106" spans="1:20" s="37" customFormat="1" ht="18" x14ac:dyDescent="0.3">
      <c r="A106" s="20"/>
      <c r="B106" s="16"/>
      <c r="C106" s="16"/>
      <c r="D106" s="16"/>
      <c r="E106" s="19"/>
      <c r="F106" s="19"/>
      <c r="G106" s="19"/>
      <c r="H106" s="19"/>
      <c r="I106" s="19"/>
      <c r="J106" s="19"/>
      <c r="K106" s="16"/>
      <c r="L106" s="56"/>
      <c r="M106" s="58"/>
      <c r="N106" s="57"/>
      <c r="O106" s="20"/>
      <c r="P106" s="20"/>
      <c r="Q106" s="20"/>
      <c r="R106" s="20"/>
      <c r="S106" s="20"/>
      <c r="T106" s="59"/>
    </row>
    <row r="107" spans="1:20" s="37" customFormat="1" ht="18" x14ac:dyDescent="0.3">
      <c r="A107" s="20"/>
      <c r="B107" s="16"/>
      <c r="C107" s="16"/>
      <c r="D107" s="16"/>
      <c r="E107" s="19"/>
      <c r="F107" s="19"/>
      <c r="G107" s="19"/>
      <c r="H107" s="19"/>
      <c r="I107" s="19"/>
      <c r="J107" s="19"/>
      <c r="K107" s="16"/>
      <c r="L107" s="56"/>
      <c r="M107" s="58"/>
      <c r="N107" s="57"/>
      <c r="O107" s="20"/>
      <c r="P107" s="20"/>
      <c r="Q107" s="20"/>
      <c r="R107" s="20"/>
      <c r="S107" s="20"/>
      <c r="T107" s="59"/>
    </row>
    <row r="108" spans="1:20" s="37" customFormat="1" ht="18" x14ac:dyDescent="0.3">
      <c r="A108" s="20"/>
      <c r="B108" s="16"/>
      <c r="C108" s="16"/>
      <c r="D108" s="16"/>
      <c r="E108" s="19"/>
      <c r="F108" s="19"/>
      <c r="G108" s="19"/>
      <c r="H108" s="19"/>
      <c r="I108" s="19"/>
      <c r="J108" s="19"/>
      <c r="K108" s="16"/>
      <c r="L108" s="56"/>
      <c r="M108" s="58"/>
      <c r="N108" s="57"/>
      <c r="O108" s="20"/>
      <c r="P108" s="20"/>
      <c r="Q108" s="20"/>
      <c r="R108" s="20"/>
      <c r="S108" s="20"/>
      <c r="T108" s="59"/>
    </row>
    <row r="109" spans="1:20" s="37" customFormat="1" ht="18" x14ac:dyDescent="0.3">
      <c r="A109" s="20"/>
      <c r="B109" s="16"/>
      <c r="C109" s="16"/>
      <c r="D109" s="16"/>
      <c r="E109" s="19"/>
      <c r="F109" s="19"/>
      <c r="G109" s="19"/>
      <c r="H109" s="19"/>
      <c r="I109" s="19"/>
      <c r="J109" s="19"/>
      <c r="K109" s="16"/>
      <c r="L109" s="56"/>
      <c r="M109" s="58"/>
      <c r="N109" s="57"/>
      <c r="O109" s="20"/>
      <c r="P109" s="20"/>
      <c r="Q109" s="20"/>
      <c r="R109" s="20"/>
      <c r="S109" s="20"/>
      <c r="T109" s="59"/>
    </row>
    <row r="110" spans="1:20" s="37" customFormat="1" ht="18" x14ac:dyDescent="0.3">
      <c r="A110" s="20"/>
      <c r="B110" s="16"/>
      <c r="C110" s="16"/>
      <c r="D110" s="16"/>
      <c r="E110" s="19"/>
      <c r="F110" s="19"/>
      <c r="G110" s="19"/>
      <c r="H110" s="19"/>
      <c r="I110" s="19"/>
      <c r="J110" s="19"/>
      <c r="K110" s="16"/>
      <c r="L110" s="56"/>
      <c r="M110" s="58"/>
      <c r="N110" s="57"/>
      <c r="O110" s="20"/>
      <c r="P110" s="20"/>
      <c r="Q110" s="20"/>
      <c r="R110" s="20"/>
      <c r="S110" s="20"/>
      <c r="T110" s="59"/>
    </row>
    <row r="111" spans="1:20" s="37" customFormat="1" ht="18" x14ac:dyDescent="0.3">
      <c r="A111" s="20"/>
      <c r="B111" s="16"/>
      <c r="C111" s="16"/>
      <c r="D111" s="16"/>
      <c r="E111" s="19"/>
      <c r="F111" s="19"/>
      <c r="G111" s="19"/>
      <c r="H111" s="19"/>
      <c r="I111" s="19"/>
      <c r="J111" s="19"/>
      <c r="K111" s="16"/>
      <c r="L111" s="56"/>
      <c r="M111" s="58"/>
      <c r="N111" s="57"/>
      <c r="O111" s="20"/>
      <c r="P111" s="20"/>
      <c r="Q111" s="20"/>
      <c r="R111" s="20"/>
      <c r="S111" s="20"/>
      <c r="T111" s="59"/>
    </row>
    <row r="112" spans="1:20" s="37" customFormat="1" ht="18" x14ac:dyDescent="0.3">
      <c r="A112" s="20"/>
      <c r="B112" s="16"/>
      <c r="C112" s="16"/>
      <c r="D112" s="16"/>
      <c r="E112" s="19"/>
      <c r="F112" s="19"/>
      <c r="G112" s="19"/>
      <c r="H112" s="19"/>
      <c r="I112" s="19"/>
      <c r="J112" s="19"/>
      <c r="K112" s="16"/>
      <c r="L112" s="56"/>
      <c r="M112" s="58"/>
      <c r="N112" s="57"/>
      <c r="O112" s="20"/>
      <c r="P112" s="20"/>
      <c r="Q112" s="20"/>
      <c r="R112" s="20"/>
      <c r="S112" s="20"/>
      <c r="T112" s="59"/>
    </row>
    <row r="113" spans="1:20" s="37" customFormat="1" ht="18" x14ac:dyDescent="0.3">
      <c r="A113" s="20"/>
      <c r="B113" s="16"/>
      <c r="C113" s="16"/>
      <c r="D113" s="16"/>
      <c r="E113" s="19"/>
      <c r="F113" s="19"/>
      <c r="G113" s="19"/>
      <c r="H113" s="19"/>
      <c r="I113" s="19"/>
      <c r="J113" s="19"/>
      <c r="K113" s="16"/>
      <c r="L113" s="56"/>
      <c r="M113" s="58"/>
      <c r="N113" s="57"/>
      <c r="O113" s="20"/>
      <c r="P113" s="20"/>
      <c r="Q113" s="20"/>
      <c r="R113" s="20"/>
      <c r="S113" s="20"/>
      <c r="T113" s="59"/>
    </row>
    <row r="114" spans="1:20" s="37" customFormat="1" ht="18" x14ac:dyDescent="0.3">
      <c r="A114" s="20"/>
      <c r="B114" s="16"/>
      <c r="C114" s="16"/>
      <c r="D114" s="16"/>
      <c r="E114" s="19"/>
      <c r="F114" s="19"/>
      <c r="G114" s="19"/>
      <c r="H114" s="19"/>
      <c r="I114" s="19"/>
      <c r="J114" s="19"/>
      <c r="K114" s="16"/>
      <c r="L114" s="56"/>
      <c r="M114" s="58"/>
      <c r="N114" s="57"/>
      <c r="O114" s="20"/>
      <c r="P114" s="20"/>
      <c r="Q114" s="20"/>
      <c r="R114" s="20"/>
      <c r="S114" s="20"/>
      <c r="T114" s="59"/>
    </row>
    <row r="115" spans="1:20" s="37" customFormat="1" ht="18" x14ac:dyDescent="0.3">
      <c r="A115" s="20"/>
      <c r="B115" s="16"/>
      <c r="C115" s="16"/>
      <c r="D115" s="16"/>
      <c r="E115" s="19"/>
      <c r="F115" s="19"/>
      <c r="G115" s="19"/>
      <c r="H115" s="19"/>
      <c r="I115" s="19"/>
      <c r="J115" s="19"/>
      <c r="K115" s="16"/>
      <c r="L115" s="56"/>
      <c r="M115" s="58"/>
      <c r="N115" s="57"/>
      <c r="O115" s="20"/>
      <c r="P115" s="20"/>
      <c r="Q115" s="20"/>
      <c r="R115" s="20"/>
      <c r="S115" s="20"/>
      <c r="T115" s="59"/>
    </row>
    <row r="116" spans="1:20" s="37" customFormat="1" ht="18" x14ac:dyDescent="0.3">
      <c r="A116" s="20"/>
      <c r="B116" s="16"/>
      <c r="C116" s="16"/>
      <c r="D116" s="16"/>
      <c r="E116" s="19"/>
      <c r="F116" s="19"/>
      <c r="G116" s="19"/>
      <c r="H116" s="19"/>
      <c r="I116" s="19"/>
      <c r="J116" s="19"/>
      <c r="K116" s="16"/>
      <c r="L116" s="56"/>
      <c r="M116" s="58"/>
      <c r="N116" s="57"/>
      <c r="O116" s="20"/>
      <c r="P116" s="20"/>
      <c r="Q116" s="20"/>
      <c r="R116" s="20"/>
      <c r="S116" s="20"/>
      <c r="T116" s="59"/>
    </row>
    <row r="117" spans="1:20" s="37" customFormat="1" ht="18" x14ac:dyDescent="0.3">
      <c r="A117" s="20"/>
      <c r="B117" s="16"/>
      <c r="C117" s="16"/>
      <c r="D117" s="16"/>
      <c r="E117" s="19"/>
      <c r="F117" s="19"/>
      <c r="G117" s="19"/>
      <c r="H117" s="19"/>
      <c r="I117" s="19"/>
      <c r="J117" s="19"/>
      <c r="K117" s="16"/>
      <c r="L117" s="56"/>
      <c r="M117" s="58"/>
      <c r="N117" s="57"/>
      <c r="O117" s="20"/>
      <c r="P117" s="20"/>
      <c r="Q117" s="20"/>
      <c r="R117" s="20"/>
      <c r="S117" s="20"/>
      <c r="T117" s="59"/>
    </row>
    <row r="118" spans="1:20" s="37" customFormat="1" ht="18" x14ac:dyDescent="0.3">
      <c r="A118" s="20"/>
      <c r="B118" s="16"/>
      <c r="C118" s="16"/>
      <c r="D118" s="16"/>
      <c r="E118" s="19"/>
      <c r="F118" s="19"/>
      <c r="G118" s="19"/>
      <c r="H118" s="19"/>
      <c r="I118" s="19"/>
      <c r="J118" s="19"/>
      <c r="K118" s="16"/>
      <c r="L118" s="56"/>
      <c r="M118" s="58"/>
      <c r="N118" s="57"/>
      <c r="O118" s="20"/>
      <c r="P118" s="20"/>
      <c r="Q118" s="20"/>
      <c r="R118" s="20"/>
      <c r="S118" s="20"/>
      <c r="T118" s="59"/>
    </row>
    <row r="119" spans="1:20" s="37" customFormat="1" ht="18" x14ac:dyDescent="0.3">
      <c r="A119" s="20"/>
      <c r="B119" s="16"/>
      <c r="C119" s="16"/>
      <c r="D119" s="16"/>
      <c r="E119" s="19"/>
      <c r="F119" s="19"/>
      <c r="G119" s="19"/>
      <c r="H119" s="19"/>
      <c r="I119" s="19"/>
      <c r="J119" s="19"/>
      <c r="K119" s="16"/>
      <c r="L119" s="56"/>
      <c r="M119" s="58"/>
      <c r="N119" s="57"/>
      <c r="O119" s="20"/>
      <c r="P119" s="20"/>
      <c r="Q119" s="20"/>
      <c r="R119" s="20"/>
      <c r="S119" s="20"/>
      <c r="T119" s="59"/>
    </row>
    <row r="120" spans="1:20" s="37" customFormat="1" ht="18" x14ac:dyDescent="0.3">
      <c r="A120" s="20"/>
      <c r="B120" s="16"/>
      <c r="C120" s="16"/>
      <c r="D120" s="16"/>
      <c r="E120" s="19"/>
      <c r="F120" s="19"/>
      <c r="G120" s="19"/>
      <c r="H120" s="19"/>
      <c r="I120" s="19"/>
      <c r="J120" s="19"/>
      <c r="K120" s="16"/>
      <c r="L120" s="56"/>
      <c r="M120" s="58"/>
      <c r="N120" s="57"/>
      <c r="O120" s="20"/>
      <c r="P120" s="20"/>
      <c r="Q120" s="20"/>
      <c r="R120" s="20"/>
      <c r="S120" s="20"/>
      <c r="T120" s="59"/>
    </row>
    <row r="121" spans="1:20" s="37" customFormat="1" ht="18" x14ac:dyDescent="0.3">
      <c r="A121" s="20"/>
      <c r="B121" s="16"/>
      <c r="C121" s="16"/>
      <c r="D121" s="16"/>
      <c r="E121" s="19"/>
      <c r="F121" s="19"/>
      <c r="G121" s="19"/>
      <c r="H121" s="19"/>
      <c r="I121" s="19"/>
      <c r="J121" s="19"/>
      <c r="K121" s="16"/>
      <c r="L121" s="56"/>
      <c r="M121" s="58"/>
      <c r="N121" s="57"/>
      <c r="O121" s="20"/>
      <c r="P121" s="20"/>
      <c r="Q121" s="20"/>
      <c r="R121" s="20"/>
      <c r="S121" s="20"/>
      <c r="T121" s="59"/>
    </row>
    <row r="122" spans="1:20" s="37" customFormat="1" ht="18" x14ac:dyDescent="0.3">
      <c r="A122" s="20"/>
      <c r="B122" s="16"/>
      <c r="C122" s="16"/>
      <c r="D122" s="16"/>
      <c r="E122" s="19"/>
      <c r="F122" s="19"/>
      <c r="G122" s="19"/>
      <c r="H122" s="19"/>
      <c r="I122" s="19"/>
      <c r="J122" s="19"/>
      <c r="K122" s="16"/>
      <c r="L122" s="56"/>
      <c r="M122" s="58"/>
      <c r="N122" s="57"/>
      <c r="O122" s="20"/>
      <c r="P122" s="20"/>
      <c r="Q122" s="20"/>
      <c r="R122" s="20"/>
      <c r="S122" s="20"/>
      <c r="T122" s="59"/>
    </row>
  </sheetData>
  <mergeCells count="6">
    <mergeCell ref="A1:B1"/>
    <mergeCell ref="C1:I1"/>
    <mergeCell ref="N1:O2"/>
    <mergeCell ref="P1:T2"/>
    <mergeCell ref="A2:B2"/>
    <mergeCell ref="C2:I2"/>
  </mergeCells>
  <conditionalFormatting sqref="A4:O4">
    <cfRule type="expression" dxfId="15" priority="84">
      <formula>IF(AND($C4="NO",$D4="16GA",$E4&gt;168),TRUE,FALSE)</formula>
    </cfRule>
  </conditionalFormatting>
  <conditionalFormatting sqref="A13:O13">
    <cfRule type="expression" dxfId="14" priority="59">
      <formula>IF(AND($C13="NO",$D13="16GA",$E13&gt;168),TRUE,FALSE)</formula>
    </cfRule>
  </conditionalFormatting>
  <conditionalFormatting sqref="A16:O16">
    <cfRule type="expression" dxfId="13" priority="52">
      <formula>IF(AND($C16="NO",$D16="16GA",$E16&gt;168),TRUE,FALSE)</formula>
    </cfRule>
  </conditionalFormatting>
  <conditionalFormatting sqref="A22:O22">
    <cfRule type="expression" dxfId="12" priority="36">
      <formula>IF(AND($C22="NO",$D22="16GA",$E22&gt;168),TRUE,FALSE)</formula>
    </cfRule>
  </conditionalFormatting>
  <conditionalFormatting sqref="A26:O26">
    <cfRule type="expression" dxfId="11" priority="26">
      <formula>IF(AND($C26="NO",$D26="16GA",$E26&gt;168),TRUE,FALSE)</formula>
    </cfRule>
  </conditionalFormatting>
  <conditionalFormatting sqref="A30:O30">
    <cfRule type="expression" dxfId="10" priority="16">
      <formula>IF(AND($C30="NO",$D30="16GA",$E30&gt;168),TRUE,FALSE)</formula>
    </cfRule>
  </conditionalFormatting>
  <conditionalFormatting sqref="A5:T12">
    <cfRule type="expression" dxfId="9" priority="62">
      <formula>IF(AND($C5="NO",$D5="16GA",$E5&gt;168),TRUE,FALSE)</formula>
    </cfRule>
  </conditionalFormatting>
  <conditionalFormatting sqref="A14:T15">
    <cfRule type="expression" dxfId="8" priority="55">
      <formula>IF(AND($C14="NO",$D14="16GA",$E14&gt;168),TRUE,FALSE)</formula>
    </cfRule>
  </conditionalFormatting>
  <conditionalFormatting sqref="A17:T21">
    <cfRule type="expression" dxfId="7" priority="39">
      <formula>IF(AND($C17="NO",$D17="16GA",$E17&gt;168),TRUE,FALSE)</formula>
    </cfRule>
  </conditionalFormatting>
  <conditionalFormatting sqref="A23:T25">
    <cfRule type="expression" dxfId="6" priority="29">
      <formula>IF(AND($C23="NO",$D23="16GA",$E23&gt;168),TRUE,FALSE)</formula>
    </cfRule>
  </conditionalFormatting>
  <conditionalFormatting sqref="A27:T29">
    <cfRule type="expression" dxfId="5" priority="19">
      <formula>IF(AND($C27="NO",$D27="16GA",$E27&gt;168),TRUE,FALSE)</formula>
    </cfRule>
  </conditionalFormatting>
  <conditionalFormatting sqref="A31:T35">
    <cfRule type="expression" dxfId="4" priority="2">
      <formula>IF(AND($C31="NO",$D31="16GA",$E31&gt;168),TRUE,FALSE)</formula>
    </cfRule>
  </conditionalFormatting>
  <printOptions horizontalCentered="1"/>
  <pageMargins left="0.19685039370078738" right="0.19685039370078738" top="0.19685039370078738" bottom="0.27559055118110232" header="0.11811023622047243" footer="0.11811023622047243"/>
  <pageSetup paperSize="3" scale="74" firstPageNumber="0" fitToHeight="0" orientation="landscape" r:id="rId1"/>
  <headerFooter>
    <oddFooter>&amp;C&amp;"Calibri,Bold"&amp;14&amp;A&amp;R&amp;"Calibri,Bold"&amp;14 Sheet &amp;P of &amp;N</oddFoot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9AF4226-6FB7-429C-9318-64328FFE7527}">
          <x14:formula1>
            <xm:f>'Sheet Metal Std'!$E$1:$K$1</xm:f>
          </x14:formula1>
          <x14:formula2>
            <xm:f>0</xm:f>
          </x14:formula2>
          <xm:sqref>P36:P37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07F5F-FEB8-4F8C-831B-FAD038AE5139}">
  <sheetPr codeName="Sheet11">
    <pageSetUpPr fitToPage="1"/>
  </sheetPr>
  <dimension ref="A1:ALZ122"/>
  <sheetViews>
    <sheetView showGridLines="0" zoomScaleNormal="100" workbookViewId="0">
      <selection sqref="A1:B1"/>
    </sheetView>
  </sheetViews>
  <sheetFormatPr defaultColWidth="10.44140625" defaultRowHeight="15.6" x14ac:dyDescent="0.3"/>
  <cols>
    <col min="1" max="1" width="10.33203125" style="20" bestFit="1" customWidth="1"/>
    <col min="2" max="2" width="6.5546875" style="16" bestFit="1" customWidth="1"/>
    <col min="3" max="3" width="16.109375" style="16" bestFit="1" customWidth="1"/>
    <col min="4" max="4" width="8.77734375" style="16" bestFit="1" customWidth="1"/>
    <col min="5" max="5" width="9.6640625" style="19" bestFit="1" customWidth="1"/>
    <col min="6" max="6" width="11.88671875" style="19" customWidth="1"/>
    <col min="7" max="7" width="8.33203125" style="19" customWidth="1"/>
    <col min="8" max="8" width="8.109375" style="19" customWidth="1"/>
    <col min="9" max="9" width="11.88671875" style="19" customWidth="1"/>
    <col min="10" max="10" width="12" style="19" customWidth="1"/>
    <col min="11" max="11" width="12" style="16" bestFit="1" customWidth="1"/>
    <col min="12" max="12" width="20.77734375" style="16" bestFit="1" customWidth="1"/>
    <col min="13" max="13" width="38.44140625" style="21" customWidth="1"/>
    <col min="14" max="14" width="23.21875" style="20" bestFit="1" customWidth="1"/>
    <col min="15" max="15" width="10" style="20" bestFit="1" customWidth="1"/>
    <col min="16" max="16" width="12.44140625" style="20" bestFit="1" customWidth="1"/>
    <col min="17" max="17" width="18.109375" style="20" bestFit="1" customWidth="1"/>
    <col min="18" max="18" width="13.33203125" style="20" bestFit="1" customWidth="1"/>
    <col min="19" max="19" width="18.88671875" style="20" bestFit="1" customWidth="1"/>
    <col min="20" max="20" width="11.5546875" style="17" bestFit="1" customWidth="1"/>
    <col min="21" max="1014" width="10.44140625" style="15"/>
    <col min="1015" max="16384" width="10.44140625" style="17"/>
  </cols>
  <sheetData>
    <row r="1" spans="1:1014" ht="18" x14ac:dyDescent="0.3">
      <c r="A1" s="202" t="s">
        <v>78</v>
      </c>
      <c r="B1" s="202"/>
      <c r="C1" s="203" t="s">
        <v>220</v>
      </c>
      <c r="D1" s="204"/>
      <c r="E1" s="204"/>
      <c r="F1" s="204"/>
      <c r="G1" s="204"/>
      <c r="H1" s="204"/>
      <c r="I1" s="205"/>
      <c r="J1" s="38" t="s">
        <v>93</v>
      </c>
      <c r="K1" s="42" t="s">
        <v>218</v>
      </c>
      <c r="L1" s="38" t="s">
        <v>80</v>
      </c>
      <c r="M1" s="55" t="s">
        <v>218</v>
      </c>
      <c r="N1" s="196" t="s">
        <v>219</v>
      </c>
      <c r="O1" s="198"/>
      <c r="P1" s="196" t="s">
        <v>219</v>
      </c>
      <c r="Q1" s="197"/>
      <c r="R1" s="197"/>
      <c r="S1" s="197"/>
      <c r="T1" s="198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</row>
    <row r="2" spans="1:1014" ht="18" x14ac:dyDescent="0.3">
      <c r="A2" s="202" t="s">
        <v>79</v>
      </c>
      <c r="B2" s="202"/>
      <c r="C2" s="206" t="s">
        <v>217</v>
      </c>
      <c r="D2" s="207"/>
      <c r="E2" s="207"/>
      <c r="F2" s="207"/>
      <c r="G2" s="207"/>
      <c r="H2" s="207"/>
      <c r="I2" s="208"/>
      <c r="J2" s="39" t="s">
        <v>81</v>
      </c>
      <c r="K2" s="43">
        <v>45630</v>
      </c>
      <c r="L2" s="39" t="s">
        <v>82</v>
      </c>
      <c r="M2" s="55" t="s">
        <v>218</v>
      </c>
      <c r="N2" s="199"/>
      <c r="O2" s="201"/>
      <c r="P2" s="199"/>
      <c r="Q2" s="200"/>
      <c r="R2" s="200"/>
      <c r="S2" s="200"/>
      <c r="T2" s="201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</row>
    <row r="3" spans="1:1014" s="36" customFormat="1" ht="18" x14ac:dyDescent="0.3">
      <c r="A3" s="32" t="s">
        <v>92</v>
      </c>
      <c r="B3" s="33" t="s">
        <v>166</v>
      </c>
      <c r="C3" s="33" t="s">
        <v>165</v>
      </c>
      <c r="D3" s="33" t="s">
        <v>0</v>
      </c>
      <c r="E3" s="33" t="s">
        <v>42</v>
      </c>
      <c r="F3" s="34" t="s">
        <v>41</v>
      </c>
      <c r="G3" s="34" t="s">
        <v>43</v>
      </c>
      <c r="H3" s="34" t="s">
        <v>44</v>
      </c>
      <c r="I3" s="34" t="s">
        <v>45</v>
      </c>
      <c r="J3" s="34" t="s">
        <v>46</v>
      </c>
      <c r="K3" s="34" t="s">
        <v>47</v>
      </c>
      <c r="L3" s="33" t="s">
        <v>167</v>
      </c>
      <c r="M3" s="33" t="s">
        <v>40</v>
      </c>
      <c r="N3" s="33" t="s">
        <v>39</v>
      </c>
      <c r="O3" s="33" t="s">
        <v>168</v>
      </c>
      <c r="P3" s="33" t="s">
        <v>91</v>
      </c>
      <c r="Q3" s="44" t="s">
        <v>48</v>
      </c>
      <c r="R3" s="45" t="s">
        <v>83</v>
      </c>
      <c r="S3" s="45" t="s">
        <v>164</v>
      </c>
      <c r="T3" s="45" t="s">
        <v>77</v>
      </c>
    </row>
    <row r="4" spans="1:1014" s="37" customFormat="1" ht="18" x14ac:dyDescent="0.3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169"/>
      <c r="M4" s="160" t="s">
        <v>112</v>
      </c>
      <c r="N4" s="169"/>
      <c r="O4" s="88"/>
      <c r="P4" s="89"/>
      <c r="Q4" s="89"/>
      <c r="R4" s="89"/>
      <c r="S4" s="89"/>
      <c r="T4" s="185"/>
    </row>
    <row r="5" spans="1:1014" s="37" customFormat="1" ht="18" x14ac:dyDescent="0.3">
      <c r="A5" s="91">
        <v>1724748</v>
      </c>
      <c r="B5" s="92">
        <v>1</v>
      </c>
      <c r="C5" s="94" t="s">
        <v>157</v>
      </c>
      <c r="D5" s="92" t="s">
        <v>1</v>
      </c>
      <c r="E5" s="92">
        <v>143.25</v>
      </c>
      <c r="F5" s="92">
        <v>2</v>
      </c>
      <c r="G5" s="92"/>
      <c r="H5" s="92"/>
      <c r="I5" s="92">
        <v>3.9910000000000001</v>
      </c>
      <c r="J5" s="92"/>
      <c r="K5" s="92">
        <v>7.8710000000000004</v>
      </c>
      <c r="L5" s="176" t="s">
        <v>115</v>
      </c>
      <c r="M5" s="161" t="s">
        <v>203</v>
      </c>
      <c r="N5" s="161" t="s">
        <v>204</v>
      </c>
      <c r="O5" s="137" t="s">
        <v>205</v>
      </c>
      <c r="P5" s="94"/>
      <c r="Q5" s="94" t="s">
        <v>8</v>
      </c>
      <c r="R5" s="94" t="s">
        <v>84</v>
      </c>
      <c r="S5" s="94" t="s">
        <v>100</v>
      </c>
      <c r="T5" s="161"/>
    </row>
    <row r="6" spans="1:1014" s="37" customFormat="1" ht="18" x14ac:dyDescent="0.3">
      <c r="A6" s="87"/>
      <c r="B6" s="88"/>
      <c r="C6" s="88"/>
      <c r="D6" s="88"/>
      <c r="E6" s="88"/>
      <c r="F6" s="88"/>
      <c r="G6" s="88"/>
      <c r="H6" s="88"/>
      <c r="I6" s="88"/>
      <c r="J6" s="88"/>
      <c r="K6" s="88"/>
      <c r="L6" s="169"/>
      <c r="M6" s="160" t="s">
        <v>116</v>
      </c>
      <c r="N6" s="169"/>
      <c r="O6" s="88"/>
      <c r="P6" s="89"/>
      <c r="Q6" s="89"/>
      <c r="R6" s="89"/>
      <c r="S6" s="89"/>
      <c r="T6" s="185"/>
    </row>
    <row r="7" spans="1:1014" s="37" customFormat="1" ht="18" x14ac:dyDescent="0.3">
      <c r="A7" s="145">
        <v>1411900</v>
      </c>
      <c r="B7" s="94">
        <v>8</v>
      </c>
      <c r="C7" s="94" t="s">
        <v>157</v>
      </c>
      <c r="D7" s="94" t="s">
        <v>1</v>
      </c>
      <c r="E7" s="146">
        <v>168</v>
      </c>
      <c r="F7" s="146">
        <v>5.5</v>
      </c>
      <c r="G7" s="94" t="s">
        <v>100</v>
      </c>
      <c r="H7" s="94" t="s">
        <v>100</v>
      </c>
      <c r="I7" s="94">
        <v>2.125</v>
      </c>
      <c r="J7" s="94">
        <v>1.625</v>
      </c>
      <c r="K7" s="94">
        <v>8.9130000000000003</v>
      </c>
      <c r="L7" s="161" t="s">
        <v>127</v>
      </c>
      <c r="M7" s="161" t="s">
        <v>214</v>
      </c>
      <c r="N7" s="161" t="s">
        <v>128</v>
      </c>
      <c r="O7" s="94" t="s">
        <v>116</v>
      </c>
      <c r="P7" s="94"/>
      <c r="Q7" s="94" t="s">
        <v>8</v>
      </c>
      <c r="R7" s="94" t="s">
        <v>84</v>
      </c>
      <c r="S7" s="94" t="s">
        <v>100</v>
      </c>
      <c r="T7" s="161"/>
    </row>
    <row r="8" spans="1:1014" s="37" customFormat="1" ht="18" x14ac:dyDescent="0.3">
      <c r="A8" s="145">
        <v>1411900</v>
      </c>
      <c r="B8" s="94">
        <v>1</v>
      </c>
      <c r="C8" s="94" t="s">
        <v>157</v>
      </c>
      <c r="D8" s="94" t="s">
        <v>1</v>
      </c>
      <c r="E8" s="146">
        <v>168</v>
      </c>
      <c r="F8" s="94">
        <v>4.125</v>
      </c>
      <c r="G8" s="94" t="s">
        <v>100</v>
      </c>
      <c r="H8" s="94" t="s">
        <v>100</v>
      </c>
      <c r="I8" s="146">
        <v>3.5</v>
      </c>
      <c r="J8" s="94">
        <v>1.625</v>
      </c>
      <c r="K8" s="94">
        <v>8.9130000000000003</v>
      </c>
      <c r="L8" s="161" t="s">
        <v>127</v>
      </c>
      <c r="M8" s="161" t="s">
        <v>149</v>
      </c>
      <c r="N8" s="161" t="s">
        <v>128</v>
      </c>
      <c r="O8" s="94" t="s">
        <v>116</v>
      </c>
      <c r="P8" s="94"/>
      <c r="Q8" s="94" t="s">
        <v>8</v>
      </c>
      <c r="R8" s="94" t="s">
        <v>84</v>
      </c>
      <c r="S8" s="94" t="s">
        <v>100</v>
      </c>
      <c r="T8" s="161"/>
    </row>
    <row r="9" spans="1:1014" s="37" customFormat="1" ht="18" x14ac:dyDescent="0.3">
      <c r="A9" s="20"/>
      <c r="B9" s="16"/>
      <c r="C9" s="16"/>
      <c r="D9" s="16"/>
      <c r="E9" s="19"/>
      <c r="F9" s="19"/>
      <c r="G9" s="19"/>
      <c r="H9" s="19"/>
      <c r="I9" s="19"/>
      <c r="J9" s="19"/>
      <c r="K9" s="16"/>
      <c r="L9" s="56"/>
      <c r="M9" s="58"/>
      <c r="N9" s="57"/>
      <c r="O9" s="20"/>
      <c r="P9" s="20"/>
      <c r="Q9" s="20"/>
      <c r="R9" s="20"/>
      <c r="S9" s="20"/>
      <c r="T9" s="59"/>
    </row>
    <row r="10" spans="1:1014" s="37" customFormat="1" ht="18" x14ac:dyDescent="0.3">
      <c r="A10" s="20"/>
      <c r="B10" s="16"/>
      <c r="C10" s="16"/>
      <c r="D10" s="16"/>
      <c r="E10" s="19"/>
      <c r="F10" s="19"/>
      <c r="G10" s="19"/>
      <c r="H10" s="19"/>
      <c r="I10" s="19"/>
      <c r="J10" s="19"/>
      <c r="K10" s="16"/>
      <c r="L10" s="56"/>
      <c r="M10" s="58"/>
      <c r="N10" s="57"/>
      <c r="O10" s="20"/>
      <c r="P10" s="20"/>
      <c r="Q10" s="20"/>
      <c r="R10" s="20"/>
      <c r="S10" s="20"/>
      <c r="T10" s="59"/>
    </row>
    <row r="11" spans="1:1014" s="37" customFormat="1" ht="18" x14ac:dyDescent="0.3">
      <c r="A11" s="20"/>
      <c r="B11" s="16"/>
      <c r="C11" s="16"/>
      <c r="D11" s="16"/>
      <c r="E11" s="19"/>
      <c r="F11" s="19"/>
      <c r="G11" s="19"/>
      <c r="H11" s="19"/>
      <c r="I11" s="19"/>
      <c r="J11" s="19"/>
      <c r="K11" s="16"/>
      <c r="L11" s="56"/>
      <c r="M11" s="58"/>
      <c r="N11" s="57"/>
      <c r="O11" s="20"/>
      <c r="P11" s="20"/>
      <c r="Q11" s="20"/>
      <c r="R11" s="20"/>
      <c r="S11" s="20"/>
      <c r="T11" s="59"/>
    </row>
    <row r="12" spans="1:1014" s="37" customFormat="1" ht="18" x14ac:dyDescent="0.3">
      <c r="A12" s="20"/>
      <c r="B12" s="16"/>
      <c r="C12" s="16"/>
      <c r="D12" s="16"/>
      <c r="E12" s="19"/>
      <c r="F12" s="19"/>
      <c r="G12" s="19"/>
      <c r="H12" s="19"/>
      <c r="I12" s="19"/>
      <c r="J12" s="19"/>
      <c r="K12" s="16"/>
      <c r="L12" s="56"/>
      <c r="M12" s="58"/>
      <c r="N12" s="57"/>
      <c r="O12" s="20"/>
      <c r="P12" s="20"/>
      <c r="Q12" s="20"/>
      <c r="R12" s="20"/>
      <c r="S12" s="20"/>
      <c r="T12" s="59"/>
    </row>
    <row r="13" spans="1:1014" s="37" customFormat="1" ht="18" x14ac:dyDescent="0.3">
      <c r="A13" s="20"/>
      <c r="B13" s="16"/>
      <c r="C13" s="16"/>
      <c r="D13" s="16"/>
      <c r="E13" s="19"/>
      <c r="F13" s="19"/>
      <c r="G13" s="19"/>
      <c r="H13" s="19"/>
      <c r="I13" s="19"/>
      <c r="J13" s="19"/>
      <c r="K13" s="16"/>
      <c r="L13" s="56"/>
      <c r="M13" s="58"/>
      <c r="N13" s="57"/>
      <c r="O13" s="20"/>
      <c r="P13" s="20"/>
      <c r="Q13" s="20"/>
      <c r="R13" s="20"/>
      <c r="S13" s="20"/>
      <c r="T13" s="59"/>
    </row>
    <row r="14" spans="1:1014" s="37" customFormat="1" ht="18" x14ac:dyDescent="0.3">
      <c r="A14" s="20"/>
      <c r="B14" s="16"/>
      <c r="C14" s="16"/>
      <c r="D14" s="16"/>
      <c r="E14" s="19"/>
      <c r="F14" s="19"/>
      <c r="G14" s="19"/>
      <c r="H14" s="19"/>
      <c r="I14" s="19"/>
      <c r="J14" s="19"/>
      <c r="K14" s="16"/>
      <c r="L14" s="56"/>
      <c r="M14" s="58"/>
      <c r="N14" s="57"/>
      <c r="O14" s="20"/>
      <c r="P14" s="20"/>
      <c r="Q14" s="20"/>
      <c r="R14" s="20"/>
      <c r="S14" s="20"/>
      <c r="T14" s="59"/>
    </row>
    <row r="15" spans="1:1014" s="37" customFormat="1" ht="18" x14ac:dyDescent="0.3">
      <c r="A15" s="20"/>
      <c r="B15" s="16"/>
      <c r="C15" s="16"/>
      <c r="D15" s="16"/>
      <c r="E15" s="19"/>
      <c r="F15" s="19"/>
      <c r="G15" s="19"/>
      <c r="H15" s="19"/>
      <c r="I15" s="19"/>
      <c r="J15" s="19"/>
      <c r="K15" s="16"/>
      <c r="L15" s="56"/>
      <c r="M15" s="58"/>
      <c r="N15" s="57"/>
      <c r="O15" s="20"/>
      <c r="P15" s="20"/>
      <c r="Q15" s="20"/>
      <c r="R15" s="20"/>
      <c r="S15" s="20"/>
      <c r="T15" s="59"/>
    </row>
    <row r="16" spans="1:1014" s="37" customFormat="1" ht="18" x14ac:dyDescent="0.3">
      <c r="A16" s="20"/>
      <c r="B16" s="16"/>
      <c r="C16" s="16"/>
      <c r="D16" s="16"/>
      <c r="E16" s="19"/>
      <c r="F16" s="19"/>
      <c r="G16" s="19"/>
      <c r="H16" s="19"/>
      <c r="I16" s="19"/>
      <c r="J16" s="19"/>
      <c r="K16" s="16"/>
      <c r="L16" s="56"/>
      <c r="M16" s="58"/>
      <c r="N16" s="57"/>
      <c r="O16" s="20"/>
      <c r="P16" s="20"/>
      <c r="Q16" s="20"/>
      <c r="R16" s="20"/>
      <c r="S16" s="20"/>
      <c r="T16" s="59"/>
    </row>
    <row r="17" spans="1:20" s="37" customFormat="1" ht="18" x14ac:dyDescent="0.3">
      <c r="A17" s="20"/>
      <c r="B17" s="16"/>
      <c r="C17" s="16"/>
      <c r="D17" s="16"/>
      <c r="E17" s="19"/>
      <c r="F17" s="19"/>
      <c r="G17" s="19"/>
      <c r="H17" s="19"/>
      <c r="I17" s="19"/>
      <c r="J17" s="19"/>
      <c r="K17" s="16"/>
      <c r="L17" s="56"/>
      <c r="M17" s="58"/>
      <c r="N17" s="57"/>
      <c r="O17" s="20"/>
      <c r="P17" s="20"/>
      <c r="Q17" s="20"/>
      <c r="R17" s="20"/>
      <c r="S17" s="20"/>
      <c r="T17" s="59"/>
    </row>
    <row r="18" spans="1:20" s="37" customFormat="1" ht="18" x14ac:dyDescent="0.3">
      <c r="A18" s="20"/>
      <c r="B18" s="16"/>
      <c r="C18" s="16"/>
      <c r="D18" s="16"/>
      <c r="E18" s="19"/>
      <c r="F18" s="19"/>
      <c r="G18" s="19"/>
      <c r="H18" s="19"/>
      <c r="I18" s="19"/>
      <c r="J18" s="19"/>
      <c r="K18" s="16"/>
      <c r="L18" s="56"/>
      <c r="M18" s="58"/>
      <c r="N18" s="57"/>
      <c r="O18" s="20"/>
      <c r="P18" s="20"/>
      <c r="Q18" s="20"/>
      <c r="R18" s="20"/>
      <c r="S18" s="20"/>
      <c r="T18" s="59"/>
    </row>
    <row r="19" spans="1:20" s="37" customFormat="1" ht="18" x14ac:dyDescent="0.3">
      <c r="A19" s="20"/>
      <c r="B19" s="16"/>
      <c r="C19" s="16"/>
      <c r="D19" s="16"/>
      <c r="E19" s="19"/>
      <c r="F19" s="19"/>
      <c r="G19" s="19"/>
      <c r="H19" s="19"/>
      <c r="I19" s="19"/>
      <c r="J19" s="19"/>
      <c r="K19" s="16"/>
      <c r="L19" s="56"/>
      <c r="M19" s="58"/>
      <c r="N19" s="57"/>
      <c r="O19" s="20"/>
      <c r="P19" s="20"/>
      <c r="Q19" s="20"/>
      <c r="R19" s="20"/>
      <c r="S19" s="20"/>
      <c r="T19" s="59"/>
    </row>
    <row r="20" spans="1:20" s="37" customFormat="1" ht="18" x14ac:dyDescent="0.3">
      <c r="A20" s="20"/>
      <c r="B20" s="16"/>
      <c r="C20" s="16"/>
      <c r="D20" s="16"/>
      <c r="E20" s="19"/>
      <c r="F20" s="19"/>
      <c r="G20" s="19"/>
      <c r="H20" s="19"/>
      <c r="I20" s="19"/>
      <c r="J20" s="19"/>
      <c r="K20" s="16"/>
      <c r="L20" s="56"/>
      <c r="M20" s="58"/>
      <c r="N20" s="57"/>
      <c r="O20" s="20"/>
      <c r="P20" s="20"/>
      <c r="Q20" s="20"/>
      <c r="R20" s="20"/>
      <c r="S20" s="20"/>
      <c r="T20" s="59"/>
    </row>
    <row r="21" spans="1:20" s="37" customFormat="1" ht="18" x14ac:dyDescent="0.3">
      <c r="A21" s="20"/>
      <c r="B21" s="16"/>
      <c r="C21" s="16"/>
      <c r="D21" s="16"/>
      <c r="E21" s="19"/>
      <c r="F21" s="19"/>
      <c r="G21" s="19"/>
      <c r="H21" s="19"/>
      <c r="I21" s="19"/>
      <c r="J21" s="19"/>
      <c r="K21" s="16"/>
      <c r="L21" s="56"/>
      <c r="M21" s="58"/>
      <c r="N21" s="57"/>
      <c r="O21" s="20"/>
      <c r="P21" s="20"/>
      <c r="Q21" s="20"/>
      <c r="R21" s="20"/>
      <c r="S21" s="20"/>
      <c r="T21" s="59"/>
    </row>
    <row r="22" spans="1:20" s="37" customFormat="1" ht="18" x14ac:dyDescent="0.3">
      <c r="A22" s="20"/>
      <c r="B22" s="16"/>
      <c r="C22" s="16"/>
      <c r="D22" s="16"/>
      <c r="E22" s="19"/>
      <c r="F22" s="19"/>
      <c r="G22" s="19"/>
      <c r="H22" s="19"/>
      <c r="I22" s="19"/>
      <c r="J22" s="19"/>
      <c r="K22" s="16"/>
      <c r="L22" s="56"/>
      <c r="M22" s="58"/>
      <c r="N22" s="57"/>
      <c r="O22" s="20"/>
      <c r="P22" s="20"/>
      <c r="Q22" s="20"/>
      <c r="R22" s="20"/>
      <c r="S22" s="20"/>
      <c r="T22" s="59"/>
    </row>
    <row r="23" spans="1:20" s="37" customFormat="1" ht="18" x14ac:dyDescent="0.3">
      <c r="A23" s="20"/>
      <c r="B23" s="16"/>
      <c r="C23" s="16"/>
      <c r="D23" s="16"/>
      <c r="E23" s="19"/>
      <c r="F23" s="19"/>
      <c r="G23" s="19"/>
      <c r="H23" s="19"/>
      <c r="I23" s="19"/>
      <c r="J23" s="19"/>
      <c r="K23" s="16"/>
      <c r="L23" s="56"/>
      <c r="M23" s="58"/>
      <c r="N23" s="57"/>
      <c r="O23" s="20"/>
      <c r="P23" s="20"/>
      <c r="Q23" s="20"/>
      <c r="R23" s="20"/>
      <c r="S23" s="20"/>
      <c r="T23" s="59"/>
    </row>
    <row r="24" spans="1:20" s="37" customFormat="1" ht="18" x14ac:dyDescent="0.3">
      <c r="A24" s="20"/>
      <c r="B24" s="16"/>
      <c r="C24" s="16"/>
      <c r="D24" s="16"/>
      <c r="E24" s="19"/>
      <c r="F24" s="19"/>
      <c r="G24" s="19"/>
      <c r="H24" s="19"/>
      <c r="I24" s="19"/>
      <c r="J24" s="19"/>
      <c r="K24" s="16"/>
      <c r="L24" s="56"/>
      <c r="M24" s="58"/>
      <c r="N24" s="57"/>
      <c r="O24" s="20"/>
      <c r="P24" s="20"/>
      <c r="Q24" s="20"/>
      <c r="R24" s="20"/>
      <c r="S24" s="20"/>
      <c r="T24" s="59"/>
    </row>
    <row r="25" spans="1:20" s="37" customFormat="1" ht="18" x14ac:dyDescent="0.3">
      <c r="A25" s="20"/>
      <c r="B25" s="16"/>
      <c r="C25" s="16"/>
      <c r="D25" s="16"/>
      <c r="E25" s="19"/>
      <c r="F25" s="19"/>
      <c r="G25" s="19"/>
      <c r="H25" s="19"/>
      <c r="I25" s="19"/>
      <c r="J25" s="19"/>
      <c r="K25" s="16"/>
      <c r="L25" s="56"/>
      <c r="M25" s="58"/>
      <c r="N25" s="57"/>
      <c r="O25" s="20"/>
      <c r="P25" s="20"/>
      <c r="Q25" s="20"/>
      <c r="R25" s="20"/>
      <c r="S25" s="20"/>
      <c r="T25" s="59"/>
    </row>
    <row r="26" spans="1:20" s="37" customFormat="1" ht="18" x14ac:dyDescent="0.3">
      <c r="A26" s="20"/>
      <c r="B26" s="16"/>
      <c r="C26" s="16"/>
      <c r="D26" s="16"/>
      <c r="E26" s="19"/>
      <c r="F26" s="19"/>
      <c r="G26" s="19"/>
      <c r="H26" s="19"/>
      <c r="I26" s="19"/>
      <c r="J26" s="19"/>
      <c r="K26" s="16"/>
      <c r="L26" s="56"/>
      <c r="M26" s="58"/>
      <c r="N26" s="57"/>
      <c r="O26" s="20"/>
      <c r="P26" s="20"/>
      <c r="Q26" s="20"/>
      <c r="R26" s="20"/>
      <c r="S26" s="20"/>
      <c r="T26" s="59"/>
    </row>
    <row r="27" spans="1:20" s="37" customFormat="1" ht="18" x14ac:dyDescent="0.3">
      <c r="A27" s="20"/>
      <c r="B27" s="16"/>
      <c r="C27" s="16"/>
      <c r="D27" s="16"/>
      <c r="E27" s="19"/>
      <c r="F27" s="19"/>
      <c r="G27" s="19"/>
      <c r="H27" s="19"/>
      <c r="I27" s="19"/>
      <c r="J27" s="19"/>
      <c r="K27" s="16"/>
      <c r="L27" s="56"/>
      <c r="M27" s="58"/>
      <c r="N27" s="57"/>
      <c r="O27" s="20"/>
      <c r="P27" s="20"/>
      <c r="Q27" s="20"/>
      <c r="R27" s="20"/>
      <c r="S27" s="20"/>
      <c r="T27" s="59"/>
    </row>
    <row r="28" spans="1:20" s="37" customFormat="1" ht="18" x14ac:dyDescent="0.3">
      <c r="A28" s="20"/>
      <c r="B28" s="16"/>
      <c r="C28" s="16"/>
      <c r="D28" s="16"/>
      <c r="E28" s="19"/>
      <c r="F28" s="19"/>
      <c r="G28" s="19"/>
      <c r="H28" s="19"/>
      <c r="I28" s="19"/>
      <c r="J28" s="19"/>
      <c r="K28" s="16"/>
      <c r="L28" s="56"/>
      <c r="M28" s="58"/>
      <c r="N28" s="57"/>
      <c r="O28" s="20"/>
      <c r="P28" s="20"/>
      <c r="Q28" s="20"/>
      <c r="R28" s="20"/>
      <c r="S28" s="20"/>
      <c r="T28" s="59"/>
    </row>
    <row r="29" spans="1:20" s="37" customFormat="1" ht="18" x14ac:dyDescent="0.3">
      <c r="A29" s="20"/>
      <c r="B29" s="16"/>
      <c r="C29" s="16"/>
      <c r="D29" s="16"/>
      <c r="E29" s="19"/>
      <c r="F29" s="19"/>
      <c r="G29" s="19"/>
      <c r="H29" s="19"/>
      <c r="I29" s="19"/>
      <c r="J29" s="19"/>
      <c r="K29" s="16"/>
      <c r="L29" s="56"/>
      <c r="M29" s="58"/>
      <c r="N29" s="57"/>
      <c r="O29" s="20"/>
      <c r="P29" s="20"/>
      <c r="Q29" s="20"/>
      <c r="R29" s="20"/>
      <c r="S29" s="20"/>
      <c r="T29" s="59"/>
    </row>
    <row r="30" spans="1:20" s="37" customFormat="1" ht="18" x14ac:dyDescent="0.3">
      <c r="A30" s="20"/>
      <c r="B30" s="16"/>
      <c r="C30" s="16"/>
      <c r="D30" s="16"/>
      <c r="E30" s="19"/>
      <c r="F30" s="19"/>
      <c r="G30" s="19"/>
      <c r="H30" s="19"/>
      <c r="I30" s="19"/>
      <c r="J30" s="19"/>
      <c r="K30" s="16"/>
      <c r="L30" s="56"/>
      <c r="M30" s="58"/>
      <c r="N30" s="57"/>
      <c r="O30" s="20"/>
      <c r="P30" s="20"/>
      <c r="Q30" s="20"/>
      <c r="R30" s="20"/>
      <c r="S30" s="20"/>
      <c r="T30" s="59"/>
    </row>
    <row r="31" spans="1:20" s="37" customFormat="1" ht="18" x14ac:dyDescent="0.3">
      <c r="A31" s="20"/>
      <c r="B31" s="16"/>
      <c r="C31" s="16"/>
      <c r="D31" s="16"/>
      <c r="E31" s="19"/>
      <c r="F31" s="19"/>
      <c r="G31" s="19"/>
      <c r="H31" s="19"/>
      <c r="I31" s="19"/>
      <c r="J31" s="19"/>
      <c r="K31" s="16"/>
      <c r="L31" s="56"/>
      <c r="M31" s="58"/>
      <c r="N31" s="57"/>
      <c r="O31" s="20"/>
      <c r="P31" s="20"/>
      <c r="Q31" s="20"/>
      <c r="R31" s="20"/>
      <c r="S31" s="20"/>
      <c r="T31" s="59"/>
    </row>
    <row r="32" spans="1:20" s="37" customFormat="1" ht="18" x14ac:dyDescent="0.3">
      <c r="A32" s="20"/>
      <c r="B32" s="16"/>
      <c r="C32" s="16"/>
      <c r="D32" s="16"/>
      <c r="E32" s="19"/>
      <c r="F32" s="19"/>
      <c r="G32" s="19"/>
      <c r="H32" s="19"/>
      <c r="I32" s="19"/>
      <c r="J32" s="19"/>
      <c r="K32" s="16"/>
      <c r="L32" s="56"/>
      <c r="M32" s="58"/>
      <c r="N32" s="57"/>
      <c r="O32" s="20"/>
      <c r="P32" s="20"/>
      <c r="Q32" s="20"/>
      <c r="R32" s="20"/>
      <c r="S32" s="20"/>
      <c r="T32" s="59"/>
    </row>
    <row r="33" spans="1:20" s="37" customFormat="1" ht="18" x14ac:dyDescent="0.3">
      <c r="A33" s="20"/>
      <c r="B33" s="16"/>
      <c r="C33" s="16"/>
      <c r="D33" s="16"/>
      <c r="E33" s="19"/>
      <c r="F33" s="19"/>
      <c r="G33" s="19"/>
      <c r="H33" s="19"/>
      <c r="I33" s="19"/>
      <c r="J33" s="19"/>
      <c r="K33" s="16"/>
      <c r="L33" s="56"/>
      <c r="M33" s="58"/>
      <c r="N33" s="57"/>
      <c r="O33" s="20"/>
      <c r="P33" s="20"/>
      <c r="Q33" s="20"/>
      <c r="R33" s="20"/>
      <c r="S33" s="20"/>
      <c r="T33" s="59"/>
    </row>
    <row r="34" spans="1:20" s="37" customFormat="1" ht="18" x14ac:dyDescent="0.3">
      <c r="A34" s="20"/>
      <c r="B34" s="16"/>
      <c r="C34" s="16"/>
      <c r="D34" s="16"/>
      <c r="E34" s="19"/>
      <c r="F34" s="19"/>
      <c r="G34" s="19"/>
      <c r="H34" s="19"/>
      <c r="I34" s="19"/>
      <c r="J34" s="19"/>
      <c r="K34" s="16"/>
      <c r="L34" s="56"/>
      <c r="M34" s="58"/>
      <c r="N34" s="57"/>
      <c r="O34" s="20"/>
      <c r="P34" s="20"/>
      <c r="Q34" s="20"/>
      <c r="R34" s="20"/>
      <c r="S34" s="20"/>
      <c r="T34" s="59"/>
    </row>
    <row r="35" spans="1:20" s="37" customFormat="1" ht="18" x14ac:dyDescent="0.3">
      <c r="A35" s="20"/>
      <c r="B35" s="16"/>
      <c r="C35" s="16"/>
      <c r="D35" s="16"/>
      <c r="E35" s="19"/>
      <c r="F35" s="19"/>
      <c r="G35" s="19"/>
      <c r="H35" s="19"/>
      <c r="I35" s="19"/>
      <c r="J35" s="19"/>
      <c r="K35" s="16"/>
      <c r="L35" s="56"/>
      <c r="M35" s="58"/>
      <c r="N35" s="57"/>
      <c r="O35" s="20"/>
      <c r="P35" s="20"/>
      <c r="Q35" s="20"/>
      <c r="R35" s="20"/>
      <c r="S35" s="20"/>
      <c r="T35" s="59"/>
    </row>
    <row r="36" spans="1:20" s="37" customFormat="1" ht="18" x14ac:dyDescent="0.3">
      <c r="A36" s="20"/>
      <c r="B36" s="16"/>
      <c r="C36" s="16"/>
      <c r="D36" s="16"/>
      <c r="E36" s="19"/>
      <c r="F36" s="19"/>
      <c r="G36" s="19"/>
      <c r="H36" s="19"/>
      <c r="I36" s="19"/>
      <c r="J36" s="19"/>
      <c r="K36" s="16"/>
      <c r="L36" s="56"/>
      <c r="M36" s="58"/>
      <c r="N36" s="57"/>
      <c r="O36" s="20"/>
      <c r="P36" s="20"/>
      <c r="Q36" s="20"/>
      <c r="R36" s="20"/>
      <c r="S36" s="20"/>
      <c r="T36" s="59"/>
    </row>
    <row r="37" spans="1:20" s="37" customFormat="1" ht="18" x14ac:dyDescent="0.3">
      <c r="A37" s="20"/>
      <c r="B37" s="16"/>
      <c r="C37" s="16"/>
      <c r="D37" s="16"/>
      <c r="E37" s="19"/>
      <c r="F37" s="19"/>
      <c r="G37" s="19"/>
      <c r="H37" s="19"/>
      <c r="I37" s="19"/>
      <c r="J37" s="19"/>
      <c r="K37" s="16"/>
      <c r="L37" s="56"/>
      <c r="M37" s="58"/>
      <c r="N37" s="57"/>
      <c r="O37" s="20"/>
      <c r="P37" s="20"/>
      <c r="Q37" s="20"/>
      <c r="R37" s="20"/>
      <c r="S37" s="20"/>
      <c r="T37" s="59"/>
    </row>
    <row r="38" spans="1:20" s="37" customFormat="1" ht="18" x14ac:dyDescent="0.3">
      <c r="A38" s="20"/>
      <c r="B38" s="16"/>
      <c r="C38" s="16"/>
      <c r="D38" s="16"/>
      <c r="E38" s="19"/>
      <c r="F38" s="19"/>
      <c r="G38" s="19"/>
      <c r="H38" s="19"/>
      <c r="I38" s="19"/>
      <c r="J38" s="19"/>
      <c r="K38" s="16"/>
      <c r="L38" s="56"/>
      <c r="M38" s="58"/>
      <c r="N38" s="57"/>
      <c r="O38" s="20"/>
      <c r="P38" s="20"/>
      <c r="Q38" s="20"/>
      <c r="R38" s="20"/>
      <c r="S38" s="20"/>
      <c r="T38" s="59"/>
    </row>
    <row r="39" spans="1:20" s="37" customFormat="1" ht="18" x14ac:dyDescent="0.3">
      <c r="A39" s="20"/>
      <c r="B39" s="16"/>
      <c r="C39" s="16"/>
      <c r="D39" s="16"/>
      <c r="E39" s="19"/>
      <c r="F39" s="19"/>
      <c r="G39" s="19"/>
      <c r="H39" s="19"/>
      <c r="I39" s="19"/>
      <c r="J39" s="19"/>
      <c r="K39" s="16"/>
      <c r="L39" s="56"/>
      <c r="M39" s="58"/>
      <c r="N39" s="57"/>
      <c r="O39" s="20"/>
      <c r="P39" s="20"/>
      <c r="Q39" s="20"/>
      <c r="R39" s="20"/>
      <c r="S39" s="20"/>
      <c r="T39" s="59"/>
    </row>
    <row r="40" spans="1:20" s="37" customFormat="1" ht="18" x14ac:dyDescent="0.3">
      <c r="A40" s="20"/>
      <c r="B40" s="16"/>
      <c r="C40" s="16"/>
      <c r="D40" s="16"/>
      <c r="E40" s="19"/>
      <c r="F40" s="19"/>
      <c r="G40" s="19"/>
      <c r="H40" s="19"/>
      <c r="I40" s="19"/>
      <c r="J40" s="19"/>
      <c r="K40" s="16"/>
      <c r="L40" s="56"/>
      <c r="M40" s="58"/>
      <c r="N40" s="57"/>
      <c r="O40" s="20"/>
      <c r="P40" s="20"/>
      <c r="Q40" s="20"/>
      <c r="R40" s="20"/>
      <c r="S40" s="20"/>
      <c r="T40" s="59"/>
    </row>
    <row r="41" spans="1:20" s="37" customFormat="1" ht="18" x14ac:dyDescent="0.3">
      <c r="A41" s="20"/>
      <c r="B41" s="16"/>
      <c r="C41" s="16"/>
      <c r="D41" s="16"/>
      <c r="E41" s="19"/>
      <c r="F41" s="19"/>
      <c r="G41" s="19"/>
      <c r="H41" s="19"/>
      <c r="I41" s="19"/>
      <c r="J41" s="19"/>
      <c r="K41" s="16"/>
      <c r="L41" s="56"/>
      <c r="M41" s="58"/>
      <c r="N41" s="57"/>
      <c r="O41" s="20"/>
      <c r="P41" s="20"/>
      <c r="Q41" s="20"/>
      <c r="R41" s="20"/>
      <c r="S41" s="20"/>
      <c r="T41" s="59"/>
    </row>
    <row r="42" spans="1:20" s="37" customFormat="1" ht="18" x14ac:dyDescent="0.3">
      <c r="A42" s="20"/>
      <c r="B42" s="16"/>
      <c r="C42" s="16"/>
      <c r="D42" s="16"/>
      <c r="E42" s="19"/>
      <c r="F42" s="19"/>
      <c r="G42" s="19"/>
      <c r="H42" s="19"/>
      <c r="I42" s="19"/>
      <c r="J42" s="19"/>
      <c r="K42" s="16"/>
      <c r="L42" s="56"/>
      <c r="M42" s="58"/>
      <c r="N42" s="57"/>
      <c r="O42" s="20"/>
      <c r="P42" s="20"/>
      <c r="Q42" s="20"/>
      <c r="R42" s="20"/>
      <c r="S42" s="20"/>
      <c r="T42" s="59"/>
    </row>
    <row r="43" spans="1:20" s="37" customFormat="1" ht="18" x14ac:dyDescent="0.3">
      <c r="A43" s="20"/>
      <c r="B43" s="16"/>
      <c r="C43" s="16"/>
      <c r="D43" s="16"/>
      <c r="E43" s="19"/>
      <c r="F43" s="19"/>
      <c r="G43" s="19"/>
      <c r="H43" s="19"/>
      <c r="I43" s="19"/>
      <c r="J43" s="19"/>
      <c r="K43" s="16"/>
      <c r="L43" s="56"/>
      <c r="M43" s="58"/>
      <c r="N43" s="57"/>
      <c r="O43" s="20"/>
      <c r="P43" s="20"/>
      <c r="Q43" s="20"/>
      <c r="R43" s="20"/>
      <c r="S43" s="20"/>
      <c r="T43" s="59"/>
    </row>
    <row r="44" spans="1:20" s="37" customFormat="1" ht="18" x14ac:dyDescent="0.3">
      <c r="A44" s="20"/>
      <c r="B44" s="16"/>
      <c r="C44" s="16"/>
      <c r="D44" s="16"/>
      <c r="E44" s="19"/>
      <c r="F44" s="19"/>
      <c r="G44" s="19"/>
      <c r="H44" s="19"/>
      <c r="I44" s="19"/>
      <c r="J44" s="19"/>
      <c r="K44" s="16"/>
      <c r="L44" s="56"/>
      <c r="M44" s="58"/>
      <c r="N44" s="57"/>
      <c r="O44" s="20"/>
      <c r="P44" s="20"/>
      <c r="Q44" s="20"/>
      <c r="R44" s="20"/>
      <c r="S44" s="20"/>
      <c r="T44" s="59"/>
    </row>
    <row r="45" spans="1:20" s="37" customFormat="1" ht="18" x14ac:dyDescent="0.3">
      <c r="A45" s="20"/>
      <c r="B45" s="16"/>
      <c r="C45" s="16"/>
      <c r="D45" s="16"/>
      <c r="E45" s="19"/>
      <c r="F45" s="19"/>
      <c r="G45" s="19"/>
      <c r="H45" s="19"/>
      <c r="I45" s="19"/>
      <c r="J45" s="19"/>
      <c r="K45" s="16"/>
      <c r="L45" s="56"/>
      <c r="M45" s="58"/>
      <c r="N45" s="57"/>
      <c r="O45" s="20"/>
      <c r="P45" s="20"/>
      <c r="Q45" s="20"/>
      <c r="R45" s="20"/>
      <c r="S45" s="20"/>
      <c r="T45" s="59"/>
    </row>
    <row r="46" spans="1:20" s="37" customFormat="1" ht="18" x14ac:dyDescent="0.3">
      <c r="A46" s="20"/>
      <c r="B46" s="16"/>
      <c r="C46" s="16"/>
      <c r="D46" s="16"/>
      <c r="E46" s="19"/>
      <c r="F46" s="19"/>
      <c r="G46" s="19"/>
      <c r="H46" s="19"/>
      <c r="I46" s="19"/>
      <c r="J46" s="19"/>
      <c r="K46" s="16"/>
      <c r="L46" s="56"/>
      <c r="M46" s="58"/>
      <c r="N46" s="57"/>
      <c r="O46" s="20"/>
      <c r="P46" s="20"/>
      <c r="Q46" s="20"/>
      <c r="R46" s="20"/>
      <c r="S46" s="20"/>
      <c r="T46" s="59"/>
    </row>
    <row r="47" spans="1:20" s="37" customFormat="1" ht="18" x14ac:dyDescent="0.3">
      <c r="A47" s="20"/>
      <c r="B47" s="16"/>
      <c r="C47" s="16"/>
      <c r="D47" s="16"/>
      <c r="E47" s="19"/>
      <c r="F47" s="19"/>
      <c r="G47" s="19"/>
      <c r="H47" s="19"/>
      <c r="I47" s="19"/>
      <c r="J47" s="19"/>
      <c r="K47" s="16"/>
      <c r="L47" s="56"/>
      <c r="M47" s="58"/>
      <c r="N47" s="57"/>
      <c r="O47" s="20"/>
      <c r="P47" s="20"/>
      <c r="Q47" s="20"/>
      <c r="R47" s="20"/>
      <c r="S47" s="20"/>
      <c r="T47" s="59"/>
    </row>
    <row r="48" spans="1:20" s="37" customFormat="1" ht="18" x14ac:dyDescent="0.3">
      <c r="A48" s="20"/>
      <c r="B48" s="16"/>
      <c r="C48" s="16"/>
      <c r="D48" s="16"/>
      <c r="E48" s="19"/>
      <c r="F48" s="19"/>
      <c r="G48" s="19"/>
      <c r="H48" s="19"/>
      <c r="I48" s="19"/>
      <c r="J48" s="19"/>
      <c r="K48" s="16"/>
      <c r="L48" s="56"/>
      <c r="M48" s="58"/>
      <c r="N48" s="57"/>
      <c r="O48" s="20"/>
      <c r="P48" s="20"/>
      <c r="Q48" s="20"/>
      <c r="R48" s="20"/>
      <c r="S48" s="20"/>
      <c r="T48" s="59"/>
    </row>
    <row r="49" spans="1:20" s="37" customFormat="1" ht="18" x14ac:dyDescent="0.3">
      <c r="A49" s="20"/>
      <c r="B49" s="16"/>
      <c r="C49" s="16"/>
      <c r="D49" s="16"/>
      <c r="E49" s="19"/>
      <c r="F49" s="19"/>
      <c r="G49" s="19"/>
      <c r="H49" s="19"/>
      <c r="I49" s="19"/>
      <c r="J49" s="19"/>
      <c r="K49" s="16"/>
      <c r="L49" s="56"/>
      <c r="M49" s="58"/>
      <c r="N49" s="57"/>
      <c r="O49" s="20"/>
      <c r="P49" s="20"/>
      <c r="Q49" s="20"/>
      <c r="R49" s="20"/>
      <c r="S49" s="20"/>
      <c r="T49" s="59"/>
    </row>
    <row r="50" spans="1:20" s="37" customFormat="1" ht="18" x14ac:dyDescent="0.3">
      <c r="A50" s="20"/>
      <c r="B50" s="16"/>
      <c r="C50" s="16"/>
      <c r="D50" s="16"/>
      <c r="E50" s="19"/>
      <c r="F50" s="19"/>
      <c r="G50" s="19"/>
      <c r="H50" s="19"/>
      <c r="I50" s="19"/>
      <c r="J50" s="19"/>
      <c r="K50" s="16"/>
      <c r="L50" s="56"/>
      <c r="M50" s="58"/>
      <c r="N50" s="57"/>
      <c r="O50" s="20"/>
      <c r="P50" s="20"/>
      <c r="Q50" s="20"/>
      <c r="R50" s="20"/>
      <c r="S50" s="20"/>
      <c r="T50" s="59"/>
    </row>
    <row r="51" spans="1:20" s="37" customFormat="1" ht="18" x14ac:dyDescent="0.3">
      <c r="A51" s="20"/>
      <c r="B51" s="16"/>
      <c r="C51" s="16"/>
      <c r="D51" s="16"/>
      <c r="E51" s="19"/>
      <c r="F51" s="19"/>
      <c r="G51" s="19"/>
      <c r="H51" s="19"/>
      <c r="I51" s="19"/>
      <c r="J51" s="19"/>
      <c r="K51" s="16"/>
      <c r="L51" s="56"/>
      <c r="M51" s="58"/>
      <c r="N51" s="57"/>
      <c r="O51" s="20"/>
      <c r="P51" s="20"/>
      <c r="Q51" s="20"/>
      <c r="R51" s="20"/>
      <c r="S51" s="20"/>
      <c r="T51" s="59"/>
    </row>
    <row r="52" spans="1:20" s="37" customFormat="1" ht="18" x14ac:dyDescent="0.3">
      <c r="A52" s="20"/>
      <c r="B52" s="16"/>
      <c r="C52" s="16"/>
      <c r="D52" s="16"/>
      <c r="E52" s="19"/>
      <c r="F52" s="19"/>
      <c r="G52" s="19"/>
      <c r="H52" s="19"/>
      <c r="I52" s="19"/>
      <c r="J52" s="19"/>
      <c r="K52" s="16"/>
      <c r="L52" s="56"/>
      <c r="M52" s="58"/>
      <c r="N52" s="57"/>
      <c r="O52" s="20"/>
      <c r="P52" s="20"/>
      <c r="Q52" s="20"/>
      <c r="R52" s="20"/>
      <c r="S52" s="20"/>
      <c r="T52" s="59"/>
    </row>
    <row r="53" spans="1:20" s="37" customFormat="1" ht="18" x14ac:dyDescent="0.3">
      <c r="A53" s="20"/>
      <c r="B53" s="16"/>
      <c r="C53" s="16"/>
      <c r="D53" s="16"/>
      <c r="E53" s="19"/>
      <c r="F53" s="19"/>
      <c r="G53" s="19"/>
      <c r="H53" s="19"/>
      <c r="I53" s="19"/>
      <c r="J53" s="19"/>
      <c r="K53" s="16"/>
      <c r="L53" s="56"/>
      <c r="M53" s="58"/>
      <c r="N53" s="57"/>
      <c r="O53" s="20"/>
      <c r="P53" s="20"/>
      <c r="Q53" s="20"/>
      <c r="R53" s="20"/>
      <c r="S53" s="20"/>
      <c r="T53" s="59"/>
    </row>
    <row r="54" spans="1:20" s="37" customFormat="1" ht="18" x14ac:dyDescent="0.3">
      <c r="A54" s="20"/>
      <c r="B54" s="16"/>
      <c r="C54" s="16"/>
      <c r="D54" s="16"/>
      <c r="E54" s="19"/>
      <c r="F54" s="19"/>
      <c r="G54" s="19"/>
      <c r="H54" s="19"/>
      <c r="I54" s="19"/>
      <c r="J54" s="19"/>
      <c r="K54" s="16"/>
      <c r="L54" s="56"/>
      <c r="M54" s="58"/>
      <c r="N54" s="57"/>
      <c r="O54" s="20"/>
      <c r="P54" s="20"/>
      <c r="Q54" s="20"/>
      <c r="R54" s="20"/>
      <c r="S54" s="20"/>
      <c r="T54" s="59"/>
    </row>
    <row r="55" spans="1:20" s="37" customFormat="1" ht="18" x14ac:dyDescent="0.3">
      <c r="A55" s="20"/>
      <c r="B55" s="16"/>
      <c r="C55" s="16"/>
      <c r="D55" s="16"/>
      <c r="E55" s="19"/>
      <c r="F55" s="19"/>
      <c r="G55" s="19"/>
      <c r="H55" s="19"/>
      <c r="I55" s="19"/>
      <c r="J55" s="19"/>
      <c r="K55" s="16"/>
      <c r="L55" s="56"/>
      <c r="M55" s="58"/>
      <c r="N55" s="57"/>
      <c r="O55" s="20"/>
      <c r="P55" s="20"/>
      <c r="Q55" s="20"/>
      <c r="R55" s="20"/>
      <c r="S55" s="20"/>
      <c r="T55" s="59"/>
    </row>
    <row r="56" spans="1:20" s="37" customFormat="1" ht="18" x14ac:dyDescent="0.3">
      <c r="A56" s="20"/>
      <c r="B56" s="16"/>
      <c r="C56" s="16"/>
      <c r="D56" s="16"/>
      <c r="E56" s="19"/>
      <c r="F56" s="19"/>
      <c r="G56" s="19"/>
      <c r="H56" s="19"/>
      <c r="I56" s="19"/>
      <c r="J56" s="19"/>
      <c r="K56" s="16"/>
      <c r="L56" s="56"/>
      <c r="M56" s="58"/>
      <c r="N56" s="57"/>
      <c r="O56" s="20"/>
      <c r="P56" s="20"/>
      <c r="Q56" s="20"/>
      <c r="R56" s="20"/>
      <c r="S56" s="20"/>
      <c r="T56" s="59"/>
    </row>
    <row r="57" spans="1:20" s="36" customFormat="1" ht="18" x14ac:dyDescent="0.3">
      <c r="A57" s="20"/>
      <c r="B57" s="16"/>
      <c r="C57" s="16"/>
      <c r="D57" s="16"/>
      <c r="E57" s="19"/>
      <c r="F57" s="19"/>
      <c r="G57" s="19"/>
      <c r="H57" s="19"/>
      <c r="I57" s="19"/>
      <c r="J57" s="19"/>
      <c r="K57" s="16"/>
      <c r="L57" s="56"/>
      <c r="M57" s="58"/>
      <c r="N57" s="57"/>
      <c r="O57" s="20"/>
      <c r="P57" s="20"/>
      <c r="Q57" s="20"/>
      <c r="R57" s="20"/>
      <c r="S57" s="20"/>
      <c r="T57" s="59"/>
    </row>
    <row r="58" spans="1:20" s="37" customFormat="1" ht="18" x14ac:dyDescent="0.3">
      <c r="A58" s="20"/>
      <c r="B58" s="16"/>
      <c r="C58" s="16"/>
      <c r="D58" s="16"/>
      <c r="E58" s="19"/>
      <c r="F58" s="19"/>
      <c r="G58" s="19"/>
      <c r="H58" s="19"/>
      <c r="I58" s="19"/>
      <c r="J58" s="19"/>
      <c r="K58" s="16"/>
      <c r="L58" s="56"/>
      <c r="M58" s="58"/>
      <c r="N58" s="57"/>
      <c r="O58" s="20"/>
      <c r="P58" s="20"/>
      <c r="Q58" s="20"/>
      <c r="R58" s="20"/>
      <c r="S58" s="20"/>
      <c r="T58" s="59"/>
    </row>
    <row r="59" spans="1:20" s="37" customFormat="1" ht="18" x14ac:dyDescent="0.3">
      <c r="A59" s="20"/>
      <c r="B59" s="16"/>
      <c r="C59" s="16"/>
      <c r="D59" s="16"/>
      <c r="E59" s="19"/>
      <c r="F59" s="19"/>
      <c r="G59" s="19"/>
      <c r="H59" s="19"/>
      <c r="I59" s="19"/>
      <c r="J59" s="19"/>
      <c r="K59" s="16"/>
      <c r="L59" s="56"/>
      <c r="M59" s="58"/>
      <c r="N59" s="57"/>
      <c r="O59" s="20"/>
      <c r="P59" s="20"/>
      <c r="Q59" s="20"/>
      <c r="R59" s="20"/>
      <c r="S59" s="20"/>
      <c r="T59" s="59"/>
    </row>
    <row r="60" spans="1:20" s="37" customFormat="1" ht="18" x14ac:dyDescent="0.3">
      <c r="A60" s="20"/>
      <c r="B60" s="16"/>
      <c r="C60" s="16"/>
      <c r="D60" s="16"/>
      <c r="E60" s="19"/>
      <c r="F60" s="19"/>
      <c r="G60" s="19"/>
      <c r="H60" s="19"/>
      <c r="I60" s="19"/>
      <c r="J60" s="19"/>
      <c r="K60" s="16"/>
      <c r="L60" s="56"/>
      <c r="M60" s="58"/>
      <c r="N60" s="57"/>
      <c r="O60" s="20"/>
      <c r="P60" s="20"/>
      <c r="Q60" s="20"/>
      <c r="R60" s="20"/>
      <c r="S60" s="20"/>
      <c r="T60" s="59"/>
    </row>
    <row r="61" spans="1:20" s="37" customFormat="1" ht="18" x14ac:dyDescent="0.3">
      <c r="A61" s="20"/>
      <c r="B61" s="16"/>
      <c r="C61" s="16"/>
      <c r="D61" s="16"/>
      <c r="E61" s="19"/>
      <c r="F61" s="19"/>
      <c r="G61" s="19"/>
      <c r="H61" s="19"/>
      <c r="I61" s="19"/>
      <c r="J61" s="19"/>
      <c r="K61" s="16"/>
      <c r="L61" s="56"/>
      <c r="M61" s="58"/>
      <c r="N61" s="57"/>
      <c r="O61" s="20"/>
      <c r="P61" s="20"/>
      <c r="Q61" s="20"/>
      <c r="R61" s="20"/>
      <c r="S61" s="20"/>
      <c r="T61" s="59"/>
    </row>
    <row r="62" spans="1:20" s="37" customFormat="1" ht="18" x14ac:dyDescent="0.3">
      <c r="A62" s="20"/>
      <c r="B62" s="16"/>
      <c r="C62" s="16"/>
      <c r="D62" s="16"/>
      <c r="E62" s="19"/>
      <c r="F62" s="19"/>
      <c r="G62" s="19"/>
      <c r="H62" s="19"/>
      <c r="I62" s="19"/>
      <c r="J62" s="19"/>
      <c r="K62" s="16"/>
      <c r="L62" s="56"/>
      <c r="M62" s="58"/>
      <c r="N62" s="57"/>
      <c r="O62" s="20"/>
      <c r="P62" s="20"/>
      <c r="Q62" s="20"/>
      <c r="R62" s="20"/>
      <c r="S62" s="20"/>
      <c r="T62" s="59"/>
    </row>
    <row r="63" spans="1:20" s="37" customFormat="1" ht="18" x14ac:dyDescent="0.3">
      <c r="A63" s="20"/>
      <c r="B63" s="16"/>
      <c r="C63" s="16"/>
      <c r="D63" s="16"/>
      <c r="E63" s="19"/>
      <c r="F63" s="19"/>
      <c r="G63" s="19"/>
      <c r="H63" s="19"/>
      <c r="I63" s="19"/>
      <c r="J63" s="19"/>
      <c r="K63" s="16"/>
      <c r="L63" s="56"/>
      <c r="M63" s="58"/>
      <c r="N63" s="57"/>
      <c r="O63" s="20"/>
      <c r="P63" s="20"/>
      <c r="Q63" s="20"/>
      <c r="R63" s="20"/>
      <c r="S63" s="20"/>
      <c r="T63" s="59"/>
    </row>
    <row r="64" spans="1:20" s="37" customFormat="1" ht="18" x14ac:dyDescent="0.3">
      <c r="A64" s="20"/>
      <c r="B64" s="16"/>
      <c r="C64" s="16"/>
      <c r="D64" s="16"/>
      <c r="E64" s="19"/>
      <c r="F64" s="19"/>
      <c r="G64" s="19"/>
      <c r="H64" s="19"/>
      <c r="I64" s="19"/>
      <c r="J64" s="19"/>
      <c r="K64" s="16"/>
      <c r="L64" s="56"/>
      <c r="M64" s="58"/>
      <c r="N64" s="57"/>
      <c r="O64" s="20"/>
      <c r="P64" s="20"/>
      <c r="Q64" s="20"/>
      <c r="R64" s="20"/>
      <c r="S64" s="20"/>
      <c r="T64" s="59"/>
    </row>
    <row r="65" spans="1:20" s="37" customFormat="1" ht="18" x14ac:dyDescent="0.3">
      <c r="A65" s="20"/>
      <c r="B65" s="16"/>
      <c r="C65" s="16"/>
      <c r="D65" s="16"/>
      <c r="E65" s="19"/>
      <c r="F65" s="19"/>
      <c r="G65" s="19"/>
      <c r="H65" s="19"/>
      <c r="I65" s="19"/>
      <c r="J65" s="19"/>
      <c r="K65" s="16"/>
      <c r="L65" s="56"/>
      <c r="M65" s="58"/>
      <c r="N65" s="57"/>
      <c r="O65" s="20"/>
      <c r="P65" s="20"/>
      <c r="Q65" s="20"/>
      <c r="R65" s="20"/>
      <c r="S65" s="20"/>
      <c r="T65" s="59"/>
    </row>
    <row r="66" spans="1:20" s="37" customFormat="1" ht="18" x14ac:dyDescent="0.3">
      <c r="A66" s="20"/>
      <c r="B66" s="16"/>
      <c r="C66" s="16"/>
      <c r="D66" s="16"/>
      <c r="E66" s="19"/>
      <c r="F66" s="19"/>
      <c r="G66" s="19"/>
      <c r="H66" s="19"/>
      <c r="I66" s="19"/>
      <c r="J66" s="19"/>
      <c r="K66" s="16"/>
      <c r="L66" s="56"/>
      <c r="M66" s="58"/>
      <c r="N66" s="57"/>
      <c r="O66" s="20"/>
      <c r="P66" s="20"/>
      <c r="Q66" s="20"/>
      <c r="R66" s="20"/>
      <c r="S66" s="20"/>
      <c r="T66" s="59"/>
    </row>
    <row r="67" spans="1:20" s="37" customFormat="1" ht="18" x14ac:dyDescent="0.3">
      <c r="A67" s="20"/>
      <c r="B67" s="16"/>
      <c r="C67" s="16"/>
      <c r="D67" s="16"/>
      <c r="E67" s="19"/>
      <c r="F67" s="19"/>
      <c r="G67" s="19"/>
      <c r="H67" s="19"/>
      <c r="I67" s="19"/>
      <c r="J67" s="19"/>
      <c r="K67" s="16"/>
      <c r="L67" s="56"/>
      <c r="M67" s="58"/>
      <c r="N67" s="57"/>
      <c r="O67" s="20"/>
      <c r="P67" s="20"/>
      <c r="Q67" s="20"/>
      <c r="R67" s="20"/>
      <c r="S67" s="20"/>
      <c r="T67" s="59"/>
    </row>
    <row r="68" spans="1:20" s="37" customFormat="1" ht="18" x14ac:dyDescent="0.3">
      <c r="A68" s="20"/>
      <c r="B68" s="16"/>
      <c r="C68" s="16"/>
      <c r="D68" s="16"/>
      <c r="E68" s="19"/>
      <c r="F68" s="19"/>
      <c r="G68" s="19"/>
      <c r="H68" s="19"/>
      <c r="I68" s="19"/>
      <c r="J68" s="19"/>
      <c r="K68" s="16"/>
      <c r="L68" s="56"/>
      <c r="M68" s="58"/>
      <c r="N68" s="57"/>
      <c r="O68" s="20"/>
      <c r="P68" s="20"/>
      <c r="Q68" s="20"/>
      <c r="R68" s="20"/>
      <c r="S68" s="20"/>
      <c r="T68" s="59"/>
    </row>
    <row r="69" spans="1:20" s="37" customFormat="1" ht="18" x14ac:dyDescent="0.3">
      <c r="A69" s="20"/>
      <c r="B69" s="16"/>
      <c r="C69" s="16"/>
      <c r="D69" s="16"/>
      <c r="E69" s="19"/>
      <c r="F69" s="19"/>
      <c r="G69" s="19"/>
      <c r="H69" s="19"/>
      <c r="I69" s="19"/>
      <c r="J69" s="19"/>
      <c r="K69" s="16"/>
      <c r="L69" s="56"/>
      <c r="M69" s="58"/>
      <c r="N69" s="57"/>
      <c r="O69" s="20"/>
      <c r="P69" s="20"/>
      <c r="Q69" s="20"/>
      <c r="R69" s="20"/>
      <c r="S69" s="20"/>
      <c r="T69" s="59"/>
    </row>
    <row r="70" spans="1:20" s="37" customFormat="1" ht="18" x14ac:dyDescent="0.3">
      <c r="A70" s="20"/>
      <c r="B70" s="16"/>
      <c r="C70" s="16"/>
      <c r="D70" s="16"/>
      <c r="E70" s="19"/>
      <c r="F70" s="19"/>
      <c r="G70" s="19"/>
      <c r="H70" s="19"/>
      <c r="I70" s="19"/>
      <c r="J70" s="19"/>
      <c r="K70" s="16"/>
      <c r="L70" s="56"/>
      <c r="M70" s="58"/>
      <c r="N70" s="57"/>
      <c r="O70" s="20"/>
      <c r="P70" s="20"/>
      <c r="Q70" s="20"/>
      <c r="R70" s="20"/>
      <c r="S70" s="20"/>
      <c r="T70" s="59"/>
    </row>
    <row r="71" spans="1:20" s="37" customFormat="1" ht="18" x14ac:dyDescent="0.3">
      <c r="A71" s="20"/>
      <c r="B71" s="16"/>
      <c r="C71" s="16"/>
      <c r="D71" s="16"/>
      <c r="E71" s="19"/>
      <c r="F71" s="19"/>
      <c r="G71" s="19"/>
      <c r="H71" s="19"/>
      <c r="I71" s="19"/>
      <c r="J71" s="19"/>
      <c r="K71" s="16"/>
      <c r="L71" s="56"/>
      <c r="M71" s="58"/>
      <c r="N71" s="57"/>
      <c r="O71" s="20"/>
      <c r="P71" s="20"/>
      <c r="Q71" s="20"/>
      <c r="R71" s="20"/>
      <c r="S71" s="20"/>
      <c r="T71" s="59"/>
    </row>
    <row r="72" spans="1:20" s="37" customFormat="1" ht="18" x14ac:dyDescent="0.3">
      <c r="A72" s="20"/>
      <c r="B72" s="16"/>
      <c r="C72" s="16"/>
      <c r="D72" s="16"/>
      <c r="E72" s="19"/>
      <c r="F72" s="19"/>
      <c r="G72" s="19"/>
      <c r="H72" s="19"/>
      <c r="I72" s="19"/>
      <c r="J72" s="19"/>
      <c r="K72" s="16"/>
      <c r="L72" s="56"/>
      <c r="M72" s="58"/>
      <c r="N72" s="57"/>
      <c r="O72" s="20"/>
      <c r="P72" s="20"/>
      <c r="Q72" s="20"/>
      <c r="R72" s="20"/>
      <c r="S72" s="20"/>
      <c r="T72" s="59"/>
    </row>
    <row r="73" spans="1:20" s="37" customFormat="1" ht="18" x14ac:dyDescent="0.3">
      <c r="A73" s="20"/>
      <c r="B73" s="16"/>
      <c r="C73" s="16"/>
      <c r="D73" s="16"/>
      <c r="E73" s="19"/>
      <c r="F73" s="19"/>
      <c r="G73" s="19"/>
      <c r="H73" s="19"/>
      <c r="I73" s="19"/>
      <c r="J73" s="19"/>
      <c r="K73" s="16"/>
      <c r="L73" s="56"/>
      <c r="M73" s="58"/>
      <c r="N73" s="57"/>
      <c r="O73" s="20"/>
      <c r="P73" s="20"/>
      <c r="Q73" s="20"/>
      <c r="R73" s="20"/>
      <c r="S73" s="20"/>
      <c r="T73" s="59"/>
    </row>
    <row r="74" spans="1:20" s="37" customFormat="1" ht="18" x14ac:dyDescent="0.3">
      <c r="A74" s="20"/>
      <c r="B74" s="16"/>
      <c r="C74" s="16"/>
      <c r="D74" s="16"/>
      <c r="E74" s="19"/>
      <c r="F74" s="19"/>
      <c r="G74" s="19"/>
      <c r="H74" s="19"/>
      <c r="I74" s="19"/>
      <c r="J74" s="19"/>
      <c r="K74" s="16"/>
      <c r="L74" s="56"/>
      <c r="M74" s="58"/>
      <c r="N74" s="57"/>
      <c r="O74" s="20"/>
      <c r="P74" s="20"/>
      <c r="Q74" s="20"/>
      <c r="R74" s="20"/>
      <c r="S74" s="20"/>
      <c r="T74" s="59"/>
    </row>
    <row r="75" spans="1:20" s="37" customFormat="1" ht="18" x14ac:dyDescent="0.3">
      <c r="A75" s="20"/>
      <c r="B75" s="16"/>
      <c r="C75" s="16"/>
      <c r="D75" s="16"/>
      <c r="E75" s="19"/>
      <c r="F75" s="19"/>
      <c r="G75" s="19"/>
      <c r="H75" s="19"/>
      <c r="I75" s="19"/>
      <c r="J75" s="19"/>
      <c r="K75" s="16"/>
      <c r="L75" s="56"/>
      <c r="M75" s="58"/>
      <c r="N75" s="57"/>
      <c r="O75" s="20"/>
      <c r="P75" s="20"/>
      <c r="Q75" s="20"/>
      <c r="R75" s="20"/>
      <c r="S75" s="20"/>
      <c r="T75" s="59"/>
    </row>
    <row r="76" spans="1:20" s="37" customFormat="1" ht="18" x14ac:dyDescent="0.3">
      <c r="A76" s="20"/>
      <c r="B76" s="16"/>
      <c r="C76" s="16"/>
      <c r="D76" s="16"/>
      <c r="E76" s="19"/>
      <c r="F76" s="19"/>
      <c r="G76" s="19"/>
      <c r="H76" s="19"/>
      <c r="I76" s="19"/>
      <c r="J76" s="19"/>
      <c r="K76" s="16"/>
      <c r="L76" s="56"/>
      <c r="M76" s="58"/>
      <c r="N76" s="57"/>
      <c r="O76" s="20"/>
      <c r="P76" s="20"/>
      <c r="Q76" s="20"/>
      <c r="R76" s="20"/>
      <c r="S76" s="20"/>
      <c r="T76" s="59"/>
    </row>
    <row r="77" spans="1:20" s="37" customFormat="1" ht="18" x14ac:dyDescent="0.3">
      <c r="A77" s="20"/>
      <c r="B77" s="16"/>
      <c r="C77" s="16"/>
      <c r="D77" s="16"/>
      <c r="E77" s="19"/>
      <c r="F77" s="19"/>
      <c r="G77" s="19"/>
      <c r="H77" s="19"/>
      <c r="I77" s="19"/>
      <c r="J77" s="19"/>
      <c r="K77" s="16"/>
      <c r="L77" s="56"/>
      <c r="M77" s="58"/>
      <c r="N77" s="57"/>
      <c r="O77" s="20"/>
      <c r="P77" s="20"/>
      <c r="Q77" s="20"/>
      <c r="R77" s="20"/>
      <c r="S77" s="20"/>
      <c r="T77" s="59"/>
    </row>
    <row r="78" spans="1:20" s="37" customFormat="1" ht="18" x14ac:dyDescent="0.3">
      <c r="A78" s="20"/>
      <c r="B78" s="16"/>
      <c r="C78" s="16"/>
      <c r="D78" s="16"/>
      <c r="E78" s="19"/>
      <c r="F78" s="19"/>
      <c r="G78" s="19"/>
      <c r="H78" s="19"/>
      <c r="I78" s="19"/>
      <c r="J78" s="19"/>
      <c r="K78" s="16"/>
      <c r="L78" s="56"/>
      <c r="M78" s="58"/>
      <c r="N78" s="57"/>
      <c r="O78" s="20"/>
      <c r="P78" s="20"/>
      <c r="Q78" s="20"/>
      <c r="R78" s="20"/>
      <c r="S78" s="20"/>
      <c r="T78" s="59"/>
    </row>
    <row r="79" spans="1:20" s="37" customFormat="1" ht="18" x14ac:dyDescent="0.3">
      <c r="A79" s="20"/>
      <c r="B79" s="16"/>
      <c r="C79" s="16"/>
      <c r="D79" s="16"/>
      <c r="E79" s="19"/>
      <c r="F79" s="19"/>
      <c r="G79" s="19"/>
      <c r="H79" s="19"/>
      <c r="I79" s="19"/>
      <c r="J79" s="19"/>
      <c r="K79" s="16"/>
      <c r="L79" s="56"/>
      <c r="M79" s="58"/>
      <c r="N79" s="57"/>
      <c r="O79" s="20"/>
      <c r="P79" s="20"/>
      <c r="Q79" s="20"/>
      <c r="R79" s="20"/>
      <c r="S79" s="20"/>
      <c r="T79" s="59"/>
    </row>
    <row r="80" spans="1:20" s="37" customFormat="1" ht="18" x14ac:dyDescent="0.3">
      <c r="A80" s="20"/>
      <c r="B80" s="16"/>
      <c r="C80" s="16"/>
      <c r="D80" s="16"/>
      <c r="E80" s="19"/>
      <c r="F80" s="19"/>
      <c r="G80" s="19"/>
      <c r="H80" s="19"/>
      <c r="I80" s="19"/>
      <c r="J80" s="19"/>
      <c r="K80" s="16"/>
      <c r="L80" s="56"/>
      <c r="M80" s="58"/>
      <c r="N80" s="57"/>
      <c r="O80" s="20"/>
      <c r="P80" s="20"/>
      <c r="Q80" s="20"/>
      <c r="R80" s="20"/>
      <c r="S80" s="20"/>
      <c r="T80" s="59"/>
    </row>
    <row r="81" spans="1:20" s="37" customFormat="1" ht="18" x14ac:dyDescent="0.3">
      <c r="A81" s="20"/>
      <c r="B81" s="16"/>
      <c r="C81" s="16"/>
      <c r="D81" s="16"/>
      <c r="E81" s="19"/>
      <c r="F81" s="19"/>
      <c r="G81" s="19"/>
      <c r="H81" s="19"/>
      <c r="I81" s="19"/>
      <c r="J81" s="19"/>
      <c r="K81" s="16"/>
      <c r="L81" s="56"/>
      <c r="M81" s="58"/>
      <c r="N81" s="57"/>
      <c r="O81" s="20"/>
      <c r="P81" s="20"/>
      <c r="Q81" s="20"/>
      <c r="R81" s="20"/>
      <c r="S81" s="20"/>
      <c r="T81" s="59"/>
    </row>
    <row r="82" spans="1:20" s="37" customFormat="1" ht="18" x14ac:dyDescent="0.3">
      <c r="A82" s="20"/>
      <c r="B82" s="16"/>
      <c r="C82" s="16"/>
      <c r="D82" s="16"/>
      <c r="E82" s="19"/>
      <c r="F82" s="19"/>
      <c r="G82" s="19"/>
      <c r="H82" s="19"/>
      <c r="I82" s="19"/>
      <c r="J82" s="19"/>
      <c r="K82" s="16"/>
      <c r="L82" s="56"/>
      <c r="M82" s="58"/>
      <c r="N82" s="57"/>
      <c r="O82" s="20"/>
      <c r="P82" s="20"/>
      <c r="Q82" s="20"/>
      <c r="R82" s="20"/>
      <c r="S82" s="20"/>
      <c r="T82" s="59"/>
    </row>
    <row r="83" spans="1:20" s="37" customFormat="1" ht="18" x14ac:dyDescent="0.3">
      <c r="A83" s="20"/>
      <c r="B83" s="16"/>
      <c r="C83" s="16"/>
      <c r="D83" s="16"/>
      <c r="E83" s="19"/>
      <c r="F83" s="19"/>
      <c r="G83" s="19"/>
      <c r="H83" s="19"/>
      <c r="I83" s="19"/>
      <c r="J83" s="19"/>
      <c r="K83" s="16"/>
      <c r="L83" s="56"/>
      <c r="M83" s="58"/>
      <c r="N83" s="57"/>
      <c r="O83" s="20"/>
      <c r="P83" s="20"/>
      <c r="Q83" s="20"/>
      <c r="R83" s="20"/>
      <c r="S83" s="20"/>
      <c r="T83" s="59"/>
    </row>
    <row r="84" spans="1:20" s="37" customFormat="1" ht="18" x14ac:dyDescent="0.3">
      <c r="A84" s="20"/>
      <c r="B84" s="16"/>
      <c r="C84" s="16"/>
      <c r="D84" s="16"/>
      <c r="E84" s="19"/>
      <c r="F84" s="19"/>
      <c r="G84" s="19"/>
      <c r="H84" s="19"/>
      <c r="I84" s="19"/>
      <c r="J84" s="19"/>
      <c r="K84" s="16"/>
      <c r="L84" s="56"/>
      <c r="M84" s="58"/>
      <c r="N84" s="57"/>
      <c r="O84" s="20"/>
      <c r="P84" s="20"/>
      <c r="Q84" s="20"/>
      <c r="R84" s="20"/>
      <c r="S84" s="20"/>
      <c r="T84" s="59"/>
    </row>
    <row r="85" spans="1:20" s="37" customFormat="1" ht="18" x14ac:dyDescent="0.3">
      <c r="A85" s="20"/>
      <c r="B85" s="16"/>
      <c r="C85" s="16"/>
      <c r="D85" s="16"/>
      <c r="E85" s="19"/>
      <c r="F85" s="19"/>
      <c r="G85" s="19"/>
      <c r="H85" s="19"/>
      <c r="I85" s="19"/>
      <c r="J85" s="19"/>
      <c r="K85" s="16"/>
      <c r="L85" s="56"/>
      <c r="M85" s="58"/>
      <c r="N85" s="57"/>
      <c r="O85" s="20"/>
      <c r="P85" s="20"/>
      <c r="Q85" s="20"/>
      <c r="R85" s="20"/>
      <c r="S85" s="20"/>
      <c r="T85" s="59"/>
    </row>
    <row r="86" spans="1:20" s="37" customFormat="1" ht="18" x14ac:dyDescent="0.3">
      <c r="A86" s="20"/>
      <c r="B86" s="16"/>
      <c r="C86" s="16"/>
      <c r="D86" s="16"/>
      <c r="E86" s="19"/>
      <c r="F86" s="19"/>
      <c r="G86" s="19"/>
      <c r="H86" s="19"/>
      <c r="I86" s="19"/>
      <c r="J86" s="19"/>
      <c r="K86" s="16"/>
      <c r="L86" s="56"/>
      <c r="M86" s="58"/>
      <c r="N86" s="57"/>
      <c r="O86" s="20"/>
      <c r="P86" s="20"/>
      <c r="Q86" s="20"/>
      <c r="R86" s="20"/>
      <c r="S86" s="20"/>
      <c r="T86" s="59"/>
    </row>
    <row r="87" spans="1:20" s="37" customFormat="1" ht="18" x14ac:dyDescent="0.3">
      <c r="A87" s="20"/>
      <c r="B87" s="16"/>
      <c r="C87" s="16"/>
      <c r="D87" s="16"/>
      <c r="E87" s="19"/>
      <c r="F87" s="19"/>
      <c r="G87" s="19"/>
      <c r="H87" s="19"/>
      <c r="I87" s="19"/>
      <c r="J87" s="19"/>
      <c r="K87" s="16"/>
      <c r="L87" s="56"/>
      <c r="M87" s="58"/>
      <c r="N87" s="57"/>
      <c r="O87" s="20"/>
      <c r="P87" s="20"/>
      <c r="Q87" s="20"/>
      <c r="R87" s="20"/>
      <c r="S87" s="20"/>
      <c r="T87" s="59"/>
    </row>
    <row r="88" spans="1:20" s="37" customFormat="1" ht="18" x14ac:dyDescent="0.3">
      <c r="A88" s="20"/>
      <c r="B88" s="16"/>
      <c r="C88" s="16"/>
      <c r="D88" s="16"/>
      <c r="E88" s="19"/>
      <c r="F88" s="19"/>
      <c r="G88" s="19"/>
      <c r="H88" s="19"/>
      <c r="I88" s="19"/>
      <c r="J88" s="19"/>
      <c r="K88" s="16"/>
      <c r="L88" s="56"/>
      <c r="M88" s="58"/>
      <c r="N88" s="57"/>
      <c r="O88" s="20"/>
      <c r="P88" s="20"/>
      <c r="Q88" s="20"/>
      <c r="R88" s="20"/>
      <c r="S88" s="20"/>
      <c r="T88" s="59"/>
    </row>
    <row r="89" spans="1:20" s="37" customFormat="1" ht="18" x14ac:dyDescent="0.3">
      <c r="A89" s="20"/>
      <c r="B89" s="16"/>
      <c r="C89" s="16"/>
      <c r="D89" s="16"/>
      <c r="E89" s="19"/>
      <c r="F89" s="19"/>
      <c r="G89" s="19"/>
      <c r="H89" s="19"/>
      <c r="I89" s="19"/>
      <c r="J89" s="19"/>
      <c r="K89" s="16"/>
      <c r="L89" s="56"/>
      <c r="M89" s="58"/>
      <c r="N89" s="57"/>
      <c r="O89" s="20"/>
      <c r="P89" s="20"/>
      <c r="Q89" s="20"/>
      <c r="R89" s="20"/>
      <c r="S89" s="20"/>
      <c r="T89" s="59"/>
    </row>
    <row r="90" spans="1:20" s="37" customFormat="1" ht="18" x14ac:dyDescent="0.3">
      <c r="A90" s="20"/>
      <c r="B90" s="16"/>
      <c r="C90" s="16"/>
      <c r="D90" s="16"/>
      <c r="E90" s="19"/>
      <c r="F90" s="19"/>
      <c r="G90" s="19"/>
      <c r="H90" s="19"/>
      <c r="I90" s="19"/>
      <c r="J90" s="19"/>
      <c r="K90" s="16"/>
      <c r="L90" s="56"/>
      <c r="M90" s="58"/>
      <c r="N90" s="57"/>
      <c r="O90" s="20"/>
      <c r="P90" s="20"/>
      <c r="Q90" s="20"/>
      <c r="R90" s="20"/>
      <c r="S90" s="20"/>
      <c r="T90" s="59"/>
    </row>
    <row r="91" spans="1:20" s="37" customFormat="1" ht="18" x14ac:dyDescent="0.3">
      <c r="A91" s="20"/>
      <c r="B91" s="16"/>
      <c r="C91" s="16"/>
      <c r="D91" s="16"/>
      <c r="E91" s="19"/>
      <c r="F91" s="19"/>
      <c r="G91" s="19"/>
      <c r="H91" s="19"/>
      <c r="I91" s="19"/>
      <c r="J91" s="19"/>
      <c r="K91" s="16"/>
      <c r="L91" s="56"/>
      <c r="M91" s="58"/>
      <c r="N91" s="57"/>
      <c r="O91" s="20"/>
      <c r="P91" s="20"/>
      <c r="Q91" s="20"/>
      <c r="R91" s="20"/>
      <c r="S91" s="20"/>
      <c r="T91" s="59"/>
    </row>
    <row r="92" spans="1:20" s="37" customFormat="1" ht="18" x14ac:dyDescent="0.3">
      <c r="A92" s="20"/>
      <c r="B92" s="16"/>
      <c r="C92" s="16"/>
      <c r="D92" s="16"/>
      <c r="E92" s="19"/>
      <c r="F92" s="19"/>
      <c r="G92" s="19"/>
      <c r="H92" s="19"/>
      <c r="I92" s="19"/>
      <c r="J92" s="19"/>
      <c r="K92" s="16"/>
      <c r="L92" s="56"/>
      <c r="M92" s="58"/>
      <c r="N92" s="57"/>
      <c r="O92" s="20"/>
      <c r="P92" s="20"/>
      <c r="Q92" s="20"/>
      <c r="R92" s="20"/>
      <c r="S92" s="20"/>
      <c r="T92" s="59"/>
    </row>
    <row r="93" spans="1:20" s="37" customFormat="1" ht="18" x14ac:dyDescent="0.3">
      <c r="A93" s="20"/>
      <c r="B93" s="16"/>
      <c r="C93" s="16"/>
      <c r="D93" s="16"/>
      <c r="E93" s="19"/>
      <c r="F93" s="19"/>
      <c r="G93" s="19"/>
      <c r="H93" s="19"/>
      <c r="I93" s="19"/>
      <c r="J93" s="19"/>
      <c r="K93" s="16"/>
      <c r="L93" s="56"/>
      <c r="M93" s="58"/>
      <c r="N93" s="57"/>
      <c r="O93" s="20"/>
      <c r="P93" s="20"/>
      <c r="Q93" s="20"/>
      <c r="R93" s="20"/>
      <c r="S93" s="20"/>
      <c r="T93" s="59"/>
    </row>
    <row r="94" spans="1:20" s="37" customFormat="1" ht="18" x14ac:dyDescent="0.3">
      <c r="A94" s="20"/>
      <c r="B94" s="16"/>
      <c r="C94" s="16"/>
      <c r="D94" s="16"/>
      <c r="E94" s="19"/>
      <c r="F94" s="19"/>
      <c r="G94" s="19"/>
      <c r="H94" s="19"/>
      <c r="I94" s="19"/>
      <c r="J94" s="19"/>
      <c r="K94" s="16"/>
      <c r="L94" s="56"/>
      <c r="M94" s="58"/>
      <c r="N94" s="57"/>
      <c r="O94" s="20"/>
      <c r="P94" s="20"/>
      <c r="Q94" s="20"/>
      <c r="R94" s="20"/>
      <c r="S94" s="20"/>
      <c r="T94" s="59"/>
    </row>
    <row r="95" spans="1:20" s="37" customFormat="1" ht="18" x14ac:dyDescent="0.3">
      <c r="A95" s="20"/>
      <c r="B95" s="16"/>
      <c r="C95" s="16"/>
      <c r="D95" s="16"/>
      <c r="E95" s="19"/>
      <c r="F95" s="19"/>
      <c r="G95" s="19"/>
      <c r="H95" s="19"/>
      <c r="I95" s="19"/>
      <c r="J95" s="19"/>
      <c r="K95" s="16"/>
      <c r="L95" s="56"/>
      <c r="M95" s="58"/>
      <c r="N95" s="57"/>
      <c r="O95" s="20"/>
      <c r="P95" s="20"/>
      <c r="Q95" s="20"/>
      <c r="R95" s="20"/>
      <c r="S95" s="20"/>
      <c r="T95" s="59"/>
    </row>
    <row r="96" spans="1:20" s="37" customFormat="1" ht="18" x14ac:dyDescent="0.3">
      <c r="A96" s="20"/>
      <c r="B96" s="16"/>
      <c r="C96" s="16"/>
      <c r="D96" s="16"/>
      <c r="E96" s="19"/>
      <c r="F96" s="19"/>
      <c r="G96" s="19"/>
      <c r="H96" s="19"/>
      <c r="I96" s="19"/>
      <c r="J96" s="19"/>
      <c r="K96" s="16"/>
      <c r="L96" s="56"/>
      <c r="M96" s="58"/>
      <c r="N96" s="57"/>
      <c r="O96" s="20"/>
      <c r="P96" s="20"/>
      <c r="Q96" s="20"/>
      <c r="R96" s="20"/>
      <c r="S96" s="20"/>
      <c r="T96" s="59"/>
    </row>
    <row r="97" spans="1:20" s="37" customFormat="1" ht="18" x14ac:dyDescent="0.3">
      <c r="A97" s="20"/>
      <c r="B97" s="16"/>
      <c r="C97" s="16"/>
      <c r="D97" s="16"/>
      <c r="E97" s="19"/>
      <c r="F97" s="19"/>
      <c r="G97" s="19"/>
      <c r="H97" s="19"/>
      <c r="I97" s="19"/>
      <c r="J97" s="19"/>
      <c r="K97" s="16"/>
      <c r="L97" s="56"/>
      <c r="M97" s="58"/>
      <c r="N97" s="57"/>
      <c r="O97" s="20"/>
      <c r="P97" s="20"/>
      <c r="Q97" s="20"/>
      <c r="R97" s="20"/>
      <c r="S97" s="20"/>
      <c r="T97" s="59"/>
    </row>
    <row r="98" spans="1:20" s="37" customFormat="1" ht="18" x14ac:dyDescent="0.3">
      <c r="A98" s="20"/>
      <c r="B98" s="16"/>
      <c r="C98" s="16"/>
      <c r="D98" s="16"/>
      <c r="E98" s="19"/>
      <c r="F98" s="19"/>
      <c r="G98" s="19"/>
      <c r="H98" s="19"/>
      <c r="I98" s="19"/>
      <c r="J98" s="19"/>
      <c r="K98" s="16"/>
      <c r="L98" s="56"/>
      <c r="M98" s="58"/>
      <c r="N98" s="57"/>
      <c r="O98" s="20"/>
      <c r="P98" s="20"/>
      <c r="Q98" s="20"/>
      <c r="R98" s="20"/>
      <c r="S98" s="20"/>
      <c r="T98" s="59"/>
    </row>
    <row r="99" spans="1:20" s="37" customFormat="1" ht="18" x14ac:dyDescent="0.3">
      <c r="A99" s="20"/>
      <c r="B99" s="16"/>
      <c r="C99" s="16"/>
      <c r="D99" s="16"/>
      <c r="E99" s="19"/>
      <c r="F99" s="19"/>
      <c r="G99" s="19"/>
      <c r="H99" s="19"/>
      <c r="I99" s="19"/>
      <c r="J99" s="19"/>
      <c r="K99" s="16"/>
      <c r="L99" s="56"/>
      <c r="M99" s="58"/>
      <c r="N99" s="57"/>
      <c r="O99" s="20"/>
      <c r="P99" s="20"/>
      <c r="Q99" s="20"/>
      <c r="R99" s="20"/>
      <c r="S99" s="20"/>
      <c r="T99" s="59"/>
    </row>
    <row r="100" spans="1:20" s="37" customFormat="1" ht="18" x14ac:dyDescent="0.3">
      <c r="A100" s="20"/>
      <c r="B100" s="16"/>
      <c r="C100" s="16"/>
      <c r="D100" s="16"/>
      <c r="E100" s="19"/>
      <c r="F100" s="19"/>
      <c r="G100" s="19"/>
      <c r="H100" s="19"/>
      <c r="I100" s="19"/>
      <c r="J100" s="19"/>
      <c r="K100" s="16"/>
      <c r="L100" s="56"/>
      <c r="M100" s="58"/>
      <c r="N100" s="57"/>
      <c r="O100" s="20"/>
      <c r="P100" s="20"/>
      <c r="Q100" s="20"/>
      <c r="R100" s="20"/>
      <c r="S100" s="20"/>
      <c r="T100" s="59"/>
    </row>
    <row r="101" spans="1:20" s="37" customFormat="1" ht="18" x14ac:dyDescent="0.3">
      <c r="A101" s="20"/>
      <c r="B101" s="16"/>
      <c r="C101" s="16"/>
      <c r="D101" s="16"/>
      <c r="E101" s="19"/>
      <c r="F101" s="19"/>
      <c r="G101" s="19"/>
      <c r="H101" s="19"/>
      <c r="I101" s="19"/>
      <c r="J101" s="19"/>
      <c r="K101" s="16"/>
      <c r="L101" s="56"/>
      <c r="M101" s="58"/>
      <c r="N101" s="57"/>
      <c r="O101" s="20"/>
      <c r="P101" s="20"/>
      <c r="Q101" s="20"/>
      <c r="R101" s="20"/>
      <c r="S101" s="20"/>
      <c r="T101" s="59"/>
    </row>
    <row r="102" spans="1:20" s="37" customFormat="1" ht="18" x14ac:dyDescent="0.3">
      <c r="A102" s="20"/>
      <c r="B102" s="16"/>
      <c r="C102" s="16"/>
      <c r="D102" s="16"/>
      <c r="E102" s="19"/>
      <c r="F102" s="19"/>
      <c r="G102" s="19"/>
      <c r="H102" s="19"/>
      <c r="I102" s="19"/>
      <c r="J102" s="19"/>
      <c r="K102" s="16"/>
      <c r="L102" s="56"/>
      <c r="M102" s="58"/>
      <c r="N102" s="57"/>
      <c r="O102" s="20"/>
      <c r="P102" s="20"/>
      <c r="Q102" s="20"/>
      <c r="R102" s="20"/>
      <c r="S102" s="20"/>
      <c r="T102" s="59"/>
    </row>
    <row r="103" spans="1:20" s="37" customFormat="1" ht="18" x14ac:dyDescent="0.3">
      <c r="A103" s="20"/>
      <c r="B103" s="16"/>
      <c r="C103" s="16"/>
      <c r="D103" s="16"/>
      <c r="E103" s="19"/>
      <c r="F103" s="19"/>
      <c r="G103" s="19"/>
      <c r="H103" s="19"/>
      <c r="I103" s="19"/>
      <c r="J103" s="19"/>
      <c r="K103" s="16"/>
      <c r="L103" s="56"/>
      <c r="M103" s="58"/>
      <c r="N103" s="57"/>
      <c r="O103" s="20"/>
      <c r="P103" s="20"/>
      <c r="Q103" s="20"/>
      <c r="R103" s="20"/>
      <c r="S103" s="20"/>
      <c r="T103" s="59"/>
    </row>
    <row r="104" spans="1:20" s="37" customFormat="1" ht="18" x14ac:dyDescent="0.3">
      <c r="A104" s="20"/>
      <c r="B104" s="16"/>
      <c r="C104" s="16"/>
      <c r="D104" s="16"/>
      <c r="E104" s="19"/>
      <c r="F104" s="19"/>
      <c r="G104" s="19"/>
      <c r="H104" s="19"/>
      <c r="I104" s="19"/>
      <c r="J104" s="19"/>
      <c r="K104" s="16"/>
      <c r="L104" s="56"/>
      <c r="M104" s="58"/>
      <c r="N104" s="57"/>
      <c r="O104" s="20"/>
      <c r="P104" s="20"/>
      <c r="Q104" s="20"/>
      <c r="R104" s="20"/>
      <c r="S104" s="20"/>
      <c r="T104" s="59"/>
    </row>
    <row r="105" spans="1:20" s="37" customFormat="1" ht="18" x14ac:dyDescent="0.3">
      <c r="A105" s="20"/>
      <c r="B105" s="16"/>
      <c r="C105" s="16"/>
      <c r="D105" s="16"/>
      <c r="E105" s="19"/>
      <c r="F105" s="19"/>
      <c r="G105" s="19"/>
      <c r="H105" s="19"/>
      <c r="I105" s="19"/>
      <c r="J105" s="19"/>
      <c r="K105" s="16"/>
      <c r="L105" s="56"/>
      <c r="M105" s="58"/>
      <c r="N105" s="57"/>
      <c r="O105" s="20"/>
      <c r="P105" s="20"/>
      <c r="Q105" s="20"/>
      <c r="R105" s="20"/>
      <c r="S105" s="20"/>
      <c r="T105" s="59"/>
    </row>
    <row r="106" spans="1:20" s="37" customFormat="1" ht="18" x14ac:dyDescent="0.3">
      <c r="A106" s="20"/>
      <c r="B106" s="16"/>
      <c r="C106" s="16"/>
      <c r="D106" s="16"/>
      <c r="E106" s="19"/>
      <c r="F106" s="19"/>
      <c r="G106" s="19"/>
      <c r="H106" s="19"/>
      <c r="I106" s="19"/>
      <c r="J106" s="19"/>
      <c r="K106" s="16"/>
      <c r="L106" s="56"/>
      <c r="M106" s="58"/>
      <c r="N106" s="57"/>
      <c r="O106" s="20"/>
      <c r="P106" s="20"/>
      <c r="Q106" s="20"/>
      <c r="R106" s="20"/>
      <c r="S106" s="20"/>
      <c r="T106" s="59"/>
    </row>
    <row r="107" spans="1:20" s="37" customFormat="1" ht="18" x14ac:dyDescent="0.3">
      <c r="A107" s="20"/>
      <c r="B107" s="16"/>
      <c r="C107" s="16"/>
      <c r="D107" s="16"/>
      <c r="E107" s="19"/>
      <c r="F107" s="19"/>
      <c r="G107" s="19"/>
      <c r="H107" s="19"/>
      <c r="I107" s="19"/>
      <c r="J107" s="19"/>
      <c r="K107" s="16"/>
      <c r="L107" s="56"/>
      <c r="M107" s="58"/>
      <c r="N107" s="57"/>
      <c r="O107" s="20"/>
      <c r="P107" s="20"/>
      <c r="Q107" s="20"/>
      <c r="R107" s="20"/>
      <c r="S107" s="20"/>
      <c r="T107" s="59"/>
    </row>
    <row r="108" spans="1:20" s="37" customFormat="1" ht="18" x14ac:dyDescent="0.3">
      <c r="A108" s="20"/>
      <c r="B108" s="16"/>
      <c r="C108" s="16"/>
      <c r="D108" s="16"/>
      <c r="E108" s="19"/>
      <c r="F108" s="19"/>
      <c r="G108" s="19"/>
      <c r="H108" s="19"/>
      <c r="I108" s="19"/>
      <c r="J108" s="19"/>
      <c r="K108" s="16"/>
      <c r="L108" s="56"/>
      <c r="M108" s="58"/>
      <c r="N108" s="57"/>
      <c r="O108" s="20"/>
      <c r="P108" s="20"/>
      <c r="Q108" s="20"/>
      <c r="R108" s="20"/>
      <c r="S108" s="20"/>
      <c r="T108" s="59"/>
    </row>
    <row r="109" spans="1:20" s="37" customFormat="1" ht="18" x14ac:dyDescent="0.3">
      <c r="A109" s="20"/>
      <c r="B109" s="16"/>
      <c r="C109" s="16"/>
      <c r="D109" s="16"/>
      <c r="E109" s="19"/>
      <c r="F109" s="19"/>
      <c r="G109" s="19"/>
      <c r="H109" s="19"/>
      <c r="I109" s="19"/>
      <c r="J109" s="19"/>
      <c r="K109" s="16"/>
      <c r="L109" s="56"/>
      <c r="M109" s="58"/>
      <c r="N109" s="57"/>
      <c r="O109" s="20"/>
      <c r="P109" s="20"/>
      <c r="Q109" s="20"/>
      <c r="R109" s="20"/>
      <c r="S109" s="20"/>
      <c r="T109" s="59"/>
    </row>
    <row r="110" spans="1:20" s="37" customFormat="1" ht="18" x14ac:dyDescent="0.3">
      <c r="A110" s="20"/>
      <c r="B110" s="16"/>
      <c r="C110" s="16"/>
      <c r="D110" s="16"/>
      <c r="E110" s="19"/>
      <c r="F110" s="19"/>
      <c r="G110" s="19"/>
      <c r="H110" s="19"/>
      <c r="I110" s="19"/>
      <c r="J110" s="19"/>
      <c r="K110" s="16"/>
      <c r="L110" s="56"/>
      <c r="M110" s="58"/>
      <c r="N110" s="57"/>
      <c r="O110" s="20"/>
      <c r="P110" s="20"/>
      <c r="Q110" s="20"/>
      <c r="R110" s="20"/>
      <c r="S110" s="20"/>
      <c r="T110" s="59"/>
    </row>
    <row r="111" spans="1:20" s="37" customFormat="1" ht="18" x14ac:dyDescent="0.3">
      <c r="A111" s="20"/>
      <c r="B111" s="16"/>
      <c r="C111" s="16"/>
      <c r="D111" s="16"/>
      <c r="E111" s="19"/>
      <c r="F111" s="19"/>
      <c r="G111" s="19"/>
      <c r="H111" s="19"/>
      <c r="I111" s="19"/>
      <c r="J111" s="19"/>
      <c r="K111" s="16"/>
      <c r="L111" s="56"/>
      <c r="M111" s="58"/>
      <c r="N111" s="57"/>
      <c r="O111" s="20"/>
      <c r="P111" s="20"/>
      <c r="Q111" s="20"/>
      <c r="R111" s="20"/>
      <c r="S111" s="20"/>
      <c r="T111" s="59"/>
    </row>
    <row r="112" spans="1:20" s="37" customFormat="1" ht="18" x14ac:dyDescent="0.3">
      <c r="A112" s="20"/>
      <c r="B112" s="16"/>
      <c r="C112" s="16"/>
      <c r="D112" s="16"/>
      <c r="E112" s="19"/>
      <c r="F112" s="19"/>
      <c r="G112" s="19"/>
      <c r="H112" s="19"/>
      <c r="I112" s="19"/>
      <c r="J112" s="19"/>
      <c r="K112" s="16"/>
      <c r="L112" s="56"/>
      <c r="M112" s="58"/>
      <c r="N112" s="57"/>
      <c r="O112" s="20"/>
      <c r="P112" s="20"/>
      <c r="Q112" s="20"/>
      <c r="R112" s="20"/>
      <c r="S112" s="20"/>
      <c r="T112" s="59"/>
    </row>
    <row r="113" spans="1:20" s="37" customFormat="1" ht="18" x14ac:dyDescent="0.3">
      <c r="A113" s="20"/>
      <c r="B113" s="16"/>
      <c r="C113" s="16"/>
      <c r="D113" s="16"/>
      <c r="E113" s="19"/>
      <c r="F113" s="19"/>
      <c r="G113" s="19"/>
      <c r="H113" s="19"/>
      <c r="I113" s="19"/>
      <c r="J113" s="19"/>
      <c r="K113" s="16"/>
      <c r="L113" s="56"/>
      <c r="M113" s="58"/>
      <c r="N113" s="57"/>
      <c r="O113" s="20"/>
      <c r="P113" s="20"/>
      <c r="Q113" s="20"/>
      <c r="R113" s="20"/>
      <c r="S113" s="20"/>
      <c r="T113" s="59"/>
    </row>
    <row r="114" spans="1:20" s="37" customFormat="1" ht="18" x14ac:dyDescent="0.3">
      <c r="A114" s="20"/>
      <c r="B114" s="16"/>
      <c r="C114" s="16"/>
      <c r="D114" s="16"/>
      <c r="E114" s="19"/>
      <c r="F114" s="19"/>
      <c r="G114" s="19"/>
      <c r="H114" s="19"/>
      <c r="I114" s="19"/>
      <c r="J114" s="19"/>
      <c r="K114" s="16"/>
      <c r="L114" s="56"/>
      <c r="M114" s="58"/>
      <c r="N114" s="57"/>
      <c r="O114" s="20"/>
      <c r="P114" s="20"/>
      <c r="Q114" s="20"/>
      <c r="R114" s="20"/>
      <c r="S114" s="20"/>
      <c r="T114" s="59"/>
    </row>
    <row r="115" spans="1:20" s="37" customFormat="1" ht="18" x14ac:dyDescent="0.3">
      <c r="A115" s="20"/>
      <c r="B115" s="16"/>
      <c r="C115" s="16"/>
      <c r="D115" s="16"/>
      <c r="E115" s="19"/>
      <c r="F115" s="19"/>
      <c r="G115" s="19"/>
      <c r="H115" s="19"/>
      <c r="I115" s="19"/>
      <c r="J115" s="19"/>
      <c r="K115" s="16"/>
      <c r="L115" s="56"/>
      <c r="M115" s="58"/>
      <c r="N115" s="57"/>
      <c r="O115" s="20"/>
      <c r="P115" s="20"/>
      <c r="Q115" s="20"/>
      <c r="R115" s="20"/>
      <c r="S115" s="20"/>
      <c r="T115" s="59"/>
    </row>
    <row r="116" spans="1:20" s="37" customFormat="1" ht="18" x14ac:dyDescent="0.3">
      <c r="A116" s="20"/>
      <c r="B116" s="16"/>
      <c r="C116" s="16"/>
      <c r="D116" s="16"/>
      <c r="E116" s="19"/>
      <c r="F116" s="19"/>
      <c r="G116" s="19"/>
      <c r="H116" s="19"/>
      <c r="I116" s="19"/>
      <c r="J116" s="19"/>
      <c r="K116" s="16"/>
      <c r="L116" s="56"/>
      <c r="M116" s="58"/>
      <c r="N116" s="57"/>
      <c r="O116" s="20"/>
      <c r="P116" s="20"/>
      <c r="Q116" s="20"/>
      <c r="R116" s="20"/>
      <c r="S116" s="20"/>
      <c r="T116" s="59"/>
    </row>
    <row r="117" spans="1:20" s="37" customFormat="1" ht="18" x14ac:dyDescent="0.3">
      <c r="A117" s="20"/>
      <c r="B117" s="16"/>
      <c r="C117" s="16"/>
      <c r="D117" s="16"/>
      <c r="E117" s="19"/>
      <c r="F117" s="19"/>
      <c r="G117" s="19"/>
      <c r="H117" s="19"/>
      <c r="I117" s="19"/>
      <c r="J117" s="19"/>
      <c r="K117" s="16"/>
      <c r="L117" s="56"/>
      <c r="M117" s="58"/>
      <c r="N117" s="57"/>
      <c r="O117" s="20"/>
      <c r="P117" s="20"/>
      <c r="Q117" s="20"/>
      <c r="R117" s="20"/>
      <c r="S117" s="20"/>
      <c r="T117" s="59"/>
    </row>
    <row r="118" spans="1:20" s="37" customFormat="1" ht="18" x14ac:dyDescent="0.3">
      <c r="A118" s="20"/>
      <c r="B118" s="16"/>
      <c r="C118" s="16"/>
      <c r="D118" s="16"/>
      <c r="E118" s="19"/>
      <c r="F118" s="19"/>
      <c r="G118" s="19"/>
      <c r="H118" s="19"/>
      <c r="I118" s="19"/>
      <c r="J118" s="19"/>
      <c r="K118" s="16"/>
      <c r="L118" s="56"/>
      <c r="M118" s="58"/>
      <c r="N118" s="57"/>
      <c r="O118" s="20"/>
      <c r="P118" s="20"/>
      <c r="Q118" s="20"/>
      <c r="R118" s="20"/>
      <c r="S118" s="20"/>
      <c r="T118" s="59"/>
    </row>
    <row r="119" spans="1:20" s="37" customFormat="1" ht="18" x14ac:dyDescent="0.3">
      <c r="A119" s="20"/>
      <c r="B119" s="16"/>
      <c r="C119" s="16"/>
      <c r="D119" s="16"/>
      <c r="E119" s="19"/>
      <c r="F119" s="19"/>
      <c r="G119" s="19"/>
      <c r="H119" s="19"/>
      <c r="I119" s="19"/>
      <c r="J119" s="19"/>
      <c r="K119" s="16"/>
      <c r="L119" s="56"/>
      <c r="M119" s="58"/>
      <c r="N119" s="57"/>
      <c r="O119" s="20"/>
      <c r="P119" s="20"/>
      <c r="Q119" s="20"/>
      <c r="R119" s="20"/>
      <c r="S119" s="20"/>
      <c r="T119" s="59"/>
    </row>
    <row r="120" spans="1:20" s="37" customFormat="1" ht="18" x14ac:dyDescent="0.3">
      <c r="A120" s="20"/>
      <c r="B120" s="16"/>
      <c r="C120" s="16"/>
      <c r="D120" s="16"/>
      <c r="E120" s="19"/>
      <c r="F120" s="19"/>
      <c r="G120" s="19"/>
      <c r="H120" s="19"/>
      <c r="I120" s="19"/>
      <c r="J120" s="19"/>
      <c r="K120" s="16"/>
      <c r="L120" s="56"/>
      <c r="M120" s="58"/>
      <c r="N120" s="57"/>
      <c r="O120" s="20"/>
      <c r="P120" s="20"/>
      <c r="Q120" s="20"/>
      <c r="R120" s="20"/>
      <c r="S120" s="20"/>
      <c r="T120" s="59"/>
    </row>
    <row r="121" spans="1:20" s="37" customFormat="1" ht="18" x14ac:dyDescent="0.3">
      <c r="A121" s="20"/>
      <c r="B121" s="16"/>
      <c r="C121" s="16"/>
      <c r="D121" s="16"/>
      <c r="E121" s="19"/>
      <c r="F121" s="19"/>
      <c r="G121" s="19"/>
      <c r="H121" s="19"/>
      <c r="I121" s="19"/>
      <c r="J121" s="19"/>
      <c r="K121" s="16"/>
      <c r="L121" s="56"/>
      <c r="M121" s="58"/>
      <c r="N121" s="57"/>
      <c r="O121" s="20"/>
      <c r="P121" s="20"/>
      <c r="Q121" s="20"/>
      <c r="R121" s="20"/>
      <c r="S121" s="20"/>
      <c r="T121" s="59"/>
    </row>
    <row r="122" spans="1:20" s="37" customFormat="1" ht="18" x14ac:dyDescent="0.3">
      <c r="A122" s="20"/>
      <c r="B122" s="16"/>
      <c r="C122" s="16"/>
      <c r="D122" s="16"/>
      <c r="E122" s="19"/>
      <c r="F122" s="19"/>
      <c r="G122" s="19"/>
      <c r="H122" s="19"/>
      <c r="I122" s="19"/>
      <c r="J122" s="19"/>
      <c r="K122" s="16"/>
      <c r="L122" s="56"/>
      <c r="M122" s="58"/>
      <c r="N122" s="57"/>
      <c r="O122" s="20"/>
      <c r="P122" s="20"/>
      <c r="Q122" s="20"/>
      <c r="R122" s="20"/>
      <c r="S122" s="20"/>
      <c r="T122" s="59"/>
    </row>
  </sheetData>
  <mergeCells count="6">
    <mergeCell ref="A1:B1"/>
    <mergeCell ref="C1:I1"/>
    <mergeCell ref="N1:O2"/>
    <mergeCell ref="P1:T2"/>
    <mergeCell ref="A2:B2"/>
    <mergeCell ref="C2:I2"/>
  </mergeCells>
  <conditionalFormatting sqref="A4:O4">
    <cfRule type="expression" dxfId="3" priority="11">
      <formula>IF(AND($C4="NO",$D4="16GA",$E4&gt;168),TRUE,FALSE)</formula>
    </cfRule>
  </conditionalFormatting>
  <conditionalFormatting sqref="A6:O6">
    <cfRule type="expression" dxfId="2" priority="7">
      <formula>IF(AND($C6="NO",$D6="16GA",$E6&gt;168),TRUE,FALSE)</formula>
    </cfRule>
  </conditionalFormatting>
  <conditionalFormatting sqref="A5:T5">
    <cfRule type="expression" dxfId="1" priority="9">
      <formula>IF(AND($C5="NO",$D5="16GA",$E5&gt;168),TRUE,FALSE)</formula>
    </cfRule>
  </conditionalFormatting>
  <conditionalFormatting sqref="A7:T8">
    <cfRule type="expression" dxfId="0" priority="2">
      <formula>IF(AND($C7="NO",$D7="16GA",$E7&gt;168),TRUE,FALSE)</formula>
    </cfRule>
  </conditionalFormatting>
  <printOptions horizontalCentered="1"/>
  <pageMargins left="0.19685039370078738" right="0.19685039370078738" top="0.19685039370078738" bottom="0.27559055118110232" header="0.11811023622047243" footer="0.11811023622047243"/>
  <pageSetup paperSize="3" scale="74" firstPageNumber="0" fitToHeight="0" orientation="landscape" r:id="rId1"/>
  <headerFooter>
    <oddFooter>&amp;C&amp;"Calibri,Bold"&amp;14&amp;A&amp;R&amp;"Calibri,Bold"&amp;14 Sheet &amp;P of &amp;N</oddFoot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D2719C7-931B-4AC8-A630-4DED73DBBCC4}">
          <x14:formula1>
            <xm:f>'Sheet Metal Std'!$E$1:$K$1</xm:f>
          </x14:formula1>
          <x14:formula2>
            <xm:f>0</xm:f>
          </x14:formula2>
          <xm:sqref>P9:P10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Q140"/>
  <sheetViews>
    <sheetView topLeftCell="A22" zoomScaleNormal="100" workbookViewId="0">
      <selection activeCell="E59" sqref="E59"/>
    </sheetView>
  </sheetViews>
  <sheetFormatPr defaultRowHeight="14.4" x14ac:dyDescent="0.3"/>
  <cols>
    <col min="1" max="1" width="19.109375" customWidth="1"/>
    <col min="2" max="2" width="10.33203125" customWidth="1"/>
    <col min="3" max="3" width="20.109375" customWidth="1"/>
    <col min="4" max="4" width="20.5546875" customWidth="1"/>
    <col min="5" max="5" width="19.44140625" customWidth="1"/>
    <col min="6" max="6" width="24.109375" customWidth="1"/>
    <col min="7" max="7" width="20.88671875" customWidth="1"/>
    <col min="8" max="8" width="22" bestFit="1" customWidth="1"/>
    <col min="9" max="9" width="14.33203125" customWidth="1"/>
    <col min="10" max="10" width="18.33203125" customWidth="1"/>
    <col min="11" max="11" width="9.6640625" customWidth="1"/>
    <col min="12" max="12" width="8.5546875" customWidth="1"/>
    <col min="13" max="13" width="11.33203125" customWidth="1"/>
    <col min="14" max="14" width="10.5546875" customWidth="1"/>
    <col min="15" max="15" width="8.5546875" customWidth="1"/>
    <col min="16" max="16" width="28" bestFit="1" customWidth="1"/>
    <col min="17" max="17" width="15.44140625" bestFit="1" customWidth="1"/>
    <col min="18" max="1025" width="8.5546875" customWidth="1"/>
  </cols>
  <sheetData>
    <row r="1" spans="1:17" x14ac:dyDescent="0.3">
      <c r="A1" s="3"/>
      <c r="B1" s="4" t="s">
        <v>5</v>
      </c>
      <c r="C1" s="5" t="s">
        <v>6</v>
      </c>
      <c r="D1" s="5" t="s">
        <v>7</v>
      </c>
      <c r="E1" s="6" t="s">
        <v>8</v>
      </c>
      <c r="F1" s="7" t="s">
        <v>9</v>
      </c>
      <c r="G1" s="7" t="s">
        <v>60</v>
      </c>
      <c r="H1" s="7" t="s">
        <v>61</v>
      </c>
      <c r="I1" s="7" t="s">
        <v>10</v>
      </c>
      <c r="J1" s="7" t="s">
        <v>11</v>
      </c>
      <c r="K1" s="7" t="s">
        <v>12</v>
      </c>
      <c r="M1" t="s">
        <v>0</v>
      </c>
      <c r="N1" t="s">
        <v>13</v>
      </c>
      <c r="P1" s="195" t="s">
        <v>158</v>
      </c>
      <c r="Q1" s="195"/>
    </row>
    <row r="2" spans="1:17" x14ac:dyDescent="0.3">
      <c r="A2" s="3" t="str">
        <f t="shared" ref="A2:A29" si="0">B2&amp;C2&amp;D2</f>
        <v>10GA48144</v>
      </c>
      <c r="B2" s="3" t="s">
        <v>14</v>
      </c>
      <c r="C2" s="8">
        <v>48</v>
      </c>
      <c r="D2" s="8">
        <v>144</v>
      </c>
      <c r="E2" s="3"/>
      <c r="F2" s="3"/>
      <c r="G2" s="3"/>
      <c r="H2" s="3"/>
      <c r="I2" s="3"/>
      <c r="J2" s="3"/>
      <c r="K2" s="3"/>
      <c r="M2" s="3" t="s">
        <v>15</v>
      </c>
      <c r="N2" s="3">
        <v>0.1875</v>
      </c>
      <c r="P2" s="41" t="s">
        <v>0</v>
      </c>
      <c r="Q2" s="41" t="s">
        <v>159</v>
      </c>
    </row>
    <row r="3" spans="1:17" x14ac:dyDescent="0.3">
      <c r="A3" s="3" t="str">
        <f t="shared" si="0"/>
        <v>12GA30120</v>
      </c>
      <c r="B3" s="3" t="s">
        <v>1</v>
      </c>
      <c r="C3" s="8">
        <v>30</v>
      </c>
      <c r="D3" s="8">
        <v>120</v>
      </c>
      <c r="E3" s="9"/>
      <c r="F3" s="3"/>
      <c r="G3" s="3"/>
      <c r="H3" s="3"/>
      <c r="I3" s="3"/>
      <c r="J3" s="3"/>
      <c r="K3" s="3"/>
      <c r="M3" s="3" t="s">
        <v>16</v>
      </c>
      <c r="N3" s="3">
        <v>0.19</v>
      </c>
      <c r="P3" s="41" t="s">
        <v>1</v>
      </c>
      <c r="Q3" s="41" t="s">
        <v>160</v>
      </c>
    </row>
    <row r="4" spans="1:17" x14ac:dyDescent="0.3">
      <c r="A4" s="3" t="str">
        <f t="shared" si="0"/>
        <v>12GA60120</v>
      </c>
      <c r="B4" s="3" t="s">
        <v>1</v>
      </c>
      <c r="C4" s="8">
        <v>60</v>
      </c>
      <c r="D4" s="8">
        <v>120</v>
      </c>
      <c r="E4" s="9"/>
      <c r="F4" s="23" t="s">
        <v>56</v>
      </c>
      <c r="G4" s="3"/>
      <c r="H4" s="3"/>
      <c r="I4" s="3"/>
      <c r="J4" s="3"/>
      <c r="K4" s="3"/>
      <c r="M4" s="3" t="s">
        <v>17</v>
      </c>
      <c r="N4" s="3">
        <v>0.1</v>
      </c>
      <c r="P4" s="41" t="s">
        <v>2</v>
      </c>
      <c r="Q4" s="41" t="s">
        <v>161</v>
      </c>
    </row>
    <row r="5" spans="1:17" x14ac:dyDescent="0.3">
      <c r="A5" s="3" t="str">
        <f t="shared" si="0"/>
        <v>12GA30144</v>
      </c>
      <c r="B5" s="3" t="s">
        <v>1</v>
      </c>
      <c r="C5" s="8">
        <v>30</v>
      </c>
      <c r="D5" s="8">
        <v>144</v>
      </c>
      <c r="E5" s="3"/>
      <c r="F5" s="3"/>
      <c r="G5" s="3"/>
      <c r="H5" s="3"/>
      <c r="I5" s="3"/>
      <c r="J5" s="3"/>
      <c r="K5" s="3"/>
      <c r="M5" s="3" t="s">
        <v>18</v>
      </c>
      <c r="N5" s="3">
        <v>0.125</v>
      </c>
      <c r="P5" s="41" t="s">
        <v>3</v>
      </c>
      <c r="Q5" s="41" t="s">
        <v>162</v>
      </c>
    </row>
    <row r="6" spans="1:17" x14ac:dyDescent="0.3">
      <c r="A6" s="3" t="str">
        <f t="shared" si="0"/>
        <v>12GA60144</v>
      </c>
      <c r="B6" s="3" t="s">
        <v>1</v>
      </c>
      <c r="C6" s="8">
        <v>60</v>
      </c>
      <c r="D6" s="8">
        <v>144</v>
      </c>
      <c r="E6" s="3"/>
      <c r="F6" s="23" t="s">
        <v>57</v>
      </c>
      <c r="H6" s="23" t="s">
        <v>62</v>
      </c>
      <c r="I6" s="3"/>
      <c r="J6" s="3"/>
      <c r="K6" s="3"/>
      <c r="M6" s="3" t="s">
        <v>19</v>
      </c>
      <c r="N6" s="3">
        <v>0.25</v>
      </c>
    </row>
    <row r="7" spans="1:17" x14ac:dyDescent="0.3">
      <c r="A7" s="3" t="str">
        <f t="shared" si="0"/>
        <v>12GA30168</v>
      </c>
      <c r="B7" s="3" t="s">
        <v>1</v>
      </c>
      <c r="C7" s="8">
        <v>30</v>
      </c>
      <c r="D7" s="8">
        <v>168</v>
      </c>
      <c r="E7" s="3"/>
      <c r="F7" s="3"/>
      <c r="G7" s="3"/>
      <c r="H7" s="3"/>
      <c r="I7" s="3"/>
      <c r="J7" s="3"/>
      <c r="K7" s="3"/>
      <c r="M7" s="3" t="s">
        <v>14</v>
      </c>
      <c r="N7" s="3">
        <v>0.13819999999999999</v>
      </c>
    </row>
    <row r="8" spans="1:17" x14ac:dyDescent="0.3">
      <c r="A8" s="3" t="str">
        <f t="shared" si="0"/>
        <v>12GA48168</v>
      </c>
      <c r="B8" s="3" t="s">
        <v>1</v>
      </c>
      <c r="C8" s="8">
        <v>48</v>
      </c>
      <c r="D8" s="8">
        <v>168</v>
      </c>
      <c r="E8" s="3"/>
      <c r="F8" s="3"/>
      <c r="G8" s="3"/>
      <c r="H8" s="3"/>
      <c r="I8" s="3"/>
      <c r="J8" s="3"/>
      <c r="K8" s="3"/>
      <c r="M8" s="3" t="s">
        <v>21</v>
      </c>
      <c r="N8" s="3">
        <v>0.12330000000000001</v>
      </c>
    </row>
    <row r="9" spans="1:17" x14ac:dyDescent="0.3">
      <c r="A9" s="3" t="str">
        <f t="shared" si="0"/>
        <v>12GA60168</v>
      </c>
      <c r="B9" s="3" t="s">
        <v>1</v>
      </c>
      <c r="C9" s="8">
        <v>60</v>
      </c>
      <c r="D9" s="8">
        <v>168</v>
      </c>
      <c r="E9" s="3"/>
      <c r="F9" s="25" t="s">
        <v>58</v>
      </c>
      <c r="G9" s="3"/>
      <c r="H9" s="3"/>
      <c r="I9" s="3"/>
      <c r="J9" s="3"/>
      <c r="K9" s="3"/>
      <c r="M9" s="3" t="s">
        <v>1</v>
      </c>
      <c r="N9" s="3">
        <v>0.1084</v>
      </c>
    </row>
    <row r="10" spans="1:17" x14ac:dyDescent="0.3">
      <c r="A10" s="3" t="str">
        <f t="shared" si="0"/>
        <v>12GA30192</v>
      </c>
      <c r="B10" s="3" t="s">
        <v>1</v>
      </c>
      <c r="C10" s="8">
        <v>30</v>
      </c>
      <c r="D10" s="8">
        <v>192</v>
      </c>
      <c r="E10" s="3"/>
      <c r="F10" s="3"/>
      <c r="G10" s="3"/>
      <c r="H10" s="3"/>
      <c r="I10" s="3"/>
      <c r="J10" s="3"/>
      <c r="K10" s="3"/>
      <c r="M10" s="3" t="s">
        <v>2</v>
      </c>
      <c r="N10" s="3">
        <v>7.85E-2</v>
      </c>
    </row>
    <row r="11" spans="1:17" x14ac:dyDescent="0.3">
      <c r="A11" s="3" t="str">
        <f t="shared" si="0"/>
        <v>12GA60192</v>
      </c>
      <c r="B11" s="3" t="s">
        <v>1</v>
      </c>
      <c r="C11" s="8">
        <v>60</v>
      </c>
      <c r="D11" s="8">
        <v>192</v>
      </c>
      <c r="E11" s="3"/>
      <c r="G11" s="3"/>
      <c r="H11" s="3"/>
      <c r="I11" s="3"/>
      <c r="J11" s="3"/>
      <c r="K11" s="3"/>
      <c r="M11" s="3" t="s">
        <v>3</v>
      </c>
      <c r="N11" s="3">
        <v>6.3500000000000001E-2</v>
      </c>
    </row>
    <row r="12" spans="1:17" x14ac:dyDescent="0.3">
      <c r="A12" s="3" t="str">
        <f t="shared" si="0"/>
        <v>12GA30216</v>
      </c>
      <c r="B12" s="3" t="s">
        <v>1</v>
      </c>
      <c r="C12" s="8">
        <v>30</v>
      </c>
      <c r="D12" s="8">
        <v>216</v>
      </c>
      <c r="E12" s="3"/>
      <c r="F12" s="3"/>
      <c r="G12" s="3"/>
      <c r="H12" s="3"/>
      <c r="I12" s="3"/>
      <c r="J12" s="3"/>
      <c r="K12" s="3"/>
      <c r="M12" s="3" t="s">
        <v>22</v>
      </c>
      <c r="N12" s="3">
        <v>6.3500000000000001E-2</v>
      </c>
    </row>
    <row r="13" spans="1:17" x14ac:dyDescent="0.3">
      <c r="A13" s="3" t="str">
        <f t="shared" si="0"/>
        <v>12GA48216</v>
      </c>
      <c r="B13" s="3" t="s">
        <v>1</v>
      </c>
      <c r="C13" s="8">
        <v>48</v>
      </c>
      <c r="D13" s="8">
        <v>216</v>
      </c>
      <c r="E13" s="3"/>
      <c r="F13" s="3"/>
      <c r="G13" s="3"/>
      <c r="H13" s="3"/>
      <c r="I13" s="3"/>
      <c r="J13" s="3"/>
      <c r="K13" s="3"/>
      <c r="M13" s="3" t="s">
        <v>4</v>
      </c>
      <c r="N13" s="3">
        <v>5.16E-2</v>
      </c>
    </row>
    <row r="14" spans="1:17" x14ac:dyDescent="0.3">
      <c r="A14" s="3" t="str">
        <f t="shared" si="0"/>
        <v>12GA60216</v>
      </c>
      <c r="B14" s="3" t="s">
        <v>1</v>
      </c>
      <c r="C14" s="8">
        <v>60</v>
      </c>
      <c r="D14" s="8">
        <v>216</v>
      </c>
      <c r="E14" s="3"/>
      <c r="G14" s="3"/>
      <c r="H14" s="3"/>
      <c r="I14" s="3"/>
      <c r="J14" s="3"/>
      <c r="K14" s="3"/>
      <c r="M14" s="3" t="s">
        <v>23</v>
      </c>
      <c r="N14" s="3">
        <v>3.3599999999999998E-2</v>
      </c>
    </row>
    <row r="15" spans="1:17" x14ac:dyDescent="0.3">
      <c r="A15" s="3" t="str">
        <f t="shared" si="0"/>
        <v>12GA30240</v>
      </c>
      <c r="B15" s="3" t="s">
        <v>1</v>
      </c>
      <c r="C15" s="8">
        <v>30</v>
      </c>
      <c r="D15" s="8">
        <v>240</v>
      </c>
      <c r="E15" s="3"/>
      <c r="F15" s="23" t="s">
        <v>71</v>
      </c>
      <c r="G15" s="3"/>
      <c r="H15" s="3"/>
      <c r="I15" s="3"/>
      <c r="J15" s="3"/>
      <c r="K15" s="3"/>
      <c r="M15" s="3" t="s">
        <v>24</v>
      </c>
      <c r="N15" s="3">
        <v>3.3599999999999998E-2</v>
      </c>
    </row>
    <row r="16" spans="1:17" x14ac:dyDescent="0.3">
      <c r="A16" s="3" t="str">
        <f t="shared" si="0"/>
        <v>12GA60240</v>
      </c>
      <c r="B16" s="3" t="s">
        <v>1</v>
      </c>
      <c r="C16" s="8">
        <v>60</v>
      </c>
      <c r="D16" s="8">
        <v>240</v>
      </c>
      <c r="E16" s="3"/>
      <c r="F16" s="3"/>
      <c r="G16" s="3"/>
      <c r="H16" s="3"/>
      <c r="I16" s="3"/>
      <c r="J16" s="3"/>
      <c r="K16" s="3"/>
      <c r="M16" s="3" t="s">
        <v>25</v>
      </c>
      <c r="N16" s="3">
        <v>0.17929999999999999</v>
      </c>
    </row>
    <row r="17" spans="1:11" x14ac:dyDescent="0.3">
      <c r="A17" s="3" t="str">
        <f t="shared" si="0"/>
        <v>14GA30120</v>
      </c>
      <c r="B17" s="3" t="s">
        <v>2</v>
      </c>
      <c r="C17" s="8">
        <v>30</v>
      </c>
      <c r="D17" s="8">
        <v>120</v>
      </c>
      <c r="E17" s="3"/>
      <c r="F17" s="3"/>
      <c r="G17" s="23" t="s">
        <v>73</v>
      </c>
      <c r="H17" s="3"/>
      <c r="I17" s="3"/>
      <c r="J17" s="3"/>
      <c r="K17" s="3"/>
    </row>
    <row r="18" spans="1:11" x14ac:dyDescent="0.3">
      <c r="A18" s="3" t="str">
        <f t="shared" si="0"/>
        <v>14GA60120</v>
      </c>
      <c r="B18" s="3" t="s">
        <v>2</v>
      </c>
      <c r="C18" s="8">
        <v>60</v>
      </c>
      <c r="D18" s="8">
        <v>120</v>
      </c>
      <c r="E18" s="3"/>
      <c r="G18" s="3"/>
      <c r="H18" s="3"/>
      <c r="I18" s="3"/>
      <c r="J18" s="3"/>
      <c r="K18" s="3"/>
    </row>
    <row r="19" spans="1:11" x14ac:dyDescent="0.3">
      <c r="A19" s="3" t="str">
        <f t="shared" si="0"/>
        <v>14GA29.75120</v>
      </c>
      <c r="B19" s="3" t="s">
        <v>2</v>
      </c>
      <c r="C19" s="29">
        <v>29.75</v>
      </c>
      <c r="D19" s="8">
        <v>120</v>
      </c>
      <c r="E19" s="3"/>
      <c r="F19" s="23" t="s">
        <v>72</v>
      </c>
      <c r="G19" s="3"/>
      <c r="H19" s="3"/>
      <c r="I19" s="3"/>
      <c r="J19" s="3"/>
      <c r="K19" s="3"/>
    </row>
    <row r="20" spans="1:11" x14ac:dyDescent="0.3">
      <c r="A20" s="3" t="str">
        <f t="shared" si="0"/>
        <v>14GA30144</v>
      </c>
      <c r="B20" s="3" t="s">
        <v>2</v>
      </c>
      <c r="C20" s="8">
        <v>30</v>
      </c>
      <c r="D20" s="8">
        <v>144</v>
      </c>
      <c r="E20" s="3"/>
      <c r="F20" s="3"/>
      <c r="G20" s="23" t="s">
        <v>74</v>
      </c>
      <c r="H20" s="3"/>
      <c r="I20" s="3"/>
      <c r="J20" s="3"/>
      <c r="K20" s="3"/>
    </row>
    <row r="21" spans="1:11" x14ac:dyDescent="0.3">
      <c r="A21" s="3" t="str">
        <f t="shared" si="0"/>
        <v>14GA60144</v>
      </c>
      <c r="B21" s="3" t="s">
        <v>2</v>
      </c>
      <c r="C21" s="8">
        <v>60</v>
      </c>
      <c r="D21" s="8">
        <v>144</v>
      </c>
      <c r="E21" s="3"/>
      <c r="F21" s="25" t="s">
        <v>59</v>
      </c>
      <c r="H21" s="23" t="s">
        <v>63</v>
      </c>
      <c r="I21" s="3"/>
      <c r="J21" s="3"/>
      <c r="K21" s="3"/>
    </row>
    <row r="22" spans="1:11" x14ac:dyDescent="0.3">
      <c r="A22" s="3" t="str">
        <f t="shared" si="0"/>
        <v>14GA30168</v>
      </c>
      <c r="B22" s="3" t="s">
        <v>2</v>
      </c>
      <c r="C22" s="8">
        <v>30</v>
      </c>
      <c r="D22" s="8">
        <v>168</v>
      </c>
      <c r="E22" s="3"/>
      <c r="F22" s="3"/>
      <c r="G22" s="3"/>
      <c r="H22" s="3"/>
      <c r="I22" s="3"/>
      <c r="J22" s="3"/>
      <c r="K22" s="3"/>
    </row>
    <row r="23" spans="1:11" x14ac:dyDescent="0.3">
      <c r="A23" s="3" t="str">
        <f t="shared" si="0"/>
        <v>14GA60168</v>
      </c>
      <c r="B23" s="3" t="s">
        <v>2</v>
      </c>
      <c r="C23" s="8">
        <v>60</v>
      </c>
      <c r="D23" s="8">
        <v>168</v>
      </c>
      <c r="E23" s="3"/>
      <c r="G23" s="3"/>
      <c r="H23" s="3"/>
      <c r="I23" s="3"/>
      <c r="J23" s="3"/>
      <c r="K23" s="3"/>
    </row>
    <row r="24" spans="1:11" x14ac:dyDescent="0.3">
      <c r="A24" s="3" t="str">
        <f t="shared" si="0"/>
        <v>14GA30192</v>
      </c>
      <c r="B24" s="3" t="s">
        <v>2</v>
      </c>
      <c r="C24" s="8">
        <v>30</v>
      </c>
      <c r="D24" s="8">
        <v>192</v>
      </c>
      <c r="E24" s="3"/>
      <c r="F24" s="3"/>
      <c r="G24" s="3"/>
      <c r="H24" s="3"/>
      <c r="I24" s="3"/>
      <c r="J24" s="3"/>
      <c r="K24" s="3"/>
    </row>
    <row r="25" spans="1:11" x14ac:dyDescent="0.3">
      <c r="A25" s="3" t="str">
        <f t="shared" si="0"/>
        <v>14GA60192</v>
      </c>
      <c r="B25" s="3" t="s">
        <v>2</v>
      </c>
      <c r="C25" s="8">
        <v>60</v>
      </c>
      <c r="D25" s="8">
        <v>192</v>
      </c>
      <c r="E25" s="3"/>
      <c r="G25" s="3"/>
      <c r="H25" s="3"/>
      <c r="I25" s="3"/>
      <c r="J25" s="3"/>
      <c r="K25" s="3"/>
    </row>
    <row r="26" spans="1:11" x14ac:dyDescent="0.3">
      <c r="A26" s="3" t="str">
        <f t="shared" si="0"/>
        <v>14GA30216</v>
      </c>
      <c r="B26" s="3" t="s">
        <v>2</v>
      </c>
      <c r="C26" s="8">
        <v>30</v>
      </c>
      <c r="D26" s="8">
        <v>216</v>
      </c>
      <c r="E26" s="3"/>
      <c r="F26" s="3"/>
      <c r="G26" s="3"/>
      <c r="H26" s="3"/>
      <c r="I26" s="3"/>
      <c r="J26" s="3"/>
      <c r="K26" s="3"/>
    </row>
    <row r="27" spans="1:11" x14ac:dyDescent="0.3">
      <c r="A27" s="3" t="str">
        <f t="shared" si="0"/>
        <v>14GA60216</v>
      </c>
      <c r="B27" s="3" t="s">
        <v>2</v>
      </c>
      <c r="C27" s="8">
        <v>60</v>
      </c>
      <c r="D27" s="8">
        <v>216</v>
      </c>
      <c r="E27" s="3"/>
      <c r="G27" s="3"/>
      <c r="H27" s="3"/>
      <c r="I27" s="3"/>
      <c r="J27" s="3"/>
      <c r="K27" s="3"/>
    </row>
    <row r="28" spans="1:11" x14ac:dyDescent="0.3">
      <c r="A28" s="3" t="str">
        <f t="shared" si="0"/>
        <v>16GA30120</v>
      </c>
      <c r="B28" s="3" t="s">
        <v>3</v>
      </c>
      <c r="C28" s="8">
        <v>30</v>
      </c>
      <c r="D28" s="8">
        <v>120</v>
      </c>
      <c r="E28" s="3"/>
      <c r="F28" s="3"/>
      <c r="G28" s="23" t="s">
        <v>76</v>
      </c>
      <c r="H28" s="3"/>
      <c r="I28" s="3"/>
      <c r="J28" s="3"/>
      <c r="K28" s="3"/>
    </row>
    <row r="29" spans="1:11" x14ac:dyDescent="0.3">
      <c r="A29" s="3" t="str">
        <f t="shared" si="0"/>
        <v>16GA60120</v>
      </c>
      <c r="B29" s="3" t="s">
        <v>3</v>
      </c>
      <c r="C29" s="8">
        <v>60</v>
      </c>
      <c r="D29" s="8">
        <v>120</v>
      </c>
      <c r="E29" s="3"/>
      <c r="G29" s="3"/>
      <c r="H29" s="3"/>
      <c r="I29" s="3"/>
      <c r="J29" s="3"/>
      <c r="K29" s="3"/>
    </row>
    <row r="30" spans="1:11" x14ac:dyDescent="0.3">
      <c r="A30" s="3" t="str">
        <f t="shared" ref="A30:A58" si="1">B30&amp;C30&amp;D30</f>
        <v>16GA30144</v>
      </c>
      <c r="B30" s="3" t="s">
        <v>3</v>
      </c>
      <c r="C30" s="8">
        <v>30</v>
      </c>
      <c r="D30" s="8">
        <v>144</v>
      </c>
      <c r="E30" s="3"/>
      <c r="F30" s="3"/>
      <c r="G30" s="23" t="s">
        <v>75</v>
      </c>
      <c r="H30" s="3"/>
      <c r="I30" s="3"/>
      <c r="J30" s="3"/>
      <c r="K30" s="3"/>
    </row>
    <row r="31" spans="1:11" x14ac:dyDescent="0.3">
      <c r="A31" s="3" t="str">
        <f t="shared" si="1"/>
        <v>16GA60144</v>
      </c>
      <c r="B31" s="3" t="s">
        <v>3</v>
      </c>
      <c r="C31" s="8">
        <v>60</v>
      </c>
      <c r="D31" s="8">
        <v>144</v>
      </c>
      <c r="E31" s="3"/>
      <c r="H31" s="23" t="s">
        <v>64</v>
      </c>
      <c r="I31" s="3"/>
      <c r="J31" s="3"/>
      <c r="K31" s="3"/>
    </row>
    <row r="32" spans="1:11" x14ac:dyDescent="0.3">
      <c r="A32" s="3" t="str">
        <f t="shared" si="1"/>
        <v>16GA30168</v>
      </c>
      <c r="B32" s="3" t="s">
        <v>3</v>
      </c>
      <c r="C32" s="8">
        <v>30</v>
      </c>
      <c r="D32" s="8">
        <v>168</v>
      </c>
      <c r="E32" s="3"/>
      <c r="F32" s="3"/>
      <c r="G32" s="3"/>
      <c r="H32" s="3"/>
      <c r="I32" s="3"/>
      <c r="J32" s="3"/>
      <c r="K32" s="3"/>
    </row>
    <row r="33" spans="1:11" x14ac:dyDescent="0.3">
      <c r="A33" s="3" t="str">
        <f t="shared" si="1"/>
        <v>16GA60168</v>
      </c>
      <c r="B33" s="3" t="s">
        <v>3</v>
      </c>
      <c r="C33" s="8">
        <v>60</v>
      </c>
      <c r="D33" s="8">
        <v>168</v>
      </c>
      <c r="E33" s="3"/>
      <c r="F33" s="3"/>
      <c r="H33" s="23" t="s">
        <v>65</v>
      </c>
      <c r="I33" s="3"/>
      <c r="J33" s="3"/>
      <c r="K33" s="3"/>
    </row>
    <row r="34" spans="1:11" x14ac:dyDescent="0.3">
      <c r="A34" s="3" t="str">
        <f t="shared" si="1"/>
        <v>16GA30216</v>
      </c>
      <c r="B34" s="3" t="s">
        <v>3</v>
      </c>
      <c r="C34" s="8">
        <v>30</v>
      </c>
      <c r="D34" s="8">
        <v>216</v>
      </c>
      <c r="E34" s="3"/>
      <c r="F34" s="10"/>
      <c r="G34" s="3"/>
      <c r="H34" s="9"/>
      <c r="I34" s="3"/>
      <c r="J34" s="3"/>
      <c r="K34" s="3"/>
    </row>
    <row r="35" spans="1:11" x14ac:dyDescent="0.3">
      <c r="A35" s="3" t="str">
        <f t="shared" si="1"/>
        <v>16GA48216</v>
      </c>
      <c r="B35" s="3" t="s">
        <v>3</v>
      </c>
      <c r="C35" s="8">
        <v>48</v>
      </c>
      <c r="D35" s="8">
        <v>216</v>
      </c>
      <c r="E35" s="3"/>
      <c r="F35" s="10"/>
      <c r="G35" s="3"/>
      <c r="H35" s="9"/>
      <c r="I35" s="3"/>
      <c r="J35" s="3"/>
      <c r="K35" s="3"/>
    </row>
    <row r="36" spans="1:11" x14ac:dyDescent="0.3">
      <c r="A36" s="3" t="str">
        <f t="shared" si="1"/>
        <v>16GA60216</v>
      </c>
      <c r="B36" s="3" t="s">
        <v>3</v>
      </c>
      <c r="C36" s="8">
        <v>60</v>
      </c>
      <c r="D36" s="8">
        <v>216</v>
      </c>
      <c r="E36" s="3"/>
      <c r="F36" s="10"/>
      <c r="G36" s="3"/>
      <c r="H36" s="9"/>
      <c r="I36" s="3"/>
      <c r="J36" s="3"/>
      <c r="K36" s="3"/>
    </row>
    <row r="37" spans="1:11" x14ac:dyDescent="0.3">
      <c r="A37" s="3" t="str">
        <f t="shared" si="1"/>
        <v>18GA48120</v>
      </c>
      <c r="B37" s="3" t="s">
        <v>4</v>
      </c>
      <c r="C37" s="8">
        <v>48</v>
      </c>
      <c r="D37" s="8">
        <v>120</v>
      </c>
      <c r="E37" s="3"/>
      <c r="F37" s="3"/>
      <c r="G37" s="3"/>
      <c r="H37" s="3"/>
      <c r="I37" s="3"/>
      <c r="J37" s="3"/>
      <c r="K37" s="3"/>
    </row>
    <row r="38" spans="1:11" x14ac:dyDescent="0.3">
      <c r="A38" s="3" t="str">
        <f t="shared" si="1"/>
        <v>18GA60120</v>
      </c>
      <c r="B38" s="3" t="s">
        <v>4</v>
      </c>
      <c r="C38" s="8">
        <v>60</v>
      </c>
      <c r="D38" s="8">
        <v>120</v>
      </c>
      <c r="E38" s="3"/>
      <c r="F38" s="3"/>
      <c r="G38" s="23" t="s">
        <v>55</v>
      </c>
      <c r="H38" s="3"/>
      <c r="I38" s="3"/>
      <c r="J38" s="3"/>
      <c r="K38" s="3"/>
    </row>
    <row r="39" spans="1:11" x14ac:dyDescent="0.3">
      <c r="A39" s="3" t="str">
        <f t="shared" si="1"/>
        <v>18GA30144</v>
      </c>
      <c r="B39" s="3" t="s">
        <v>4</v>
      </c>
      <c r="C39" s="8">
        <v>30</v>
      </c>
      <c r="D39" s="8">
        <v>144</v>
      </c>
      <c r="E39" s="3"/>
      <c r="F39" s="3"/>
      <c r="G39" s="3"/>
      <c r="H39" s="3"/>
      <c r="I39" s="3"/>
      <c r="J39" s="3"/>
      <c r="K39" s="3"/>
    </row>
    <row r="40" spans="1:11" x14ac:dyDescent="0.3">
      <c r="A40" s="3" t="str">
        <f t="shared" si="1"/>
        <v>18GA60144</v>
      </c>
      <c r="B40" s="3" t="s">
        <v>4</v>
      </c>
      <c r="C40" s="8">
        <v>60</v>
      </c>
      <c r="D40" s="8">
        <v>144</v>
      </c>
      <c r="E40" s="3"/>
      <c r="F40" s="3"/>
      <c r="G40" s="3"/>
      <c r="H40" s="3"/>
      <c r="J40" s="3" t="s">
        <v>26</v>
      </c>
      <c r="K40" s="3"/>
    </row>
    <row r="41" spans="1:11" x14ac:dyDescent="0.3">
      <c r="A41" s="3" t="str">
        <f t="shared" si="1"/>
        <v>18GA48144</v>
      </c>
      <c r="B41" s="3" t="s">
        <v>4</v>
      </c>
      <c r="C41" s="8">
        <v>48</v>
      </c>
      <c r="D41" s="8">
        <v>144</v>
      </c>
      <c r="E41" s="3"/>
      <c r="F41" s="3"/>
      <c r="G41" s="3"/>
      <c r="H41" s="3"/>
      <c r="I41" s="3"/>
      <c r="J41" s="3"/>
      <c r="K41" s="3"/>
    </row>
    <row r="42" spans="1:11" x14ac:dyDescent="0.3">
      <c r="A42" s="3" t="str">
        <f t="shared" si="1"/>
        <v>18GA30168</v>
      </c>
      <c r="B42" s="3" t="s">
        <v>4</v>
      </c>
      <c r="C42" s="8">
        <v>30</v>
      </c>
      <c r="D42" s="8">
        <v>168</v>
      </c>
      <c r="E42" s="3"/>
      <c r="F42" s="3"/>
      <c r="G42" s="3"/>
      <c r="H42" s="3"/>
      <c r="I42" s="3"/>
      <c r="J42" s="3"/>
      <c r="K42" s="3"/>
    </row>
    <row r="43" spans="1:11" x14ac:dyDescent="0.3">
      <c r="A43" s="3" t="str">
        <f t="shared" si="1"/>
        <v>18GA48168</v>
      </c>
      <c r="B43" s="3" t="s">
        <v>4</v>
      </c>
      <c r="C43" s="8">
        <v>48</v>
      </c>
      <c r="D43" s="8">
        <v>168</v>
      </c>
      <c r="E43" s="10"/>
      <c r="F43" s="3"/>
      <c r="G43" s="3"/>
      <c r="H43" s="3"/>
      <c r="I43" s="3"/>
      <c r="J43" s="3"/>
      <c r="K43" s="3"/>
    </row>
    <row r="44" spans="1:11" x14ac:dyDescent="0.3">
      <c r="A44" s="3" t="str">
        <f t="shared" si="1"/>
        <v>18GA60168</v>
      </c>
      <c r="B44" s="3" t="s">
        <v>4</v>
      </c>
      <c r="C44" s="8">
        <v>60</v>
      </c>
      <c r="D44" s="8">
        <v>168</v>
      </c>
      <c r="E44" s="10"/>
      <c r="F44" s="10"/>
      <c r="H44" s="3"/>
      <c r="I44" s="3"/>
      <c r="J44" s="3"/>
      <c r="K44" s="3"/>
    </row>
    <row r="45" spans="1:11" x14ac:dyDescent="0.3">
      <c r="A45" s="3" t="str">
        <f t="shared" si="1"/>
        <v>12GA54.5144</v>
      </c>
      <c r="B45" s="3" t="s">
        <v>1</v>
      </c>
      <c r="C45" s="22">
        <v>54.5</v>
      </c>
      <c r="D45" s="8">
        <v>144</v>
      </c>
      <c r="E45" s="31"/>
      <c r="F45" s="31"/>
      <c r="G45" s="3"/>
      <c r="H45" s="3"/>
      <c r="I45" s="3"/>
      <c r="J45" s="3"/>
      <c r="K45" s="3"/>
    </row>
    <row r="46" spans="1:11" x14ac:dyDescent="0.3">
      <c r="A46" s="3" t="str">
        <f t="shared" si="1"/>
        <v>12GA54.5168</v>
      </c>
      <c r="B46" s="3" t="s">
        <v>1</v>
      </c>
      <c r="C46" s="22">
        <v>54.5</v>
      </c>
      <c r="D46" s="8">
        <v>168</v>
      </c>
      <c r="E46" s="47" t="s">
        <v>84</v>
      </c>
      <c r="F46" s="48"/>
      <c r="G46" s="3"/>
      <c r="H46" s="3"/>
      <c r="I46" s="3"/>
      <c r="J46" s="3"/>
      <c r="K46" s="3"/>
    </row>
    <row r="47" spans="1:11" x14ac:dyDescent="0.3">
      <c r="A47" s="3" t="str">
        <f t="shared" si="1"/>
        <v>12GA54.5192</v>
      </c>
      <c r="B47" s="3" t="s">
        <v>1</v>
      </c>
      <c r="C47" s="22">
        <v>54.5</v>
      </c>
      <c r="D47" s="8">
        <v>192</v>
      </c>
      <c r="E47" s="48"/>
      <c r="F47" s="48"/>
      <c r="G47" s="3"/>
      <c r="H47" s="3"/>
      <c r="I47" s="3"/>
      <c r="J47" s="3"/>
      <c r="K47" s="3"/>
    </row>
    <row r="48" spans="1:11" x14ac:dyDescent="0.3">
      <c r="A48" s="3" t="str">
        <f t="shared" si="1"/>
        <v>12GA54.5216</v>
      </c>
      <c r="B48" s="3" t="s">
        <v>1</v>
      </c>
      <c r="C48" s="22">
        <v>54.5</v>
      </c>
      <c r="D48" s="8">
        <v>216</v>
      </c>
      <c r="E48" s="48"/>
      <c r="F48" s="48"/>
      <c r="G48" s="3"/>
      <c r="H48" s="3"/>
      <c r="I48" s="3"/>
      <c r="J48" s="3"/>
      <c r="K48" s="3"/>
    </row>
    <row r="49" spans="1:11" x14ac:dyDescent="0.3">
      <c r="A49" s="3" t="str">
        <f t="shared" si="1"/>
        <v>12GA54.5240</v>
      </c>
      <c r="B49" s="3" t="s">
        <v>1</v>
      </c>
      <c r="C49" s="22">
        <v>54.5</v>
      </c>
      <c r="D49" s="8">
        <v>240</v>
      </c>
      <c r="E49" s="47" t="s">
        <v>85</v>
      </c>
      <c r="F49" s="48"/>
      <c r="G49" s="3"/>
      <c r="H49" s="3"/>
      <c r="I49" s="3"/>
      <c r="J49" s="3"/>
      <c r="K49" s="3"/>
    </row>
    <row r="50" spans="1:11" x14ac:dyDescent="0.3">
      <c r="A50" s="3" t="str">
        <f t="shared" si="1"/>
        <v>14GA54.5144</v>
      </c>
      <c r="B50" s="3" t="s">
        <v>2</v>
      </c>
      <c r="C50" s="22">
        <v>54.5</v>
      </c>
      <c r="D50" s="8">
        <v>144</v>
      </c>
      <c r="E50" s="48"/>
      <c r="F50" s="48"/>
      <c r="G50" s="3"/>
      <c r="H50" s="3"/>
      <c r="I50" s="3"/>
      <c r="J50" s="3"/>
      <c r="K50" s="3"/>
    </row>
    <row r="51" spans="1:11" x14ac:dyDescent="0.3">
      <c r="A51" s="3" t="str">
        <f t="shared" si="1"/>
        <v>14GA54.5168</v>
      </c>
      <c r="B51" s="3" t="s">
        <v>2</v>
      </c>
      <c r="C51" s="22">
        <v>54.5</v>
      </c>
      <c r="D51" s="8">
        <v>168</v>
      </c>
      <c r="E51" s="47" t="s">
        <v>86</v>
      </c>
      <c r="F51" s="48"/>
      <c r="G51" s="3"/>
      <c r="H51" s="3"/>
      <c r="I51" s="3"/>
      <c r="J51" s="3"/>
      <c r="K51" s="3"/>
    </row>
    <row r="52" spans="1:11" x14ac:dyDescent="0.3">
      <c r="A52" s="3" t="str">
        <f t="shared" si="1"/>
        <v>14GA54.5192</v>
      </c>
      <c r="B52" s="3" t="s">
        <v>2</v>
      </c>
      <c r="C52" s="22">
        <v>54.5</v>
      </c>
      <c r="D52" s="8">
        <v>192</v>
      </c>
      <c r="E52" s="48"/>
      <c r="F52" s="48"/>
      <c r="G52" s="3"/>
      <c r="H52" s="3"/>
      <c r="I52" s="3"/>
      <c r="J52" s="3"/>
      <c r="K52" s="3"/>
    </row>
    <row r="53" spans="1:11" x14ac:dyDescent="0.3">
      <c r="A53" s="3" t="str">
        <f t="shared" si="1"/>
        <v>14GA54.5216</v>
      </c>
      <c r="B53" s="3" t="s">
        <v>2</v>
      </c>
      <c r="C53" s="22">
        <v>54.5</v>
      </c>
      <c r="D53" s="8">
        <v>216</v>
      </c>
      <c r="E53" s="48"/>
      <c r="F53" s="48"/>
      <c r="G53" s="3"/>
      <c r="H53" s="3"/>
      <c r="I53" s="3"/>
      <c r="J53" s="3"/>
      <c r="K53" s="3"/>
    </row>
    <row r="54" spans="1:11" x14ac:dyDescent="0.3">
      <c r="A54" s="3" t="str">
        <f t="shared" si="1"/>
        <v>14GA54.5240</v>
      </c>
      <c r="B54" s="3" t="s">
        <v>2</v>
      </c>
      <c r="C54" s="22">
        <v>54.5</v>
      </c>
      <c r="D54" s="8">
        <v>240</v>
      </c>
      <c r="E54" s="47" t="s">
        <v>87</v>
      </c>
      <c r="F54" s="48"/>
      <c r="G54" s="3"/>
      <c r="H54" s="3"/>
      <c r="I54" s="3"/>
      <c r="J54" s="3"/>
      <c r="K54" s="3"/>
    </row>
    <row r="55" spans="1:11" x14ac:dyDescent="0.3">
      <c r="A55" s="3" t="str">
        <f t="shared" si="1"/>
        <v>16GA54.5144</v>
      </c>
      <c r="B55" s="3" t="s">
        <v>3</v>
      </c>
      <c r="C55" s="22">
        <v>54.5</v>
      </c>
      <c r="D55" s="8">
        <v>144</v>
      </c>
      <c r="E55" s="48"/>
      <c r="F55" s="48"/>
      <c r="G55" s="3"/>
      <c r="H55" s="3"/>
      <c r="I55" s="3"/>
      <c r="J55" s="3"/>
      <c r="K55" s="3"/>
    </row>
    <row r="56" spans="1:11" x14ac:dyDescent="0.3">
      <c r="A56" s="3" t="str">
        <f t="shared" si="1"/>
        <v>16GA54.5168</v>
      </c>
      <c r="B56" s="3" t="s">
        <v>3</v>
      </c>
      <c r="C56" s="22">
        <v>54.5</v>
      </c>
      <c r="D56" s="8">
        <v>168</v>
      </c>
      <c r="E56" s="47" t="s">
        <v>88</v>
      </c>
      <c r="F56" s="48"/>
      <c r="G56" s="3"/>
      <c r="H56" s="3"/>
      <c r="I56" s="3"/>
      <c r="J56" s="3"/>
      <c r="K56" s="3"/>
    </row>
    <row r="57" spans="1:11" x14ac:dyDescent="0.3">
      <c r="A57" s="3" t="str">
        <f t="shared" si="1"/>
        <v>16GA54.5192</v>
      </c>
      <c r="B57" s="3" t="s">
        <v>3</v>
      </c>
      <c r="C57" s="22">
        <v>54.5</v>
      </c>
      <c r="D57" s="8">
        <v>192</v>
      </c>
      <c r="E57" s="48"/>
      <c r="F57" s="48"/>
      <c r="G57" s="3"/>
      <c r="H57" s="3"/>
      <c r="I57" s="3"/>
      <c r="J57" s="3"/>
      <c r="K57" s="3"/>
    </row>
    <row r="58" spans="1:11" x14ac:dyDescent="0.3">
      <c r="A58" s="3" t="str">
        <f t="shared" si="1"/>
        <v>16GA54.5216</v>
      </c>
      <c r="B58" s="3" t="s">
        <v>3</v>
      </c>
      <c r="C58" s="22">
        <v>54.5</v>
      </c>
      <c r="D58" s="8">
        <v>216</v>
      </c>
      <c r="E58" s="48"/>
      <c r="F58" s="48"/>
      <c r="G58" s="3"/>
      <c r="H58" s="3"/>
      <c r="I58" s="3"/>
      <c r="J58" s="3"/>
      <c r="K58" s="3"/>
    </row>
    <row r="59" spans="1:11" x14ac:dyDescent="0.3">
      <c r="A59" s="3" t="str">
        <f t="shared" ref="A59:A91" si="2">B59&amp;C59&amp;D59</f>
        <v>16GA54.5240</v>
      </c>
      <c r="B59" s="3" t="s">
        <v>3</v>
      </c>
      <c r="C59" s="22">
        <v>54.5</v>
      </c>
      <c r="D59" s="8">
        <v>240</v>
      </c>
      <c r="E59" s="49" t="s">
        <v>170</v>
      </c>
      <c r="F59" s="48"/>
      <c r="G59" s="3"/>
      <c r="H59" s="3"/>
      <c r="I59" s="3"/>
      <c r="J59" s="3"/>
      <c r="K59" s="3"/>
    </row>
    <row r="60" spans="1:11" x14ac:dyDescent="0.3">
      <c r="A60" s="3" t="str">
        <f t="shared" si="2"/>
        <v>18GA50144</v>
      </c>
      <c r="B60" s="3" t="s">
        <v>4</v>
      </c>
      <c r="C60" s="8">
        <v>50</v>
      </c>
      <c r="D60" s="8">
        <v>144</v>
      </c>
      <c r="E60" s="47" t="s">
        <v>89</v>
      </c>
      <c r="F60" s="48"/>
      <c r="G60" s="3"/>
      <c r="H60" s="3"/>
      <c r="I60" s="3"/>
      <c r="J60" s="3"/>
      <c r="K60" s="3"/>
    </row>
    <row r="61" spans="1:11" x14ac:dyDescent="0.3">
      <c r="A61" s="3" t="str">
        <f t="shared" si="2"/>
        <v>18GA50168</v>
      </c>
      <c r="B61" s="3" t="s">
        <v>4</v>
      </c>
      <c r="C61" s="8">
        <v>50</v>
      </c>
      <c r="D61" s="8">
        <v>168</v>
      </c>
      <c r="E61" s="47" t="s">
        <v>90</v>
      </c>
      <c r="F61" s="48"/>
      <c r="G61" s="3"/>
      <c r="H61" s="3"/>
      <c r="I61" s="3"/>
      <c r="J61" s="3"/>
      <c r="K61" s="3"/>
    </row>
    <row r="62" spans="1:11" x14ac:dyDescent="0.3">
      <c r="A62" s="3" t="str">
        <f t="shared" si="2"/>
        <v>18GA50192</v>
      </c>
      <c r="B62" s="3" t="s">
        <v>4</v>
      </c>
      <c r="C62" s="8">
        <v>50</v>
      </c>
      <c r="D62" s="8">
        <v>192</v>
      </c>
      <c r="E62" s="31"/>
      <c r="F62" s="31"/>
      <c r="G62" s="3"/>
      <c r="H62" s="3"/>
      <c r="I62" s="3"/>
      <c r="J62" s="3"/>
      <c r="K62" s="3"/>
    </row>
    <row r="63" spans="1:11" x14ac:dyDescent="0.3">
      <c r="A63" s="3" t="str">
        <f t="shared" si="2"/>
        <v>18GA50216</v>
      </c>
      <c r="B63" s="3" t="s">
        <v>4</v>
      </c>
      <c r="C63" s="8">
        <v>50</v>
      </c>
      <c r="D63" s="8">
        <v>216</v>
      </c>
      <c r="E63" s="31"/>
      <c r="F63" s="31"/>
      <c r="G63" s="3"/>
      <c r="H63" s="3"/>
      <c r="I63" s="3"/>
      <c r="J63" s="3"/>
      <c r="K63" s="3"/>
    </row>
    <row r="64" spans="1:11" x14ac:dyDescent="0.3">
      <c r="A64" s="3" t="str">
        <f t="shared" si="2"/>
        <v>20GA48120</v>
      </c>
      <c r="B64" s="3" t="s">
        <v>67</v>
      </c>
      <c r="C64" s="28">
        <v>48</v>
      </c>
      <c r="D64" s="28">
        <v>120</v>
      </c>
      <c r="E64" s="23" t="s">
        <v>68</v>
      </c>
      <c r="F64" s="10"/>
      <c r="G64" s="3"/>
      <c r="H64" s="3"/>
      <c r="I64" s="3"/>
      <c r="J64" s="3"/>
      <c r="K64" s="3"/>
    </row>
    <row r="65" spans="1:11" x14ac:dyDescent="0.3">
      <c r="A65" s="3" t="str">
        <f t="shared" si="2"/>
        <v>0.1AL36144</v>
      </c>
      <c r="B65" s="3" t="s">
        <v>17</v>
      </c>
      <c r="C65" s="8">
        <v>36</v>
      </c>
      <c r="D65" s="8">
        <v>144</v>
      </c>
      <c r="E65" s="3"/>
      <c r="F65" s="3"/>
      <c r="G65" s="3"/>
      <c r="H65" s="3"/>
      <c r="I65" s="3"/>
      <c r="J65" s="3" t="s">
        <v>27</v>
      </c>
      <c r="K65" s="3"/>
    </row>
    <row r="66" spans="1:11" x14ac:dyDescent="0.3">
      <c r="A66" s="3" t="str">
        <f t="shared" si="2"/>
        <v>0.1AL48144</v>
      </c>
      <c r="B66" s="3" t="s">
        <v>17</v>
      </c>
      <c r="C66" s="8">
        <v>48</v>
      </c>
      <c r="D66" s="8">
        <v>144</v>
      </c>
      <c r="E66" s="3"/>
      <c r="F66" s="3"/>
      <c r="G66" s="3"/>
      <c r="H66" s="3"/>
      <c r="I66" s="3"/>
      <c r="J66" s="3" t="s">
        <v>28</v>
      </c>
      <c r="K66" s="3"/>
    </row>
    <row r="67" spans="1:11" x14ac:dyDescent="0.3">
      <c r="A67" s="3" t="str">
        <f t="shared" si="2"/>
        <v>0.1AL60144</v>
      </c>
      <c r="B67" s="3" t="s">
        <v>17</v>
      </c>
      <c r="C67" s="8">
        <v>60</v>
      </c>
      <c r="D67" s="8">
        <v>144</v>
      </c>
      <c r="E67" s="3"/>
      <c r="F67" s="3"/>
      <c r="G67" s="3"/>
      <c r="H67" s="3"/>
      <c r="I67" s="3"/>
      <c r="J67" s="24" t="s">
        <v>20</v>
      </c>
      <c r="K67" s="3"/>
    </row>
    <row r="68" spans="1:11" x14ac:dyDescent="0.3">
      <c r="A68" s="3" t="str">
        <f t="shared" si="2"/>
        <v>0.19AL60144</v>
      </c>
      <c r="B68" s="3" t="s">
        <v>16</v>
      </c>
      <c r="C68" s="8">
        <v>60</v>
      </c>
      <c r="D68" s="8">
        <v>144</v>
      </c>
      <c r="E68" s="3"/>
      <c r="F68" s="3"/>
      <c r="G68" s="3"/>
      <c r="H68" s="3"/>
      <c r="I68" s="3"/>
      <c r="J68" s="3" t="s">
        <v>29</v>
      </c>
      <c r="K68" s="3"/>
    </row>
    <row r="69" spans="1:11" x14ac:dyDescent="0.3">
      <c r="A69" s="3" t="str">
        <f t="shared" si="2"/>
        <v>0.19AL48144</v>
      </c>
      <c r="B69" s="3" t="s">
        <v>16</v>
      </c>
      <c r="C69" s="8">
        <v>48</v>
      </c>
      <c r="D69" s="8">
        <v>144</v>
      </c>
      <c r="E69" s="3"/>
      <c r="F69" s="3"/>
      <c r="G69" s="3"/>
      <c r="H69" s="3"/>
      <c r="I69" s="3"/>
      <c r="J69" s="3" t="s">
        <v>30</v>
      </c>
      <c r="K69" s="3"/>
    </row>
    <row r="70" spans="1:11" x14ac:dyDescent="0.3">
      <c r="A70" s="3" t="str">
        <f t="shared" si="2"/>
        <v>0.125AL30120</v>
      </c>
      <c r="B70" s="3" t="s">
        <v>18</v>
      </c>
      <c r="C70" s="8">
        <v>30</v>
      </c>
      <c r="D70" s="8">
        <v>120</v>
      </c>
      <c r="E70" s="3"/>
      <c r="F70" s="3"/>
      <c r="G70" s="3"/>
      <c r="H70" s="3"/>
      <c r="I70" s="3"/>
      <c r="J70" s="3"/>
      <c r="K70" s="3"/>
    </row>
    <row r="71" spans="1:11" x14ac:dyDescent="0.3">
      <c r="A71" s="3" t="str">
        <f t="shared" si="2"/>
        <v>0.125AL30144</v>
      </c>
      <c r="B71" s="3" t="s">
        <v>18</v>
      </c>
      <c r="C71" s="8">
        <v>30</v>
      </c>
      <c r="D71" s="8">
        <v>144</v>
      </c>
      <c r="E71" s="3"/>
      <c r="F71" s="3"/>
      <c r="G71" s="3"/>
      <c r="H71" s="3"/>
      <c r="I71" s="3"/>
      <c r="J71" s="3"/>
      <c r="K71" s="3"/>
    </row>
    <row r="72" spans="1:11" x14ac:dyDescent="0.3">
      <c r="A72" s="3" t="str">
        <f t="shared" si="2"/>
        <v>0.125AL30168</v>
      </c>
      <c r="B72" s="3" t="s">
        <v>18</v>
      </c>
      <c r="C72" s="8">
        <v>30</v>
      </c>
      <c r="D72" s="8">
        <v>168</v>
      </c>
      <c r="E72" s="3"/>
      <c r="F72" s="3"/>
      <c r="G72" s="3"/>
      <c r="H72" s="3"/>
      <c r="I72" s="3"/>
      <c r="J72" s="3"/>
      <c r="K72" s="3"/>
    </row>
    <row r="73" spans="1:11" x14ac:dyDescent="0.3">
      <c r="A73" s="3" t="str">
        <f t="shared" si="2"/>
        <v>0.125AL30192</v>
      </c>
      <c r="B73" s="3" t="s">
        <v>18</v>
      </c>
      <c r="C73" s="8">
        <v>30</v>
      </c>
      <c r="D73" s="8">
        <v>192</v>
      </c>
      <c r="E73" s="3"/>
      <c r="F73" s="3"/>
      <c r="G73" s="3"/>
      <c r="H73" s="3"/>
      <c r="I73" s="3"/>
      <c r="J73" s="3"/>
      <c r="K73" s="3"/>
    </row>
    <row r="74" spans="1:11" x14ac:dyDescent="0.3">
      <c r="A74" s="3" t="str">
        <f t="shared" si="2"/>
        <v>0.125AL30216</v>
      </c>
      <c r="B74" s="3" t="s">
        <v>18</v>
      </c>
      <c r="C74" s="8">
        <v>30</v>
      </c>
      <c r="D74" s="8">
        <v>216</v>
      </c>
      <c r="E74" s="3"/>
      <c r="F74" s="3"/>
      <c r="G74" s="3"/>
      <c r="H74" s="3"/>
      <c r="I74" s="3"/>
      <c r="J74" s="3"/>
      <c r="K74" s="3"/>
    </row>
    <row r="75" spans="1:11" x14ac:dyDescent="0.3">
      <c r="A75" s="3" t="str">
        <f t="shared" si="2"/>
        <v>0.125AL30264</v>
      </c>
      <c r="B75" s="3" t="s">
        <v>18</v>
      </c>
      <c r="C75" s="8">
        <v>30</v>
      </c>
      <c r="D75" s="8">
        <v>264</v>
      </c>
      <c r="E75" s="3"/>
      <c r="F75" s="3"/>
      <c r="G75" s="3"/>
      <c r="H75" s="3"/>
      <c r="I75" s="3"/>
      <c r="J75" s="3"/>
      <c r="K75" s="3"/>
    </row>
    <row r="76" spans="1:11" x14ac:dyDescent="0.3">
      <c r="A76" s="3" t="str">
        <f t="shared" si="2"/>
        <v>0.125AL4896</v>
      </c>
      <c r="B76" s="3" t="s">
        <v>18</v>
      </c>
      <c r="C76" s="8">
        <v>48</v>
      </c>
      <c r="D76" s="8">
        <v>96</v>
      </c>
      <c r="E76" s="3"/>
      <c r="F76" s="3"/>
      <c r="G76" s="3"/>
      <c r="H76" s="3"/>
      <c r="I76" s="3"/>
      <c r="J76" s="3"/>
      <c r="K76" s="3"/>
    </row>
    <row r="77" spans="1:11" x14ac:dyDescent="0.3">
      <c r="A77" s="3" t="str">
        <f t="shared" si="2"/>
        <v>0.125AL48120</v>
      </c>
      <c r="B77" s="3" t="s">
        <v>18</v>
      </c>
      <c r="C77" s="8">
        <v>48</v>
      </c>
      <c r="D77" s="8">
        <v>120</v>
      </c>
      <c r="E77" s="3"/>
      <c r="F77" s="3"/>
      <c r="G77" s="3"/>
      <c r="H77" s="3"/>
      <c r="I77" s="3"/>
      <c r="J77" s="3"/>
      <c r="K77" s="3"/>
    </row>
    <row r="78" spans="1:11" x14ac:dyDescent="0.3">
      <c r="A78" s="3" t="str">
        <f t="shared" si="2"/>
        <v>0.125AL48144</v>
      </c>
      <c r="B78" s="3" t="s">
        <v>18</v>
      </c>
      <c r="C78" s="8">
        <v>48</v>
      </c>
      <c r="D78" s="8">
        <v>144</v>
      </c>
      <c r="E78" s="3"/>
      <c r="F78" s="3"/>
      <c r="G78" s="3"/>
      <c r="H78" s="3"/>
      <c r="I78" s="3"/>
      <c r="J78" s="3"/>
      <c r="K78" s="3"/>
    </row>
    <row r="79" spans="1:11" x14ac:dyDescent="0.3">
      <c r="A79" s="3" t="str">
        <f t="shared" si="2"/>
        <v>0.125AL55120</v>
      </c>
      <c r="B79" s="3" t="s">
        <v>18</v>
      </c>
      <c r="C79" s="8">
        <v>55</v>
      </c>
      <c r="D79" s="8">
        <v>120</v>
      </c>
      <c r="E79" s="3"/>
      <c r="F79" s="3"/>
      <c r="G79" s="3"/>
      <c r="H79" s="3"/>
      <c r="I79" s="3"/>
      <c r="J79" s="3"/>
      <c r="K79" s="3"/>
    </row>
    <row r="80" spans="1:11" x14ac:dyDescent="0.3">
      <c r="A80" s="3" t="str">
        <f t="shared" si="2"/>
        <v>0.125AL55144</v>
      </c>
      <c r="B80" s="3" t="s">
        <v>18</v>
      </c>
      <c r="C80" s="8">
        <v>55</v>
      </c>
      <c r="D80" s="8">
        <v>144</v>
      </c>
      <c r="E80" s="3"/>
      <c r="F80" s="3"/>
      <c r="G80" s="3"/>
      <c r="H80" s="3"/>
      <c r="I80" s="3"/>
      <c r="J80" s="3"/>
      <c r="K80" s="3"/>
    </row>
    <row r="81" spans="1:11" x14ac:dyDescent="0.3">
      <c r="A81" s="3" t="str">
        <f t="shared" si="2"/>
        <v>0.125AL55168</v>
      </c>
      <c r="B81" s="3" t="s">
        <v>18</v>
      </c>
      <c r="C81" s="8">
        <v>55</v>
      </c>
      <c r="D81" s="8">
        <v>168</v>
      </c>
      <c r="E81" s="3"/>
      <c r="F81" s="3"/>
      <c r="G81" s="3"/>
      <c r="H81" s="3"/>
      <c r="I81" s="3"/>
      <c r="J81" s="3"/>
      <c r="K81" s="3"/>
    </row>
    <row r="82" spans="1:11" x14ac:dyDescent="0.3">
      <c r="A82" s="3" t="str">
        <f t="shared" si="2"/>
        <v>0.125AL55192</v>
      </c>
      <c r="B82" s="3" t="s">
        <v>18</v>
      </c>
      <c r="C82" s="8">
        <v>55</v>
      </c>
      <c r="D82" s="8">
        <v>192</v>
      </c>
      <c r="E82" s="3"/>
      <c r="F82" s="3"/>
      <c r="G82" s="3"/>
      <c r="H82" s="3"/>
      <c r="I82" s="3"/>
      <c r="J82" s="3"/>
      <c r="K82" s="3"/>
    </row>
    <row r="83" spans="1:11" x14ac:dyDescent="0.3">
      <c r="A83" s="3" t="str">
        <f t="shared" si="2"/>
        <v>0.125AL55216</v>
      </c>
      <c r="B83" s="3" t="s">
        <v>18</v>
      </c>
      <c r="C83" s="8">
        <v>55</v>
      </c>
      <c r="D83" s="8">
        <v>216</v>
      </c>
      <c r="E83" s="3"/>
      <c r="F83" s="3"/>
      <c r="G83" s="3"/>
      <c r="H83" s="3"/>
      <c r="I83" s="3"/>
      <c r="J83" s="3"/>
      <c r="K83" s="3"/>
    </row>
    <row r="84" spans="1:11" x14ac:dyDescent="0.3">
      <c r="A84" s="3" t="str">
        <f t="shared" si="2"/>
        <v>0.125AL55264</v>
      </c>
      <c r="B84" s="3" t="s">
        <v>18</v>
      </c>
      <c r="C84" s="8">
        <v>55</v>
      </c>
      <c r="D84" s="8">
        <v>264</v>
      </c>
      <c r="E84" s="3"/>
      <c r="F84" s="3"/>
      <c r="G84" s="3"/>
      <c r="H84" s="3"/>
      <c r="I84" s="3"/>
      <c r="J84" s="3"/>
      <c r="K84" s="3"/>
    </row>
    <row r="85" spans="1:11" x14ac:dyDescent="0.3">
      <c r="A85" s="3" t="str">
        <f t="shared" si="2"/>
        <v>0.125AL60120</v>
      </c>
      <c r="B85" s="3" t="s">
        <v>18</v>
      </c>
      <c r="C85" s="8">
        <v>60</v>
      </c>
      <c r="D85" s="8">
        <v>120</v>
      </c>
      <c r="E85" s="3"/>
      <c r="F85" s="3"/>
      <c r="G85" s="3"/>
      <c r="H85" s="3"/>
      <c r="I85" s="3"/>
      <c r="J85" s="3"/>
      <c r="K85" s="3"/>
    </row>
    <row r="86" spans="1:11" x14ac:dyDescent="0.3">
      <c r="A86" s="3" t="str">
        <f t="shared" si="2"/>
        <v>0.125AL60144</v>
      </c>
      <c r="B86" s="3" t="s">
        <v>18</v>
      </c>
      <c r="C86" s="8">
        <v>60</v>
      </c>
      <c r="D86" s="8">
        <v>144</v>
      </c>
      <c r="E86" s="3"/>
      <c r="F86" s="3"/>
      <c r="G86" s="3"/>
      <c r="H86" s="3"/>
      <c r="I86" s="3"/>
      <c r="J86" s="3" t="s">
        <v>31</v>
      </c>
      <c r="K86" s="3"/>
    </row>
    <row r="87" spans="1:11" x14ac:dyDescent="0.3">
      <c r="A87" s="3" t="str">
        <f t="shared" si="2"/>
        <v>22GA PERF60144</v>
      </c>
      <c r="B87" s="3" t="s">
        <v>24</v>
      </c>
      <c r="C87" s="11">
        <v>60</v>
      </c>
      <c r="D87" s="11">
        <v>144</v>
      </c>
      <c r="E87" s="3"/>
      <c r="F87" s="3"/>
      <c r="G87" s="3"/>
      <c r="H87" s="3"/>
      <c r="I87" s="3"/>
      <c r="J87" s="3"/>
      <c r="K87" s="3"/>
    </row>
    <row r="88" spans="1:11" x14ac:dyDescent="0.3">
      <c r="A88" s="12" t="str">
        <f t="shared" si="2"/>
        <v>22GA PERF60156</v>
      </c>
      <c r="B88" s="3" t="s">
        <v>24</v>
      </c>
      <c r="C88" s="11">
        <v>60</v>
      </c>
      <c r="D88" s="13">
        <v>156</v>
      </c>
      <c r="E88" s="14" t="s">
        <v>32</v>
      </c>
      <c r="F88" s="12"/>
      <c r="G88" s="12"/>
      <c r="H88" s="12"/>
      <c r="I88" s="12"/>
      <c r="J88" s="12"/>
      <c r="K88" s="3"/>
    </row>
    <row r="89" spans="1:11" x14ac:dyDescent="0.3">
      <c r="A89" s="12" t="str">
        <f t="shared" si="2"/>
        <v>16GA PERF26.5146.5</v>
      </c>
      <c r="B89" s="12" t="s">
        <v>22</v>
      </c>
      <c r="C89" s="13">
        <v>26.5</v>
      </c>
      <c r="D89" s="13">
        <v>146.5</v>
      </c>
      <c r="E89" s="30" t="s">
        <v>33</v>
      </c>
      <c r="F89" s="12"/>
      <c r="G89" s="12"/>
      <c r="H89" s="12"/>
      <c r="I89" s="12"/>
      <c r="J89" s="12"/>
      <c r="K89" s="3"/>
    </row>
    <row r="90" spans="1:11" x14ac:dyDescent="0.3">
      <c r="A90" s="12" t="str">
        <f t="shared" si="2"/>
        <v>7GA4896</v>
      </c>
      <c r="B90" s="3" t="s">
        <v>25</v>
      </c>
      <c r="C90" s="11">
        <v>48</v>
      </c>
      <c r="D90" s="11">
        <v>96</v>
      </c>
      <c r="E90" s="3"/>
      <c r="F90" s="3"/>
      <c r="G90" s="3"/>
      <c r="H90" s="3"/>
      <c r="I90" s="3"/>
      <c r="J90" s="3"/>
      <c r="K90" s="3" t="s">
        <v>34</v>
      </c>
    </row>
    <row r="91" spans="1:11" x14ac:dyDescent="0.3">
      <c r="A91" s="12" t="str">
        <f t="shared" si="2"/>
        <v>7GA6096</v>
      </c>
      <c r="B91" s="3" t="s">
        <v>25</v>
      </c>
      <c r="C91" s="11">
        <v>60</v>
      </c>
      <c r="D91" s="11">
        <v>96</v>
      </c>
      <c r="E91" s="3"/>
      <c r="F91" s="3"/>
      <c r="G91" s="3"/>
      <c r="H91" s="3"/>
      <c r="I91" s="3"/>
      <c r="J91" s="3"/>
      <c r="K91" s="3" t="s">
        <v>35</v>
      </c>
    </row>
    <row r="92" spans="1:11" x14ac:dyDescent="0.3">
      <c r="A92" s="12" t="str">
        <f t="shared" ref="A92:A96" si="3">B92&amp;C92&amp;D92</f>
        <v>7GA72144</v>
      </c>
      <c r="B92" s="3" t="s">
        <v>25</v>
      </c>
      <c r="C92" s="11">
        <v>72</v>
      </c>
      <c r="D92" s="11">
        <v>144</v>
      </c>
      <c r="E92" s="3"/>
      <c r="F92" s="3"/>
      <c r="G92" s="3"/>
      <c r="H92" s="3"/>
      <c r="I92" s="3"/>
      <c r="J92" s="3"/>
      <c r="K92" s="3" t="s">
        <v>36</v>
      </c>
    </row>
    <row r="93" spans="1:11" x14ac:dyDescent="0.3">
      <c r="A93" s="12" t="str">
        <f t="shared" si="3"/>
        <v>0.25HR48144</v>
      </c>
      <c r="B93" s="3" t="s">
        <v>19</v>
      </c>
      <c r="C93" s="11">
        <v>48</v>
      </c>
      <c r="D93" s="11">
        <v>144</v>
      </c>
      <c r="E93" s="3"/>
      <c r="F93" s="3"/>
      <c r="G93" s="3"/>
      <c r="H93" s="3"/>
      <c r="I93" s="3"/>
      <c r="J93" s="3"/>
      <c r="K93" s="3" t="s">
        <v>37</v>
      </c>
    </row>
    <row r="94" spans="1:11" x14ac:dyDescent="0.3">
      <c r="A94" s="12" t="str">
        <f t="shared" si="3"/>
        <v>0.25HR48120</v>
      </c>
      <c r="B94" s="3" t="s">
        <v>19</v>
      </c>
      <c r="C94" s="11">
        <v>48</v>
      </c>
      <c r="D94" s="11">
        <v>120</v>
      </c>
      <c r="E94" s="3"/>
      <c r="F94" s="3"/>
      <c r="G94" s="3"/>
      <c r="H94" s="3"/>
      <c r="I94" s="3"/>
      <c r="J94" s="3"/>
      <c r="K94" s="3" t="s">
        <v>38</v>
      </c>
    </row>
    <row r="95" spans="1:11" x14ac:dyDescent="0.3">
      <c r="A95" s="12" t="str">
        <f t="shared" si="3"/>
        <v>16GA PERF43.563144</v>
      </c>
      <c r="B95" s="3" t="s">
        <v>22</v>
      </c>
      <c r="C95" s="11">
        <v>43.563000000000002</v>
      </c>
      <c r="D95" s="11">
        <v>144</v>
      </c>
      <c r="E95" s="23" t="s">
        <v>69</v>
      </c>
      <c r="F95" s="3"/>
      <c r="G95" s="3"/>
      <c r="H95" s="3"/>
      <c r="I95" s="3"/>
      <c r="J95" s="3"/>
      <c r="K95" s="3"/>
    </row>
    <row r="96" spans="1:11" x14ac:dyDescent="0.3">
      <c r="A96" s="12" t="str">
        <f t="shared" si="3"/>
        <v>16GA PERF26.5144</v>
      </c>
      <c r="B96" s="3" t="s">
        <v>22</v>
      </c>
      <c r="C96" s="11">
        <v>26.5</v>
      </c>
      <c r="D96" s="11">
        <v>144</v>
      </c>
      <c r="E96" s="24" t="s">
        <v>70</v>
      </c>
      <c r="F96" s="3"/>
      <c r="G96" s="3"/>
      <c r="H96" s="3"/>
      <c r="I96" s="3"/>
      <c r="J96" s="3"/>
      <c r="K96" s="3"/>
    </row>
    <row r="97" spans="1:11" x14ac:dyDescent="0.3">
      <c r="A97" s="12"/>
      <c r="B97" s="3"/>
      <c r="C97" s="28"/>
      <c r="D97" s="28"/>
      <c r="E97" s="3"/>
      <c r="F97" s="3"/>
      <c r="G97" s="3"/>
      <c r="H97" s="3"/>
      <c r="I97" s="3"/>
      <c r="J97" s="3"/>
      <c r="K97" s="3"/>
    </row>
    <row r="98" spans="1:1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13" spans="5:8" x14ac:dyDescent="0.3">
      <c r="F113" s="26"/>
      <c r="G113" s="26"/>
      <c r="H113" s="26"/>
    </row>
    <row r="114" spans="5:8" x14ac:dyDescent="0.3">
      <c r="F114" s="26"/>
      <c r="G114" s="26"/>
      <c r="H114" s="26"/>
    </row>
    <row r="115" spans="5:8" x14ac:dyDescent="0.3">
      <c r="E115" s="26"/>
    </row>
    <row r="116" spans="5:8" x14ac:dyDescent="0.3">
      <c r="E116" s="26"/>
      <c r="F116" s="26"/>
      <c r="G116" s="26"/>
      <c r="H116" s="26"/>
    </row>
    <row r="117" spans="5:8" x14ac:dyDescent="0.3">
      <c r="F117" s="26"/>
      <c r="G117" s="26"/>
      <c r="H117" s="26"/>
    </row>
    <row r="118" spans="5:8" x14ac:dyDescent="0.3">
      <c r="E118" s="26"/>
      <c r="F118" s="26"/>
      <c r="G118" s="26"/>
      <c r="H118" s="26"/>
    </row>
    <row r="119" spans="5:8" x14ac:dyDescent="0.3">
      <c r="E119" s="26"/>
    </row>
    <row r="120" spans="5:8" x14ac:dyDescent="0.3">
      <c r="E120" s="26"/>
    </row>
    <row r="138" spans="5:8" x14ac:dyDescent="0.3">
      <c r="F138" s="27"/>
      <c r="G138" s="27"/>
      <c r="H138" s="27"/>
    </row>
    <row r="140" spans="5:8" x14ac:dyDescent="0.3">
      <c r="E140" s="27"/>
    </row>
  </sheetData>
  <autoFilter ref="A1:K96" xr:uid="{00000000-0001-0000-0100-000000000000}"/>
  <mergeCells count="1">
    <mergeCell ref="P1:Q1"/>
  </mergeCells>
  <phoneticPr fontId="4" type="noConversion"/>
  <pageMargins left="0.19685039370078738" right="0.19685039370078738" top="0.19685039370078738" bottom="0.19685039370078738" header="0.11811023622047243" footer="0.11811023622047243"/>
  <pageSetup paperSize="3" scale="92" firstPageNumber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MK175"/>
  <sheetViews>
    <sheetView showGridLines="0" tabSelected="1" zoomScale="55" zoomScaleNormal="55" workbookViewId="0">
      <selection activeCell="Q9" sqref="Q9"/>
    </sheetView>
  </sheetViews>
  <sheetFormatPr defaultColWidth="10.44140625" defaultRowHeight="15.6" x14ac:dyDescent="0.3"/>
  <cols>
    <col min="1" max="1" width="12.88671875" style="20" bestFit="1" customWidth="1"/>
    <col min="2" max="2" width="11" style="16" bestFit="1" customWidth="1"/>
    <col min="3" max="3" width="20.6640625" style="16" bestFit="1" customWidth="1"/>
    <col min="4" max="4" width="13" style="16" bestFit="1" customWidth="1"/>
    <col min="5" max="5" width="10.44140625" style="19" bestFit="1" customWidth="1"/>
    <col min="6" max="6" width="9" style="19" bestFit="1" customWidth="1"/>
    <col min="7" max="7" width="8.5546875" style="19" bestFit="1" customWidth="1"/>
    <col min="8" max="8" width="8.44140625" style="19" bestFit="1" customWidth="1"/>
    <col min="9" max="10" width="9.21875" style="19" bestFit="1" customWidth="1"/>
    <col min="11" max="11" width="12.6640625" style="16" bestFit="1" customWidth="1"/>
    <col min="12" max="12" width="25.109375" style="16" bestFit="1" customWidth="1"/>
    <col min="13" max="13" width="39.6640625" style="21" bestFit="1" customWidth="1"/>
    <col min="14" max="14" width="55.6640625" style="20" bestFit="1" customWidth="1"/>
    <col min="15" max="15" width="13.21875" style="20" bestFit="1" customWidth="1"/>
    <col min="16" max="16" width="16.88671875" style="20" bestFit="1" customWidth="1"/>
    <col min="17" max="17" width="19.33203125" style="20" bestFit="1" customWidth="1"/>
    <col min="18" max="18" width="17.88671875" style="20" bestFit="1" customWidth="1"/>
    <col min="19" max="19" width="23.77734375" style="20" bestFit="1" customWidth="1"/>
    <col min="20" max="20" width="19.109375" style="17" bestFit="1" customWidth="1"/>
    <col min="21" max="21" width="35.6640625" style="17" customWidth="1"/>
    <col min="22" max="22" width="35.109375" style="17" bestFit="1" customWidth="1"/>
    <col min="23" max="23" width="20.109375" style="20" bestFit="1" customWidth="1"/>
    <col min="24" max="24" width="21.33203125" style="16" bestFit="1" customWidth="1"/>
    <col min="25" max="25" width="18.44140625" style="16" bestFit="1" customWidth="1"/>
    <col min="26" max="26" width="17.6640625" style="15" bestFit="1" customWidth="1"/>
    <col min="27" max="27" width="19.5546875" style="15" bestFit="1" customWidth="1"/>
    <col min="28" max="28" width="42.33203125" style="15" bestFit="1" customWidth="1"/>
    <col min="29" max="29" width="40.6640625" style="15" bestFit="1" customWidth="1"/>
    <col min="30" max="30" width="26.33203125" style="15" bestFit="1" customWidth="1"/>
    <col min="31" max="1025" width="10.44140625" style="15"/>
    <col min="1026" max="16384" width="10.44140625" style="17"/>
  </cols>
  <sheetData>
    <row r="1" spans="1:1025" ht="18" customHeight="1" x14ac:dyDescent="0.3">
      <c r="A1" s="202" t="s">
        <v>78</v>
      </c>
      <c r="B1" s="202"/>
      <c r="C1" s="203" t="s">
        <v>220</v>
      </c>
      <c r="D1" s="204"/>
      <c r="E1" s="204"/>
      <c r="F1" s="204"/>
      <c r="G1" s="204"/>
      <c r="H1" s="204"/>
      <c r="I1" s="205"/>
      <c r="J1" s="38" t="s">
        <v>93</v>
      </c>
      <c r="K1" s="42" t="s">
        <v>218</v>
      </c>
      <c r="L1" s="38" t="s">
        <v>80</v>
      </c>
      <c r="M1" s="55" t="s">
        <v>218</v>
      </c>
      <c r="N1" s="196" t="s">
        <v>219</v>
      </c>
      <c r="O1" s="198"/>
      <c r="P1" s="196" t="s">
        <v>219</v>
      </c>
      <c r="Q1" s="197"/>
      <c r="R1" s="197"/>
      <c r="S1" s="197"/>
      <c r="T1" s="198"/>
      <c r="U1" s="51"/>
      <c r="V1" s="5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18" customHeight="1" x14ac:dyDescent="0.3">
      <c r="A2" s="202" t="s">
        <v>79</v>
      </c>
      <c r="B2" s="202"/>
      <c r="C2" s="206" t="s">
        <v>217</v>
      </c>
      <c r="D2" s="207"/>
      <c r="E2" s="207"/>
      <c r="F2" s="207"/>
      <c r="G2" s="207"/>
      <c r="H2" s="207"/>
      <c r="I2" s="208"/>
      <c r="J2" s="39" t="s">
        <v>81</v>
      </c>
      <c r="K2" s="43">
        <v>45630</v>
      </c>
      <c r="L2" s="39" t="s">
        <v>82</v>
      </c>
      <c r="M2" s="55" t="s">
        <v>218</v>
      </c>
      <c r="N2" s="199"/>
      <c r="O2" s="201"/>
      <c r="P2" s="199"/>
      <c r="Q2" s="200"/>
      <c r="R2" s="200"/>
      <c r="S2" s="200"/>
      <c r="T2" s="201"/>
      <c r="U2" s="51"/>
      <c r="V2" s="51"/>
      <c r="W2" s="18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 s="36" customFormat="1" ht="18" x14ac:dyDescent="0.3">
      <c r="A3" s="32" t="s">
        <v>92</v>
      </c>
      <c r="B3" s="33" t="s">
        <v>166</v>
      </c>
      <c r="C3" s="33" t="s">
        <v>165</v>
      </c>
      <c r="D3" s="33" t="s">
        <v>0</v>
      </c>
      <c r="E3" s="33" t="s">
        <v>42</v>
      </c>
      <c r="F3" s="34" t="s">
        <v>41</v>
      </c>
      <c r="G3" s="34" t="s">
        <v>43</v>
      </c>
      <c r="H3" s="34" t="s">
        <v>44</v>
      </c>
      <c r="I3" s="34" t="s">
        <v>45</v>
      </c>
      <c r="J3" s="34" t="s">
        <v>46</v>
      </c>
      <c r="K3" s="34" t="s">
        <v>47</v>
      </c>
      <c r="L3" s="33" t="s">
        <v>167</v>
      </c>
      <c r="M3" s="33" t="s">
        <v>40</v>
      </c>
      <c r="N3" s="33" t="s">
        <v>39</v>
      </c>
      <c r="O3" s="33" t="s">
        <v>168</v>
      </c>
      <c r="P3" s="33" t="s">
        <v>91</v>
      </c>
      <c r="Q3" s="44" t="s">
        <v>48</v>
      </c>
      <c r="R3" s="45" t="s">
        <v>83</v>
      </c>
      <c r="S3" s="45" t="s">
        <v>164</v>
      </c>
      <c r="T3" s="45" t="s">
        <v>77</v>
      </c>
      <c r="U3" s="45" t="s">
        <v>180</v>
      </c>
      <c r="V3" s="45" t="s">
        <v>178</v>
      </c>
      <c r="W3" s="35" t="s">
        <v>49</v>
      </c>
      <c r="X3" s="35" t="s">
        <v>50</v>
      </c>
      <c r="Y3" s="35" t="s">
        <v>66</v>
      </c>
      <c r="Z3" s="35" t="s">
        <v>51</v>
      </c>
      <c r="AA3" s="35" t="s">
        <v>52</v>
      </c>
      <c r="AB3" s="35" t="s">
        <v>53</v>
      </c>
      <c r="AC3" s="35" t="s">
        <v>179</v>
      </c>
      <c r="AD3" s="40" t="s">
        <v>155</v>
      </c>
    </row>
    <row r="4" spans="1:1025" s="37" customFormat="1" ht="18" x14ac:dyDescent="0.3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169"/>
      <c r="M4" s="160" t="s">
        <v>134</v>
      </c>
      <c r="N4" s="169"/>
      <c r="O4" s="88"/>
      <c r="P4" s="89"/>
      <c r="Q4" s="89"/>
      <c r="R4" s="89"/>
      <c r="S4" s="89"/>
      <c r="T4" s="185"/>
      <c r="U4" s="89"/>
      <c r="V4" s="89"/>
      <c r="W4" s="89"/>
      <c r="X4" s="89"/>
      <c r="Y4" s="89"/>
      <c r="Z4" s="89"/>
      <c r="AA4" s="89"/>
      <c r="AB4" s="89"/>
      <c r="AC4" s="89"/>
      <c r="AD4" s="90"/>
    </row>
    <row r="5" spans="1:1025" s="37" customFormat="1" ht="18" x14ac:dyDescent="0.3">
      <c r="A5" s="91">
        <v>1724906</v>
      </c>
      <c r="B5" s="92">
        <v>27</v>
      </c>
      <c r="C5" s="92" t="s">
        <v>156</v>
      </c>
      <c r="D5" s="92" t="s">
        <v>1</v>
      </c>
      <c r="E5" s="93">
        <v>160.05000000000001</v>
      </c>
      <c r="F5" s="93">
        <v>3.07</v>
      </c>
      <c r="G5" s="93">
        <v>0</v>
      </c>
      <c r="H5" s="93">
        <v>0</v>
      </c>
      <c r="I5" s="93">
        <v>16.062000000000001</v>
      </c>
      <c r="J5" s="93"/>
      <c r="K5" s="93">
        <v>26.5</v>
      </c>
      <c r="L5" s="161" t="s">
        <v>96</v>
      </c>
      <c r="M5" s="161" t="s">
        <v>95</v>
      </c>
      <c r="N5" s="161" t="s">
        <v>135</v>
      </c>
      <c r="O5" s="92" t="s">
        <v>134</v>
      </c>
      <c r="P5" s="94"/>
      <c r="Q5" s="94" t="s">
        <v>8</v>
      </c>
      <c r="R5" s="9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5" s="94" t="str">
        <f>IF(UPPER(Table1[[#This Row],[ROLLFORMED]])="YES",VLOOKUP(Table1[[#This Row],[GAUGE]],'Sheet Metal Std'!$P$1:$Q$5,2,FALSE),"-")</f>
        <v>817-00528</v>
      </c>
      <c r="T5" s="161"/>
      <c r="U5" s="94">
        <v>131.58000000000001</v>
      </c>
      <c r="V5" s="94">
        <f>Table1[[#This Row],[SINGLE PART WEIGHT (LBS)]]*Table1[[#This Row],[QTY. ]]</f>
        <v>3552.6600000000003</v>
      </c>
      <c r="W5" s="9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5" s="9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5" s="94">
        <f>'Cumulative BOM'!$X5*'Cumulative BOM'!$W5</f>
        <v>9156</v>
      </c>
      <c r="Z5" s="94">
        <f>'Cumulative BOM'!$K5*'Cumulative BOM'!$E5</f>
        <v>4241.3250000000007</v>
      </c>
      <c r="AA5" s="94">
        <f>(QUOTIENT('Cumulative BOM'!$W5, MIN('Cumulative BOM'!$E5,'Cumulative BOM'!$K5)))*(QUOTIENT('Cumulative BOM'!$X5,MAX('Cumulative BOM'!$E5,'Cumulative BOM'!$K5)))</f>
        <v>2</v>
      </c>
      <c r="AB5" s="94">
        <f>ROUNDUP('Cumulative BOM'!$B5/'Cumulative BOM'!$AA5*2,0)/2</f>
        <v>13.5</v>
      </c>
      <c r="AC5" s="95">
        <f>(VLOOKUP('Cumulative BOM'!$D5,'Sheet Metal Std'!$M$2:$N$16,2))*'Cumulative BOM'!$W5*'Cumulative BOM'!$X5*'Cumulative BOM'!$AB5*0.28</f>
        <v>3751.6893120000004</v>
      </c>
      <c r="AD5" s="96">
        <f>Table1[[#This Row],[QTY. ]]*Table1[[#This Row],[L]]/12</f>
        <v>360.11250000000001</v>
      </c>
    </row>
    <row r="6" spans="1:1025" s="37" customFormat="1" ht="18" x14ac:dyDescent="0.3">
      <c r="A6" s="87"/>
      <c r="B6" s="88"/>
      <c r="C6" s="88"/>
      <c r="D6" s="88"/>
      <c r="E6" s="88"/>
      <c r="F6" s="88"/>
      <c r="G6" s="88"/>
      <c r="H6" s="88"/>
      <c r="I6" s="88"/>
      <c r="J6" s="88"/>
      <c r="K6" s="88"/>
      <c r="L6" s="169"/>
      <c r="M6" s="160" t="s">
        <v>136</v>
      </c>
      <c r="N6" s="169"/>
      <c r="O6" s="88"/>
      <c r="P6" s="89"/>
      <c r="Q6" s="89"/>
      <c r="R6" s="89"/>
      <c r="S6" s="89"/>
      <c r="T6" s="185"/>
      <c r="U6" s="89"/>
      <c r="V6" s="89"/>
      <c r="W6" s="89"/>
      <c r="X6" s="89"/>
      <c r="Y6" s="89"/>
      <c r="Z6" s="89"/>
      <c r="AA6" s="89"/>
      <c r="AB6" s="89"/>
      <c r="AC6" s="89"/>
      <c r="AD6" s="90"/>
    </row>
    <row r="7" spans="1:1025" s="37" customFormat="1" ht="18" x14ac:dyDescent="0.35">
      <c r="A7" s="91">
        <v>1724906</v>
      </c>
      <c r="B7" s="92">
        <v>8</v>
      </c>
      <c r="C7" s="92" t="s">
        <v>156</v>
      </c>
      <c r="D7" s="92" t="s">
        <v>1</v>
      </c>
      <c r="E7" s="93">
        <v>160.05000000000001</v>
      </c>
      <c r="F7" s="93">
        <v>3.07</v>
      </c>
      <c r="G7" s="93">
        <v>0</v>
      </c>
      <c r="H7" s="93">
        <v>0</v>
      </c>
      <c r="I7" s="93">
        <v>16.062000000000001</v>
      </c>
      <c r="J7" s="93"/>
      <c r="K7" s="93">
        <v>26.5</v>
      </c>
      <c r="L7" s="161" t="s">
        <v>96</v>
      </c>
      <c r="M7" s="161" t="s">
        <v>95</v>
      </c>
      <c r="N7" s="161" t="s">
        <v>135</v>
      </c>
      <c r="O7" s="92" t="s">
        <v>136</v>
      </c>
      <c r="P7" s="94"/>
      <c r="Q7" s="94" t="s">
        <v>8</v>
      </c>
      <c r="R7" s="9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7" s="94" t="str">
        <f>IF(UPPER(Table1[[#This Row],[ROLLFORMED]])="YES",VLOOKUP(Table1[[#This Row],[GAUGE]],'Sheet Metal Std'!$P$1:$Q$5,2,FALSE),"-")</f>
        <v>817-00528</v>
      </c>
      <c r="T7" s="161"/>
      <c r="U7" s="94">
        <v>131.58000000000001</v>
      </c>
      <c r="V7" s="94">
        <f>Table1[[#This Row],[SINGLE PART WEIGHT (LBS)]]*Table1[[#This Row],[QTY. ]]</f>
        <v>1052.6400000000001</v>
      </c>
      <c r="W7" s="9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7" s="9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7" s="94">
        <f>'Cumulative BOM'!$X7*'Cumulative BOM'!$W7</f>
        <v>9156</v>
      </c>
      <c r="Z7" s="94">
        <f>'Cumulative BOM'!$K7*'Cumulative BOM'!$E7</f>
        <v>4241.3250000000007</v>
      </c>
      <c r="AA7" s="94">
        <f>(QUOTIENT('Cumulative BOM'!$W7, MIN('Cumulative BOM'!$E7,'Cumulative BOM'!$K7)))*(QUOTIENT('Cumulative BOM'!$X7,MAX('Cumulative BOM'!$E7,'Cumulative BOM'!$K7)))</f>
        <v>2</v>
      </c>
      <c r="AB7" s="94">
        <f>ROUNDUP('Cumulative BOM'!$B7/'Cumulative BOM'!$AA7*2,0)/2</f>
        <v>4</v>
      </c>
      <c r="AC7" s="97">
        <f>(VLOOKUP('Cumulative BOM'!$D7,'Sheet Metal Std'!$M$2:$N$16,2))*'Cumulative BOM'!$W7*'Cumulative BOM'!$X7*'Cumulative BOM'!$AB7*0.28</f>
        <v>1111.6116480000001</v>
      </c>
      <c r="AD7" s="98">
        <f>Table1[[#This Row],[QTY. ]]*Table1[[#This Row],[L]]/12</f>
        <v>106.7</v>
      </c>
    </row>
    <row r="8" spans="1:1025" s="37" customFormat="1" ht="18" x14ac:dyDescent="0.3">
      <c r="A8" s="87"/>
      <c r="B8" s="88"/>
      <c r="C8" s="88"/>
      <c r="D8" s="88"/>
      <c r="E8" s="88"/>
      <c r="F8" s="88"/>
      <c r="G8" s="88"/>
      <c r="H8" s="88"/>
      <c r="I8" s="88"/>
      <c r="J8" s="88"/>
      <c r="K8" s="88"/>
      <c r="L8" s="169"/>
      <c r="M8" s="160" t="s">
        <v>137</v>
      </c>
      <c r="N8" s="169"/>
      <c r="O8" s="88"/>
      <c r="P8" s="89"/>
      <c r="Q8" s="89"/>
      <c r="R8" s="89"/>
      <c r="S8" s="89"/>
      <c r="T8" s="185"/>
      <c r="U8" s="89"/>
      <c r="V8" s="89"/>
      <c r="W8" s="89"/>
      <c r="X8" s="89"/>
      <c r="Y8" s="89"/>
      <c r="Z8" s="89"/>
      <c r="AA8" s="89"/>
      <c r="AB8" s="89"/>
      <c r="AC8" s="89"/>
      <c r="AD8" s="90"/>
    </row>
    <row r="9" spans="1:1025" s="37" customFormat="1" ht="18" x14ac:dyDescent="0.35">
      <c r="A9" s="99">
        <v>1724890</v>
      </c>
      <c r="B9" s="100">
        <v>17</v>
      </c>
      <c r="C9" s="100" t="s">
        <v>156</v>
      </c>
      <c r="D9" s="100" t="s">
        <v>2</v>
      </c>
      <c r="E9" s="101">
        <v>144.65</v>
      </c>
      <c r="F9" s="101">
        <v>3.02</v>
      </c>
      <c r="G9" s="101">
        <v>0</v>
      </c>
      <c r="H9" s="101">
        <v>0</v>
      </c>
      <c r="I9" s="101">
        <v>16</v>
      </c>
      <c r="J9" s="101"/>
      <c r="K9" s="101">
        <v>26.5</v>
      </c>
      <c r="L9" s="162" t="s">
        <v>96</v>
      </c>
      <c r="M9" s="162" t="s">
        <v>97</v>
      </c>
      <c r="N9" s="162" t="s">
        <v>138</v>
      </c>
      <c r="O9" s="100" t="s">
        <v>137</v>
      </c>
      <c r="P9" s="100"/>
      <c r="Q9" s="100" t="s">
        <v>8</v>
      </c>
      <c r="R9" s="100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9" s="100" t="str">
        <f>IF(UPPER(Table1[[#This Row],[ROLLFORMED]])="YES",VLOOKUP(Table1[[#This Row],[GAUGE]],'Sheet Metal Std'!$P$1:$Q$5,2,FALSE),"-")</f>
        <v>817-00529</v>
      </c>
      <c r="T9" s="162"/>
      <c r="U9" s="100">
        <v>85.84</v>
      </c>
      <c r="V9" s="100">
        <f>Table1[[#This Row],[SINGLE PART WEIGHT (LBS)]]*Table1[[#This Row],[QTY. ]]</f>
        <v>1459.28</v>
      </c>
      <c r="W9" s="100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9" s="100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9" s="100">
        <f>'Cumulative BOM'!$X9*'Cumulative BOM'!$W9</f>
        <v>9156</v>
      </c>
      <c r="Z9" s="100">
        <f>'Cumulative BOM'!$K9*'Cumulative BOM'!$E9</f>
        <v>3833.2250000000004</v>
      </c>
      <c r="AA9" s="100">
        <f>(QUOTIENT('Cumulative BOM'!$W9, MIN('Cumulative BOM'!$E9,'Cumulative BOM'!$K9)))*(QUOTIENT('Cumulative BOM'!$X9,MAX('Cumulative BOM'!$E9,'Cumulative BOM'!$K9)))</f>
        <v>2</v>
      </c>
      <c r="AB9" s="100">
        <f>ROUNDUP('Cumulative BOM'!$B9/'Cumulative BOM'!$AA9*2,0)/2</f>
        <v>8.5</v>
      </c>
      <c r="AC9" s="102">
        <f>(VLOOKUP('Cumulative BOM'!$D9,'Sheet Metal Std'!$M$2:$N$16,2))*'Cumulative BOM'!$W9*'Cumulative BOM'!$X9*'Cumulative BOM'!$AB9*0.28</f>
        <v>1710.6154799999999</v>
      </c>
      <c r="AD9" s="103">
        <f>Table1[[#This Row],[QTY. ]]*Table1[[#This Row],[L]]/12</f>
        <v>204.92083333333335</v>
      </c>
    </row>
    <row r="10" spans="1:1025" s="37" customFormat="1" ht="18" x14ac:dyDescent="0.35">
      <c r="A10" s="104">
        <v>1724898</v>
      </c>
      <c r="B10" s="105">
        <v>1</v>
      </c>
      <c r="C10" s="105" t="s">
        <v>157</v>
      </c>
      <c r="D10" s="105" t="s">
        <v>4</v>
      </c>
      <c r="E10" s="106">
        <v>141.4</v>
      </c>
      <c r="F10" s="106"/>
      <c r="G10" s="106"/>
      <c r="H10" s="106"/>
      <c r="I10" s="106"/>
      <c r="J10" s="106"/>
      <c r="K10" s="106">
        <v>31.97</v>
      </c>
      <c r="L10" s="163" t="s">
        <v>101</v>
      </c>
      <c r="M10" s="163" t="s">
        <v>97</v>
      </c>
      <c r="N10" s="163" t="s">
        <v>141</v>
      </c>
      <c r="O10" s="105" t="s">
        <v>137</v>
      </c>
      <c r="P10" s="105"/>
      <c r="Q10" s="105" t="s">
        <v>8</v>
      </c>
      <c r="R10" s="10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10" s="105" t="str">
        <f>IF(UPPER(Table1[[#This Row],[ROLLFORMED]])="YES",VLOOKUP(Table1[[#This Row],[GAUGE]],'Sheet Metal Std'!$P$1:$Q$5,2,FALSE),"-")</f>
        <v>-</v>
      </c>
      <c r="T10" s="163"/>
      <c r="U10" s="105">
        <v>66.290000000000006</v>
      </c>
      <c r="V10" s="105">
        <f>Table1[[#This Row],[SINGLE PART WEIGHT (LBS)]]*Table1[[#This Row],[QTY. ]]</f>
        <v>66.290000000000006</v>
      </c>
      <c r="W10" s="10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X10" s="10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Y10" s="105">
        <f>'Cumulative BOM'!$X10*'Cumulative BOM'!$W10</f>
        <v>7200</v>
      </c>
      <c r="Z10" s="105">
        <f>'Cumulative BOM'!$K10*'Cumulative BOM'!$E10</f>
        <v>4520.558</v>
      </c>
      <c r="AA10" s="105">
        <f>(QUOTIENT('Cumulative BOM'!$W10, MIN('Cumulative BOM'!$E10,'Cumulative BOM'!$K10)))*(QUOTIENT('Cumulative BOM'!$X10,MAX('Cumulative BOM'!$E10,'Cumulative BOM'!$K10)))</f>
        <v>1</v>
      </c>
      <c r="AB10" s="105">
        <f>ROUNDUP('Cumulative BOM'!$B10/'Cumulative BOM'!$AA10*2,0)/2</f>
        <v>1</v>
      </c>
      <c r="AC10" s="107">
        <f>(VLOOKUP('Cumulative BOM'!$D10,'Sheet Metal Std'!$M$2:$N$16,2))*'Cumulative BOM'!$W10*'Cumulative BOM'!$X10*'Cumulative BOM'!$AB10*0.28</f>
        <v>104.02560000000001</v>
      </c>
      <c r="AD10" s="108">
        <f>Table1[[#This Row],[QTY. ]]*Table1[[#This Row],[L]]/12</f>
        <v>11.783333333333333</v>
      </c>
    </row>
    <row r="11" spans="1:1025" s="37" customFormat="1" ht="18" x14ac:dyDescent="0.35">
      <c r="A11" s="104">
        <v>1724897</v>
      </c>
      <c r="B11" s="105">
        <v>7</v>
      </c>
      <c r="C11" s="105" t="s">
        <v>157</v>
      </c>
      <c r="D11" s="105" t="s">
        <v>4</v>
      </c>
      <c r="E11" s="106">
        <v>141.4</v>
      </c>
      <c r="F11" s="106"/>
      <c r="G11" s="106"/>
      <c r="H11" s="106"/>
      <c r="I11" s="106"/>
      <c r="J11" s="106"/>
      <c r="K11" s="106">
        <v>50</v>
      </c>
      <c r="L11" s="163" t="s">
        <v>101</v>
      </c>
      <c r="M11" s="163" t="s">
        <v>97</v>
      </c>
      <c r="N11" s="163" t="s">
        <v>111</v>
      </c>
      <c r="O11" s="105" t="s">
        <v>137</v>
      </c>
      <c r="P11" s="105"/>
      <c r="Q11" s="105" t="s">
        <v>8</v>
      </c>
      <c r="R11" s="10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11" s="105" t="str">
        <f>IF(UPPER(Table1[[#This Row],[ROLLFORMED]])="YES",VLOOKUP(Table1[[#This Row],[GAUGE]],'Sheet Metal Std'!$P$1:$Q$5,2,FALSE),"-")</f>
        <v>-</v>
      </c>
      <c r="T11" s="163"/>
      <c r="U11" s="105">
        <v>103.67</v>
      </c>
      <c r="V11" s="105">
        <f>Table1[[#This Row],[SINGLE PART WEIGHT (LBS)]]*Table1[[#This Row],[QTY. ]]</f>
        <v>725.69</v>
      </c>
      <c r="W11" s="10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X11" s="10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Y11" s="105">
        <f>'Cumulative BOM'!$X11*'Cumulative BOM'!$W11</f>
        <v>7200</v>
      </c>
      <c r="Z11" s="105">
        <f>'Cumulative BOM'!$K11*'Cumulative BOM'!$E11</f>
        <v>7070</v>
      </c>
      <c r="AA11" s="105">
        <f>(QUOTIENT('Cumulative BOM'!$W11, MIN('Cumulative BOM'!$E11,'Cumulative BOM'!$K11)))*(QUOTIENT('Cumulative BOM'!$X11,MAX('Cumulative BOM'!$E11,'Cumulative BOM'!$K11)))</f>
        <v>1</v>
      </c>
      <c r="AB11" s="105">
        <f>ROUNDUP('Cumulative BOM'!$B11/'Cumulative BOM'!$AA11*2,0)/2</f>
        <v>7</v>
      </c>
      <c r="AC11" s="107">
        <f>(VLOOKUP('Cumulative BOM'!$D11,'Sheet Metal Std'!$M$2:$N$16,2))*'Cumulative BOM'!$W11*'Cumulative BOM'!$X11*'Cumulative BOM'!$AB11*0.28</f>
        <v>728.17920000000004</v>
      </c>
      <c r="AD11" s="108">
        <f>Table1[[#This Row],[QTY. ]]*Table1[[#This Row],[L]]/12</f>
        <v>82.483333333333334</v>
      </c>
    </row>
    <row r="12" spans="1:1025" s="37" customFormat="1" ht="18" x14ac:dyDescent="0.3">
      <c r="A12" s="87"/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169"/>
      <c r="M12" s="160" t="s">
        <v>139</v>
      </c>
      <c r="N12" s="169"/>
      <c r="O12" s="88"/>
      <c r="P12" s="89"/>
      <c r="Q12" s="89"/>
      <c r="R12" s="89"/>
      <c r="S12" s="89"/>
      <c r="T12" s="185"/>
      <c r="U12" s="89"/>
      <c r="V12" s="89"/>
      <c r="W12" s="89"/>
      <c r="X12" s="89"/>
      <c r="Y12" s="89"/>
      <c r="Z12" s="89"/>
      <c r="AA12" s="89"/>
      <c r="AB12" s="89"/>
      <c r="AC12" s="89"/>
      <c r="AD12" s="90"/>
    </row>
    <row r="13" spans="1:1025" s="37" customFormat="1" ht="18" x14ac:dyDescent="0.35">
      <c r="A13" s="99">
        <v>1724890</v>
      </c>
      <c r="B13" s="100">
        <v>16</v>
      </c>
      <c r="C13" s="100" t="s">
        <v>156</v>
      </c>
      <c r="D13" s="100" t="s">
        <v>2</v>
      </c>
      <c r="E13" s="101">
        <v>144.65</v>
      </c>
      <c r="F13" s="101">
        <v>3.02</v>
      </c>
      <c r="G13" s="101">
        <v>0</v>
      </c>
      <c r="H13" s="101">
        <v>0</v>
      </c>
      <c r="I13" s="101">
        <v>16</v>
      </c>
      <c r="J13" s="101"/>
      <c r="K13" s="101">
        <v>26.5</v>
      </c>
      <c r="L13" s="162" t="s">
        <v>96</v>
      </c>
      <c r="M13" s="162" t="s">
        <v>97</v>
      </c>
      <c r="N13" s="162" t="s">
        <v>138</v>
      </c>
      <c r="O13" s="100" t="s">
        <v>139</v>
      </c>
      <c r="P13" s="100"/>
      <c r="Q13" s="100" t="s">
        <v>8</v>
      </c>
      <c r="R13" s="100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13" s="100" t="str">
        <f>IF(UPPER(Table1[[#This Row],[ROLLFORMED]])="YES",VLOOKUP(Table1[[#This Row],[GAUGE]],'Sheet Metal Std'!$P$1:$Q$5,2,FALSE),"-")</f>
        <v>817-00529</v>
      </c>
      <c r="T13" s="162"/>
      <c r="U13" s="100">
        <v>85.84</v>
      </c>
      <c r="V13" s="100">
        <f>Table1[[#This Row],[SINGLE PART WEIGHT (LBS)]]*Table1[[#This Row],[QTY. ]]</f>
        <v>1373.44</v>
      </c>
      <c r="W13" s="100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13" s="100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13" s="100">
        <f>'Cumulative BOM'!$X13*'Cumulative BOM'!$W13</f>
        <v>9156</v>
      </c>
      <c r="Z13" s="100">
        <f>'Cumulative BOM'!$K13*'Cumulative BOM'!$E13</f>
        <v>3833.2250000000004</v>
      </c>
      <c r="AA13" s="100">
        <f>(QUOTIENT('Cumulative BOM'!$W13, MIN('Cumulative BOM'!$E13,'Cumulative BOM'!$K13)))*(QUOTIENT('Cumulative BOM'!$X13,MAX('Cumulative BOM'!$E13,'Cumulative BOM'!$K13)))</f>
        <v>2</v>
      </c>
      <c r="AB13" s="100">
        <f>ROUNDUP('Cumulative BOM'!$B13/'Cumulative BOM'!$AA13*2,0)/2</f>
        <v>8</v>
      </c>
      <c r="AC13" s="102">
        <f>(VLOOKUP('Cumulative BOM'!$D13,'Sheet Metal Std'!$M$2:$N$16,2))*'Cumulative BOM'!$W13*'Cumulative BOM'!$X13*'Cumulative BOM'!$AB13*0.28</f>
        <v>1609.9910400000001</v>
      </c>
      <c r="AD13" s="103">
        <f>Table1[[#This Row],[QTY. ]]*Table1[[#This Row],[L]]/12</f>
        <v>192.86666666666667</v>
      </c>
    </row>
    <row r="14" spans="1:1025" s="37" customFormat="1" ht="18" x14ac:dyDescent="0.35">
      <c r="A14" s="104">
        <v>1724897</v>
      </c>
      <c r="B14" s="105">
        <v>4</v>
      </c>
      <c r="C14" s="105" t="s">
        <v>157</v>
      </c>
      <c r="D14" s="105" t="s">
        <v>4</v>
      </c>
      <c r="E14" s="106">
        <v>141.4</v>
      </c>
      <c r="F14" s="106"/>
      <c r="G14" s="106"/>
      <c r="H14" s="106"/>
      <c r="I14" s="106"/>
      <c r="J14" s="106"/>
      <c r="K14" s="106">
        <v>50</v>
      </c>
      <c r="L14" s="163" t="s">
        <v>101</v>
      </c>
      <c r="M14" s="163" t="s">
        <v>97</v>
      </c>
      <c r="N14" s="163" t="s">
        <v>111</v>
      </c>
      <c r="O14" s="105" t="s">
        <v>139</v>
      </c>
      <c r="P14" s="105"/>
      <c r="Q14" s="105" t="s">
        <v>8</v>
      </c>
      <c r="R14" s="10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14" s="105" t="str">
        <f>IF(UPPER(Table1[[#This Row],[ROLLFORMED]])="YES",VLOOKUP(Table1[[#This Row],[GAUGE]],'Sheet Metal Std'!$P$1:$Q$5,2,FALSE),"-")</f>
        <v>-</v>
      </c>
      <c r="T14" s="163"/>
      <c r="U14" s="105">
        <v>103.67</v>
      </c>
      <c r="V14" s="105">
        <f>Table1[[#This Row],[SINGLE PART WEIGHT (LBS)]]*Table1[[#This Row],[QTY. ]]</f>
        <v>414.68</v>
      </c>
      <c r="W14" s="10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X14" s="10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Y14" s="105">
        <f>'Cumulative BOM'!$X14*'Cumulative BOM'!$W14</f>
        <v>7200</v>
      </c>
      <c r="Z14" s="105">
        <f>'Cumulative BOM'!$K14*'Cumulative BOM'!$E14</f>
        <v>7070</v>
      </c>
      <c r="AA14" s="105">
        <f>(QUOTIENT('Cumulative BOM'!$W14, MIN('Cumulative BOM'!$E14,'Cumulative BOM'!$K14)))*(QUOTIENT('Cumulative BOM'!$X14,MAX('Cumulative BOM'!$E14,'Cumulative BOM'!$K14)))</f>
        <v>1</v>
      </c>
      <c r="AB14" s="105">
        <f>ROUNDUP('Cumulative BOM'!$B14/'Cumulative BOM'!$AA14*2,0)/2</f>
        <v>4</v>
      </c>
      <c r="AC14" s="107">
        <f>(VLOOKUP('Cumulative BOM'!$D14,'Sheet Metal Std'!$M$2:$N$16,2))*'Cumulative BOM'!$W14*'Cumulative BOM'!$X14*'Cumulative BOM'!$AB14*0.28</f>
        <v>416.10240000000005</v>
      </c>
      <c r="AD14" s="108">
        <f>Table1[[#This Row],[QTY. ]]*Table1[[#This Row],[L]]/12</f>
        <v>47.133333333333333</v>
      </c>
    </row>
    <row r="15" spans="1:1025" s="37" customFormat="1" ht="18" x14ac:dyDescent="0.35">
      <c r="A15" s="104">
        <v>1724896</v>
      </c>
      <c r="B15" s="105">
        <v>1</v>
      </c>
      <c r="C15" s="105" t="s">
        <v>157</v>
      </c>
      <c r="D15" s="105" t="s">
        <v>4</v>
      </c>
      <c r="E15" s="106">
        <v>141.4</v>
      </c>
      <c r="F15" s="106"/>
      <c r="G15" s="106"/>
      <c r="H15" s="106"/>
      <c r="I15" s="106"/>
      <c r="J15" s="106"/>
      <c r="K15" s="106">
        <v>44.71</v>
      </c>
      <c r="L15" s="163" t="s">
        <v>101</v>
      </c>
      <c r="M15" s="163" t="s">
        <v>97</v>
      </c>
      <c r="N15" s="163" t="s">
        <v>141</v>
      </c>
      <c r="O15" s="105" t="s">
        <v>139</v>
      </c>
      <c r="P15" s="105"/>
      <c r="Q15" s="105" t="s">
        <v>8</v>
      </c>
      <c r="R15" s="10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15" s="105" t="str">
        <f>IF(UPPER(Table1[[#This Row],[ROLLFORMED]])="YES",VLOOKUP(Table1[[#This Row],[GAUGE]],'Sheet Metal Std'!$P$1:$Q$5,2,FALSE),"-")</f>
        <v>-</v>
      </c>
      <c r="T15" s="163"/>
      <c r="U15" s="105">
        <v>92.7</v>
      </c>
      <c r="V15" s="105">
        <f>Table1[[#This Row],[SINGLE PART WEIGHT (LBS)]]*Table1[[#This Row],[QTY. ]]</f>
        <v>92.7</v>
      </c>
      <c r="W15" s="10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X15" s="10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Y15" s="105">
        <f>'Cumulative BOM'!$X15*'Cumulative BOM'!$W15</f>
        <v>7200</v>
      </c>
      <c r="Z15" s="105">
        <f>'Cumulative BOM'!$K15*'Cumulative BOM'!$E15</f>
        <v>6321.9940000000006</v>
      </c>
      <c r="AA15" s="105">
        <f>(QUOTIENT('Cumulative BOM'!$W15, MIN('Cumulative BOM'!$E15,'Cumulative BOM'!$K15)))*(QUOTIENT('Cumulative BOM'!$X15,MAX('Cumulative BOM'!$E15,'Cumulative BOM'!$K15)))</f>
        <v>1</v>
      </c>
      <c r="AB15" s="105">
        <f>ROUNDUP('Cumulative BOM'!$B15/'Cumulative BOM'!$AA15*2,0)/2</f>
        <v>1</v>
      </c>
      <c r="AC15" s="107">
        <f>(VLOOKUP('Cumulative BOM'!$D15,'Sheet Metal Std'!$M$2:$N$16,2))*'Cumulative BOM'!$W15*'Cumulative BOM'!$X15*'Cumulative BOM'!$AB15*0.28</f>
        <v>104.02560000000001</v>
      </c>
      <c r="AD15" s="108">
        <f>Table1[[#This Row],[QTY. ]]*Table1[[#This Row],[L]]/12</f>
        <v>11.783333333333333</v>
      </c>
    </row>
    <row r="16" spans="1:1025" s="37" customFormat="1" ht="18" x14ac:dyDescent="0.35">
      <c r="A16" s="87"/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169"/>
      <c r="M16" s="160" t="s">
        <v>185</v>
      </c>
      <c r="N16" s="169"/>
      <c r="O16" s="88"/>
      <c r="P16" s="89"/>
      <c r="Q16" s="89"/>
      <c r="R16" s="89"/>
      <c r="S16" s="89"/>
      <c r="T16" s="185"/>
      <c r="U16" s="89"/>
      <c r="V16" s="89"/>
      <c r="W16" s="89"/>
      <c r="X16" s="89"/>
      <c r="Y16" s="89"/>
      <c r="Z16" s="89"/>
      <c r="AA16" s="89"/>
      <c r="AB16" s="89"/>
      <c r="AC16" s="109"/>
      <c r="AD16" s="110"/>
    </row>
    <row r="17" spans="1:30" s="37" customFormat="1" ht="18" x14ac:dyDescent="0.35">
      <c r="A17" s="99">
        <v>1724890</v>
      </c>
      <c r="B17" s="100">
        <v>1</v>
      </c>
      <c r="C17" s="100" t="s">
        <v>156</v>
      </c>
      <c r="D17" s="100" t="s">
        <v>2</v>
      </c>
      <c r="E17" s="101">
        <v>144.65</v>
      </c>
      <c r="F17" s="101">
        <v>3.02</v>
      </c>
      <c r="G17" s="101">
        <v>0</v>
      </c>
      <c r="H17" s="101">
        <v>0</v>
      </c>
      <c r="I17" s="101">
        <v>16</v>
      </c>
      <c r="J17" s="101"/>
      <c r="K17" s="101">
        <v>26.5</v>
      </c>
      <c r="L17" s="162" t="s">
        <v>96</v>
      </c>
      <c r="M17" s="162" t="s">
        <v>97</v>
      </c>
      <c r="N17" s="162" t="s">
        <v>138</v>
      </c>
      <c r="O17" s="100" t="s">
        <v>185</v>
      </c>
      <c r="P17" s="100"/>
      <c r="Q17" s="100" t="s">
        <v>8</v>
      </c>
      <c r="R17" s="100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17" s="100" t="str">
        <f>IF(UPPER(Table1[[#This Row],[ROLLFORMED]])="YES",VLOOKUP(Table1[[#This Row],[GAUGE]],'Sheet Metal Std'!$P$1:$Q$5,2,FALSE),"-")</f>
        <v>817-00529</v>
      </c>
      <c r="T17" s="162"/>
      <c r="U17" s="100">
        <v>85.84</v>
      </c>
      <c r="V17" s="100">
        <f>Table1[[#This Row],[SINGLE PART WEIGHT (LBS)]]*Table1[[#This Row],[QTY. ]]</f>
        <v>85.84</v>
      </c>
      <c r="W17" s="100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17" s="100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17" s="100">
        <f>'Cumulative BOM'!$X17*'Cumulative BOM'!$W17</f>
        <v>9156</v>
      </c>
      <c r="Z17" s="100">
        <f>'Cumulative BOM'!$K17*'Cumulative BOM'!$E17</f>
        <v>3833.2250000000004</v>
      </c>
      <c r="AA17" s="100">
        <f>(QUOTIENT('Cumulative BOM'!$W17, MIN('Cumulative BOM'!$E17,'Cumulative BOM'!$K17)))*(QUOTIENT('Cumulative BOM'!$X17,MAX('Cumulative BOM'!$E17,'Cumulative BOM'!$K17)))</f>
        <v>2</v>
      </c>
      <c r="AB17" s="100">
        <f>ROUNDUP('Cumulative BOM'!$B17/'Cumulative BOM'!$AA17*2,0)/2</f>
        <v>0.5</v>
      </c>
      <c r="AC17" s="102">
        <f>(VLOOKUP('Cumulative BOM'!$D17,'Sheet Metal Std'!$M$2:$N$16,2))*'Cumulative BOM'!$W17*'Cumulative BOM'!$X17*'Cumulative BOM'!$AB17*0.28</f>
        <v>100.62444000000001</v>
      </c>
      <c r="AD17" s="103">
        <f>Table1[[#This Row],[QTY. ]]*Table1[[#This Row],[L]]/12</f>
        <v>12.054166666666667</v>
      </c>
    </row>
    <row r="18" spans="1:30" s="37" customFormat="1" ht="18" x14ac:dyDescent="0.35">
      <c r="A18" s="87"/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169"/>
      <c r="M18" s="160" t="s">
        <v>140</v>
      </c>
      <c r="N18" s="169"/>
      <c r="O18" s="88"/>
      <c r="P18" s="89"/>
      <c r="Q18" s="89"/>
      <c r="R18" s="89"/>
      <c r="S18" s="89"/>
      <c r="T18" s="185"/>
      <c r="U18" s="89"/>
      <c r="V18" s="89"/>
      <c r="W18" s="89"/>
      <c r="X18" s="89"/>
      <c r="Y18" s="89"/>
      <c r="Z18" s="89"/>
      <c r="AA18" s="89"/>
      <c r="AB18" s="89"/>
      <c r="AC18" s="109"/>
      <c r="AD18" s="110"/>
    </row>
    <row r="19" spans="1:30" s="37" customFormat="1" ht="18" x14ac:dyDescent="0.35">
      <c r="A19" s="91">
        <v>1724917</v>
      </c>
      <c r="B19" s="92">
        <v>1</v>
      </c>
      <c r="C19" s="92" t="s">
        <v>157</v>
      </c>
      <c r="D19" s="92" t="s">
        <v>1</v>
      </c>
      <c r="E19" s="93">
        <v>135.93</v>
      </c>
      <c r="F19" s="93">
        <v>3.24</v>
      </c>
      <c r="G19" s="93">
        <v>1.75</v>
      </c>
      <c r="H19" s="93">
        <v>6.5</v>
      </c>
      <c r="I19" s="93">
        <v>9</v>
      </c>
      <c r="J19" s="93">
        <v>9</v>
      </c>
      <c r="K19" s="93">
        <v>29</v>
      </c>
      <c r="L19" s="188" t="s">
        <v>105</v>
      </c>
      <c r="M19" s="161" t="s">
        <v>186</v>
      </c>
      <c r="N19" s="161" t="s">
        <v>106</v>
      </c>
      <c r="O19" s="92" t="s">
        <v>140</v>
      </c>
      <c r="P19" s="92"/>
      <c r="Q19" s="94" t="s">
        <v>8</v>
      </c>
      <c r="R19" s="9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19" s="94" t="str">
        <f>IF(UPPER(Table1[[#This Row],[ROLLFORMED]])="YES",VLOOKUP(Table1[[#This Row],[GAUGE]],'Sheet Metal Std'!$P$1:$Q$5,2,FALSE),"-")</f>
        <v>-</v>
      </c>
      <c r="T19" s="161"/>
      <c r="U19" s="94">
        <v>119.46</v>
      </c>
      <c r="V19" s="94">
        <f>Table1[[#This Row],[SINGLE PART WEIGHT (LBS)]]*Table1[[#This Row],[QTY. ]]</f>
        <v>119.46</v>
      </c>
      <c r="W19" s="9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19" s="9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19" s="94">
        <f>'Cumulative BOM'!$X19*'Cumulative BOM'!$W19</f>
        <v>9156</v>
      </c>
      <c r="Z19" s="94">
        <f>'Cumulative BOM'!$K19*'Cumulative BOM'!$E19</f>
        <v>3941.9700000000003</v>
      </c>
      <c r="AA19" s="94">
        <f>(QUOTIENT('Cumulative BOM'!$W19, MIN('Cumulative BOM'!$E19,'Cumulative BOM'!$K19)))*(QUOTIENT('Cumulative BOM'!$X19,MAX('Cumulative BOM'!$E19,'Cumulative BOM'!$K19)))</f>
        <v>1</v>
      </c>
      <c r="AB19" s="94">
        <f>ROUNDUP('Cumulative BOM'!$B19/'Cumulative BOM'!$AA19*2,0)/2</f>
        <v>1</v>
      </c>
      <c r="AC19" s="97">
        <f>(VLOOKUP('Cumulative BOM'!$D19,'Sheet Metal Std'!$M$2:$N$16,2))*'Cumulative BOM'!$W19*'Cumulative BOM'!$X19*'Cumulative BOM'!$AB19*0.28</f>
        <v>277.90291200000001</v>
      </c>
      <c r="AD19" s="98">
        <f>Table1[[#This Row],[QTY. ]]*Table1[[#This Row],[L]]/12</f>
        <v>11.327500000000001</v>
      </c>
    </row>
    <row r="20" spans="1:30" s="37" customFormat="1" ht="18" x14ac:dyDescent="0.35">
      <c r="A20" s="91">
        <v>1724922</v>
      </c>
      <c r="B20" s="92">
        <v>1</v>
      </c>
      <c r="C20" s="92" t="s">
        <v>157</v>
      </c>
      <c r="D20" s="92" t="s">
        <v>1</v>
      </c>
      <c r="E20" s="93">
        <v>135.92660000000001</v>
      </c>
      <c r="F20" s="93">
        <v>3.0710000000000002</v>
      </c>
      <c r="G20" s="93">
        <v>1.75</v>
      </c>
      <c r="H20" s="93">
        <v>1.0000000000000001E-5</v>
      </c>
      <c r="I20" s="93">
        <v>8</v>
      </c>
      <c r="J20" s="93"/>
      <c r="K20" s="93">
        <v>18</v>
      </c>
      <c r="L20" s="188" t="s">
        <v>94</v>
      </c>
      <c r="M20" s="161" t="s">
        <v>143</v>
      </c>
      <c r="N20" s="161" t="s">
        <v>99</v>
      </c>
      <c r="O20" s="92" t="s">
        <v>140</v>
      </c>
      <c r="P20" s="92"/>
      <c r="Q20" s="94" t="s">
        <v>8</v>
      </c>
      <c r="R20" s="9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20" s="94" t="str">
        <f>IF(UPPER(Table1[[#This Row],[ROLLFORMED]])="YES",VLOOKUP(Table1[[#This Row],[GAUGE]],'Sheet Metal Std'!$P$1:$Q$5,2,FALSE),"-")</f>
        <v>-</v>
      </c>
      <c r="T20" s="161"/>
      <c r="U20" s="94">
        <v>75.53</v>
      </c>
      <c r="V20" s="94">
        <f>Table1[[#This Row],[SINGLE PART WEIGHT (LBS)]]*Table1[[#This Row],[QTY. ]]</f>
        <v>75.53</v>
      </c>
      <c r="W20" s="9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20" s="9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20" s="94">
        <f>'Cumulative BOM'!$X20*'Cumulative BOM'!$W20</f>
        <v>9156</v>
      </c>
      <c r="Z20" s="94">
        <f>'Cumulative BOM'!$K20*'Cumulative BOM'!$E20</f>
        <v>2446.6788000000001</v>
      </c>
      <c r="AA20" s="94">
        <f>(QUOTIENT('Cumulative BOM'!$W20, MIN('Cumulative BOM'!$E20,'Cumulative BOM'!$K20)))*(QUOTIENT('Cumulative BOM'!$X20,MAX('Cumulative BOM'!$E20,'Cumulative BOM'!$K20)))</f>
        <v>3</v>
      </c>
      <c r="AB20" s="94">
        <f>ROUNDUP('Cumulative BOM'!$B20/'Cumulative BOM'!$AA20*2,0)/2</f>
        <v>0.5</v>
      </c>
      <c r="AC20" s="97">
        <f>(VLOOKUP('Cumulative BOM'!$D20,'Sheet Metal Std'!$M$2:$N$16,2))*'Cumulative BOM'!$W20*'Cumulative BOM'!$X20*'Cumulative BOM'!$AB20*0.28</f>
        <v>138.95145600000001</v>
      </c>
      <c r="AD20" s="98">
        <f>Table1[[#This Row],[QTY. ]]*Table1[[#This Row],[L]]/12</f>
        <v>11.327216666666667</v>
      </c>
    </row>
    <row r="21" spans="1:30" s="37" customFormat="1" ht="18" x14ac:dyDescent="0.35">
      <c r="A21" s="91">
        <v>1724923</v>
      </c>
      <c r="B21" s="92">
        <v>1</v>
      </c>
      <c r="C21" s="92" t="s">
        <v>157</v>
      </c>
      <c r="D21" s="92" t="s">
        <v>1</v>
      </c>
      <c r="E21" s="93">
        <v>47.284999999999997</v>
      </c>
      <c r="F21" s="93">
        <v>3.0710000000000002</v>
      </c>
      <c r="G21" s="93">
        <v>1.75</v>
      </c>
      <c r="H21" s="93">
        <v>1E-4</v>
      </c>
      <c r="I21" s="93">
        <v>12.093999999999999</v>
      </c>
      <c r="J21" s="93"/>
      <c r="K21" s="93">
        <v>22.532</v>
      </c>
      <c r="L21" s="161" t="s">
        <v>96</v>
      </c>
      <c r="M21" s="161" t="s">
        <v>187</v>
      </c>
      <c r="N21" s="161" t="s">
        <v>99</v>
      </c>
      <c r="O21" s="92" t="s">
        <v>140</v>
      </c>
      <c r="P21" s="92"/>
      <c r="Q21" s="94" t="s">
        <v>8</v>
      </c>
      <c r="R21" s="9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21" s="94" t="str">
        <f>IF(UPPER(Table1[[#This Row],[ROLLFORMED]])="YES",VLOOKUP(Table1[[#This Row],[GAUGE]],'Sheet Metal Std'!$P$1:$Q$5,2,FALSE),"-")</f>
        <v>-</v>
      </c>
      <c r="T21" s="161"/>
      <c r="U21" s="94">
        <v>32.17</v>
      </c>
      <c r="V21" s="94">
        <f>Table1[[#This Row],[SINGLE PART WEIGHT (LBS)]]*Table1[[#This Row],[QTY. ]]</f>
        <v>32.17</v>
      </c>
      <c r="W21" s="9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21" s="9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21" s="94">
        <f>'Cumulative BOM'!$X21*'Cumulative BOM'!$W21</f>
        <v>9156</v>
      </c>
      <c r="Z21" s="94">
        <f>'Cumulative BOM'!$K21*'Cumulative BOM'!$E21</f>
        <v>1065.42562</v>
      </c>
      <c r="AA21" s="94">
        <f>(QUOTIENT('Cumulative BOM'!$W21, MIN('Cumulative BOM'!$E21,'Cumulative BOM'!$K21)))*(QUOTIENT('Cumulative BOM'!$X21,MAX('Cumulative BOM'!$E21,'Cumulative BOM'!$K21)))</f>
        <v>6</v>
      </c>
      <c r="AB21" s="94">
        <f>ROUNDUP('Cumulative BOM'!$B21/'Cumulative BOM'!$AA21*2,0)/2</f>
        <v>0.5</v>
      </c>
      <c r="AC21" s="97">
        <f>(VLOOKUP('Cumulative BOM'!$D21,'Sheet Metal Std'!$M$2:$N$16,2))*'Cumulative BOM'!$W21*'Cumulative BOM'!$X21*'Cumulative BOM'!$AB21*0.28</f>
        <v>138.95145600000001</v>
      </c>
      <c r="AD21" s="98">
        <f>Table1[[#This Row],[QTY. ]]*Table1[[#This Row],[L]]/12</f>
        <v>3.9404166666666662</v>
      </c>
    </row>
    <row r="22" spans="1:30" s="37" customFormat="1" ht="18" x14ac:dyDescent="0.35">
      <c r="A22" s="91">
        <v>1724924</v>
      </c>
      <c r="B22" s="92">
        <v>1</v>
      </c>
      <c r="C22" s="92" t="s">
        <v>156</v>
      </c>
      <c r="D22" s="92" t="s">
        <v>1</v>
      </c>
      <c r="E22" s="93">
        <v>47.284999999999997</v>
      </c>
      <c r="F22" s="93">
        <v>3.0710000000000002</v>
      </c>
      <c r="G22" s="93">
        <v>1.75</v>
      </c>
      <c r="H22" s="93">
        <v>0</v>
      </c>
      <c r="I22" s="93">
        <v>16.062000000000001</v>
      </c>
      <c r="J22" s="93"/>
      <c r="K22" s="93">
        <v>26.5</v>
      </c>
      <c r="L22" s="161" t="s">
        <v>96</v>
      </c>
      <c r="M22" s="161" t="s">
        <v>187</v>
      </c>
      <c r="N22" s="161" t="s">
        <v>99</v>
      </c>
      <c r="O22" s="92" t="s">
        <v>140</v>
      </c>
      <c r="P22" s="92"/>
      <c r="Q22" s="94" t="s">
        <v>8</v>
      </c>
      <c r="R22" s="9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22" s="94" t="str">
        <f>IF(UPPER(Table1[[#This Row],[ROLLFORMED]])="YES",VLOOKUP(Table1[[#This Row],[GAUGE]],'Sheet Metal Std'!$P$1:$Q$5,2,FALSE),"-")</f>
        <v>817-00528</v>
      </c>
      <c r="T22" s="161"/>
      <c r="U22" s="94">
        <v>38.229999999999997</v>
      </c>
      <c r="V22" s="94">
        <f>Table1[[#This Row],[SINGLE PART WEIGHT (LBS)]]*Table1[[#This Row],[QTY. ]]</f>
        <v>38.229999999999997</v>
      </c>
      <c r="W22" s="9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22" s="9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22" s="94">
        <f>'Cumulative BOM'!$X22*'Cumulative BOM'!$W22</f>
        <v>9156</v>
      </c>
      <c r="Z22" s="94">
        <f>'Cumulative BOM'!$K22*'Cumulative BOM'!$E22</f>
        <v>1253.0525</v>
      </c>
      <c r="AA22" s="94">
        <f>(QUOTIENT('Cumulative BOM'!$W22, MIN('Cumulative BOM'!$E22,'Cumulative BOM'!$K22)))*(QUOTIENT('Cumulative BOM'!$X22,MAX('Cumulative BOM'!$E22,'Cumulative BOM'!$K22)))</f>
        <v>6</v>
      </c>
      <c r="AB22" s="94">
        <f>ROUNDUP('Cumulative BOM'!$B22/'Cumulative BOM'!$AA22*2,0)/2</f>
        <v>0.5</v>
      </c>
      <c r="AC22" s="97">
        <f>(VLOOKUP('Cumulative BOM'!$D22,'Sheet Metal Std'!$M$2:$N$16,2))*'Cumulative BOM'!$W22*'Cumulative BOM'!$X22*'Cumulative BOM'!$AB22*0.28</f>
        <v>138.95145600000001</v>
      </c>
      <c r="AD22" s="98">
        <f>Table1[[#This Row],[QTY. ]]*Table1[[#This Row],[L]]/12</f>
        <v>3.9404166666666662</v>
      </c>
    </row>
    <row r="23" spans="1:30" s="37" customFormat="1" ht="18" x14ac:dyDescent="0.35">
      <c r="A23" s="91">
        <v>1724925</v>
      </c>
      <c r="B23" s="92">
        <v>1</v>
      </c>
      <c r="C23" s="92" t="s">
        <v>157</v>
      </c>
      <c r="D23" s="92" t="s">
        <v>1</v>
      </c>
      <c r="E23" s="93">
        <v>47.284999999999997</v>
      </c>
      <c r="F23" s="93">
        <v>3.0710000000000002</v>
      </c>
      <c r="G23" s="93">
        <v>1.75</v>
      </c>
      <c r="H23" s="93">
        <v>1E-4</v>
      </c>
      <c r="I23" s="93">
        <v>12.093999999999999</v>
      </c>
      <c r="J23" s="93"/>
      <c r="K23" s="93">
        <v>22.532</v>
      </c>
      <c r="L23" s="161" t="s">
        <v>96</v>
      </c>
      <c r="M23" s="161" t="s">
        <v>187</v>
      </c>
      <c r="N23" s="161" t="s">
        <v>99</v>
      </c>
      <c r="O23" s="92" t="s">
        <v>140</v>
      </c>
      <c r="P23" s="92"/>
      <c r="Q23" s="94" t="s">
        <v>8</v>
      </c>
      <c r="R23" s="9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23" s="94" t="str">
        <f>IF(UPPER(Table1[[#This Row],[ROLLFORMED]])="YES",VLOOKUP(Table1[[#This Row],[GAUGE]],'Sheet Metal Std'!$P$1:$Q$5,2,FALSE),"-")</f>
        <v>-</v>
      </c>
      <c r="T23" s="161"/>
      <c r="U23" s="94">
        <v>32.14</v>
      </c>
      <c r="V23" s="94">
        <f>Table1[[#This Row],[SINGLE PART WEIGHT (LBS)]]*Table1[[#This Row],[QTY. ]]</f>
        <v>32.14</v>
      </c>
      <c r="W23" s="9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23" s="9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23" s="94">
        <f>'Cumulative BOM'!$X23*'Cumulative BOM'!$W23</f>
        <v>9156</v>
      </c>
      <c r="Z23" s="94">
        <f>'Cumulative BOM'!$K23*'Cumulative BOM'!$E23</f>
        <v>1065.42562</v>
      </c>
      <c r="AA23" s="94">
        <f>(QUOTIENT('Cumulative BOM'!$W23, MIN('Cumulative BOM'!$E23,'Cumulative BOM'!$K23)))*(QUOTIENT('Cumulative BOM'!$X23,MAX('Cumulative BOM'!$E23,'Cumulative BOM'!$K23)))</f>
        <v>6</v>
      </c>
      <c r="AB23" s="94">
        <f>ROUNDUP('Cumulative BOM'!$B23/'Cumulative BOM'!$AA23*2,0)/2</f>
        <v>0.5</v>
      </c>
      <c r="AC23" s="97">
        <f>(VLOOKUP('Cumulative BOM'!$D23,'Sheet Metal Std'!$M$2:$N$16,2))*'Cumulative BOM'!$W23*'Cumulative BOM'!$X23*'Cumulative BOM'!$AB23*0.28</f>
        <v>138.95145600000001</v>
      </c>
      <c r="AD23" s="98">
        <f>Table1[[#This Row],[QTY. ]]*Table1[[#This Row],[L]]/12</f>
        <v>3.9404166666666662</v>
      </c>
    </row>
    <row r="24" spans="1:30" s="37" customFormat="1" ht="18" x14ac:dyDescent="0.35">
      <c r="A24" s="91">
        <v>1724926</v>
      </c>
      <c r="B24" s="92">
        <v>1</v>
      </c>
      <c r="C24" s="92" t="s">
        <v>157</v>
      </c>
      <c r="D24" s="92" t="s">
        <v>1</v>
      </c>
      <c r="E24" s="93">
        <v>135.92660000000001</v>
      </c>
      <c r="F24" s="93">
        <v>3.0710000000000002</v>
      </c>
      <c r="G24" s="93">
        <v>1.75</v>
      </c>
      <c r="H24" s="93">
        <v>1E-4</v>
      </c>
      <c r="I24" s="93">
        <v>8</v>
      </c>
      <c r="J24" s="93"/>
      <c r="K24" s="93">
        <v>18.437999999999999</v>
      </c>
      <c r="L24" s="161" t="s">
        <v>96</v>
      </c>
      <c r="M24" s="161" t="s">
        <v>98</v>
      </c>
      <c r="N24" s="161" t="s">
        <v>99</v>
      </c>
      <c r="O24" s="92" t="s">
        <v>140</v>
      </c>
      <c r="P24" s="92"/>
      <c r="Q24" s="94" t="s">
        <v>8</v>
      </c>
      <c r="R24" s="9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24" s="94" t="str">
        <f>IF(UPPER(Table1[[#This Row],[ROLLFORMED]])="YES",VLOOKUP(Table1[[#This Row],[GAUGE]],'Sheet Metal Std'!$P$1:$Q$5,2,FALSE),"-")</f>
        <v>-</v>
      </c>
      <c r="T24" s="161"/>
      <c r="U24" s="94">
        <v>77.34</v>
      </c>
      <c r="V24" s="94">
        <f>Table1[[#This Row],[SINGLE PART WEIGHT (LBS)]]*Table1[[#This Row],[QTY. ]]</f>
        <v>77.34</v>
      </c>
      <c r="W24" s="9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24" s="9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24" s="94">
        <f>'Cumulative BOM'!$X24*'Cumulative BOM'!$W24</f>
        <v>9156</v>
      </c>
      <c r="Z24" s="94">
        <f>'Cumulative BOM'!$K24*'Cumulative BOM'!$E24</f>
        <v>2506.2146508000001</v>
      </c>
      <c r="AA24" s="94">
        <f>(QUOTIENT('Cumulative BOM'!$W24, MIN('Cumulative BOM'!$E24,'Cumulative BOM'!$K24)))*(QUOTIENT('Cumulative BOM'!$X24,MAX('Cumulative BOM'!$E24,'Cumulative BOM'!$K24)))</f>
        <v>2</v>
      </c>
      <c r="AB24" s="94">
        <f>ROUNDUP('Cumulative BOM'!$B24/'Cumulative BOM'!$AA24*2,0)/2</f>
        <v>0.5</v>
      </c>
      <c r="AC24" s="97">
        <f>(VLOOKUP('Cumulative BOM'!$D24,'Sheet Metal Std'!$M$2:$N$16,2))*'Cumulative BOM'!$W24*'Cumulative BOM'!$X24*'Cumulative BOM'!$AB24*0.28</f>
        <v>138.95145600000001</v>
      </c>
      <c r="AD24" s="98">
        <f>Table1[[#This Row],[QTY. ]]*Table1[[#This Row],[L]]/12</f>
        <v>11.327216666666667</v>
      </c>
    </row>
    <row r="25" spans="1:30" s="37" customFormat="1" ht="18" x14ac:dyDescent="0.35">
      <c r="A25" s="111">
        <v>1725025</v>
      </c>
      <c r="B25" s="112">
        <v>1</v>
      </c>
      <c r="C25" s="112" t="s">
        <v>157</v>
      </c>
      <c r="D25" s="112" t="s">
        <v>3</v>
      </c>
      <c r="E25" s="113">
        <v>135.92660000000001</v>
      </c>
      <c r="F25" s="113">
        <v>3</v>
      </c>
      <c r="G25" s="113">
        <v>1.75</v>
      </c>
      <c r="H25" s="113">
        <v>1E-4</v>
      </c>
      <c r="I25" s="113">
        <v>8</v>
      </c>
      <c r="J25" s="113"/>
      <c r="K25" s="113">
        <v>18.532</v>
      </c>
      <c r="L25" s="164" t="s">
        <v>96</v>
      </c>
      <c r="M25" s="164" t="s">
        <v>98</v>
      </c>
      <c r="N25" s="164" t="s">
        <v>99</v>
      </c>
      <c r="O25" s="112" t="s">
        <v>140</v>
      </c>
      <c r="P25" s="112"/>
      <c r="Q25" s="114" t="s">
        <v>8</v>
      </c>
      <c r="R25" s="11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817-00233</v>
      </c>
      <c r="S25" s="114" t="str">
        <f>IF(UPPER(Table1[[#This Row],[ROLLFORMED]])="YES",VLOOKUP(Table1[[#This Row],[GAUGE]],'Sheet Metal Std'!$P$1:$Q$5,2,FALSE),"-")</f>
        <v>-</v>
      </c>
      <c r="T25" s="164"/>
      <c r="U25" s="114">
        <v>45.25</v>
      </c>
      <c r="V25" s="114">
        <f>Table1[[#This Row],[SINGLE PART WEIGHT (LBS)]]*Table1[[#This Row],[QTY. ]]</f>
        <v>45.25</v>
      </c>
      <c r="W25" s="11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25" s="11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25" s="114">
        <f>'Cumulative BOM'!$X25*'Cumulative BOM'!$W25</f>
        <v>9156</v>
      </c>
      <c r="Z25" s="114">
        <f>'Cumulative BOM'!$K25*'Cumulative BOM'!$E25</f>
        <v>2518.9917512000002</v>
      </c>
      <c r="AA25" s="114">
        <f>(QUOTIENT('Cumulative BOM'!$W25, MIN('Cumulative BOM'!$E25,'Cumulative BOM'!$K25)))*(QUOTIENT('Cumulative BOM'!$X25,MAX('Cumulative BOM'!$E25,'Cumulative BOM'!$K25)))</f>
        <v>2</v>
      </c>
      <c r="AB25" s="114">
        <f>ROUNDUP('Cumulative BOM'!$B25/'Cumulative BOM'!$AA25*2,0)/2</f>
        <v>0.5</v>
      </c>
      <c r="AC25" s="115">
        <f>(VLOOKUP('Cumulative BOM'!$D25,'Sheet Metal Std'!$M$2:$N$16,2))*'Cumulative BOM'!$W25*'Cumulative BOM'!$X25*'Cumulative BOM'!$AB25*0.28</f>
        <v>81.396839999999997</v>
      </c>
      <c r="AD25" s="116">
        <f>Table1[[#This Row],[QTY. ]]*Table1[[#This Row],[L]]/12</f>
        <v>11.327216666666667</v>
      </c>
    </row>
    <row r="26" spans="1:30" s="37" customFormat="1" ht="18" x14ac:dyDescent="0.35">
      <c r="A26" s="111">
        <v>1724928</v>
      </c>
      <c r="B26" s="112">
        <v>6</v>
      </c>
      <c r="C26" s="112" t="s">
        <v>156</v>
      </c>
      <c r="D26" s="112" t="s">
        <v>3</v>
      </c>
      <c r="E26" s="113">
        <v>135.93</v>
      </c>
      <c r="F26" s="113">
        <v>3</v>
      </c>
      <c r="G26" s="113">
        <v>1.75</v>
      </c>
      <c r="H26" s="113">
        <v>0</v>
      </c>
      <c r="I26" s="113">
        <v>15.968</v>
      </c>
      <c r="J26" s="113"/>
      <c r="K26" s="113">
        <v>26.5</v>
      </c>
      <c r="L26" s="164" t="s">
        <v>96</v>
      </c>
      <c r="M26" s="164" t="s">
        <v>98</v>
      </c>
      <c r="N26" s="164" t="s">
        <v>99</v>
      </c>
      <c r="O26" s="112" t="s">
        <v>140</v>
      </c>
      <c r="P26" s="114"/>
      <c r="Q26" s="114" t="s">
        <v>8</v>
      </c>
      <c r="R26" s="11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817-00233</v>
      </c>
      <c r="S26" s="114" t="str">
        <f>IF(UPPER(Table1[[#This Row],[ROLLFORMED]])="YES",VLOOKUP(Table1[[#This Row],[GAUGE]],'Sheet Metal Std'!$P$1:$Q$5,2,FALSE),"-")</f>
        <v>817-00530</v>
      </c>
      <c r="T26" s="164"/>
      <c r="U26" s="114">
        <v>64.81</v>
      </c>
      <c r="V26" s="114">
        <f>Table1[[#This Row],[SINGLE PART WEIGHT (LBS)]]*Table1[[#This Row],[QTY. ]]</f>
        <v>388.86</v>
      </c>
      <c r="W26" s="11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26" s="11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26" s="114">
        <f>'Cumulative BOM'!$X26*'Cumulative BOM'!$W26</f>
        <v>9156</v>
      </c>
      <c r="Z26" s="114">
        <f>'Cumulative BOM'!$K26*'Cumulative BOM'!$E26</f>
        <v>3602.145</v>
      </c>
      <c r="AA26" s="114">
        <f>(QUOTIENT('Cumulative BOM'!$W26, MIN('Cumulative BOM'!$E26,'Cumulative BOM'!$K26)))*(QUOTIENT('Cumulative BOM'!$X26,MAX('Cumulative BOM'!$E26,'Cumulative BOM'!$K26)))</f>
        <v>2</v>
      </c>
      <c r="AB26" s="114">
        <f>ROUNDUP('Cumulative BOM'!$B26/'Cumulative BOM'!$AA26*2,0)/2</f>
        <v>3</v>
      </c>
      <c r="AC26" s="115">
        <f>(VLOOKUP('Cumulative BOM'!$D26,'Sheet Metal Std'!$M$2:$N$16,2))*'Cumulative BOM'!$W26*'Cumulative BOM'!$X26*'Cumulative BOM'!$AB26*0.28</f>
        <v>488.38103999999998</v>
      </c>
      <c r="AD26" s="116">
        <f>Table1[[#This Row],[QTY. ]]*Table1[[#This Row],[L]]/12</f>
        <v>67.965000000000003</v>
      </c>
    </row>
    <row r="27" spans="1:30" s="37" customFormat="1" ht="18" x14ac:dyDescent="0.35">
      <c r="A27" s="91">
        <v>1724929</v>
      </c>
      <c r="B27" s="92">
        <v>1</v>
      </c>
      <c r="C27" s="92" t="s">
        <v>157</v>
      </c>
      <c r="D27" s="92" t="s">
        <v>1</v>
      </c>
      <c r="E27" s="93">
        <v>135.92660000000001</v>
      </c>
      <c r="F27" s="93">
        <v>3.0710000000000002</v>
      </c>
      <c r="G27" s="93">
        <v>1.75</v>
      </c>
      <c r="H27" s="93">
        <v>1E-4</v>
      </c>
      <c r="I27" s="93">
        <v>8</v>
      </c>
      <c r="J27" s="93"/>
      <c r="K27" s="93">
        <v>18.437999999999999</v>
      </c>
      <c r="L27" s="161" t="s">
        <v>96</v>
      </c>
      <c r="M27" s="161" t="s">
        <v>98</v>
      </c>
      <c r="N27" s="161" t="s">
        <v>99</v>
      </c>
      <c r="O27" s="92" t="s">
        <v>140</v>
      </c>
      <c r="P27" s="92"/>
      <c r="Q27" s="94" t="s">
        <v>8</v>
      </c>
      <c r="R27" s="9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27" s="94" t="str">
        <f>IF(UPPER(Table1[[#This Row],[ROLLFORMED]])="YES",VLOOKUP(Table1[[#This Row],[GAUGE]],'Sheet Metal Std'!$P$1:$Q$5,2,FALSE),"-")</f>
        <v>-</v>
      </c>
      <c r="T27" s="161"/>
      <c r="U27" s="94">
        <v>77.319999999999993</v>
      </c>
      <c r="V27" s="94">
        <f>Table1[[#This Row],[SINGLE PART WEIGHT (LBS)]]*Table1[[#This Row],[QTY. ]]</f>
        <v>77.319999999999993</v>
      </c>
      <c r="W27" s="9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27" s="9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27" s="94">
        <f>'Cumulative BOM'!$X27*'Cumulative BOM'!$W27</f>
        <v>9156</v>
      </c>
      <c r="Z27" s="94">
        <f>'Cumulative BOM'!$K27*'Cumulative BOM'!$E27</f>
        <v>2506.2146508000001</v>
      </c>
      <c r="AA27" s="94">
        <f>(QUOTIENT('Cumulative BOM'!$W27, MIN('Cumulative BOM'!$E27,'Cumulative BOM'!$K27)))*(QUOTIENT('Cumulative BOM'!$X27,MAX('Cumulative BOM'!$E27,'Cumulative BOM'!$K27)))</f>
        <v>2</v>
      </c>
      <c r="AB27" s="94">
        <f>ROUNDUP('Cumulative BOM'!$B27/'Cumulative BOM'!$AA27*2,0)/2</f>
        <v>0.5</v>
      </c>
      <c r="AC27" s="97">
        <f>(VLOOKUP('Cumulative BOM'!$D27,'Sheet Metal Std'!$M$2:$N$16,2))*'Cumulative BOM'!$W27*'Cumulative BOM'!$X27*'Cumulative BOM'!$AB27*0.28</f>
        <v>138.95145600000001</v>
      </c>
      <c r="AD27" s="98">
        <f>Table1[[#This Row],[QTY. ]]*Table1[[#This Row],[L]]/12</f>
        <v>11.327216666666667</v>
      </c>
    </row>
    <row r="28" spans="1:30" s="37" customFormat="1" ht="18" x14ac:dyDescent="0.35">
      <c r="A28" s="111">
        <v>1724931</v>
      </c>
      <c r="B28" s="112">
        <v>1</v>
      </c>
      <c r="C28" s="112" t="s">
        <v>156</v>
      </c>
      <c r="D28" s="112" t="s">
        <v>3</v>
      </c>
      <c r="E28" s="113">
        <v>135.92660000000001</v>
      </c>
      <c r="F28" s="113">
        <v>3</v>
      </c>
      <c r="G28" s="113">
        <v>1.75</v>
      </c>
      <c r="H28" s="113">
        <v>1E-4</v>
      </c>
      <c r="I28" s="113">
        <v>15.968</v>
      </c>
      <c r="J28" s="113"/>
      <c r="K28" s="113">
        <v>26.5</v>
      </c>
      <c r="L28" s="164" t="s">
        <v>96</v>
      </c>
      <c r="M28" s="164" t="s">
        <v>98</v>
      </c>
      <c r="N28" s="164" t="s">
        <v>99</v>
      </c>
      <c r="O28" s="112" t="s">
        <v>140</v>
      </c>
      <c r="P28" s="112"/>
      <c r="Q28" s="114" t="s">
        <v>8</v>
      </c>
      <c r="R28" s="11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817-00233</v>
      </c>
      <c r="S28" s="114" t="str">
        <f>IF(UPPER(Table1[[#This Row],[ROLLFORMED]])="YES",VLOOKUP(Table1[[#This Row],[GAUGE]],'Sheet Metal Std'!$P$1:$Q$5,2,FALSE),"-")</f>
        <v>817-00530</v>
      </c>
      <c r="T28" s="164"/>
      <c r="U28" s="114">
        <v>64.8</v>
      </c>
      <c r="V28" s="114">
        <f>Table1[[#This Row],[SINGLE PART WEIGHT (LBS)]]*Table1[[#This Row],[QTY. ]]</f>
        <v>64.8</v>
      </c>
      <c r="W28" s="11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28" s="11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28" s="114">
        <f>'Cumulative BOM'!$X28*'Cumulative BOM'!$W28</f>
        <v>9156</v>
      </c>
      <c r="Z28" s="114">
        <f>'Cumulative BOM'!$K28*'Cumulative BOM'!$E28</f>
        <v>3602.0549000000001</v>
      </c>
      <c r="AA28" s="114">
        <f>(QUOTIENT('Cumulative BOM'!$W28, MIN('Cumulative BOM'!$E28,'Cumulative BOM'!$K28)))*(QUOTIENT('Cumulative BOM'!$X28,MAX('Cumulative BOM'!$E28,'Cumulative BOM'!$K28)))</f>
        <v>2</v>
      </c>
      <c r="AB28" s="114">
        <f>ROUNDUP('Cumulative BOM'!$B28/'Cumulative BOM'!$AA28*2,0)/2</f>
        <v>0.5</v>
      </c>
      <c r="AC28" s="115">
        <f>(VLOOKUP('Cumulative BOM'!$D28,'Sheet Metal Std'!$M$2:$N$16,2))*'Cumulative BOM'!$W28*'Cumulative BOM'!$X28*'Cumulative BOM'!$AB28*0.28</f>
        <v>81.396839999999997</v>
      </c>
      <c r="AD28" s="116">
        <f>Table1[[#This Row],[QTY. ]]*Table1[[#This Row],[L]]/12</f>
        <v>11.327216666666667</v>
      </c>
    </row>
    <row r="29" spans="1:30" s="37" customFormat="1" ht="18" x14ac:dyDescent="0.35">
      <c r="A29" s="111">
        <v>1724928</v>
      </c>
      <c r="B29" s="112">
        <v>5</v>
      </c>
      <c r="C29" s="112" t="s">
        <v>156</v>
      </c>
      <c r="D29" s="112" t="s">
        <v>3</v>
      </c>
      <c r="E29" s="113">
        <v>135.93</v>
      </c>
      <c r="F29" s="113">
        <v>3</v>
      </c>
      <c r="G29" s="113">
        <v>1.75</v>
      </c>
      <c r="H29" s="113">
        <v>0</v>
      </c>
      <c r="I29" s="113">
        <v>15.968</v>
      </c>
      <c r="J29" s="113"/>
      <c r="K29" s="113">
        <v>26.5</v>
      </c>
      <c r="L29" s="164" t="s">
        <v>96</v>
      </c>
      <c r="M29" s="164" t="s">
        <v>98</v>
      </c>
      <c r="N29" s="164" t="s">
        <v>99</v>
      </c>
      <c r="O29" s="112" t="s">
        <v>140</v>
      </c>
      <c r="P29" s="112"/>
      <c r="Q29" s="114" t="s">
        <v>8</v>
      </c>
      <c r="R29" s="11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817-00233</v>
      </c>
      <c r="S29" s="114" t="str">
        <f>IF(UPPER(Table1[[#This Row],[ROLLFORMED]])="YES",VLOOKUP(Table1[[#This Row],[GAUGE]],'Sheet Metal Std'!$P$1:$Q$5,2,FALSE),"-")</f>
        <v>817-00530</v>
      </c>
      <c r="T29" s="164"/>
      <c r="U29" s="114">
        <v>64.81</v>
      </c>
      <c r="V29" s="114">
        <f>Table1[[#This Row],[SINGLE PART WEIGHT (LBS)]]*Table1[[#This Row],[QTY. ]]</f>
        <v>324.05</v>
      </c>
      <c r="W29" s="11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29" s="11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29" s="114">
        <f>'Cumulative BOM'!$X29*'Cumulative BOM'!$W29</f>
        <v>9156</v>
      </c>
      <c r="Z29" s="114">
        <f>'Cumulative BOM'!$K29*'Cumulative BOM'!$E29</f>
        <v>3602.145</v>
      </c>
      <c r="AA29" s="114">
        <f>(QUOTIENT('Cumulative BOM'!$W29, MIN('Cumulative BOM'!$E29,'Cumulative BOM'!$K29)))*(QUOTIENT('Cumulative BOM'!$X29,MAX('Cumulative BOM'!$E29,'Cumulative BOM'!$K29)))</f>
        <v>2</v>
      </c>
      <c r="AB29" s="114">
        <f>ROUNDUP('Cumulative BOM'!$B29/'Cumulative BOM'!$AA29*2,0)/2</f>
        <v>2.5</v>
      </c>
      <c r="AC29" s="115">
        <f>(VLOOKUP('Cumulative BOM'!$D29,'Sheet Metal Std'!$M$2:$N$16,2))*'Cumulative BOM'!$W29*'Cumulative BOM'!$X29*'Cumulative BOM'!$AB29*0.28</f>
        <v>406.98419999999999</v>
      </c>
      <c r="AD29" s="116">
        <f>Table1[[#This Row],[QTY. ]]*Table1[[#This Row],[L]]/12</f>
        <v>56.63750000000001</v>
      </c>
    </row>
    <row r="30" spans="1:30" s="37" customFormat="1" ht="18" x14ac:dyDescent="0.35">
      <c r="A30" s="111">
        <v>1724930</v>
      </c>
      <c r="B30" s="112">
        <v>1</v>
      </c>
      <c r="C30" s="112" t="s">
        <v>157</v>
      </c>
      <c r="D30" s="112" t="s">
        <v>3</v>
      </c>
      <c r="E30" s="113">
        <v>135.92660000000001</v>
      </c>
      <c r="F30" s="113">
        <v>3</v>
      </c>
      <c r="G30" s="113">
        <v>1.75</v>
      </c>
      <c r="H30" s="113">
        <v>1E-4</v>
      </c>
      <c r="I30" s="113">
        <v>11.467000000000001</v>
      </c>
      <c r="J30" s="113"/>
      <c r="K30" s="113">
        <v>21.998999999999999</v>
      </c>
      <c r="L30" s="164" t="s">
        <v>96</v>
      </c>
      <c r="M30" s="164" t="s">
        <v>98</v>
      </c>
      <c r="N30" s="164" t="s">
        <v>99</v>
      </c>
      <c r="O30" s="112" t="s">
        <v>140</v>
      </c>
      <c r="P30" s="112"/>
      <c r="Q30" s="114" t="s">
        <v>8</v>
      </c>
      <c r="R30" s="11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817-00233</v>
      </c>
      <c r="S30" s="114" t="str">
        <f>IF(UPPER(Table1[[#This Row],[ROLLFORMED]])="YES",VLOOKUP(Table1[[#This Row],[GAUGE]],'Sheet Metal Std'!$P$1:$Q$5,2,FALSE),"-")</f>
        <v>-</v>
      </c>
      <c r="T30" s="164"/>
      <c r="U30" s="114">
        <v>53.76</v>
      </c>
      <c r="V30" s="114">
        <f>Table1[[#This Row],[SINGLE PART WEIGHT (LBS)]]*Table1[[#This Row],[QTY. ]]</f>
        <v>53.76</v>
      </c>
      <c r="W30" s="11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30" s="11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30" s="114">
        <f>'Cumulative BOM'!$X30*'Cumulative BOM'!$W30</f>
        <v>9156</v>
      </c>
      <c r="Z30" s="114">
        <f>'Cumulative BOM'!$K30*'Cumulative BOM'!$E30</f>
        <v>2990.2492734000002</v>
      </c>
      <c r="AA30" s="114">
        <f>(QUOTIENT('Cumulative BOM'!$W30, MIN('Cumulative BOM'!$E30,'Cumulative BOM'!$K30)))*(QUOTIENT('Cumulative BOM'!$X30,MAX('Cumulative BOM'!$E30,'Cumulative BOM'!$K30)))</f>
        <v>2</v>
      </c>
      <c r="AB30" s="114">
        <f>ROUNDUP('Cumulative BOM'!$B30/'Cumulative BOM'!$AA30*2,0)/2</f>
        <v>0.5</v>
      </c>
      <c r="AC30" s="115">
        <f>(VLOOKUP('Cumulative BOM'!$D30,'Sheet Metal Std'!$M$2:$N$16,2))*'Cumulative BOM'!$W30*'Cumulative BOM'!$X30*'Cumulative BOM'!$AB30*0.28</f>
        <v>81.396839999999997</v>
      </c>
      <c r="AD30" s="116">
        <f>Table1[[#This Row],[QTY. ]]*Table1[[#This Row],[L]]/12</f>
        <v>11.327216666666667</v>
      </c>
    </row>
    <row r="31" spans="1:30" s="37" customFormat="1" ht="18" x14ac:dyDescent="0.35">
      <c r="A31" s="91">
        <v>1724932</v>
      </c>
      <c r="B31" s="92">
        <v>1</v>
      </c>
      <c r="C31" s="92" t="s">
        <v>157</v>
      </c>
      <c r="D31" s="92" t="s">
        <v>1</v>
      </c>
      <c r="E31" s="93">
        <v>135.92660000000001</v>
      </c>
      <c r="F31" s="93">
        <v>3.0710000000000002</v>
      </c>
      <c r="G31" s="93">
        <v>1.75</v>
      </c>
      <c r="H31" s="93">
        <v>1E-4</v>
      </c>
      <c r="I31" s="93">
        <v>11.1</v>
      </c>
      <c r="J31" s="93"/>
      <c r="K31" s="93">
        <v>21.538</v>
      </c>
      <c r="L31" s="161" t="s">
        <v>96</v>
      </c>
      <c r="M31" s="161" t="s">
        <v>98</v>
      </c>
      <c r="N31" s="161" t="s">
        <v>99</v>
      </c>
      <c r="O31" s="92" t="s">
        <v>140</v>
      </c>
      <c r="P31" s="92"/>
      <c r="Q31" s="94" t="s">
        <v>8</v>
      </c>
      <c r="R31" s="9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31" s="94" t="str">
        <f>IF(UPPER(Table1[[#This Row],[ROLLFORMED]])="YES",VLOOKUP(Table1[[#This Row],[GAUGE]],'Sheet Metal Std'!$P$1:$Q$5,2,FALSE),"-")</f>
        <v>-</v>
      </c>
      <c r="T31" s="161"/>
      <c r="U31" s="94">
        <v>90.27</v>
      </c>
      <c r="V31" s="94">
        <f>Table1[[#This Row],[SINGLE PART WEIGHT (LBS)]]*Table1[[#This Row],[QTY. ]]</f>
        <v>90.27</v>
      </c>
      <c r="W31" s="9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31" s="9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31" s="94">
        <f>'Cumulative BOM'!$X31*'Cumulative BOM'!$W31</f>
        <v>9156</v>
      </c>
      <c r="Z31" s="94">
        <f>'Cumulative BOM'!$K31*'Cumulative BOM'!$E31</f>
        <v>2927.5871108000001</v>
      </c>
      <c r="AA31" s="94">
        <f>(QUOTIENT('Cumulative BOM'!$W31, MIN('Cumulative BOM'!$E31,'Cumulative BOM'!$K31)))*(QUOTIENT('Cumulative BOM'!$X31,MAX('Cumulative BOM'!$E31,'Cumulative BOM'!$K31)))</f>
        <v>2</v>
      </c>
      <c r="AB31" s="94">
        <f>ROUNDUP('Cumulative BOM'!$B31/'Cumulative BOM'!$AA31*2,0)/2</f>
        <v>0.5</v>
      </c>
      <c r="AC31" s="97">
        <f>(VLOOKUP('Cumulative BOM'!$D31,'Sheet Metal Std'!$M$2:$N$16,2))*'Cumulative BOM'!$W31*'Cumulative BOM'!$X31*'Cumulative BOM'!$AB31*0.28</f>
        <v>138.95145600000001</v>
      </c>
      <c r="AD31" s="98">
        <f>Table1[[#This Row],[QTY. ]]*Table1[[#This Row],[L]]/12</f>
        <v>11.327216666666667</v>
      </c>
    </row>
    <row r="32" spans="1:30" s="37" customFormat="1" ht="18" x14ac:dyDescent="0.35">
      <c r="A32" s="111">
        <v>1724933</v>
      </c>
      <c r="B32" s="112">
        <v>1</v>
      </c>
      <c r="C32" s="112" t="s">
        <v>157</v>
      </c>
      <c r="D32" s="112" t="s">
        <v>3</v>
      </c>
      <c r="E32" s="113">
        <v>135.93</v>
      </c>
      <c r="F32" s="113">
        <v>3</v>
      </c>
      <c r="G32" s="113">
        <v>1.75</v>
      </c>
      <c r="H32" s="113">
        <v>0</v>
      </c>
      <c r="I32" s="113">
        <v>14.22</v>
      </c>
      <c r="J32" s="113"/>
      <c r="K32" s="113">
        <v>24.76</v>
      </c>
      <c r="L32" s="164" t="s">
        <v>96</v>
      </c>
      <c r="M32" s="164" t="s">
        <v>98</v>
      </c>
      <c r="N32" s="164" t="s">
        <v>99</v>
      </c>
      <c r="O32" s="112" t="s">
        <v>140</v>
      </c>
      <c r="P32" s="112"/>
      <c r="Q32" s="114" t="s">
        <v>8</v>
      </c>
      <c r="R32" s="11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817-00233</v>
      </c>
      <c r="S32" s="114" t="str">
        <f>IF(UPPER(Table1[[#This Row],[ROLLFORMED]])="YES",VLOOKUP(Table1[[#This Row],[GAUGE]],'Sheet Metal Std'!$P$1:$Q$5,2,FALSE),"-")</f>
        <v>-</v>
      </c>
      <c r="T32" s="164"/>
      <c r="U32" s="114">
        <v>60.52</v>
      </c>
      <c r="V32" s="114">
        <f>Table1[[#This Row],[SINGLE PART WEIGHT (LBS)]]*Table1[[#This Row],[QTY. ]]</f>
        <v>60.52</v>
      </c>
      <c r="W32" s="11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32" s="11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32" s="114">
        <f>'Cumulative BOM'!$X32*'Cumulative BOM'!$W32</f>
        <v>9156</v>
      </c>
      <c r="Z32" s="114">
        <f>'Cumulative BOM'!$K32*'Cumulative BOM'!$E32</f>
        <v>3365.6268000000005</v>
      </c>
      <c r="AA32" s="114">
        <f>(QUOTIENT('Cumulative BOM'!$W32, MIN('Cumulative BOM'!$E32,'Cumulative BOM'!$K32)))*(QUOTIENT('Cumulative BOM'!$X32,MAX('Cumulative BOM'!$E32,'Cumulative BOM'!$K32)))</f>
        <v>2</v>
      </c>
      <c r="AB32" s="114">
        <f>ROUNDUP('Cumulative BOM'!$B32/'Cumulative BOM'!$AA32*2,0)/2</f>
        <v>0.5</v>
      </c>
      <c r="AC32" s="115">
        <f>(VLOOKUP('Cumulative BOM'!$D32,'Sheet Metal Std'!$M$2:$N$16,2))*'Cumulative BOM'!$W32*'Cumulative BOM'!$X32*'Cumulative BOM'!$AB32*0.28</f>
        <v>81.396839999999997</v>
      </c>
      <c r="AD32" s="116">
        <f>Table1[[#This Row],[QTY. ]]*Table1[[#This Row],[L]]/12</f>
        <v>11.327500000000001</v>
      </c>
    </row>
    <row r="33" spans="1:30" s="37" customFormat="1" ht="18" x14ac:dyDescent="0.35">
      <c r="A33" s="111">
        <v>1724928</v>
      </c>
      <c r="B33" s="112">
        <v>7</v>
      </c>
      <c r="C33" s="112" t="s">
        <v>156</v>
      </c>
      <c r="D33" s="112" t="s">
        <v>3</v>
      </c>
      <c r="E33" s="113">
        <v>135.93</v>
      </c>
      <c r="F33" s="113">
        <v>3</v>
      </c>
      <c r="G33" s="113">
        <v>1.75</v>
      </c>
      <c r="H33" s="113">
        <v>0</v>
      </c>
      <c r="I33" s="113">
        <v>15.968</v>
      </c>
      <c r="J33" s="113"/>
      <c r="K33" s="113">
        <v>26.5</v>
      </c>
      <c r="L33" s="164" t="s">
        <v>96</v>
      </c>
      <c r="M33" s="164" t="s">
        <v>98</v>
      </c>
      <c r="N33" s="164" t="s">
        <v>99</v>
      </c>
      <c r="O33" s="112" t="s">
        <v>140</v>
      </c>
      <c r="P33" s="112"/>
      <c r="Q33" s="114" t="s">
        <v>8</v>
      </c>
      <c r="R33" s="11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817-00233</v>
      </c>
      <c r="S33" s="114" t="str">
        <f>IF(UPPER(Table1[[#This Row],[ROLLFORMED]])="YES",VLOOKUP(Table1[[#This Row],[GAUGE]],'Sheet Metal Std'!$P$1:$Q$5,2,FALSE),"-")</f>
        <v>817-00530</v>
      </c>
      <c r="T33" s="164"/>
      <c r="U33" s="114">
        <v>64.81</v>
      </c>
      <c r="V33" s="114">
        <f>Table1[[#This Row],[SINGLE PART WEIGHT (LBS)]]*Table1[[#This Row],[QTY. ]]</f>
        <v>453.67</v>
      </c>
      <c r="W33" s="11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33" s="11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33" s="114">
        <f>'Cumulative BOM'!$X33*'Cumulative BOM'!$W33</f>
        <v>9156</v>
      </c>
      <c r="Z33" s="114">
        <f>'Cumulative BOM'!$K33*'Cumulative BOM'!$E33</f>
        <v>3602.145</v>
      </c>
      <c r="AA33" s="114">
        <f>(QUOTIENT('Cumulative BOM'!$W33, MIN('Cumulative BOM'!$E33,'Cumulative BOM'!$K33)))*(QUOTIENT('Cumulative BOM'!$X33,MAX('Cumulative BOM'!$E33,'Cumulative BOM'!$K33)))</f>
        <v>2</v>
      </c>
      <c r="AB33" s="114">
        <f>ROUNDUP('Cumulative BOM'!$B33/'Cumulative BOM'!$AA33*2,0)/2</f>
        <v>3.5</v>
      </c>
      <c r="AC33" s="115">
        <f>(VLOOKUP('Cumulative BOM'!$D33,'Sheet Metal Std'!$M$2:$N$16,2))*'Cumulative BOM'!$W33*'Cumulative BOM'!$X33*'Cumulative BOM'!$AB33*0.28</f>
        <v>569.77787999999998</v>
      </c>
      <c r="AD33" s="116">
        <f>Table1[[#This Row],[QTY. ]]*Table1[[#This Row],[L]]/12</f>
        <v>79.292500000000004</v>
      </c>
    </row>
    <row r="34" spans="1:30" s="37" customFormat="1" ht="18" x14ac:dyDescent="0.35">
      <c r="A34" s="91">
        <v>1724982</v>
      </c>
      <c r="B34" s="92">
        <v>1</v>
      </c>
      <c r="C34" s="92" t="s">
        <v>157</v>
      </c>
      <c r="D34" s="92" t="s">
        <v>1</v>
      </c>
      <c r="E34" s="93">
        <v>122.03</v>
      </c>
      <c r="F34" s="93"/>
      <c r="G34" s="93"/>
      <c r="H34" s="93"/>
      <c r="I34" s="93">
        <v>5.87</v>
      </c>
      <c r="J34" s="93">
        <v>5.87</v>
      </c>
      <c r="K34" s="93">
        <v>11.58</v>
      </c>
      <c r="L34" s="188" t="s">
        <v>108</v>
      </c>
      <c r="M34" s="161" t="s">
        <v>188</v>
      </c>
      <c r="N34" s="161" t="s">
        <v>109</v>
      </c>
      <c r="O34" s="92" t="s">
        <v>140</v>
      </c>
      <c r="P34" s="94" t="s">
        <v>91</v>
      </c>
      <c r="Q34" s="94" t="s">
        <v>8</v>
      </c>
      <c r="R34" s="9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34" s="94" t="str">
        <f>IF(UPPER(Table1[[#This Row],[ROLLFORMED]])="YES",VLOOKUP(Table1[[#This Row],[GAUGE]],'Sheet Metal Std'!$P$1:$Q$5,2,FALSE),"-")</f>
        <v>-</v>
      </c>
      <c r="T34" s="161"/>
      <c r="U34" s="94">
        <v>43.54</v>
      </c>
      <c r="V34" s="94">
        <f>Table1[[#This Row],[SINGLE PART WEIGHT (LBS)]]*Table1[[#This Row],[QTY. ]]</f>
        <v>43.54</v>
      </c>
      <c r="W34" s="9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34" s="9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34" s="94">
        <f>'Cumulative BOM'!$X34*'Cumulative BOM'!$W34</f>
        <v>9156</v>
      </c>
      <c r="Z34" s="94">
        <f>'Cumulative BOM'!$K34*'Cumulative BOM'!$E34</f>
        <v>1413.1074000000001</v>
      </c>
      <c r="AA34" s="94">
        <f>(QUOTIENT('Cumulative BOM'!$W34, MIN('Cumulative BOM'!$E34,'Cumulative BOM'!$K34)))*(QUOTIENT('Cumulative BOM'!$X34,MAX('Cumulative BOM'!$E34,'Cumulative BOM'!$K34)))</f>
        <v>4</v>
      </c>
      <c r="AB34" s="94">
        <f>ROUNDUP('Cumulative BOM'!$B34/'Cumulative BOM'!$AA34*2,0)/2</f>
        <v>0.5</v>
      </c>
      <c r="AC34" s="97">
        <f>(VLOOKUP('Cumulative BOM'!$D34,'Sheet Metal Std'!$M$2:$N$16,2))*'Cumulative BOM'!$W34*'Cumulative BOM'!$X34*'Cumulative BOM'!$AB34*0.28</f>
        <v>138.95145600000001</v>
      </c>
      <c r="AD34" s="98">
        <f>Table1[[#This Row],[QTY. ]]*Table1[[#This Row],[L]]/12</f>
        <v>10.169166666666667</v>
      </c>
    </row>
    <row r="35" spans="1:30" s="37" customFormat="1" ht="18" x14ac:dyDescent="0.35">
      <c r="A35" s="117">
        <v>1724981</v>
      </c>
      <c r="B35" s="118">
        <v>1</v>
      </c>
      <c r="C35" s="118" t="s">
        <v>157</v>
      </c>
      <c r="D35" s="118" t="s">
        <v>4</v>
      </c>
      <c r="E35" s="119">
        <v>122.03</v>
      </c>
      <c r="F35" s="119"/>
      <c r="G35" s="119"/>
      <c r="H35" s="119"/>
      <c r="I35" s="119"/>
      <c r="J35" s="119"/>
      <c r="K35" s="119">
        <v>18.989999999999998</v>
      </c>
      <c r="L35" s="163" t="s">
        <v>101</v>
      </c>
      <c r="M35" s="163" t="s">
        <v>102</v>
      </c>
      <c r="N35" s="163" t="s">
        <v>141</v>
      </c>
      <c r="O35" s="118" t="s">
        <v>140</v>
      </c>
      <c r="P35" s="105" t="s">
        <v>91</v>
      </c>
      <c r="Q35" s="105" t="s">
        <v>8</v>
      </c>
      <c r="R35" s="10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35" s="105" t="str">
        <f>IF(UPPER(Table1[[#This Row],[ROLLFORMED]])="YES",VLOOKUP(Table1[[#This Row],[GAUGE]],'Sheet Metal Std'!$P$1:$Q$5,2,FALSE),"-")</f>
        <v>-</v>
      </c>
      <c r="T35" s="163"/>
      <c r="U35" s="105">
        <v>33.97</v>
      </c>
      <c r="V35" s="105">
        <f>Table1[[#This Row],[SINGLE PART WEIGHT (LBS)]]*Table1[[#This Row],[QTY. ]]</f>
        <v>33.97</v>
      </c>
      <c r="W35" s="10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X35" s="10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Y35" s="105">
        <f>'Cumulative BOM'!$X35*'Cumulative BOM'!$W35</f>
        <v>7200</v>
      </c>
      <c r="Z35" s="105">
        <f>'Cumulative BOM'!$K35*'Cumulative BOM'!$E35</f>
        <v>2317.3496999999998</v>
      </c>
      <c r="AA35" s="105">
        <f>(QUOTIENT('Cumulative BOM'!$W35, MIN('Cumulative BOM'!$E35,'Cumulative BOM'!$K35)))*(QUOTIENT('Cumulative BOM'!$X35,MAX('Cumulative BOM'!$E35,'Cumulative BOM'!$K35)))</f>
        <v>2</v>
      </c>
      <c r="AB35" s="105">
        <f>ROUNDUP('Cumulative BOM'!$B35/'Cumulative BOM'!$AA35*2,0)/2</f>
        <v>0.5</v>
      </c>
      <c r="AC35" s="107">
        <f>(VLOOKUP('Cumulative BOM'!$D35,'Sheet Metal Std'!$M$2:$N$16,2))*'Cumulative BOM'!$W35*'Cumulative BOM'!$X35*'Cumulative BOM'!$AB35*0.28</f>
        <v>52.012800000000006</v>
      </c>
      <c r="AD35" s="108">
        <f>Table1[[#This Row],[QTY. ]]*Table1[[#This Row],[L]]/12</f>
        <v>10.169166666666667</v>
      </c>
    </row>
    <row r="36" spans="1:30" s="37" customFormat="1" ht="18" x14ac:dyDescent="0.35">
      <c r="A36" s="117">
        <v>1724980</v>
      </c>
      <c r="B36" s="118">
        <v>1</v>
      </c>
      <c r="C36" s="118" t="s">
        <v>157</v>
      </c>
      <c r="D36" s="118" t="s">
        <v>4</v>
      </c>
      <c r="E36" s="119">
        <v>35.89</v>
      </c>
      <c r="F36" s="119"/>
      <c r="G36" s="119"/>
      <c r="H36" s="119"/>
      <c r="I36" s="119"/>
      <c r="J36" s="119"/>
      <c r="K36" s="119">
        <v>44.25</v>
      </c>
      <c r="L36" s="163" t="s">
        <v>101</v>
      </c>
      <c r="M36" s="163" t="s">
        <v>189</v>
      </c>
      <c r="N36" s="163" t="s">
        <v>141</v>
      </c>
      <c r="O36" s="118" t="s">
        <v>140</v>
      </c>
      <c r="P36" s="118"/>
      <c r="Q36" s="105" t="s">
        <v>8</v>
      </c>
      <c r="R36" s="10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36" s="105" t="str">
        <f>IF(UPPER(Table1[[#This Row],[ROLLFORMED]])="YES",VLOOKUP(Table1[[#This Row],[GAUGE]],'Sheet Metal Std'!$P$1:$Q$5,2,FALSE),"-")</f>
        <v>-</v>
      </c>
      <c r="T36" s="163"/>
      <c r="U36" s="105">
        <v>23.23</v>
      </c>
      <c r="V36" s="105">
        <f>Table1[[#This Row],[SINGLE PART WEIGHT (LBS)]]*Table1[[#This Row],[QTY. ]]</f>
        <v>23.23</v>
      </c>
      <c r="W36" s="10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X36" s="10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Y36" s="105">
        <f>'Cumulative BOM'!$X36*'Cumulative BOM'!$W36</f>
        <v>7200</v>
      </c>
      <c r="Z36" s="105">
        <f>'Cumulative BOM'!$K36*'Cumulative BOM'!$E36</f>
        <v>1588.1324999999999</v>
      </c>
      <c r="AA36" s="105">
        <f>(QUOTIENT('Cumulative BOM'!$W36, MIN('Cumulative BOM'!$E36,'Cumulative BOM'!$K36)))*(QUOTIENT('Cumulative BOM'!$X36,MAX('Cumulative BOM'!$E36,'Cumulative BOM'!$K36)))</f>
        <v>3</v>
      </c>
      <c r="AB36" s="105">
        <f>ROUNDUP('Cumulative BOM'!$B36/'Cumulative BOM'!$AA36*2,0)/2</f>
        <v>0.5</v>
      </c>
      <c r="AC36" s="107">
        <f>(VLOOKUP('Cumulative BOM'!$D36,'Sheet Metal Std'!$M$2:$N$16,2))*'Cumulative BOM'!$W36*'Cumulative BOM'!$X36*'Cumulative BOM'!$AB36*0.28</f>
        <v>52.012800000000006</v>
      </c>
      <c r="AD36" s="108">
        <f>Table1[[#This Row],[QTY. ]]*Table1[[#This Row],[L]]/12</f>
        <v>2.9908333333333332</v>
      </c>
    </row>
    <row r="37" spans="1:30" s="37" customFormat="1" ht="18" x14ac:dyDescent="0.35">
      <c r="A37" s="117">
        <v>1724979</v>
      </c>
      <c r="B37" s="118">
        <v>1</v>
      </c>
      <c r="C37" s="118" t="s">
        <v>157</v>
      </c>
      <c r="D37" s="118" t="s">
        <v>4</v>
      </c>
      <c r="E37" s="119">
        <v>122.03</v>
      </c>
      <c r="F37" s="119"/>
      <c r="G37" s="119"/>
      <c r="H37" s="119"/>
      <c r="I37" s="119"/>
      <c r="J37" s="119"/>
      <c r="K37" s="119">
        <v>42.93</v>
      </c>
      <c r="L37" s="163" t="s">
        <v>101</v>
      </c>
      <c r="M37" s="163" t="s">
        <v>102</v>
      </c>
      <c r="N37" s="163" t="s">
        <v>141</v>
      </c>
      <c r="O37" s="118" t="s">
        <v>140</v>
      </c>
      <c r="P37" s="105"/>
      <c r="Q37" s="105" t="s">
        <v>8</v>
      </c>
      <c r="R37" s="10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37" s="105" t="str">
        <f>IF(UPPER(Table1[[#This Row],[ROLLFORMED]])="YES",VLOOKUP(Table1[[#This Row],[GAUGE]],'Sheet Metal Std'!$P$1:$Q$5,2,FALSE),"-")</f>
        <v>-</v>
      </c>
      <c r="T37" s="163"/>
      <c r="U37" s="105">
        <v>76.8</v>
      </c>
      <c r="V37" s="105">
        <f>Table1[[#This Row],[SINGLE PART WEIGHT (LBS)]]*Table1[[#This Row],[QTY. ]]</f>
        <v>76.8</v>
      </c>
      <c r="W37" s="10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X37" s="10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Y37" s="105">
        <f>'Cumulative BOM'!$X37*'Cumulative BOM'!$W37</f>
        <v>7200</v>
      </c>
      <c r="Z37" s="105">
        <f>'Cumulative BOM'!$K37*'Cumulative BOM'!$E37</f>
        <v>5238.7479000000003</v>
      </c>
      <c r="AA37" s="105">
        <f>(QUOTIENT('Cumulative BOM'!$W37, MIN('Cumulative BOM'!$E37,'Cumulative BOM'!$K37)))*(QUOTIENT('Cumulative BOM'!$X37,MAX('Cumulative BOM'!$E37,'Cumulative BOM'!$K37)))</f>
        <v>1</v>
      </c>
      <c r="AB37" s="105">
        <f>ROUNDUP('Cumulative BOM'!$B37/'Cumulative BOM'!$AA37*2,0)/2</f>
        <v>1</v>
      </c>
      <c r="AC37" s="107">
        <f>(VLOOKUP('Cumulative BOM'!$D37,'Sheet Metal Std'!$M$2:$N$16,2))*'Cumulative BOM'!$W37*'Cumulative BOM'!$X37*'Cumulative BOM'!$AB37*0.28</f>
        <v>104.02560000000001</v>
      </c>
      <c r="AD37" s="108">
        <f>Table1[[#This Row],[QTY. ]]*Table1[[#This Row],[L]]/12</f>
        <v>10.169166666666667</v>
      </c>
    </row>
    <row r="38" spans="1:30" s="37" customFormat="1" ht="18" x14ac:dyDescent="0.35">
      <c r="A38" s="117">
        <v>1724975</v>
      </c>
      <c r="B38" s="118">
        <v>1</v>
      </c>
      <c r="C38" s="118" t="s">
        <v>157</v>
      </c>
      <c r="D38" s="118" t="s">
        <v>4</v>
      </c>
      <c r="E38" s="119">
        <v>122.03</v>
      </c>
      <c r="F38" s="119"/>
      <c r="G38" s="119"/>
      <c r="H38" s="119"/>
      <c r="I38" s="119"/>
      <c r="J38" s="119"/>
      <c r="K38" s="119">
        <v>50</v>
      </c>
      <c r="L38" s="163" t="s">
        <v>101</v>
      </c>
      <c r="M38" s="163" t="s">
        <v>102</v>
      </c>
      <c r="N38" s="163" t="s">
        <v>111</v>
      </c>
      <c r="O38" s="118" t="s">
        <v>140</v>
      </c>
      <c r="P38" s="105"/>
      <c r="Q38" s="105" t="s">
        <v>8</v>
      </c>
      <c r="R38" s="10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38" s="105" t="str">
        <f>IF(UPPER(Table1[[#This Row],[ROLLFORMED]])="YES",VLOOKUP(Table1[[#This Row],[GAUGE]],'Sheet Metal Std'!$P$1:$Q$5,2,FALSE),"-")</f>
        <v>-</v>
      </c>
      <c r="T38" s="163"/>
      <c r="U38" s="105">
        <v>89.47</v>
      </c>
      <c r="V38" s="105">
        <f>Table1[[#This Row],[SINGLE PART WEIGHT (LBS)]]*Table1[[#This Row],[QTY. ]]</f>
        <v>89.47</v>
      </c>
      <c r="W38" s="10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X38" s="10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Y38" s="105">
        <f>'Cumulative BOM'!$X38*'Cumulative BOM'!$W38</f>
        <v>7200</v>
      </c>
      <c r="Z38" s="105">
        <f>'Cumulative BOM'!$K38*'Cumulative BOM'!$E38</f>
        <v>6101.5</v>
      </c>
      <c r="AA38" s="105">
        <f>(QUOTIENT('Cumulative BOM'!$W38, MIN('Cumulative BOM'!$E38,'Cumulative BOM'!$K38)))*(QUOTIENT('Cumulative BOM'!$X38,MAX('Cumulative BOM'!$E38,'Cumulative BOM'!$K38)))</f>
        <v>1</v>
      </c>
      <c r="AB38" s="105">
        <f>ROUNDUP('Cumulative BOM'!$B38/'Cumulative BOM'!$AA38*2,0)/2</f>
        <v>1</v>
      </c>
      <c r="AC38" s="107">
        <f>(VLOOKUP('Cumulative BOM'!$D38,'Sheet Metal Std'!$M$2:$N$16,2))*'Cumulative BOM'!$W38*'Cumulative BOM'!$X38*'Cumulative BOM'!$AB38*0.28</f>
        <v>104.02560000000001</v>
      </c>
      <c r="AD38" s="108">
        <f>Table1[[#This Row],[QTY. ]]*Table1[[#This Row],[L]]/12</f>
        <v>10.169166666666667</v>
      </c>
    </row>
    <row r="39" spans="1:30" s="37" customFormat="1" ht="18" x14ac:dyDescent="0.35">
      <c r="A39" s="117">
        <v>1724978</v>
      </c>
      <c r="B39" s="118">
        <v>1</v>
      </c>
      <c r="C39" s="118" t="s">
        <v>157</v>
      </c>
      <c r="D39" s="118" t="s">
        <v>4</v>
      </c>
      <c r="E39" s="119">
        <v>122.03</v>
      </c>
      <c r="F39" s="119"/>
      <c r="G39" s="119"/>
      <c r="H39" s="119"/>
      <c r="I39" s="119"/>
      <c r="J39" s="119"/>
      <c r="K39" s="119">
        <v>41.89</v>
      </c>
      <c r="L39" s="163" t="s">
        <v>101</v>
      </c>
      <c r="M39" s="163" t="s">
        <v>102</v>
      </c>
      <c r="N39" s="163" t="s">
        <v>141</v>
      </c>
      <c r="O39" s="118" t="s">
        <v>140</v>
      </c>
      <c r="P39" s="105" t="s">
        <v>91</v>
      </c>
      <c r="Q39" s="105" t="s">
        <v>8</v>
      </c>
      <c r="R39" s="10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39" s="105" t="str">
        <f>IF(UPPER(Table1[[#This Row],[ROLLFORMED]])="YES",VLOOKUP(Table1[[#This Row],[GAUGE]],'Sheet Metal Std'!$P$1:$Q$5,2,FALSE),"-")</f>
        <v>-</v>
      </c>
      <c r="T39" s="163"/>
      <c r="U39" s="105">
        <v>74.959999999999994</v>
      </c>
      <c r="V39" s="105">
        <f>Table1[[#This Row],[SINGLE PART WEIGHT (LBS)]]*Table1[[#This Row],[QTY. ]]</f>
        <v>74.959999999999994</v>
      </c>
      <c r="W39" s="10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X39" s="10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Y39" s="105">
        <f>'Cumulative BOM'!$X39*'Cumulative BOM'!$W39</f>
        <v>7200</v>
      </c>
      <c r="Z39" s="105">
        <f>'Cumulative BOM'!$K39*'Cumulative BOM'!$E39</f>
        <v>5111.8366999999998</v>
      </c>
      <c r="AA39" s="105">
        <f>(QUOTIENT('Cumulative BOM'!$W39, MIN('Cumulative BOM'!$E39,'Cumulative BOM'!$K39)))*(QUOTIENT('Cumulative BOM'!$X39,MAX('Cumulative BOM'!$E39,'Cumulative BOM'!$K39)))</f>
        <v>1</v>
      </c>
      <c r="AB39" s="105">
        <f>ROUNDUP('Cumulative BOM'!$B39/'Cumulative BOM'!$AA39*2,0)/2</f>
        <v>1</v>
      </c>
      <c r="AC39" s="107">
        <f>(VLOOKUP('Cumulative BOM'!$D39,'Sheet Metal Std'!$M$2:$N$16,2))*'Cumulative BOM'!$W39*'Cumulative BOM'!$X39*'Cumulative BOM'!$AB39*0.28</f>
        <v>104.02560000000001</v>
      </c>
      <c r="AD39" s="108">
        <f>Table1[[#This Row],[QTY. ]]*Table1[[#This Row],[L]]/12</f>
        <v>10.169166666666667</v>
      </c>
    </row>
    <row r="40" spans="1:30" s="37" customFormat="1" ht="18" x14ac:dyDescent="0.35">
      <c r="A40" s="117">
        <v>1724975</v>
      </c>
      <c r="B40" s="118">
        <v>1</v>
      </c>
      <c r="C40" s="118" t="s">
        <v>157</v>
      </c>
      <c r="D40" s="118" t="s">
        <v>4</v>
      </c>
      <c r="E40" s="119">
        <v>122.03</v>
      </c>
      <c r="F40" s="119"/>
      <c r="G40" s="119"/>
      <c r="H40" s="119"/>
      <c r="I40" s="119"/>
      <c r="J40" s="119"/>
      <c r="K40" s="119">
        <v>50</v>
      </c>
      <c r="L40" s="163" t="s">
        <v>101</v>
      </c>
      <c r="M40" s="163" t="s">
        <v>102</v>
      </c>
      <c r="N40" s="163" t="s">
        <v>111</v>
      </c>
      <c r="O40" s="118" t="s">
        <v>140</v>
      </c>
      <c r="P40" s="105" t="s">
        <v>91</v>
      </c>
      <c r="Q40" s="105" t="s">
        <v>8</v>
      </c>
      <c r="R40" s="10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40" s="105" t="str">
        <f>IF(UPPER(Table1[[#This Row],[ROLLFORMED]])="YES",VLOOKUP(Table1[[#This Row],[GAUGE]],'Sheet Metal Std'!$P$1:$Q$5,2,FALSE),"-")</f>
        <v>-</v>
      </c>
      <c r="T40" s="163"/>
      <c r="U40" s="105">
        <v>89.47</v>
      </c>
      <c r="V40" s="105">
        <f>Table1[[#This Row],[SINGLE PART WEIGHT (LBS)]]*Table1[[#This Row],[QTY. ]]</f>
        <v>89.47</v>
      </c>
      <c r="W40" s="10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X40" s="10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Y40" s="105">
        <f>'Cumulative BOM'!$X40*'Cumulative BOM'!$W40</f>
        <v>7200</v>
      </c>
      <c r="Z40" s="105">
        <f>'Cumulative BOM'!$K40*'Cumulative BOM'!$E40</f>
        <v>6101.5</v>
      </c>
      <c r="AA40" s="105">
        <f>(QUOTIENT('Cumulative BOM'!$W40, MIN('Cumulative BOM'!$E40,'Cumulative BOM'!$K40)))*(QUOTIENT('Cumulative BOM'!$X40,MAX('Cumulative BOM'!$E40,'Cumulative BOM'!$K40)))</f>
        <v>1</v>
      </c>
      <c r="AB40" s="105">
        <f>ROUNDUP('Cumulative BOM'!$B40/'Cumulative BOM'!$AA40*2,0)/2</f>
        <v>1</v>
      </c>
      <c r="AC40" s="107">
        <f>(VLOOKUP('Cumulative BOM'!$D40,'Sheet Metal Std'!$M$2:$N$16,2))*'Cumulative BOM'!$W40*'Cumulative BOM'!$X40*'Cumulative BOM'!$AB40*0.28</f>
        <v>104.02560000000001</v>
      </c>
      <c r="AD40" s="108">
        <f>Table1[[#This Row],[QTY. ]]*Table1[[#This Row],[L]]/12</f>
        <v>10.169166666666667</v>
      </c>
    </row>
    <row r="41" spans="1:30" s="37" customFormat="1" ht="18" x14ac:dyDescent="0.35">
      <c r="A41" s="117">
        <v>1724975</v>
      </c>
      <c r="B41" s="118">
        <v>1</v>
      </c>
      <c r="C41" s="118" t="s">
        <v>157</v>
      </c>
      <c r="D41" s="118" t="s">
        <v>4</v>
      </c>
      <c r="E41" s="119">
        <v>122.03</v>
      </c>
      <c r="F41" s="119"/>
      <c r="G41" s="119"/>
      <c r="H41" s="119"/>
      <c r="I41" s="119"/>
      <c r="J41" s="119"/>
      <c r="K41" s="119">
        <v>50</v>
      </c>
      <c r="L41" s="163" t="s">
        <v>101</v>
      </c>
      <c r="M41" s="163" t="s">
        <v>102</v>
      </c>
      <c r="N41" s="163" t="s">
        <v>111</v>
      </c>
      <c r="O41" s="118" t="s">
        <v>140</v>
      </c>
      <c r="P41" s="105"/>
      <c r="Q41" s="105" t="s">
        <v>8</v>
      </c>
      <c r="R41" s="10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41" s="105" t="str">
        <f>IF(UPPER(Table1[[#This Row],[ROLLFORMED]])="YES",VLOOKUP(Table1[[#This Row],[GAUGE]],'Sheet Metal Std'!$P$1:$Q$5,2,FALSE),"-")</f>
        <v>-</v>
      </c>
      <c r="T41" s="163"/>
      <c r="U41" s="105">
        <v>89.47</v>
      </c>
      <c r="V41" s="105">
        <f>Table1[[#This Row],[SINGLE PART WEIGHT (LBS)]]*Table1[[#This Row],[QTY. ]]</f>
        <v>89.47</v>
      </c>
      <c r="W41" s="10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X41" s="10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Y41" s="105">
        <f>'Cumulative BOM'!$X41*'Cumulative BOM'!$W41</f>
        <v>7200</v>
      </c>
      <c r="Z41" s="105">
        <f>'Cumulative BOM'!$K41*'Cumulative BOM'!$E41</f>
        <v>6101.5</v>
      </c>
      <c r="AA41" s="105">
        <f>(QUOTIENT('Cumulative BOM'!$W41, MIN('Cumulative BOM'!$E41,'Cumulative BOM'!$K41)))*(QUOTIENT('Cumulative BOM'!$X41,MAX('Cumulative BOM'!$E41,'Cumulative BOM'!$K41)))</f>
        <v>1</v>
      </c>
      <c r="AB41" s="105">
        <f>ROUNDUP('Cumulative BOM'!$B41/'Cumulative BOM'!$AA41*2,0)/2</f>
        <v>1</v>
      </c>
      <c r="AC41" s="107">
        <f>(VLOOKUP('Cumulative BOM'!$D41,'Sheet Metal Std'!$M$2:$N$16,2))*'Cumulative BOM'!$W41*'Cumulative BOM'!$X41*'Cumulative BOM'!$AB41*0.28</f>
        <v>104.02560000000001</v>
      </c>
      <c r="AD41" s="108">
        <f>Table1[[#This Row],[QTY. ]]*Table1[[#This Row],[L]]/12</f>
        <v>10.169166666666667</v>
      </c>
    </row>
    <row r="42" spans="1:30" s="37" customFormat="1" ht="18" x14ac:dyDescent="0.35">
      <c r="A42" s="117">
        <v>1724977</v>
      </c>
      <c r="B42" s="118">
        <v>1</v>
      </c>
      <c r="C42" s="118" t="s">
        <v>157</v>
      </c>
      <c r="D42" s="118" t="s">
        <v>4</v>
      </c>
      <c r="E42" s="119">
        <v>122.03</v>
      </c>
      <c r="F42" s="119"/>
      <c r="G42" s="119"/>
      <c r="H42" s="119"/>
      <c r="I42" s="119"/>
      <c r="J42" s="119"/>
      <c r="K42" s="119">
        <v>38.82</v>
      </c>
      <c r="L42" s="163" t="s">
        <v>101</v>
      </c>
      <c r="M42" s="163" t="s">
        <v>102</v>
      </c>
      <c r="N42" s="163" t="s">
        <v>141</v>
      </c>
      <c r="O42" s="118" t="s">
        <v>140</v>
      </c>
      <c r="P42" s="118" t="s">
        <v>91</v>
      </c>
      <c r="Q42" s="105" t="s">
        <v>8</v>
      </c>
      <c r="R42" s="10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42" s="105" t="str">
        <f>IF(UPPER(Table1[[#This Row],[ROLLFORMED]])="YES",VLOOKUP(Table1[[#This Row],[GAUGE]],'Sheet Metal Std'!$P$1:$Q$5,2,FALSE),"-")</f>
        <v>-</v>
      </c>
      <c r="T42" s="163"/>
      <c r="U42" s="105">
        <v>69.459999999999994</v>
      </c>
      <c r="V42" s="105">
        <f>Table1[[#This Row],[SINGLE PART WEIGHT (LBS)]]*Table1[[#This Row],[QTY. ]]</f>
        <v>69.459999999999994</v>
      </c>
      <c r="W42" s="10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X42" s="10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Y42" s="105">
        <f>'Cumulative BOM'!$X42*'Cumulative BOM'!$W42</f>
        <v>7200</v>
      </c>
      <c r="Z42" s="105">
        <f>'Cumulative BOM'!$K42*'Cumulative BOM'!$E42</f>
        <v>4737.2046</v>
      </c>
      <c r="AA42" s="105">
        <f>(QUOTIENT('Cumulative BOM'!$W42, MIN('Cumulative BOM'!$E42,'Cumulative BOM'!$K42)))*(QUOTIENT('Cumulative BOM'!$X42,MAX('Cumulative BOM'!$E42,'Cumulative BOM'!$K42)))</f>
        <v>1</v>
      </c>
      <c r="AB42" s="105">
        <f>ROUNDUP('Cumulative BOM'!$B42/'Cumulative BOM'!$AA42*2,0)/2</f>
        <v>1</v>
      </c>
      <c r="AC42" s="107">
        <f>(VLOOKUP('Cumulative BOM'!$D42,'Sheet Metal Std'!$M$2:$N$16,2))*'Cumulative BOM'!$W42*'Cumulative BOM'!$X42*'Cumulative BOM'!$AB42*0.28</f>
        <v>104.02560000000001</v>
      </c>
      <c r="AD42" s="108">
        <f>Table1[[#This Row],[QTY. ]]*Table1[[#This Row],[L]]/12</f>
        <v>10.169166666666667</v>
      </c>
    </row>
    <row r="43" spans="1:30" s="37" customFormat="1" ht="18" x14ac:dyDescent="0.35">
      <c r="A43" s="117">
        <v>1725027</v>
      </c>
      <c r="B43" s="118">
        <v>1</v>
      </c>
      <c r="C43" s="118" t="s">
        <v>157</v>
      </c>
      <c r="D43" s="118" t="s">
        <v>4</v>
      </c>
      <c r="E43" s="119">
        <v>122.03</v>
      </c>
      <c r="F43" s="119"/>
      <c r="G43" s="119"/>
      <c r="H43" s="119"/>
      <c r="I43" s="119"/>
      <c r="J43" s="119"/>
      <c r="K43" s="119">
        <v>50</v>
      </c>
      <c r="L43" s="163" t="s">
        <v>101</v>
      </c>
      <c r="M43" s="163" t="s">
        <v>102</v>
      </c>
      <c r="N43" s="163" t="s">
        <v>111</v>
      </c>
      <c r="O43" s="118" t="s">
        <v>140</v>
      </c>
      <c r="P43" s="118" t="s">
        <v>91</v>
      </c>
      <c r="Q43" s="105" t="s">
        <v>8</v>
      </c>
      <c r="R43" s="10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43" s="105" t="str">
        <f>IF(UPPER(Table1[[#This Row],[ROLLFORMED]])="YES",VLOOKUP(Table1[[#This Row],[GAUGE]],'Sheet Metal Std'!$P$1:$Q$5,2,FALSE),"-")</f>
        <v>-</v>
      </c>
      <c r="T43" s="163"/>
      <c r="U43" s="105">
        <v>89.47</v>
      </c>
      <c r="V43" s="105">
        <f>Table1[[#This Row],[SINGLE PART WEIGHT (LBS)]]*Table1[[#This Row],[QTY. ]]</f>
        <v>89.47</v>
      </c>
      <c r="W43" s="10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X43" s="10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Y43" s="105">
        <f>'Cumulative BOM'!$X43*'Cumulative BOM'!$W43</f>
        <v>7200</v>
      </c>
      <c r="Z43" s="105">
        <f>'Cumulative BOM'!$K43*'Cumulative BOM'!$E43</f>
        <v>6101.5</v>
      </c>
      <c r="AA43" s="105">
        <f>(QUOTIENT('Cumulative BOM'!$W43, MIN('Cumulative BOM'!$E43,'Cumulative BOM'!$K43)))*(QUOTIENT('Cumulative BOM'!$X43,MAX('Cumulative BOM'!$E43,'Cumulative BOM'!$K43)))</f>
        <v>1</v>
      </c>
      <c r="AB43" s="105">
        <f>ROUNDUP('Cumulative BOM'!$B43/'Cumulative BOM'!$AA43*2,0)/2</f>
        <v>1</v>
      </c>
      <c r="AC43" s="107">
        <f>(VLOOKUP('Cumulative BOM'!$D43,'Sheet Metal Std'!$M$2:$N$16,2))*'Cumulative BOM'!$W43*'Cumulative BOM'!$X43*'Cumulative BOM'!$AB43*0.28</f>
        <v>104.02560000000001</v>
      </c>
      <c r="AD43" s="108">
        <f>Table1[[#This Row],[QTY. ]]*Table1[[#This Row],[L]]/12</f>
        <v>10.169166666666667</v>
      </c>
    </row>
    <row r="44" spans="1:30" s="37" customFormat="1" ht="18" x14ac:dyDescent="0.35">
      <c r="A44" s="117">
        <v>1724975</v>
      </c>
      <c r="B44" s="118">
        <v>1</v>
      </c>
      <c r="C44" s="118" t="s">
        <v>157</v>
      </c>
      <c r="D44" s="118" t="s">
        <v>4</v>
      </c>
      <c r="E44" s="119">
        <v>122.03</v>
      </c>
      <c r="F44" s="119"/>
      <c r="G44" s="119"/>
      <c r="H44" s="119"/>
      <c r="I44" s="119"/>
      <c r="J44" s="119"/>
      <c r="K44" s="119">
        <v>50</v>
      </c>
      <c r="L44" s="163" t="s">
        <v>101</v>
      </c>
      <c r="M44" s="163" t="s">
        <v>102</v>
      </c>
      <c r="N44" s="163" t="s">
        <v>111</v>
      </c>
      <c r="O44" s="118" t="s">
        <v>140</v>
      </c>
      <c r="P44" s="118"/>
      <c r="Q44" s="105" t="s">
        <v>8</v>
      </c>
      <c r="R44" s="10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44" s="105" t="str">
        <f>IF(UPPER(Table1[[#This Row],[ROLLFORMED]])="YES",VLOOKUP(Table1[[#This Row],[GAUGE]],'Sheet Metal Std'!$P$1:$Q$5,2,FALSE),"-")</f>
        <v>-</v>
      </c>
      <c r="T44" s="163"/>
      <c r="U44" s="105">
        <v>89.47</v>
      </c>
      <c r="V44" s="105">
        <f>Table1[[#This Row],[SINGLE PART WEIGHT (LBS)]]*Table1[[#This Row],[QTY. ]]</f>
        <v>89.47</v>
      </c>
      <c r="W44" s="10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X44" s="10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Y44" s="105">
        <f>'Cumulative BOM'!$X44*'Cumulative BOM'!$W44</f>
        <v>7200</v>
      </c>
      <c r="Z44" s="105">
        <f>'Cumulative BOM'!$K44*'Cumulative BOM'!$E44</f>
        <v>6101.5</v>
      </c>
      <c r="AA44" s="105">
        <f>(QUOTIENT('Cumulative BOM'!$W44, MIN('Cumulative BOM'!$E44,'Cumulative BOM'!$K44)))*(QUOTIENT('Cumulative BOM'!$X44,MAX('Cumulative BOM'!$E44,'Cumulative BOM'!$K44)))</f>
        <v>1</v>
      </c>
      <c r="AB44" s="105">
        <f>ROUNDUP('Cumulative BOM'!$B44/'Cumulative BOM'!$AA44*2,0)/2</f>
        <v>1</v>
      </c>
      <c r="AC44" s="107">
        <f>(VLOOKUP('Cumulative BOM'!$D44,'Sheet Metal Std'!$M$2:$N$16,2))*'Cumulative BOM'!$W44*'Cumulative BOM'!$X44*'Cumulative BOM'!$AB44*0.28</f>
        <v>104.02560000000001</v>
      </c>
      <c r="AD44" s="108">
        <f>Table1[[#This Row],[QTY. ]]*Table1[[#This Row],[L]]/12</f>
        <v>10.169166666666667</v>
      </c>
    </row>
    <row r="45" spans="1:30" s="37" customFormat="1" ht="18" x14ac:dyDescent="0.35">
      <c r="A45" s="117">
        <v>1724976</v>
      </c>
      <c r="B45" s="118">
        <v>1</v>
      </c>
      <c r="C45" s="118" t="s">
        <v>157</v>
      </c>
      <c r="D45" s="118" t="s">
        <v>4</v>
      </c>
      <c r="E45" s="119">
        <v>122.03</v>
      </c>
      <c r="F45" s="119"/>
      <c r="G45" s="119"/>
      <c r="H45" s="119"/>
      <c r="I45" s="119"/>
      <c r="J45" s="119"/>
      <c r="K45" s="119">
        <v>43.22</v>
      </c>
      <c r="L45" s="163" t="s">
        <v>101</v>
      </c>
      <c r="M45" s="163" t="s">
        <v>102</v>
      </c>
      <c r="N45" s="163" t="s">
        <v>141</v>
      </c>
      <c r="O45" s="118" t="s">
        <v>140</v>
      </c>
      <c r="P45" s="118" t="s">
        <v>91</v>
      </c>
      <c r="Q45" s="105" t="s">
        <v>8</v>
      </c>
      <c r="R45" s="10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45" s="105" t="str">
        <f>IF(UPPER(Table1[[#This Row],[ROLLFORMED]])="YES",VLOOKUP(Table1[[#This Row],[GAUGE]],'Sheet Metal Std'!$P$1:$Q$5,2,FALSE),"-")</f>
        <v>-</v>
      </c>
      <c r="T45" s="163"/>
      <c r="U45" s="105">
        <v>77.33</v>
      </c>
      <c r="V45" s="105">
        <f>Table1[[#This Row],[SINGLE PART WEIGHT (LBS)]]*Table1[[#This Row],[QTY. ]]</f>
        <v>77.33</v>
      </c>
      <c r="W45" s="10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X45" s="10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Y45" s="105">
        <f>'Cumulative BOM'!$X45*'Cumulative BOM'!$W45</f>
        <v>7200</v>
      </c>
      <c r="Z45" s="105">
        <f>'Cumulative BOM'!$K45*'Cumulative BOM'!$E45</f>
        <v>5274.1365999999998</v>
      </c>
      <c r="AA45" s="105">
        <f>(QUOTIENT('Cumulative BOM'!$W45, MIN('Cumulative BOM'!$E45,'Cumulative BOM'!$K45)))*(QUOTIENT('Cumulative BOM'!$X45,MAX('Cumulative BOM'!$E45,'Cumulative BOM'!$K45)))</f>
        <v>1</v>
      </c>
      <c r="AB45" s="105">
        <f>ROUNDUP('Cumulative BOM'!$B45/'Cumulative BOM'!$AA45*2,0)/2</f>
        <v>1</v>
      </c>
      <c r="AC45" s="107">
        <f>(VLOOKUP('Cumulative BOM'!$D45,'Sheet Metal Std'!$M$2:$N$16,2))*'Cumulative BOM'!$W45*'Cumulative BOM'!$X45*'Cumulative BOM'!$AB45*0.28</f>
        <v>104.02560000000001</v>
      </c>
      <c r="AD45" s="108">
        <f>Table1[[#This Row],[QTY. ]]*Table1[[#This Row],[L]]/12</f>
        <v>10.169166666666667</v>
      </c>
    </row>
    <row r="46" spans="1:30" s="37" customFormat="1" ht="18" x14ac:dyDescent="0.35">
      <c r="A46" s="117">
        <v>1725037</v>
      </c>
      <c r="B46" s="118">
        <v>1</v>
      </c>
      <c r="C46" s="118" t="s">
        <v>157</v>
      </c>
      <c r="D46" s="118" t="s">
        <v>4</v>
      </c>
      <c r="E46" s="119">
        <v>134.93</v>
      </c>
      <c r="F46" s="119"/>
      <c r="G46" s="119"/>
      <c r="H46" s="119"/>
      <c r="I46" s="119"/>
      <c r="J46" s="119"/>
      <c r="K46" s="119">
        <v>43.22</v>
      </c>
      <c r="L46" s="163" t="s">
        <v>101</v>
      </c>
      <c r="M46" s="163" t="s">
        <v>98</v>
      </c>
      <c r="N46" s="163" t="s">
        <v>141</v>
      </c>
      <c r="O46" s="118" t="s">
        <v>140</v>
      </c>
      <c r="P46" s="118" t="s">
        <v>91</v>
      </c>
      <c r="Q46" s="105" t="s">
        <v>8</v>
      </c>
      <c r="R46" s="10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46" s="105" t="str">
        <f>IF(UPPER(Table1[[#This Row],[ROLLFORMED]])="YES",VLOOKUP(Table1[[#This Row],[GAUGE]],'Sheet Metal Std'!$P$1:$Q$5,2,FALSE),"-")</f>
        <v>-</v>
      </c>
      <c r="T46" s="163"/>
      <c r="U46" s="105">
        <v>85.5</v>
      </c>
      <c r="V46" s="105">
        <f>Table1[[#This Row],[SINGLE PART WEIGHT (LBS)]]*Table1[[#This Row],[QTY. ]]</f>
        <v>85.5</v>
      </c>
      <c r="W46" s="10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X46" s="10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Y46" s="105">
        <f>'Cumulative BOM'!$X46*'Cumulative BOM'!$W46</f>
        <v>7200</v>
      </c>
      <c r="Z46" s="105">
        <f>'Cumulative BOM'!$K46*'Cumulative BOM'!$E46</f>
        <v>5831.6746000000003</v>
      </c>
      <c r="AA46" s="105">
        <f>(QUOTIENT('Cumulative BOM'!$W46, MIN('Cumulative BOM'!$E46,'Cumulative BOM'!$K46)))*(QUOTIENT('Cumulative BOM'!$X46,MAX('Cumulative BOM'!$E46,'Cumulative BOM'!$K46)))</f>
        <v>1</v>
      </c>
      <c r="AB46" s="105">
        <f>ROUNDUP('Cumulative BOM'!$B46/'Cumulative BOM'!$AA46*2,0)/2</f>
        <v>1</v>
      </c>
      <c r="AC46" s="107">
        <f>(VLOOKUP('Cumulative BOM'!$D46,'Sheet Metal Std'!$M$2:$N$16,2))*'Cumulative BOM'!$W46*'Cumulative BOM'!$X46*'Cumulative BOM'!$AB46*0.28</f>
        <v>104.02560000000001</v>
      </c>
      <c r="AD46" s="108">
        <f>Table1[[#This Row],[QTY. ]]*Table1[[#This Row],[L]]/12</f>
        <v>11.244166666666667</v>
      </c>
    </row>
    <row r="47" spans="1:30" s="37" customFormat="1" ht="18" x14ac:dyDescent="0.35">
      <c r="A47" s="117">
        <v>1725035</v>
      </c>
      <c r="B47" s="118">
        <v>1</v>
      </c>
      <c r="C47" s="118" t="s">
        <v>157</v>
      </c>
      <c r="D47" s="118" t="s">
        <v>4</v>
      </c>
      <c r="E47" s="119">
        <v>134.93</v>
      </c>
      <c r="F47" s="119"/>
      <c r="G47" s="119"/>
      <c r="H47" s="119"/>
      <c r="I47" s="119"/>
      <c r="J47" s="119"/>
      <c r="K47" s="119">
        <v>50</v>
      </c>
      <c r="L47" s="163" t="s">
        <v>101</v>
      </c>
      <c r="M47" s="163" t="s">
        <v>98</v>
      </c>
      <c r="N47" s="163" t="s">
        <v>111</v>
      </c>
      <c r="O47" s="118" t="s">
        <v>140</v>
      </c>
      <c r="P47" s="118"/>
      <c r="Q47" s="105" t="s">
        <v>8</v>
      </c>
      <c r="R47" s="10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47" s="105" t="str">
        <f>IF(UPPER(Table1[[#This Row],[ROLLFORMED]])="YES",VLOOKUP(Table1[[#This Row],[GAUGE]],'Sheet Metal Std'!$P$1:$Q$5,2,FALSE),"-")</f>
        <v>-</v>
      </c>
      <c r="T47" s="163"/>
      <c r="U47" s="105">
        <v>98.92</v>
      </c>
      <c r="V47" s="105">
        <f>Table1[[#This Row],[SINGLE PART WEIGHT (LBS)]]*Table1[[#This Row],[QTY. ]]</f>
        <v>98.92</v>
      </c>
      <c r="W47" s="10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X47" s="10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Y47" s="105">
        <f>'Cumulative BOM'!$X47*'Cumulative BOM'!$W47</f>
        <v>7200</v>
      </c>
      <c r="Z47" s="105">
        <f>'Cumulative BOM'!$K47*'Cumulative BOM'!$E47</f>
        <v>6746.5</v>
      </c>
      <c r="AA47" s="105">
        <f>(QUOTIENT('Cumulative BOM'!$W47, MIN('Cumulative BOM'!$E47,'Cumulative BOM'!$K47)))*(QUOTIENT('Cumulative BOM'!$X47,MAX('Cumulative BOM'!$E47,'Cumulative BOM'!$K47)))</f>
        <v>1</v>
      </c>
      <c r="AB47" s="105">
        <f>ROUNDUP('Cumulative BOM'!$B47/'Cumulative BOM'!$AA47*2,0)/2</f>
        <v>1</v>
      </c>
      <c r="AC47" s="107">
        <f>(VLOOKUP('Cumulative BOM'!$D47,'Sheet Metal Std'!$M$2:$N$16,2))*'Cumulative BOM'!$W47*'Cumulative BOM'!$X47*'Cumulative BOM'!$AB47*0.28</f>
        <v>104.02560000000001</v>
      </c>
      <c r="AD47" s="108">
        <f>Table1[[#This Row],[QTY. ]]*Table1[[#This Row],[L]]/12</f>
        <v>11.244166666666667</v>
      </c>
    </row>
    <row r="48" spans="1:30" s="37" customFormat="1" ht="18" x14ac:dyDescent="0.35">
      <c r="A48" s="117">
        <v>1725038</v>
      </c>
      <c r="B48" s="118">
        <v>1</v>
      </c>
      <c r="C48" s="118" t="s">
        <v>157</v>
      </c>
      <c r="D48" s="118" t="s">
        <v>4</v>
      </c>
      <c r="E48" s="119">
        <v>134.93</v>
      </c>
      <c r="F48" s="119"/>
      <c r="G48" s="119"/>
      <c r="H48" s="119"/>
      <c r="I48" s="119"/>
      <c r="J48" s="119"/>
      <c r="K48" s="119">
        <v>50</v>
      </c>
      <c r="L48" s="163" t="s">
        <v>101</v>
      </c>
      <c r="M48" s="163" t="s">
        <v>98</v>
      </c>
      <c r="N48" s="163" t="s">
        <v>111</v>
      </c>
      <c r="O48" s="118" t="s">
        <v>140</v>
      </c>
      <c r="P48" s="118"/>
      <c r="Q48" s="105" t="s">
        <v>8</v>
      </c>
      <c r="R48" s="10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48" s="105" t="str">
        <f>IF(UPPER(Table1[[#This Row],[ROLLFORMED]])="YES",VLOOKUP(Table1[[#This Row],[GAUGE]],'Sheet Metal Std'!$P$1:$Q$5,2,FALSE),"-")</f>
        <v>-</v>
      </c>
      <c r="T48" s="163"/>
      <c r="U48" s="105">
        <v>98.92</v>
      </c>
      <c r="V48" s="105">
        <f>Table1[[#This Row],[SINGLE PART WEIGHT (LBS)]]*Table1[[#This Row],[QTY. ]]</f>
        <v>98.92</v>
      </c>
      <c r="W48" s="10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X48" s="10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Y48" s="105">
        <f>'Cumulative BOM'!$X48*'Cumulative BOM'!$W48</f>
        <v>7200</v>
      </c>
      <c r="Z48" s="105">
        <f>'Cumulative BOM'!$K48*'Cumulative BOM'!$E48</f>
        <v>6746.5</v>
      </c>
      <c r="AA48" s="105">
        <f>(QUOTIENT('Cumulative BOM'!$W48, MIN('Cumulative BOM'!$E48,'Cumulative BOM'!$K48)))*(QUOTIENT('Cumulative BOM'!$X48,MAX('Cumulative BOM'!$E48,'Cumulative BOM'!$K48)))</f>
        <v>1</v>
      </c>
      <c r="AB48" s="105">
        <f>ROUNDUP('Cumulative BOM'!$B48/'Cumulative BOM'!$AA48*2,0)/2</f>
        <v>1</v>
      </c>
      <c r="AC48" s="107">
        <f>(VLOOKUP('Cumulative BOM'!$D48,'Sheet Metal Std'!$M$2:$N$16,2))*'Cumulative BOM'!$W48*'Cumulative BOM'!$X48*'Cumulative BOM'!$AB48*0.28</f>
        <v>104.02560000000001</v>
      </c>
      <c r="AD48" s="108">
        <f>Table1[[#This Row],[QTY. ]]*Table1[[#This Row],[L]]/12</f>
        <v>11.244166666666667</v>
      </c>
    </row>
    <row r="49" spans="1:30" s="37" customFormat="1" ht="18" x14ac:dyDescent="0.35">
      <c r="A49" s="117">
        <v>1725036</v>
      </c>
      <c r="B49" s="118">
        <v>1</v>
      </c>
      <c r="C49" s="118" t="s">
        <v>157</v>
      </c>
      <c r="D49" s="118" t="s">
        <v>4</v>
      </c>
      <c r="E49" s="119">
        <v>134.93</v>
      </c>
      <c r="F49" s="119"/>
      <c r="G49" s="119"/>
      <c r="H49" s="119"/>
      <c r="I49" s="119"/>
      <c r="J49" s="119"/>
      <c r="K49" s="119">
        <v>39.380000000000003</v>
      </c>
      <c r="L49" s="163" t="s">
        <v>101</v>
      </c>
      <c r="M49" s="163" t="s">
        <v>98</v>
      </c>
      <c r="N49" s="163" t="s">
        <v>141</v>
      </c>
      <c r="O49" s="118" t="s">
        <v>140</v>
      </c>
      <c r="P49" s="118"/>
      <c r="Q49" s="105" t="s">
        <v>8</v>
      </c>
      <c r="R49" s="10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49" s="105" t="str">
        <f>IF(UPPER(Table1[[#This Row],[ROLLFORMED]])="YES",VLOOKUP(Table1[[#This Row],[GAUGE]],'Sheet Metal Std'!$P$1:$Q$5,2,FALSE),"-")</f>
        <v>-</v>
      </c>
      <c r="T49" s="163"/>
      <c r="U49" s="105">
        <v>77.89</v>
      </c>
      <c r="V49" s="105">
        <f>Table1[[#This Row],[SINGLE PART WEIGHT (LBS)]]*Table1[[#This Row],[QTY. ]]</f>
        <v>77.89</v>
      </c>
      <c r="W49" s="10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X49" s="10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Y49" s="105">
        <f>'Cumulative BOM'!$X49*'Cumulative BOM'!$W49</f>
        <v>7200</v>
      </c>
      <c r="Z49" s="105">
        <f>'Cumulative BOM'!$K49*'Cumulative BOM'!$E49</f>
        <v>5313.5434000000005</v>
      </c>
      <c r="AA49" s="105">
        <f>(QUOTIENT('Cumulative BOM'!$W49, MIN('Cumulative BOM'!$E49,'Cumulative BOM'!$K49)))*(QUOTIENT('Cumulative BOM'!$X49,MAX('Cumulative BOM'!$E49,'Cumulative BOM'!$K49)))</f>
        <v>1</v>
      </c>
      <c r="AB49" s="105">
        <f>ROUNDUP('Cumulative BOM'!$B49/'Cumulative BOM'!$AA49*2,0)/2</f>
        <v>1</v>
      </c>
      <c r="AC49" s="107">
        <f>(VLOOKUP('Cumulative BOM'!$D49,'Sheet Metal Std'!$M$2:$N$16,2))*'Cumulative BOM'!$W49*'Cumulative BOM'!$X49*'Cumulative BOM'!$AB49*0.28</f>
        <v>104.02560000000001</v>
      </c>
      <c r="AD49" s="108">
        <f>Table1[[#This Row],[QTY. ]]*Table1[[#This Row],[L]]/12</f>
        <v>11.244166666666667</v>
      </c>
    </row>
    <row r="50" spans="1:30" s="37" customFormat="1" ht="18" x14ac:dyDescent="0.35">
      <c r="A50" s="117">
        <v>1725035</v>
      </c>
      <c r="B50" s="118">
        <v>2</v>
      </c>
      <c r="C50" s="118" t="s">
        <v>157</v>
      </c>
      <c r="D50" s="118" t="s">
        <v>4</v>
      </c>
      <c r="E50" s="119">
        <v>134.93</v>
      </c>
      <c r="F50" s="119"/>
      <c r="G50" s="119"/>
      <c r="H50" s="119"/>
      <c r="I50" s="119"/>
      <c r="J50" s="119"/>
      <c r="K50" s="119">
        <v>50</v>
      </c>
      <c r="L50" s="163" t="s">
        <v>101</v>
      </c>
      <c r="M50" s="163" t="s">
        <v>98</v>
      </c>
      <c r="N50" s="163" t="s">
        <v>111</v>
      </c>
      <c r="O50" s="118" t="s">
        <v>140</v>
      </c>
      <c r="P50" s="118"/>
      <c r="Q50" s="105" t="s">
        <v>8</v>
      </c>
      <c r="R50" s="10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50" s="105" t="str">
        <f>IF(UPPER(Table1[[#This Row],[ROLLFORMED]])="YES",VLOOKUP(Table1[[#This Row],[GAUGE]],'Sheet Metal Std'!$P$1:$Q$5,2,FALSE),"-")</f>
        <v>-</v>
      </c>
      <c r="T50" s="163"/>
      <c r="U50" s="105">
        <v>98.92</v>
      </c>
      <c r="V50" s="105">
        <f>Table1[[#This Row],[SINGLE PART WEIGHT (LBS)]]*Table1[[#This Row],[QTY. ]]</f>
        <v>197.84</v>
      </c>
      <c r="W50" s="10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X50" s="10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Y50" s="105">
        <f>'Cumulative BOM'!$X50*'Cumulative BOM'!$W50</f>
        <v>7200</v>
      </c>
      <c r="Z50" s="105">
        <f>'Cumulative BOM'!$K50*'Cumulative BOM'!$E50</f>
        <v>6746.5</v>
      </c>
      <c r="AA50" s="105">
        <f>(QUOTIENT('Cumulative BOM'!$W50, MIN('Cumulative BOM'!$E50,'Cumulative BOM'!$K50)))*(QUOTIENT('Cumulative BOM'!$X50,MAX('Cumulative BOM'!$E50,'Cumulative BOM'!$K50)))</f>
        <v>1</v>
      </c>
      <c r="AB50" s="105">
        <f>ROUNDUP('Cumulative BOM'!$B50/'Cumulative BOM'!$AA50*2,0)/2</f>
        <v>2</v>
      </c>
      <c r="AC50" s="107">
        <f>(VLOOKUP('Cumulative BOM'!$D50,'Sheet Metal Std'!$M$2:$N$16,2))*'Cumulative BOM'!$W50*'Cumulative BOM'!$X50*'Cumulative BOM'!$AB50*0.28</f>
        <v>208.05120000000002</v>
      </c>
      <c r="AD50" s="108">
        <f>Table1[[#This Row],[QTY. ]]*Table1[[#This Row],[L]]/12</f>
        <v>22.488333333333333</v>
      </c>
    </row>
    <row r="51" spans="1:30" s="37" customFormat="1" ht="18" x14ac:dyDescent="0.35">
      <c r="A51" s="117">
        <v>1725054</v>
      </c>
      <c r="B51" s="118">
        <v>1</v>
      </c>
      <c r="C51" s="118" t="s">
        <v>157</v>
      </c>
      <c r="D51" s="118" t="s">
        <v>4</v>
      </c>
      <c r="E51" s="119">
        <v>134.93</v>
      </c>
      <c r="F51" s="119"/>
      <c r="G51" s="119"/>
      <c r="H51" s="119"/>
      <c r="I51" s="119"/>
      <c r="J51" s="119"/>
      <c r="K51" s="119">
        <v>41.97</v>
      </c>
      <c r="L51" s="163" t="s">
        <v>101</v>
      </c>
      <c r="M51" s="163" t="s">
        <v>98</v>
      </c>
      <c r="N51" s="163" t="s">
        <v>141</v>
      </c>
      <c r="O51" s="118" t="s">
        <v>140</v>
      </c>
      <c r="P51" s="118"/>
      <c r="Q51" s="105" t="s">
        <v>8</v>
      </c>
      <c r="R51" s="10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51" s="105" t="str">
        <f>IF(UPPER(Table1[[#This Row],[ROLLFORMED]])="YES",VLOOKUP(Table1[[#This Row],[GAUGE]],'Sheet Metal Std'!$P$1:$Q$5,2,FALSE),"-")</f>
        <v>-</v>
      </c>
      <c r="T51" s="163"/>
      <c r="U51" s="105">
        <v>83.09</v>
      </c>
      <c r="V51" s="105">
        <f>Table1[[#This Row],[SINGLE PART WEIGHT (LBS)]]*Table1[[#This Row],[QTY. ]]</f>
        <v>83.09</v>
      </c>
      <c r="W51" s="10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X51" s="10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Y51" s="105">
        <f>'Cumulative BOM'!$X51*'Cumulative BOM'!$W51</f>
        <v>7200</v>
      </c>
      <c r="Z51" s="105">
        <f>'Cumulative BOM'!$K51*'Cumulative BOM'!$E51</f>
        <v>5663.0120999999999</v>
      </c>
      <c r="AA51" s="105">
        <f>(QUOTIENT('Cumulative BOM'!$W51, MIN('Cumulative BOM'!$E51,'Cumulative BOM'!$K51)))*(QUOTIENT('Cumulative BOM'!$X51,MAX('Cumulative BOM'!$E51,'Cumulative BOM'!$K51)))</f>
        <v>1</v>
      </c>
      <c r="AB51" s="105">
        <f>ROUNDUP('Cumulative BOM'!$B51/'Cumulative BOM'!$AA51*2,0)/2</f>
        <v>1</v>
      </c>
      <c r="AC51" s="107">
        <f>(VLOOKUP('Cumulative BOM'!$D51,'Sheet Metal Std'!$M$2:$N$16,2))*'Cumulative BOM'!$W51*'Cumulative BOM'!$X51*'Cumulative BOM'!$AB51*0.28</f>
        <v>104.02560000000001</v>
      </c>
      <c r="AD51" s="108">
        <f>Table1[[#This Row],[QTY. ]]*Table1[[#This Row],[L]]/12</f>
        <v>11.244166666666667</v>
      </c>
    </row>
    <row r="52" spans="1:30" s="37" customFormat="1" ht="18" x14ac:dyDescent="0.35">
      <c r="A52" s="117">
        <v>1725035</v>
      </c>
      <c r="B52" s="118">
        <v>1</v>
      </c>
      <c r="C52" s="118" t="s">
        <v>157</v>
      </c>
      <c r="D52" s="118" t="s">
        <v>4</v>
      </c>
      <c r="E52" s="119">
        <v>134.93</v>
      </c>
      <c r="F52" s="119"/>
      <c r="G52" s="119"/>
      <c r="H52" s="119"/>
      <c r="I52" s="119"/>
      <c r="J52" s="119"/>
      <c r="K52" s="119">
        <v>50</v>
      </c>
      <c r="L52" s="163" t="s">
        <v>101</v>
      </c>
      <c r="M52" s="163" t="s">
        <v>98</v>
      </c>
      <c r="N52" s="163" t="s">
        <v>111</v>
      </c>
      <c r="O52" s="118" t="s">
        <v>140</v>
      </c>
      <c r="P52" s="118"/>
      <c r="Q52" s="105" t="s">
        <v>8</v>
      </c>
      <c r="R52" s="10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52" s="105" t="str">
        <f>IF(UPPER(Table1[[#This Row],[ROLLFORMED]])="YES",VLOOKUP(Table1[[#This Row],[GAUGE]],'Sheet Metal Std'!$P$1:$Q$5,2,FALSE),"-")</f>
        <v>-</v>
      </c>
      <c r="T52" s="163"/>
      <c r="U52" s="105">
        <v>98.92</v>
      </c>
      <c r="V52" s="105">
        <f>Table1[[#This Row],[SINGLE PART WEIGHT (LBS)]]*Table1[[#This Row],[QTY. ]]</f>
        <v>98.92</v>
      </c>
      <c r="W52" s="10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X52" s="10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Y52" s="105">
        <f>'Cumulative BOM'!$X52*'Cumulative BOM'!$W52</f>
        <v>7200</v>
      </c>
      <c r="Z52" s="105">
        <f>'Cumulative BOM'!$K52*'Cumulative BOM'!$E52</f>
        <v>6746.5</v>
      </c>
      <c r="AA52" s="105">
        <f>(QUOTIENT('Cumulative BOM'!$W52, MIN('Cumulative BOM'!$E52,'Cumulative BOM'!$K52)))*(QUOTIENT('Cumulative BOM'!$X52,MAX('Cumulative BOM'!$E52,'Cumulative BOM'!$K52)))</f>
        <v>1</v>
      </c>
      <c r="AB52" s="105">
        <f>ROUNDUP('Cumulative BOM'!$B52/'Cumulative BOM'!$AA52*2,0)/2</f>
        <v>1</v>
      </c>
      <c r="AC52" s="107">
        <f>(VLOOKUP('Cumulative BOM'!$D52,'Sheet Metal Std'!$M$2:$N$16,2))*'Cumulative BOM'!$W52*'Cumulative BOM'!$X52*'Cumulative BOM'!$AB52*0.28</f>
        <v>104.02560000000001</v>
      </c>
      <c r="AD52" s="108">
        <f>Table1[[#This Row],[QTY. ]]*Table1[[#This Row],[L]]/12</f>
        <v>11.244166666666667</v>
      </c>
    </row>
    <row r="53" spans="1:30" s="37" customFormat="1" ht="18" x14ac:dyDescent="0.35">
      <c r="A53" s="117">
        <v>1725032</v>
      </c>
      <c r="B53" s="118">
        <v>1</v>
      </c>
      <c r="C53" s="118" t="s">
        <v>157</v>
      </c>
      <c r="D53" s="118" t="s">
        <v>4</v>
      </c>
      <c r="E53" s="119">
        <v>134.93</v>
      </c>
      <c r="F53" s="119"/>
      <c r="G53" s="119"/>
      <c r="H53" s="119"/>
      <c r="I53" s="119"/>
      <c r="J53" s="119"/>
      <c r="K53" s="119">
        <v>42.93</v>
      </c>
      <c r="L53" s="163" t="s">
        <v>101</v>
      </c>
      <c r="M53" s="163" t="s">
        <v>98</v>
      </c>
      <c r="N53" s="163" t="s">
        <v>141</v>
      </c>
      <c r="O53" s="118" t="s">
        <v>140</v>
      </c>
      <c r="P53" s="118"/>
      <c r="Q53" s="105" t="s">
        <v>8</v>
      </c>
      <c r="R53" s="10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53" s="105" t="str">
        <f>IF(UPPER(Table1[[#This Row],[ROLLFORMED]])="YES",VLOOKUP(Table1[[#This Row],[GAUGE]],'Sheet Metal Std'!$P$1:$Q$5,2,FALSE),"-")</f>
        <v>-</v>
      </c>
      <c r="T53" s="163"/>
      <c r="U53" s="105">
        <v>84.91</v>
      </c>
      <c r="V53" s="105">
        <f>Table1[[#This Row],[SINGLE PART WEIGHT (LBS)]]*Table1[[#This Row],[QTY. ]]</f>
        <v>84.91</v>
      </c>
      <c r="W53" s="10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X53" s="10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Y53" s="105">
        <f>'Cumulative BOM'!$X53*'Cumulative BOM'!$W53</f>
        <v>7200</v>
      </c>
      <c r="Z53" s="105">
        <f>'Cumulative BOM'!$K53*'Cumulative BOM'!$E53</f>
        <v>5792.5448999999999</v>
      </c>
      <c r="AA53" s="105">
        <f>(QUOTIENT('Cumulative BOM'!$W53, MIN('Cumulative BOM'!$E53,'Cumulative BOM'!$K53)))*(QUOTIENT('Cumulative BOM'!$X53,MAX('Cumulative BOM'!$E53,'Cumulative BOM'!$K53)))</f>
        <v>1</v>
      </c>
      <c r="AB53" s="105">
        <f>ROUNDUP('Cumulative BOM'!$B53/'Cumulative BOM'!$AA53*2,0)/2</f>
        <v>1</v>
      </c>
      <c r="AC53" s="107">
        <f>(VLOOKUP('Cumulative BOM'!$D53,'Sheet Metal Std'!$M$2:$N$16,2))*'Cumulative BOM'!$W53*'Cumulative BOM'!$X53*'Cumulative BOM'!$AB53*0.28</f>
        <v>104.02560000000001</v>
      </c>
      <c r="AD53" s="108">
        <f>Table1[[#This Row],[QTY. ]]*Table1[[#This Row],[L]]/12</f>
        <v>11.244166666666667</v>
      </c>
    </row>
    <row r="54" spans="1:30" s="37" customFormat="1" ht="18" x14ac:dyDescent="0.35">
      <c r="A54" s="117">
        <v>1725034</v>
      </c>
      <c r="B54" s="118">
        <v>1</v>
      </c>
      <c r="C54" s="118" t="s">
        <v>157</v>
      </c>
      <c r="D54" s="118" t="s">
        <v>4</v>
      </c>
      <c r="E54" s="119">
        <v>47.29</v>
      </c>
      <c r="F54" s="119"/>
      <c r="G54" s="119"/>
      <c r="H54" s="119"/>
      <c r="I54" s="119"/>
      <c r="J54" s="119"/>
      <c r="K54" s="119">
        <v>44.25</v>
      </c>
      <c r="L54" s="163" t="s">
        <v>101</v>
      </c>
      <c r="M54" s="163" t="s">
        <v>190</v>
      </c>
      <c r="N54" s="163" t="s">
        <v>141</v>
      </c>
      <c r="O54" s="118" t="s">
        <v>140</v>
      </c>
      <c r="P54" s="118"/>
      <c r="Q54" s="105" t="s">
        <v>8</v>
      </c>
      <c r="R54" s="10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54" s="105" t="str">
        <f>IF(UPPER(Table1[[#This Row],[ROLLFORMED]])="YES",VLOOKUP(Table1[[#This Row],[GAUGE]],'Sheet Metal Std'!$P$1:$Q$5,2,FALSE),"-")</f>
        <v>-</v>
      </c>
      <c r="T54" s="163"/>
      <c r="U54" s="105">
        <v>30.62</v>
      </c>
      <c r="V54" s="105">
        <f>Table1[[#This Row],[SINGLE PART WEIGHT (LBS)]]*Table1[[#This Row],[QTY. ]]</f>
        <v>30.62</v>
      </c>
      <c r="W54" s="10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X54" s="10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Y54" s="105">
        <f>'Cumulative BOM'!$X54*'Cumulative BOM'!$W54</f>
        <v>7200</v>
      </c>
      <c r="Z54" s="105">
        <f>'Cumulative BOM'!$K54*'Cumulative BOM'!$E54</f>
        <v>2092.5825</v>
      </c>
      <c r="AA54" s="105">
        <f>(QUOTIENT('Cumulative BOM'!$W54, MIN('Cumulative BOM'!$E54,'Cumulative BOM'!$K54)))*(QUOTIENT('Cumulative BOM'!$X54,MAX('Cumulative BOM'!$E54,'Cumulative BOM'!$K54)))</f>
        <v>3</v>
      </c>
      <c r="AB54" s="105">
        <f>ROUNDUP('Cumulative BOM'!$B54/'Cumulative BOM'!$AA54*2,0)/2</f>
        <v>0.5</v>
      </c>
      <c r="AC54" s="107">
        <f>(VLOOKUP('Cumulative BOM'!$D54,'Sheet Metal Std'!$M$2:$N$16,2))*'Cumulative BOM'!$W54*'Cumulative BOM'!$X54*'Cumulative BOM'!$AB54*0.28</f>
        <v>52.012800000000006</v>
      </c>
      <c r="AD54" s="108">
        <f>Table1[[#This Row],[QTY. ]]*Table1[[#This Row],[L]]/12</f>
        <v>3.9408333333333334</v>
      </c>
    </row>
    <row r="55" spans="1:30" s="37" customFormat="1" ht="18" x14ac:dyDescent="0.35">
      <c r="A55" s="117">
        <v>1725033</v>
      </c>
      <c r="B55" s="118">
        <v>1</v>
      </c>
      <c r="C55" s="118" t="s">
        <v>157</v>
      </c>
      <c r="D55" s="118" t="s">
        <v>4</v>
      </c>
      <c r="E55" s="119">
        <v>134.93</v>
      </c>
      <c r="F55" s="119"/>
      <c r="G55" s="119"/>
      <c r="H55" s="119"/>
      <c r="I55" s="119"/>
      <c r="J55" s="119"/>
      <c r="K55" s="119">
        <v>29.88</v>
      </c>
      <c r="L55" s="163" t="s">
        <v>101</v>
      </c>
      <c r="M55" s="163" t="s">
        <v>98</v>
      </c>
      <c r="N55" s="163" t="s">
        <v>141</v>
      </c>
      <c r="O55" s="118" t="s">
        <v>140</v>
      </c>
      <c r="P55" s="118"/>
      <c r="Q55" s="105" t="s">
        <v>8</v>
      </c>
      <c r="R55" s="10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55" s="105" t="str">
        <f>IF(UPPER(Table1[[#This Row],[ROLLFORMED]])="YES",VLOOKUP(Table1[[#This Row],[GAUGE]],'Sheet Metal Std'!$P$1:$Q$5,2,FALSE),"-")</f>
        <v>-</v>
      </c>
      <c r="T55" s="163"/>
      <c r="U55" s="105">
        <v>59.1</v>
      </c>
      <c r="V55" s="105">
        <f>Table1[[#This Row],[SINGLE PART WEIGHT (LBS)]]*Table1[[#This Row],[QTY. ]]</f>
        <v>59.1</v>
      </c>
      <c r="W55" s="10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X55" s="10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Y55" s="105">
        <f>'Cumulative BOM'!$X55*'Cumulative BOM'!$W55</f>
        <v>7200</v>
      </c>
      <c r="Z55" s="105">
        <f>'Cumulative BOM'!$K55*'Cumulative BOM'!$E55</f>
        <v>4031.7084</v>
      </c>
      <c r="AA55" s="105">
        <f>(QUOTIENT('Cumulative BOM'!$W55, MIN('Cumulative BOM'!$E55,'Cumulative BOM'!$K55)))*(QUOTIENT('Cumulative BOM'!$X55,MAX('Cumulative BOM'!$E55,'Cumulative BOM'!$K55)))</f>
        <v>1</v>
      </c>
      <c r="AB55" s="105">
        <f>ROUNDUP('Cumulative BOM'!$B55/'Cumulative BOM'!$AA55*2,0)/2</f>
        <v>1</v>
      </c>
      <c r="AC55" s="107">
        <f>(VLOOKUP('Cumulative BOM'!$D55,'Sheet Metal Std'!$M$2:$N$16,2))*'Cumulative BOM'!$W55*'Cumulative BOM'!$X55*'Cumulative BOM'!$AB55*0.28</f>
        <v>104.02560000000001</v>
      </c>
      <c r="AD55" s="108">
        <f>Table1[[#This Row],[QTY. ]]*Table1[[#This Row],[L]]/12</f>
        <v>11.244166666666667</v>
      </c>
    </row>
    <row r="56" spans="1:30" s="37" customFormat="1" ht="18" x14ac:dyDescent="0.35">
      <c r="A56" s="120"/>
      <c r="B56" s="121"/>
      <c r="C56" s="121"/>
      <c r="D56" s="121"/>
      <c r="E56" s="121"/>
      <c r="F56" s="121"/>
      <c r="G56" s="121"/>
      <c r="H56" s="121"/>
      <c r="I56" s="121"/>
      <c r="J56" s="121"/>
      <c r="K56" s="121"/>
      <c r="L56" s="170"/>
      <c r="M56" s="160" t="s">
        <v>142</v>
      </c>
      <c r="N56" s="170"/>
      <c r="O56" s="121"/>
      <c r="P56" s="89"/>
      <c r="Q56" s="89"/>
      <c r="R56" s="89"/>
      <c r="S56" s="89"/>
      <c r="T56" s="185"/>
      <c r="U56" s="89"/>
      <c r="V56" s="89"/>
      <c r="W56" s="89"/>
      <c r="X56" s="89"/>
      <c r="Y56" s="89"/>
      <c r="Z56" s="89"/>
      <c r="AA56" s="89"/>
      <c r="AB56" s="89"/>
      <c r="AC56" s="109"/>
      <c r="AD56" s="110"/>
    </row>
    <row r="57" spans="1:30" s="36" customFormat="1" ht="18" x14ac:dyDescent="0.35">
      <c r="A57" s="91">
        <v>1142991</v>
      </c>
      <c r="B57" s="92">
        <v>1</v>
      </c>
      <c r="C57" s="92" t="s">
        <v>157</v>
      </c>
      <c r="D57" s="92" t="s">
        <v>1</v>
      </c>
      <c r="E57" s="93">
        <v>64.25</v>
      </c>
      <c r="F57" s="93">
        <v>3.2170000000000001</v>
      </c>
      <c r="G57" s="93" t="s">
        <v>169</v>
      </c>
      <c r="H57" s="93" t="s">
        <v>169</v>
      </c>
      <c r="I57" s="93">
        <v>12</v>
      </c>
      <c r="J57" s="93"/>
      <c r="K57" s="93">
        <v>21.911999999999999</v>
      </c>
      <c r="L57" s="161" t="s">
        <v>131</v>
      </c>
      <c r="M57" s="161" t="s">
        <v>191</v>
      </c>
      <c r="N57" s="161" t="s">
        <v>132</v>
      </c>
      <c r="O57" s="92" t="s">
        <v>142</v>
      </c>
      <c r="P57" s="94"/>
      <c r="Q57" s="94" t="s">
        <v>8</v>
      </c>
      <c r="R57" s="9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57" s="94" t="str">
        <f>IF(UPPER(Table1[[#This Row],[ROLLFORMED]])="YES",VLOOKUP(Table1[[#This Row],[GAUGE]],'Sheet Metal Std'!$P$1:$Q$5,2,FALSE),"-")</f>
        <v>-</v>
      </c>
      <c r="T57" s="161"/>
      <c r="U57" s="94">
        <v>42.45</v>
      </c>
      <c r="V57" s="94">
        <f>Table1[[#This Row],[SINGLE PART WEIGHT (LBS)]]*Table1[[#This Row],[QTY. ]]</f>
        <v>42.45</v>
      </c>
      <c r="W57" s="9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57" s="9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57" s="94">
        <f>'Cumulative BOM'!$X57*'Cumulative BOM'!$W57</f>
        <v>9156</v>
      </c>
      <c r="Z57" s="94">
        <f>'Cumulative BOM'!$K57*'Cumulative BOM'!$E57</f>
        <v>1407.846</v>
      </c>
      <c r="AA57" s="94">
        <f>(QUOTIENT('Cumulative BOM'!$W57, MIN('Cumulative BOM'!$E57,'Cumulative BOM'!$K57)))*(QUOTIENT('Cumulative BOM'!$X57,MAX('Cumulative BOM'!$E57,'Cumulative BOM'!$K57)))</f>
        <v>4</v>
      </c>
      <c r="AB57" s="94">
        <f>ROUNDUP('Cumulative BOM'!$B57/'Cumulative BOM'!$AA57*2,0)/2</f>
        <v>0.5</v>
      </c>
      <c r="AC57" s="97">
        <f>(VLOOKUP('Cumulative BOM'!$D57,'Sheet Metal Std'!$M$2:$N$16,2))*'Cumulative BOM'!$W57*'Cumulative BOM'!$X57*'Cumulative BOM'!$AB57*0.28</f>
        <v>138.95145600000001</v>
      </c>
      <c r="AD57" s="98">
        <f>Table1[[#This Row],[QTY. ]]*Table1[[#This Row],[L]]/12</f>
        <v>5.354166666666667</v>
      </c>
    </row>
    <row r="58" spans="1:30" s="37" customFormat="1" ht="18" x14ac:dyDescent="0.35">
      <c r="A58" s="111">
        <v>1724928</v>
      </c>
      <c r="B58" s="112">
        <v>4</v>
      </c>
      <c r="C58" s="112" t="s">
        <v>156</v>
      </c>
      <c r="D58" s="112" t="s">
        <v>3</v>
      </c>
      <c r="E58" s="113">
        <v>135.93</v>
      </c>
      <c r="F58" s="113">
        <v>3</v>
      </c>
      <c r="G58" s="113">
        <v>1.75</v>
      </c>
      <c r="H58" s="113">
        <v>0</v>
      </c>
      <c r="I58" s="113">
        <v>15.968</v>
      </c>
      <c r="J58" s="113"/>
      <c r="K58" s="113">
        <v>26.5</v>
      </c>
      <c r="L58" s="164" t="s">
        <v>96</v>
      </c>
      <c r="M58" s="164" t="s">
        <v>98</v>
      </c>
      <c r="N58" s="164" t="s">
        <v>99</v>
      </c>
      <c r="O58" s="112" t="s">
        <v>142</v>
      </c>
      <c r="P58" s="112"/>
      <c r="Q58" s="114" t="s">
        <v>8</v>
      </c>
      <c r="R58" s="11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817-00233</v>
      </c>
      <c r="S58" s="114" t="str">
        <f>IF(UPPER(Table1[[#This Row],[ROLLFORMED]])="YES",VLOOKUP(Table1[[#This Row],[GAUGE]],'Sheet Metal Std'!$P$1:$Q$5,2,FALSE),"-")</f>
        <v>817-00530</v>
      </c>
      <c r="T58" s="164"/>
      <c r="U58" s="114">
        <v>64.81</v>
      </c>
      <c r="V58" s="114">
        <f>Table1[[#This Row],[SINGLE PART WEIGHT (LBS)]]*Table1[[#This Row],[QTY. ]]</f>
        <v>259.24</v>
      </c>
      <c r="W58" s="11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58" s="11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58" s="114">
        <f>'Cumulative BOM'!$X58*'Cumulative BOM'!$W58</f>
        <v>9156</v>
      </c>
      <c r="Z58" s="114">
        <f>'Cumulative BOM'!$K58*'Cumulative BOM'!$E58</f>
        <v>3602.145</v>
      </c>
      <c r="AA58" s="114">
        <f>(QUOTIENT('Cumulative BOM'!$W58, MIN('Cumulative BOM'!$E58,'Cumulative BOM'!$K58)))*(QUOTIENT('Cumulative BOM'!$X58,MAX('Cumulative BOM'!$E58,'Cumulative BOM'!$K58)))</f>
        <v>2</v>
      </c>
      <c r="AB58" s="114">
        <f>ROUNDUP('Cumulative BOM'!$B58/'Cumulative BOM'!$AA58*2,0)/2</f>
        <v>2</v>
      </c>
      <c r="AC58" s="115">
        <f>(VLOOKUP('Cumulative BOM'!$D58,'Sheet Metal Std'!$M$2:$N$16,2))*'Cumulative BOM'!$W58*'Cumulative BOM'!$X58*'Cumulative BOM'!$AB58*0.28</f>
        <v>325.58735999999999</v>
      </c>
      <c r="AD58" s="116">
        <f>Table1[[#This Row],[QTY. ]]*Table1[[#This Row],[L]]/12</f>
        <v>45.31</v>
      </c>
    </row>
    <row r="59" spans="1:30" s="37" customFormat="1" ht="18" x14ac:dyDescent="0.35">
      <c r="A59" s="111">
        <v>1724935</v>
      </c>
      <c r="B59" s="112">
        <v>1</v>
      </c>
      <c r="C59" s="112" t="s">
        <v>157</v>
      </c>
      <c r="D59" s="112" t="s">
        <v>3</v>
      </c>
      <c r="E59" s="113">
        <v>135.92660000000001</v>
      </c>
      <c r="F59" s="113">
        <v>3</v>
      </c>
      <c r="G59" s="113">
        <v>1.75</v>
      </c>
      <c r="H59" s="113">
        <v>1E-4</v>
      </c>
      <c r="I59" s="113">
        <v>8.125</v>
      </c>
      <c r="J59" s="113"/>
      <c r="K59" s="113">
        <v>18.657</v>
      </c>
      <c r="L59" s="164" t="s">
        <v>96</v>
      </c>
      <c r="M59" s="164" t="s">
        <v>98</v>
      </c>
      <c r="N59" s="164" t="s">
        <v>99</v>
      </c>
      <c r="O59" s="112" t="s">
        <v>142</v>
      </c>
      <c r="P59" s="112"/>
      <c r="Q59" s="114" t="s">
        <v>8</v>
      </c>
      <c r="R59" s="11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817-00233</v>
      </c>
      <c r="S59" s="114" t="str">
        <f>IF(UPPER(Table1[[#This Row],[ROLLFORMED]])="YES",VLOOKUP(Table1[[#This Row],[GAUGE]],'Sheet Metal Std'!$P$1:$Q$5,2,FALSE),"-")</f>
        <v>-</v>
      </c>
      <c r="T59" s="164"/>
      <c r="U59" s="114">
        <v>45.56</v>
      </c>
      <c r="V59" s="114">
        <f>Table1[[#This Row],[SINGLE PART WEIGHT (LBS)]]*Table1[[#This Row],[QTY. ]]</f>
        <v>45.56</v>
      </c>
      <c r="W59" s="11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59" s="11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59" s="114">
        <f>'Cumulative BOM'!$X59*'Cumulative BOM'!$W59</f>
        <v>9156</v>
      </c>
      <c r="Z59" s="114">
        <f>'Cumulative BOM'!$K59*'Cumulative BOM'!$E59</f>
        <v>2535.9825762</v>
      </c>
      <c r="AA59" s="114">
        <f>(QUOTIENT('Cumulative BOM'!$W59, MIN('Cumulative BOM'!$E59,'Cumulative BOM'!$K59)))*(QUOTIENT('Cumulative BOM'!$X59,MAX('Cumulative BOM'!$E59,'Cumulative BOM'!$K59)))</f>
        <v>2</v>
      </c>
      <c r="AB59" s="114">
        <f>ROUNDUP('Cumulative BOM'!$B59/'Cumulative BOM'!$AA59*2,0)/2</f>
        <v>0.5</v>
      </c>
      <c r="AC59" s="115">
        <f>(VLOOKUP('Cumulative BOM'!$D59,'Sheet Metal Std'!$M$2:$N$16,2))*'Cumulative BOM'!$W59*'Cumulative BOM'!$X59*'Cumulative BOM'!$AB59*0.28</f>
        <v>81.396839999999997</v>
      </c>
      <c r="AD59" s="116">
        <f>Table1[[#This Row],[QTY. ]]*Table1[[#This Row],[L]]/12</f>
        <v>11.327216666666667</v>
      </c>
    </row>
    <row r="60" spans="1:30" s="37" customFormat="1" ht="18" x14ac:dyDescent="0.35">
      <c r="A60" s="91">
        <v>1724936</v>
      </c>
      <c r="B60" s="92">
        <v>1</v>
      </c>
      <c r="C60" s="92" t="s">
        <v>157</v>
      </c>
      <c r="D60" s="92" t="s">
        <v>1</v>
      </c>
      <c r="E60" s="93">
        <v>135.92660000000001</v>
      </c>
      <c r="F60" s="93">
        <v>3.0710000000000002</v>
      </c>
      <c r="G60" s="93">
        <v>1.75</v>
      </c>
      <c r="H60" s="93">
        <v>1.0000000000000001E-5</v>
      </c>
      <c r="I60" s="93">
        <v>8</v>
      </c>
      <c r="J60" s="93"/>
      <c r="K60" s="93">
        <v>18</v>
      </c>
      <c r="L60" s="188" t="s">
        <v>94</v>
      </c>
      <c r="M60" s="161" t="s">
        <v>143</v>
      </c>
      <c r="N60" s="161" t="s">
        <v>99</v>
      </c>
      <c r="O60" s="92" t="s">
        <v>142</v>
      </c>
      <c r="P60" s="92"/>
      <c r="Q60" s="94" t="s">
        <v>8</v>
      </c>
      <c r="R60" s="9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60" s="94" t="str">
        <f>IF(UPPER(Table1[[#This Row],[ROLLFORMED]])="YES",VLOOKUP(Table1[[#This Row],[GAUGE]],'Sheet Metal Std'!$P$1:$Q$5,2,FALSE),"-")</f>
        <v>-</v>
      </c>
      <c r="T60" s="161"/>
      <c r="U60" s="94">
        <v>75.53</v>
      </c>
      <c r="V60" s="94">
        <f>Table1[[#This Row],[SINGLE PART WEIGHT (LBS)]]*Table1[[#This Row],[QTY. ]]</f>
        <v>75.53</v>
      </c>
      <c r="W60" s="9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60" s="9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60" s="94">
        <f>'Cumulative BOM'!$X60*'Cumulative BOM'!$W60</f>
        <v>9156</v>
      </c>
      <c r="Z60" s="94">
        <f>'Cumulative BOM'!$K60*'Cumulative BOM'!$E60</f>
        <v>2446.6788000000001</v>
      </c>
      <c r="AA60" s="94">
        <f>(QUOTIENT('Cumulative BOM'!$W60, MIN('Cumulative BOM'!$E60,'Cumulative BOM'!$K60)))*(QUOTIENT('Cumulative BOM'!$X60,MAX('Cumulative BOM'!$E60,'Cumulative BOM'!$K60)))</f>
        <v>3</v>
      </c>
      <c r="AB60" s="94">
        <f>ROUNDUP('Cumulative BOM'!$B60/'Cumulative BOM'!$AA60*2,0)/2</f>
        <v>0.5</v>
      </c>
      <c r="AC60" s="97">
        <f>(VLOOKUP('Cumulative BOM'!$D60,'Sheet Metal Std'!$M$2:$N$16,2))*'Cumulative BOM'!$W60*'Cumulative BOM'!$X60*'Cumulative BOM'!$AB60*0.28</f>
        <v>138.95145600000001</v>
      </c>
      <c r="AD60" s="98">
        <f>Table1[[#This Row],[QTY. ]]*Table1[[#This Row],[L]]/12</f>
        <v>11.327216666666667</v>
      </c>
    </row>
    <row r="61" spans="1:30" s="37" customFormat="1" ht="18" x14ac:dyDescent="0.35">
      <c r="A61" s="91">
        <v>1724937</v>
      </c>
      <c r="B61" s="92">
        <v>1</v>
      </c>
      <c r="C61" s="92" t="s">
        <v>157</v>
      </c>
      <c r="D61" s="92" t="s">
        <v>1</v>
      </c>
      <c r="E61" s="93">
        <v>23.285</v>
      </c>
      <c r="F61" s="93">
        <v>3.0710000000000002</v>
      </c>
      <c r="G61" s="93">
        <v>1.75</v>
      </c>
      <c r="H61" s="93">
        <v>1E-4</v>
      </c>
      <c r="I61" s="93">
        <v>8.032</v>
      </c>
      <c r="J61" s="93"/>
      <c r="K61" s="93">
        <v>18.47</v>
      </c>
      <c r="L61" s="161" t="s">
        <v>96</v>
      </c>
      <c r="M61" s="161" t="s">
        <v>187</v>
      </c>
      <c r="N61" s="161" t="s">
        <v>99</v>
      </c>
      <c r="O61" s="92" t="s">
        <v>142</v>
      </c>
      <c r="P61" s="92"/>
      <c r="Q61" s="94" t="s">
        <v>8</v>
      </c>
      <c r="R61" s="9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61" s="94" t="str">
        <f>IF(UPPER(Table1[[#This Row],[ROLLFORMED]])="YES",VLOOKUP(Table1[[#This Row],[GAUGE]],'Sheet Metal Std'!$P$1:$Q$5,2,FALSE),"-")</f>
        <v>-</v>
      </c>
      <c r="T61" s="161"/>
      <c r="U61" s="94">
        <v>12.74</v>
      </c>
      <c r="V61" s="94">
        <f>Table1[[#This Row],[SINGLE PART WEIGHT (LBS)]]*Table1[[#This Row],[QTY. ]]</f>
        <v>12.74</v>
      </c>
      <c r="W61" s="9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61" s="9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61" s="94">
        <f>'Cumulative BOM'!$X61*'Cumulative BOM'!$W61</f>
        <v>9156</v>
      </c>
      <c r="Z61" s="94">
        <f>'Cumulative BOM'!$K61*'Cumulative BOM'!$E61</f>
        <v>430.07394999999997</v>
      </c>
      <c r="AA61" s="94">
        <f>(QUOTIENT('Cumulative BOM'!$W61, MIN('Cumulative BOM'!$E61,'Cumulative BOM'!$K61)))*(QUOTIENT('Cumulative BOM'!$X61,MAX('Cumulative BOM'!$E61,'Cumulative BOM'!$K61)))</f>
        <v>14</v>
      </c>
      <c r="AB61" s="94">
        <f>ROUNDUP('Cumulative BOM'!$B61/'Cumulative BOM'!$AA61*2,0)/2</f>
        <v>0.5</v>
      </c>
      <c r="AC61" s="97">
        <f>(VLOOKUP('Cumulative BOM'!$D61,'Sheet Metal Std'!$M$2:$N$16,2))*'Cumulative BOM'!$W61*'Cumulative BOM'!$X61*'Cumulative BOM'!$AB61*0.28</f>
        <v>138.95145600000001</v>
      </c>
      <c r="AD61" s="98">
        <f>Table1[[#This Row],[QTY. ]]*Table1[[#This Row],[L]]/12</f>
        <v>1.9404166666666667</v>
      </c>
    </row>
    <row r="62" spans="1:30" s="37" customFormat="1" ht="18" x14ac:dyDescent="0.35">
      <c r="A62" s="91">
        <v>1724938</v>
      </c>
      <c r="B62" s="92">
        <v>3</v>
      </c>
      <c r="C62" s="92" t="s">
        <v>156</v>
      </c>
      <c r="D62" s="92" t="s">
        <v>1</v>
      </c>
      <c r="E62" s="93">
        <v>23.285</v>
      </c>
      <c r="F62" s="93">
        <v>3.0710000000000002</v>
      </c>
      <c r="G62" s="93">
        <v>1.75</v>
      </c>
      <c r="H62" s="93">
        <v>0</v>
      </c>
      <c r="I62" s="93">
        <v>16.062000000000001</v>
      </c>
      <c r="J62" s="93"/>
      <c r="K62" s="93">
        <v>26.5</v>
      </c>
      <c r="L62" s="161" t="s">
        <v>96</v>
      </c>
      <c r="M62" s="161" t="s">
        <v>187</v>
      </c>
      <c r="N62" s="161" t="s">
        <v>99</v>
      </c>
      <c r="O62" s="92" t="s">
        <v>142</v>
      </c>
      <c r="P62" s="92"/>
      <c r="Q62" s="94" t="s">
        <v>8</v>
      </c>
      <c r="R62" s="9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62" s="94" t="str">
        <f>IF(UPPER(Table1[[#This Row],[ROLLFORMED]])="YES",VLOOKUP(Table1[[#This Row],[GAUGE]],'Sheet Metal Std'!$P$1:$Q$5,2,FALSE),"-")</f>
        <v>817-00528</v>
      </c>
      <c r="T62" s="161"/>
      <c r="U62" s="94">
        <v>18.5</v>
      </c>
      <c r="V62" s="94">
        <f>Table1[[#This Row],[SINGLE PART WEIGHT (LBS)]]*Table1[[#This Row],[QTY. ]]</f>
        <v>55.5</v>
      </c>
      <c r="W62" s="9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62" s="9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62" s="94">
        <f>'Cumulative BOM'!$X62*'Cumulative BOM'!$W62</f>
        <v>9156</v>
      </c>
      <c r="Z62" s="94">
        <f>'Cumulative BOM'!$K62*'Cumulative BOM'!$E62</f>
        <v>617.05250000000001</v>
      </c>
      <c r="AA62" s="94">
        <f>(QUOTIENT('Cumulative BOM'!$W62, MIN('Cumulative BOM'!$E62,'Cumulative BOM'!$K62)))*(QUOTIENT('Cumulative BOM'!$X62,MAX('Cumulative BOM'!$E62,'Cumulative BOM'!$K62)))</f>
        <v>12</v>
      </c>
      <c r="AB62" s="94">
        <f>ROUNDUP('Cumulative BOM'!$B62/'Cumulative BOM'!$AA62*2,0)/2</f>
        <v>0.5</v>
      </c>
      <c r="AC62" s="97">
        <f>(VLOOKUP('Cumulative BOM'!$D62,'Sheet Metal Std'!$M$2:$N$16,2))*'Cumulative BOM'!$W62*'Cumulative BOM'!$X62*'Cumulative BOM'!$AB62*0.28</f>
        <v>138.95145600000001</v>
      </c>
      <c r="AD62" s="98">
        <f>Table1[[#This Row],[QTY. ]]*Table1[[#This Row],[L]]/12</f>
        <v>5.82125</v>
      </c>
    </row>
    <row r="63" spans="1:30" s="37" customFormat="1" ht="18" x14ac:dyDescent="0.35">
      <c r="A63" s="91">
        <v>1724941</v>
      </c>
      <c r="B63" s="92">
        <v>1</v>
      </c>
      <c r="C63" s="92" t="s">
        <v>157</v>
      </c>
      <c r="D63" s="92" t="s">
        <v>1</v>
      </c>
      <c r="E63" s="93">
        <v>23.285</v>
      </c>
      <c r="F63" s="93">
        <v>3.0710000000000002</v>
      </c>
      <c r="G63" s="93">
        <v>1.75</v>
      </c>
      <c r="H63" s="93">
        <v>1E-4</v>
      </c>
      <c r="I63" s="93">
        <v>8.032</v>
      </c>
      <c r="J63" s="93"/>
      <c r="K63" s="93">
        <v>18.47</v>
      </c>
      <c r="L63" s="161" t="s">
        <v>96</v>
      </c>
      <c r="M63" s="161" t="s">
        <v>187</v>
      </c>
      <c r="N63" s="161" t="s">
        <v>99</v>
      </c>
      <c r="O63" s="92" t="s">
        <v>142</v>
      </c>
      <c r="P63" s="92"/>
      <c r="Q63" s="94" t="s">
        <v>8</v>
      </c>
      <c r="R63" s="9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63" s="94" t="str">
        <f>IF(UPPER(Table1[[#This Row],[ROLLFORMED]])="YES",VLOOKUP(Table1[[#This Row],[GAUGE]],'Sheet Metal Std'!$P$1:$Q$5,2,FALSE),"-")</f>
        <v>-</v>
      </c>
      <c r="T63" s="161"/>
      <c r="U63" s="94">
        <v>12.74</v>
      </c>
      <c r="V63" s="94">
        <f>Table1[[#This Row],[SINGLE PART WEIGHT (LBS)]]*Table1[[#This Row],[QTY. ]]</f>
        <v>12.74</v>
      </c>
      <c r="W63" s="9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63" s="9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63" s="94">
        <f>'Cumulative BOM'!$X63*'Cumulative BOM'!$W63</f>
        <v>9156</v>
      </c>
      <c r="Z63" s="94">
        <f>'Cumulative BOM'!$K63*'Cumulative BOM'!$E63</f>
        <v>430.07394999999997</v>
      </c>
      <c r="AA63" s="94">
        <f>(QUOTIENT('Cumulative BOM'!$W63, MIN('Cumulative BOM'!$E63,'Cumulative BOM'!$K63)))*(QUOTIENT('Cumulative BOM'!$X63,MAX('Cumulative BOM'!$E63,'Cumulative BOM'!$K63)))</f>
        <v>14</v>
      </c>
      <c r="AB63" s="94">
        <f>ROUNDUP('Cumulative BOM'!$B63/'Cumulative BOM'!$AA63*2,0)/2</f>
        <v>0.5</v>
      </c>
      <c r="AC63" s="97">
        <f>(VLOOKUP('Cumulative BOM'!$D63,'Sheet Metal Std'!$M$2:$N$16,2))*'Cumulative BOM'!$W63*'Cumulative BOM'!$X63*'Cumulative BOM'!$AB63*0.28</f>
        <v>138.95145600000001</v>
      </c>
      <c r="AD63" s="98">
        <f>Table1[[#This Row],[QTY. ]]*Table1[[#This Row],[L]]/12</f>
        <v>1.9404166666666667</v>
      </c>
    </row>
    <row r="64" spans="1:30" s="37" customFormat="1" ht="18" x14ac:dyDescent="0.35">
      <c r="A64" s="91">
        <v>1741633</v>
      </c>
      <c r="B64" s="92">
        <v>1</v>
      </c>
      <c r="C64" s="92" t="s">
        <v>157</v>
      </c>
      <c r="D64" s="92" t="s">
        <v>1</v>
      </c>
      <c r="E64" s="93">
        <v>135.92660000000001</v>
      </c>
      <c r="F64" s="93">
        <v>3.0710000000000002</v>
      </c>
      <c r="G64" s="93">
        <v>1.75</v>
      </c>
      <c r="H64" s="93">
        <v>1.0000000000000001E-5</v>
      </c>
      <c r="I64" s="93">
        <v>8</v>
      </c>
      <c r="J64" s="93"/>
      <c r="K64" s="93">
        <v>18</v>
      </c>
      <c r="L64" s="188" t="s">
        <v>94</v>
      </c>
      <c r="M64" s="161" t="s">
        <v>143</v>
      </c>
      <c r="N64" s="161" t="s">
        <v>99</v>
      </c>
      <c r="O64" s="92" t="s">
        <v>142</v>
      </c>
      <c r="P64" s="92"/>
      <c r="Q64" s="94" t="s">
        <v>8</v>
      </c>
      <c r="R64" s="9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64" s="94" t="str">
        <f>IF(UPPER(Table1[[#This Row],[ROLLFORMED]])="YES",VLOOKUP(Table1[[#This Row],[GAUGE]],'Sheet Metal Std'!$P$1:$Q$5,2,FALSE),"-")</f>
        <v>-</v>
      </c>
      <c r="T64" s="161"/>
      <c r="U64" s="94">
        <v>75.55</v>
      </c>
      <c r="V64" s="94">
        <f>Table1[[#This Row],[SINGLE PART WEIGHT (LBS)]]*Table1[[#This Row],[QTY. ]]</f>
        <v>75.55</v>
      </c>
      <c r="W64" s="9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64" s="9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64" s="94">
        <f>'Cumulative BOM'!$X64*'Cumulative BOM'!$W64</f>
        <v>9156</v>
      </c>
      <c r="Z64" s="94">
        <f>'Cumulative BOM'!$K64*'Cumulative BOM'!$E64</f>
        <v>2446.6788000000001</v>
      </c>
      <c r="AA64" s="94">
        <f>(QUOTIENT('Cumulative BOM'!$W64, MIN('Cumulative BOM'!$E64,'Cumulative BOM'!$K64)))*(QUOTIENT('Cumulative BOM'!$X64,MAX('Cumulative BOM'!$E64,'Cumulative BOM'!$K64)))</f>
        <v>3</v>
      </c>
      <c r="AB64" s="94">
        <f>ROUNDUP('Cumulative BOM'!$B64/'Cumulative BOM'!$AA64*2,0)/2</f>
        <v>0.5</v>
      </c>
      <c r="AC64" s="97">
        <f>(VLOOKUP('Cumulative BOM'!$D64,'Sheet Metal Std'!$M$2:$N$16,2))*'Cumulative BOM'!$W64*'Cumulative BOM'!$X64*'Cumulative BOM'!$AB64*0.28</f>
        <v>138.95145600000001</v>
      </c>
      <c r="AD64" s="98">
        <f>Table1[[#This Row],[QTY. ]]*Table1[[#This Row],[L]]/12</f>
        <v>11.327216666666667</v>
      </c>
    </row>
    <row r="65" spans="1:30" s="37" customFormat="1" ht="18" x14ac:dyDescent="0.35">
      <c r="A65" s="91">
        <v>1724918</v>
      </c>
      <c r="B65" s="92">
        <v>1</v>
      </c>
      <c r="C65" s="92" t="s">
        <v>157</v>
      </c>
      <c r="D65" s="92" t="s">
        <v>1</v>
      </c>
      <c r="E65" s="93">
        <v>135.92660000000001</v>
      </c>
      <c r="F65" s="93">
        <v>3.24</v>
      </c>
      <c r="G65" s="93">
        <v>1.75</v>
      </c>
      <c r="H65" s="93">
        <v>6.5</v>
      </c>
      <c r="I65" s="93">
        <v>9</v>
      </c>
      <c r="J65" s="93">
        <v>9</v>
      </c>
      <c r="K65" s="93">
        <v>29</v>
      </c>
      <c r="L65" s="188" t="s">
        <v>105</v>
      </c>
      <c r="M65" s="161" t="s">
        <v>192</v>
      </c>
      <c r="N65" s="161" t="s">
        <v>106</v>
      </c>
      <c r="O65" s="92" t="s">
        <v>142</v>
      </c>
      <c r="P65" s="92"/>
      <c r="Q65" s="94" t="s">
        <v>8</v>
      </c>
      <c r="R65" s="9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65" s="94" t="str">
        <f>IF(UPPER(Table1[[#This Row],[ROLLFORMED]])="YES",VLOOKUP(Table1[[#This Row],[GAUGE]],'Sheet Metal Std'!$P$1:$Q$5,2,FALSE),"-")</f>
        <v>-</v>
      </c>
      <c r="T65" s="161"/>
      <c r="U65" s="94">
        <v>118.56</v>
      </c>
      <c r="V65" s="94">
        <f>Table1[[#This Row],[SINGLE PART WEIGHT (LBS)]]*Table1[[#This Row],[QTY. ]]</f>
        <v>118.56</v>
      </c>
      <c r="W65" s="9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65" s="9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65" s="94">
        <f>'Cumulative BOM'!$X65*'Cumulative BOM'!$W65</f>
        <v>9156</v>
      </c>
      <c r="Z65" s="94">
        <f>'Cumulative BOM'!$K65*'Cumulative BOM'!$E65</f>
        <v>3941.8714</v>
      </c>
      <c r="AA65" s="94">
        <f>(QUOTIENT('Cumulative BOM'!$W65, MIN('Cumulative BOM'!$E65,'Cumulative BOM'!$K65)))*(QUOTIENT('Cumulative BOM'!$X65,MAX('Cumulative BOM'!$E65,'Cumulative BOM'!$K65)))</f>
        <v>1</v>
      </c>
      <c r="AB65" s="94">
        <f>ROUNDUP('Cumulative BOM'!$B65/'Cumulative BOM'!$AA65*2,0)/2</f>
        <v>1</v>
      </c>
      <c r="AC65" s="97">
        <f>(VLOOKUP('Cumulative BOM'!$D65,'Sheet Metal Std'!$M$2:$N$16,2))*'Cumulative BOM'!$W65*'Cumulative BOM'!$X65*'Cumulative BOM'!$AB65*0.28</f>
        <v>277.90291200000001</v>
      </c>
      <c r="AD65" s="98">
        <f>Table1[[#This Row],[QTY. ]]*Table1[[#This Row],[L]]/12</f>
        <v>11.327216666666667</v>
      </c>
    </row>
    <row r="66" spans="1:30" s="37" customFormat="1" ht="18" x14ac:dyDescent="0.35">
      <c r="A66" s="117">
        <v>1760421</v>
      </c>
      <c r="B66" s="118">
        <v>1</v>
      </c>
      <c r="C66" s="118" t="s">
        <v>157</v>
      </c>
      <c r="D66" s="118" t="s">
        <v>4</v>
      </c>
      <c r="E66" s="119">
        <v>122.03</v>
      </c>
      <c r="F66" s="119"/>
      <c r="G66" s="119"/>
      <c r="H66" s="119"/>
      <c r="I66" s="119"/>
      <c r="J66" s="119"/>
      <c r="K66" s="119">
        <v>34</v>
      </c>
      <c r="L66" s="163" t="s">
        <v>101</v>
      </c>
      <c r="M66" s="163" t="s">
        <v>102</v>
      </c>
      <c r="N66" s="163" t="s">
        <v>141</v>
      </c>
      <c r="O66" s="118" t="s">
        <v>142</v>
      </c>
      <c r="P66" s="118"/>
      <c r="Q66" s="105" t="s">
        <v>8</v>
      </c>
      <c r="R66" s="10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66" s="105" t="str">
        <f>IF(UPPER(Table1[[#This Row],[ROLLFORMED]])="YES",VLOOKUP(Table1[[#This Row],[GAUGE]],'Sheet Metal Std'!$P$1:$Q$5,2,FALSE),"-")</f>
        <v>-</v>
      </c>
      <c r="T66" s="163"/>
      <c r="U66" s="105">
        <v>60.83</v>
      </c>
      <c r="V66" s="105">
        <f>Table1[[#This Row],[SINGLE PART WEIGHT (LBS)]]*Table1[[#This Row],[QTY. ]]</f>
        <v>60.83</v>
      </c>
      <c r="W66" s="10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X66" s="10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Y66" s="105">
        <f>'Cumulative BOM'!$X66*'Cumulative BOM'!$W66</f>
        <v>7200</v>
      </c>
      <c r="Z66" s="105">
        <f>'Cumulative BOM'!$K66*'Cumulative BOM'!$E66</f>
        <v>4149.0200000000004</v>
      </c>
      <c r="AA66" s="105">
        <f>(QUOTIENT('Cumulative BOM'!$W66, MIN('Cumulative BOM'!$E66,'Cumulative BOM'!$K66)))*(QUOTIENT('Cumulative BOM'!$X66,MAX('Cumulative BOM'!$E66,'Cumulative BOM'!$K66)))</f>
        <v>1</v>
      </c>
      <c r="AB66" s="105">
        <f>ROUNDUP('Cumulative BOM'!$B66/'Cumulative BOM'!$AA66*2,0)/2</f>
        <v>1</v>
      </c>
      <c r="AC66" s="107">
        <f>(VLOOKUP('Cumulative BOM'!$D66,'Sheet Metal Std'!$M$2:$N$16,2))*'Cumulative BOM'!$W66*'Cumulative BOM'!$X66*'Cumulative BOM'!$AB66*0.28</f>
        <v>104.02560000000001</v>
      </c>
      <c r="AD66" s="108">
        <f>Table1[[#This Row],[QTY. ]]*Table1[[#This Row],[L]]/12</f>
        <v>10.169166666666667</v>
      </c>
    </row>
    <row r="67" spans="1:30" s="37" customFormat="1" ht="18" x14ac:dyDescent="0.35">
      <c r="A67" s="117">
        <v>1724973</v>
      </c>
      <c r="B67" s="118">
        <v>1</v>
      </c>
      <c r="C67" s="118" t="s">
        <v>157</v>
      </c>
      <c r="D67" s="118" t="s">
        <v>4</v>
      </c>
      <c r="E67" s="119">
        <v>122.03</v>
      </c>
      <c r="F67" s="119"/>
      <c r="G67" s="119"/>
      <c r="H67" s="119"/>
      <c r="I67" s="119"/>
      <c r="J67" s="119"/>
      <c r="K67" s="119">
        <v>32.21</v>
      </c>
      <c r="L67" s="163" t="s">
        <v>101</v>
      </c>
      <c r="M67" s="163" t="s">
        <v>102</v>
      </c>
      <c r="N67" s="163" t="s">
        <v>141</v>
      </c>
      <c r="O67" s="118" t="s">
        <v>142</v>
      </c>
      <c r="P67" s="118"/>
      <c r="Q67" s="105" t="s">
        <v>8</v>
      </c>
      <c r="R67" s="10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67" s="105" t="str">
        <f>IF(UPPER(Table1[[#This Row],[ROLLFORMED]])="YES",VLOOKUP(Table1[[#This Row],[GAUGE]],'Sheet Metal Std'!$P$1:$Q$5,2,FALSE),"-")</f>
        <v>-</v>
      </c>
      <c r="T67" s="163"/>
      <c r="U67" s="105">
        <v>57.62</v>
      </c>
      <c r="V67" s="105">
        <f>Table1[[#This Row],[SINGLE PART WEIGHT (LBS)]]*Table1[[#This Row],[QTY. ]]</f>
        <v>57.62</v>
      </c>
      <c r="W67" s="10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X67" s="10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Y67" s="105">
        <f>'Cumulative BOM'!$X67*'Cumulative BOM'!$W67</f>
        <v>7200</v>
      </c>
      <c r="Z67" s="105">
        <f>'Cumulative BOM'!$K67*'Cumulative BOM'!$E67</f>
        <v>3930.5862999999999</v>
      </c>
      <c r="AA67" s="105">
        <f>(QUOTIENT('Cumulative BOM'!$W67, MIN('Cumulative BOM'!$E67,'Cumulative BOM'!$K67)))*(QUOTIENT('Cumulative BOM'!$X67,MAX('Cumulative BOM'!$E67,'Cumulative BOM'!$K67)))</f>
        <v>1</v>
      </c>
      <c r="AB67" s="105">
        <f>ROUNDUP('Cumulative BOM'!$B67/'Cumulative BOM'!$AA67*2,0)/2</f>
        <v>1</v>
      </c>
      <c r="AC67" s="107">
        <f>(VLOOKUP('Cumulative BOM'!$D67,'Sheet Metal Std'!$M$2:$N$16,2))*'Cumulative BOM'!$W67*'Cumulative BOM'!$X67*'Cumulative BOM'!$AB67*0.28</f>
        <v>104.02560000000001</v>
      </c>
      <c r="AD67" s="108">
        <f>Table1[[#This Row],[QTY. ]]*Table1[[#This Row],[L]]/12</f>
        <v>10.169166666666667</v>
      </c>
    </row>
    <row r="68" spans="1:30" s="37" customFormat="1" ht="18" x14ac:dyDescent="0.35">
      <c r="A68" s="117">
        <v>1724972</v>
      </c>
      <c r="B68" s="118">
        <v>1</v>
      </c>
      <c r="C68" s="118" t="s">
        <v>157</v>
      </c>
      <c r="D68" s="118" t="s">
        <v>4</v>
      </c>
      <c r="E68" s="119">
        <v>23.89</v>
      </c>
      <c r="F68" s="119"/>
      <c r="G68" s="119"/>
      <c r="H68" s="119"/>
      <c r="I68" s="119"/>
      <c r="J68" s="119"/>
      <c r="K68" s="119">
        <v>68.209999999999994</v>
      </c>
      <c r="L68" s="163" t="s">
        <v>101</v>
      </c>
      <c r="M68" s="163" t="s">
        <v>189</v>
      </c>
      <c r="N68" s="163" t="s">
        <v>111</v>
      </c>
      <c r="O68" s="118" t="s">
        <v>142</v>
      </c>
      <c r="P68" s="118"/>
      <c r="Q68" s="105" t="s">
        <v>8</v>
      </c>
      <c r="R68" s="10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68" s="105" t="str">
        <f>IF(UPPER(Table1[[#This Row],[ROLLFORMED]])="YES",VLOOKUP(Table1[[#This Row],[GAUGE]],'Sheet Metal Std'!$P$1:$Q$5,2,FALSE),"-")</f>
        <v>-</v>
      </c>
      <c r="T68" s="163"/>
      <c r="U68" s="105">
        <v>23.89</v>
      </c>
      <c r="V68" s="105">
        <f>Table1[[#This Row],[SINGLE PART WEIGHT (LBS)]]*Table1[[#This Row],[QTY. ]]</f>
        <v>23.89</v>
      </c>
      <c r="W68" s="10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X68" s="10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Y68" s="105">
        <f>'Cumulative BOM'!$X68*'Cumulative BOM'!$W68</f>
        <v>7200</v>
      </c>
      <c r="Z68" s="105">
        <f>'Cumulative BOM'!$K68*'Cumulative BOM'!$E68</f>
        <v>1629.5368999999998</v>
      </c>
      <c r="AA68" s="105">
        <f>(QUOTIENT('Cumulative BOM'!$W68, MIN('Cumulative BOM'!$E68,'Cumulative BOM'!$K68)))*(QUOTIENT('Cumulative BOM'!$X68,MAX('Cumulative BOM'!$E68,'Cumulative BOM'!$K68)))</f>
        <v>4</v>
      </c>
      <c r="AB68" s="105">
        <f>ROUNDUP('Cumulative BOM'!$B68/'Cumulative BOM'!$AA68*2,0)/2</f>
        <v>0.5</v>
      </c>
      <c r="AC68" s="107">
        <f>(VLOOKUP('Cumulative BOM'!$D68,'Sheet Metal Std'!$M$2:$N$16,2))*'Cumulative BOM'!$W68*'Cumulative BOM'!$X68*'Cumulative BOM'!$AB68*0.28</f>
        <v>52.012800000000006</v>
      </c>
      <c r="AD68" s="108">
        <f>Table1[[#This Row],[QTY. ]]*Table1[[#This Row],[L]]/12</f>
        <v>1.9908333333333335</v>
      </c>
    </row>
    <row r="69" spans="1:30" s="37" customFormat="1" ht="18" x14ac:dyDescent="0.35">
      <c r="A69" s="91">
        <v>1724971</v>
      </c>
      <c r="B69" s="92">
        <v>1</v>
      </c>
      <c r="C69" s="92" t="s">
        <v>157</v>
      </c>
      <c r="D69" s="92" t="s">
        <v>1</v>
      </c>
      <c r="E69" s="93">
        <v>122.03</v>
      </c>
      <c r="F69" s="93"/>
      <c r="G69" s="93"/>
      <c r="H69" s="93"/>
      <c r="I69" s="93">
        <v>13.49</v>
      </c>
      <c r="J69" s="93">
        <v>13.11</v>
      </c>
      <c r="K69" s="93">
        <v>26.43</v>
      </c>
      <c r="L69" s="188" t="s">
        <v>108</v>
      </c>
      <c r="M69" s="161" t="s">
        <v>193</v>
      </c>
      <c r="N69" s="161" t="s">
        <v>109</v>
      </c>
      <c r="O69" s="92" t="s">
        <v>142</v>
      </c>
      <c r="P69" s="92" t="s">
        <v>91</v>
      </c>
      <c r="Q69" s="94" t="s">
        <v>8</v>
      </c>
      <c r="R69" s="9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69" s="94" t="str">
        <f>IF(UPPER(Table1[[#This Row],[ROLLFORMED]])="YES",VLOOKUP(Table1[[#This Row],[GAUGE]],'Sheet Metal Std'!$P$1:$Q$5,2,FALSE),"-")</f>
        <v>-</v>
      </c>
      <c r="T69" s="161"/>
      <c r="U69" s="94">
        <v>98.58</v>
      </c>
      <c r="V69" s="94">
        <f>Table1[[#This Row],[SINGLE PART WEIGHT (LBS)]]*Table1[[#This Row],[QTY. ]]</f>
        <v>98.58</v>
      </c>
      <c r="W69" s="9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69" s="9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69" s="94">
        <f>'Cumulative BOM'!$X69*'Cumulative BOM'!$W69</f>
        <v>9156</v>
      </c>
      <c r="Z69" s="94">
        <f>'Cumulative BOM'!$K69*'Cumulative BOM'!$E69</f>
        <v>3225.2529</v>
      </c>
      <c r="AA69" s="94">
        <f>(QUOTIENT('Cumulative BOM'!$W69, MIN('Cumulative BOM'!$E69,'Cumulative BOM'!$K69)))*(QUOTIENT('Cumulative BOM'!$X69,MAX('Cumulative BOM'!$E69,'Cumulative BOM'!$K69)))</f>
        <v>2</v>
      </c>
      <c r="AB69" s="94">
        <f>ROUNDUP('Cumulative BOM'!$B69/'Cumulative BOM'!$AA69*2,0)/2</f>
        <v>0.5</v>
      </c>
      <c r="AC69" s="97">
        <f>(VLOOKUP('Cumulative BOM'!$D69,'Sheet Metal Std'!$M$2:$N$16,2))*'Cumulative BOM'!$W69*'Cumulative BOM'!$X69*'Cumulative BOM'!$AB69*0.28</f>
        <v>138.95145600000001</v>
      </c>
      <c r="AD69" s="98">
        <f>Table1[[#This Row],[QTY. ]]*Table1[[#This Row],[L]]/12</f>
        <v>10.169166666666667</v>
      </c>
    </row>
    <row r="70" spans="1:30" s="37" customFormat="1" ht="18" x14ac:dyDescent="0.35">
      <c r="A70" s="117">
        <v>1725041</v>
      </c>
      <c r="B70" s="118">
        <v>1</v>
      </c>
      <c r="C70" s="118" t="s">
        <v>157</v>
      </c>
      <c r="D70" s="118" t="s">
        <v>4</v>
      </c>
      <c r="E70" s="119">
        <v>134.93</v>
      </c>
      <c r="F70" s="119"/>
      <c r="G70" s="119"/>
      <c r="H70" s="119"/>
      <c r="I70" s="119"/>
      <c r="J70" s="119"/>
      <c r="K70" s="119">
        <v>17</v>
      </c>
      <c r="L70" s="163" t="s">
        <v>101</v>
      </c>
      <c r="M70" s="163" t="s">
        <v>98</v>
      </c>
      <c r="N70" s="163" t="s">
        <v>141</v>
      </c>
      <c r="O70" s="118" t="s">
        <v>142</v>
      </c>
      <c r="P70" s="118" t="s">
        <v>91</v>
      </c>
      <c r="Q70" s="105" t="s">
        <v>8</v>
      </c>
      <c r="R70" s="10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70" s="105" t="str">
        <f>IF(UPPER(Table1[[#This Row],[ROLLFORMED]])="YES",VLOOKUP(Table1[[#This Row],[GAUGE]],'Sheet Metal Std'!$P$1:$Q$5,2,FALSE),"-")</f>
        <v>-</v>
      </c>
      <c r="T70" s="163"/>
      <c r="U70" s="105">
        <v>33.64</v>
      </c>
      <c r="V70" s="105">
        <f>Table1[[#This Row],[SINGLE PART WEIGHT (LBS)]]*Table1[[#This Row],[QTY. ]]</f>
        <v>33.64</v>
      </c>
      <c r="W70" s="10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X70" s="10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Y70" s="105">
        <f>'Cumulative BOM'!$X70*'Cumulative BOM'!$W70</f>
        <v>7200</v>
      </c>
      <c r="Z70" s="105">
        <f>'Cumulative BOM'!$K70*'Cumulative BOM'!$E70</f>
        <v>2293.81</v>
      </c>
      <c r="AA70" s="105">
        <f>(QUOTIENT('Cumulative BOM'!$W70, MIN('Cumulative BOM'!$E70,'Cumulative BOM'!$K70)))*(QUOTIENT('Cumulative BOM'!$X70,MAX('Cumulative BOM'!$E70,'Cumulative BOM'!$K70)))</f>
        <v>2</v>
      </c>
      <c r="AB70" s="105">
        <f>ROUNDUP('Cumulative BOM'!$B70/'Cumulative BOM'!$AA70*2,0)/2</f>
        <v>0.5</v>
      </c>
      <c r="AC70" s="107">
        <f>(VLOOKUP('Cumulative BOM'!$D70,'Sheet Metal Std'!$M$2:$N$16,2))*'Cumulative BOM'!$W70*'Cumulative BOM'!$X70*'Cumulative BOM'!$AB70*0.28</f>
        <v>52.012800000000006</v>
      </c>
      <c r="AD70" s="108">
        <f>Table1[[#This Row],[QTY. ]]*Table1[[#This Row],[L]]/12</f>
        <v>11.244166666666667</v>
      </c>
    </row>
    <row r="71" spans="1:30" s="37" customFormat="1" ht="18" x14ac:dyDescent="0.35">
      <c r="A71" s="117">
        <v>1725040</v>
      </c>
      <c r="B71" s="118">
        <v>1</v>
      </c>
      <c r="C71" s="118" t="s">
        <v>157</v>
      </c>
      <c r="D71" s="118" t="s">
        <v>4</v>
      </c>
      <c r="E71" s="119">
        <v>35.54</v>
      </c>
      <c r="F71" s="119"/>
      <c r="G71" s="119"/>
      <c r="H71" s="119"/>
      <c r="I71" s="119"/>
      <c r="J71" s="119"/>
      <c r="K71" s="119">
        <v>68.25</v>
      </c>
      <c r="L71" s="163" t="s">
        <v>101</v>
      </c>
      <c r="M71" s="163" t="s">
        <v>190</v>
      </c>
      <c r="N71" s="163" t="s">
        <v>141</v>
      </c>
      <c r="O71" s="118" t="s">
        <v>142</v>
      </c>
      <c r="P71" s="118"/>
      <c r="Q71" s="105" t="s">
        <v>8</v>
      </c>
      <c r="R71" s="10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71" s="105" t="str">
        <f>IF(UPPER(Table1[[#This Row],[ROLLFORMED]])="YES",VLOOKUP(Table1[[#This Row],[GAUGE]],'Sheet Metal Std'!$P$1:$Q$5,2,FALSE),"-")</f>
        <v>-</v>
      </c>
      <c r="T71" s="163"/>
      <c r="U71" s="105">
        <v>35.56</v>
      </c>
      <c r="V71" s="105">
        <f>Table1[[#This Row],[SINGLE PART WEIGHT (LBS)]]*Table1[[#This Row],[QTY. ]]</f>
        <v>35.56</v>
      </c>
      <c r="W71" s="10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X71" s="10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Y71" s="105">
        <f>'Cumulative BOM'!$X71*'Cumulative BOM'!$W71</f>
        <v>7200</v>
      </c>
      <c r="Z71" s="105">
        <f>'Cumulative BOM'!$K71*'Cumulative BOM'!$E71</f>
        <v>2425.605</v>
      </c>
      <c r="AA71" s="105">
        <f>(QUOTIENT('Cumulative BOM'!$W71, MIN('Cumulative BOM'!$E71,'Cumulative BOM'!$K71)))*(QUOTIENT('Cumulative BOM'!$X71,MAX('Cumulative BOM'!$E71,'Cumulative BOM'!$K71)))</f>
        <v>2</v>
      </c>
      <c r="AB71" s="105">
        <f>ROUNDUP('Cumulative BOM'!$B71/'Cumulative BOM'!$AA71*2,0)/2</f>
        <v>0.5</v>
      </c>
      <c r="AC71" s="107">
        <f>(VLOOKUP('Cumulative BOM'!$D71,'Sheet Metal Std'!$M$2:$N$16,2))*'Cumulative BOM'!$W71*'Cumulative BOM'!$X71*'Cumulative BOM'!$AB71*0.28</f>
        <v>52.012800000000006</v>
      </c>
      <c r="AD71" s="108">
        <f>Table1[[#This Row],[QTY. ]]*Table1[[#This Row],[L]]/12</f>
        <v>2.9616666666666664</v>
      </c>
    </row>
    <row r="72" spans="1:30" s="37" customFormat="1" ht="18" x14ac:dyDescent="0.35">
      <c r="A72" s="117">
        <v>1725039</v>
      </c>
      <c r="B72" s="118">
        <v>1</v>
      </c>
      <c r="C72" s="118" t="s">
        <v>157</v>
      </c>
      <c r="D72" s="118" t="s">
        <v>4</v>
      </c>
      <c r="E72" s="119">
        <v>134.93</v>
      </c>
      <c r="F72" s="119"/>
      <c r="G72" s="119"/>
      <c r="H72" s="119"/>
      <c r="I72" s="119"/>
      <c r="J72" s="119"/>
      <c r="K72" s="119">
        <v>16.21</v>
      </c>
      <c r="L72" s="163" t="s">
        <v>101</v>
      </c>
      <c r="M72" s="163" t="s">
        <v>98</v>
      </c>
      <c r="N72" s="163" t="s">
        <v>141</v>
      </c>
      <c r="O72" s="118" t="s">
        <v>142</v>
      </c>
      <c r="P72" s="118"/>
      <c r="Q72" s="105" t="s">
        <v>8</v>
      </c>
      <c r="R72" s="10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72" s="105" t="str">
        <f>IF(UPPER(Table1[[#This Row],[ROLLFORMED]])="YES",VLOOKUP(Table1[[#This Row],[GAUGE]],'Sheet Metal Std'!$P$1:$Q$5,2,FALSE),"-")</f>
        <v>-</v>
      </c>
      <c r="T72" s="163"/>
      <c r="U72" s="105">
        <v>32.03</v>
      </c>
      <c r="V72" s="105">
        <f>Table1[[#This Row],[SINGLE PART WEIGHT (LBS)]]*Table1[[#This Row],[QTY. ]]</f>
        <v>32.03</v>
      </c>
      <c r="W72" s="10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X72" s="10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Y72" s="105">
        <f>'Cumulative BOM'!$X72*'Cumulative BOM'!$W72</f>
        <v>7200</v>
      </c>
      <c r="Z72" s="105">
        <f>'Cumulative BOM'!$K72*'Cumulative BOM'!$E72</f>
        <v>2187.2153000000003</v>
      </c>
      <c r="AA72" s="105">
        <f>(QUOTIENT('Cumulative BOM'!$W72, MIN('Cumulative BOM'!$E72,'Cumulative BOM'!$K72)))*(QUOTIENT('Cumulative BOM'!$X72,MAX('Cumulative BOM'!$E72,'Cumulative BOM'!$K72)))</f>
        <v>3</v>
      </c>
      <c r="AB72" s="105">
        <f>ROUNDUP('Cumulative BOM'!$B72/'Cumulative BOM'!$AA72*2,0)/2</f>
        <v>0.5</v>
      </c>
      <c r="AC72" s="107">
        <f>(VLOOKUP('Cumulative BOM'!$D72,'Sheet Metal Std'!$M$2:$N$16,2))*'Cumulative BOM'!$W72*'Cumulative BOM'!$X72*'Cumulative BOM'!$AB72*0.28</f>
        <v>52.012800000000006</v>
      </c>
      <c r="AD72" s="108">
        <f>Table1[[#This Row],[QTY. ]]*Table1[[#This Row],[L]]/12</f>
        <v>11.244166666666667</v>
      </c>
    </row>
    <row r="73" spans="1:30" s="37" customFormat="1" ht="18" x14ac:dyDescent="0.35">
      <c r="A73" s="117">
        <v>1725035</v>
      </c>
      <c r="B73" s="118">
        <v>1</v>
      </c>
      <c r="C73" s="118" t="s">
        <v>157</v>
      </c>
      <c r="D73" s="118" t="s">
        <v>4</v>
      </c>
      <c r="E73" s="119">
        <v>134.93</v>
      </c>
      <c r="F73" s="119"/>
      <c r="G73" s="119"/>
      <c r="H73" s="119"/>
      <c r="I73" s="119"/>
      <c r="J73" s="119"/>
      <c r="K73" s="119">
        <v>50</v>
      </c>
      <c r="L73" s="163" t="s">
        <v>101</v>
      </c>
      <c r="M73" s="163" t="s">
        <v>98</v>
      </c>
      <c r="N73" s="163" t="s">
        <v>111</v>
      </c>
      <c r="O73" s="118" t="s">
        <v>142</v>
      </c>
      <c r="P73" s="118"/>
      <c r="Q73" s="105" t="s">
        <v>8</v>
      </c>
      <c r="R73" s="10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73" s="105" t="str">
        <f>IF(UPPER(Table1[[#This Row],[ROLLFORMED]])="YES",VLOOKUP(Table1[[#This Row],[GAUGE]],'Sheet Metal Std'!$P$1:$Q$5,2,FALSE),"-")</f>
        <v>-</v>
      </c>
      <c r="T73" s="163"/>
      <c r="U73" s="105">
        <v>98.92</v>
      </c>
      <c r="V73" s="105">
        <f>Table1[[#This Row],[SINGLE PART WEIGHT (LBS)]]*Table1[[#This Row],[QTY. ]]</f>
        <v>98.92</v>
      </c>
      <c r="W73" s="10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X73" s="10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Y73" s="105">
        <f>'Cumulative BOM'!$X73*'Cumulative BOM'!$W73</f>
        <v>7200</v>
      </c>
      <c r="Z73" s="105">
        <f>'Cumulative BOM'!$K73*'Cumulative BOM'!$E73</f>
        <v>6746.5</v>
      </c>
      <c r="AA73" s="105">
        <f>(QUOTIENT('Cumulative BOM'!$W73, MIN('Cumulative BOM'!$E73,'Cumulative BOM'!$K73)))*(QUOTIENT('Cumulative BOM'!$X73,MAX('Cumulative BOM'!$E73,'Cumulative BOM'!$K73)))</f>
        <v>1</v>
      </c>
      <c r="AB73" s="105">
        <f>ROUNDUP('Cumulative BOM'!$B73/'Cumulative BOM'!$AA73*2,0)/2</f>
        <v>1</v>
      </c>
      <c r="AC73" s="107">
        <f>(VLOOKUP('Cumulative BOM'!$D73,'Sheet Metal Std'!$M$2:$N$16,2))*'Cumulative BOM'!$W73*'Cumulative BOM'!$X73*'Cumulative BOM'!$AB73*0.28</f>
        <v>104.02560000000001</v>
      </c>
      <c r="AD73" s="108">
        <f>Table1[[#This Row],[QTY. ]]*Table1[[#This Row],[L]]/12</f>
        <v>11.244166666666667</v>
      </c>
    </row>
    <row r="74" spans="1:30" s="37" customFormat="1" ht="18" x14ac:dyDescent="0.35">
      <c r="A74" s="120"/>
      <c r="B74" s="121"/>
      <c r="C74" s="121"/>
      <c r="D74" s="121"/>
      <c r="E74" s="121"/>
      <c r="F74" s="121"/>
      <c r="G74" s="121"/>
      <c r="H74" s="121"/>
      <c r="I74" s="121"/>
      <c r="J74" s="121"/>
      <c r="K74" s="121"/>
      <c r="L74" s="170"/>
      <c r="M74" s="160" t="s">
        <v>144</v>
      </c>
      <c r="N74" s="170"/>
      <c r="O74" s="121"/>
      <c r="P74" s="89"/>
      <c r="Q74" s="89"/>
      <c r="R74" s="89"/>
      <c r="S74" s="89"/>
      <c r="T74" s="185"/>
      <c r="U74" s="89"/>
      <c r="V74" s="89"/>
      <c r="W74" s="89"/>
      <c r="X74" s="89"/>
      <c r="Y74" s="89"/>
      <c r="Z74" s="89"/>
      <c r="AA74" s="89"/>
      <c r="AB74" s="89"/>
      <c r="AC74" s="109"/>
      <c r="AD74" s="110"/>
    </row>
    <row r="75" spans="1:30" s="37" customFormat="1" ht="18" x14ac:dyDescent="0.35">
      <c r="A75" s="111">
        <v>1724943</v>
      </c>
      <c r="B75" s="112">
        <v>7</v>
      </c>
      <c r="C75" s="112" t="s">
        <v>156</v>
      </c>
      <c r="D75" s="112" t="s">
        <v>3</v>
      </c>
      <c r="E75" s="113">
        <v>132.67660000000001</v>
      </c>
      <c r="F75" s="113">
        <v>3</v>
      </c>
      <c r="G75" s="113">
        <v>1.75</v>
      </c>
      <c r="H75" s="113">
        <v>0</v>
      </c>
      <c r="I75" s="113">
        <v>15.968</v>
      </c>
      <c r="J75" s="113"/>
      <c r="K75" s="113">
        <v>26.5</v>
      </c>
      <c r="L75" s="164" t="s">
        <v>96</v>
      </c>
      <c r="M75" s="164" t="s">
        <v>103</v>
      </c>
      <c r="N75" s="164" t="s">
        <v>99</v>
      </c>
      <c r="O75" s="112" t="s">
        <v>144</v>
      </c>
      <c r="P75" s="112"/>
      <c r="Q75" s="114" t="s">
        <v>8</v>
      </c>
      <c r="R75" s="11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817-00233</v>
      </c>
      <c r="S75" s="114" t="str">
        <f>IF(UPPER(Table1[[#This Row],[ROLLFORMED]])="YES",VLOOKUP(Table1[[#This Row],[GAUGE]],'Sheet Metal Std'!$P$1:$Q$5,2,FALSE),"-")</f>
        <v>817-00530</v>
      </c>
      <c r="T75" s="164"/>
      <c r="U75" s="114">
        <v>63.25</v>
      </c>
      <c r="V75" s="114">
        <f>Table1[[#This Row],[SINGLE PART WEIGHT (LBS)]]*Table1[[#This Row],[QTY. ]]</f>
        <v>442.75</v>
      </c>
      <c r="W75" s="11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75" s="11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75" s="114">
        <f>'Cumulative BOM'!$X75*'Cumulative BOM'!$W75</f>
        <v>9156</v>
      </c>
      <c r="Z75" s="114">
        <f>'Cumulative BOM'!$K75*'Cumulative BOM'!$E75</f>
        <v>3515.9299000000001</v>
      </c>
      <c r="AA75" s="114">
        <f>(QUOTIENT('Cumulative BOM'!$W75, MIN('Cumulative BOM'!$E75,'Cumulative BOM'!$K75)))*(QUOTIENT('Cumulative BOM'!$X75,MAX('Cumulative BOM'!$E75,'Cumulative BOM'!$K75)))</f>
        <v>2</v>
      </c>
      <c r="AB75" s="114">
        <f>ROUNDUP('Cumulative BOM'!$B75/'Cumulative BOM'!$AA75*2,0)/2</f>
        <v>3.5</v>
      </c>
      <c r="AC75" s="115">
        <f>(VLOOKUP('Cumulative BOM'!$D75,'Sheet Metal Std'!$M$2:$N$16,2))*'Cumulative BOM'!$W75*'Cumulative BOM'!$X75*'Cumulative BOM'!$AB75*0.28</f>
        <v>569.77787999999998</v>
      </c>
      <c r="AD75" s="116">
        <f>Table1[[#This Row],[QTY. ]]*Table1[[#This Row],[L]]/12</f>
        <v>77.394683333333333</v>
      </c>
    </row>
    <row r="76" spans="1:30" s="37" customFormat="1" ht="18" x14ac:dyDescent="0.35">
      <c r="A76" s="111">
        <v>1725055</v>
      </c>
      <c r="B76" s="112">
        <v>1</v>
      </c>
      <c r="C76" s="112" t="s">
        <v>156</v>
      </c>
      <c r="D76" s="112" t="s">
        <v>3</v>
      </c>
      <c r="E76" s="113">
        <v>132.67660000000001</v>
      </c>
      <c r="F76" s="113">
        <v>3</v>
      </c>
      <c r="G76" s="113">
        <v>1.75</v>
      </c>
      <c r="H76" s="113">
        <v>1E-4</v>
      </c>
      <c r="I76" s="113">
        <v>15.968</v>
      </c>
      <c r="J76" s="113"/>
      <c r="K76" s="113">
        <v>26.5</v>
      </c>
      <c r="L76" s="164" t="s">
        <v>96</v>
      </c>
      <c r="M76" s="164" t="s">
        <v>103</v>
      </c>
      <c r="N76" s="164" t="s">
        <v>99</v>
      </c>
      <c r="O76" s="112" t="s">
        <v>144</v>
      </c>
      <c r="P76" s="112"/>
      <c r="Q76" s="114" t="s">
        <v>8</v>
      </c>
      <c r="R76" s="11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817-00233</v>
      </c>
      <c r="S76" s="114" t="str">
        <f>IF(UPPER(Table1[[#This Row],[ROLLFORMED]])="YES",VLOOKUP(Table1[[#This Row],[GAUGE]],'Sheet Metal Std'!$P$1:$Q$5,2,FALSE),"-")</f>
        <v>817-00530</v>
      </c>
      <c r="T76" s="164"/>
      <c r="U76" s="114">
        <v>63.24</v>
      </c>
      <c r="V76" s="114">
        <f>Table1[[#This Row],[SINGLE PART WEIGHT (LBS)]]*Table1[[#This Row],[QTY. ]]</f>
        <v>63.24</v>
      </c>
      <c r="W76" s="11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76" s="11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76" s="114">
        <f>'Cumulative BOM'!$X76*'Cumulative BOM'!$W76</f>
        <v>9156</v>
      </c>
      <c r="Z76" s="114">
        <f>'Cumulative BOM'!$K76*'Cumulative BOM'!$E76</f>
        <v>3515.9299000000001</v>
      </c>
      <c r="AA76" s="114">
        <f>(QUOTIENT('Cumulative BOM'!$W76, MIN('Cumulative BOM'!$E76,'Cumulative BOM'!$K76)))*(QUOTIENT('Cumulative BOM'!$X76,MAX('Cumulative BOM'!$E76,'Cumulative BOM'!$K76)))</f>
        <v>2</v>
      </c>
      <c r="AB76" s="114">
        <f>ROUNDUP('Cumulative BOM'!$B76/'Cumulative BOM'!$AA76*2,0)/2</f>
        <v>0.5</v>
      </c>
      <c r="AC76" s="115">
        <f>(VLOOKUP('Cumulative BOM'!$D76,'Sheet Metal Std'!$M$2:$N$16,2))*'Cumulative BOM'!$W76*'Cumulative BOM'!$X76*'Cumulative BOM'!$AB76*0.28</f>
        <v>81.396839999999997</v>
      </c>
      <c r="AD76" s="116">
        <f>Table1[[#This Row],[QTY. ]]*Table1[[#This Row],[L]]/12</f>
        <v>11.056383333333335</v>
      </c>
    </row>
    <row r="77" spans="1:30" s="37" customFormat="1" ht="18" x14ac:dyDescent="0.35">
      <c r="A77" s="91">
        <v>1724945</v>
      </c>
      <c r="B77" s="92">
        <v>1</v>
      </c>
      <c r="C77" s="92" t="s">
        <v>157</v>
      </c>
      <c r="D77" s="92" t="s">
        <v>1</v>
      </c>
      <c r="E77" s="93">
        <v>132.67660000000001</v>
      </c>
      <c r="F77" s="93">
        <v>3.0710000000000002</v>
      </c>
      <c r="G77" s="93">
        <v>1.75</v>
      </c>
      <c r="H77" s="93">
        <v>1E-4</v>
      </c>
      <c r="I77" s="93">
        <v>10</v>
      </c>
      <c r="J77" s="93"/>
      <c r="K77" s="93">
        <v>20.437999999999999</v>
      </c>
      <c r="L77" s="161" t="s">
        <v>96</v>
      </c>
      <c r="M77" s="161" t="s">
        <v>103</v>
      </c>
      <c r="N77" s="161" t="s">
        <v>99</v>
      </c>
      <c r="O77" s="92" t="s">
        <v>144</v>
      </c>
      <c r="P77" s="92"/>
      <c r="Q77" s="94" t="s">
        <v>8</v>
      </c>
      <c r="R77" s="9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77" s="94" t="str">
        <f>IF(UPPER(Table1[[#This Row],[ROLLFORMED]])="YES",VLOOKUP(Table1[[#This Row],[GAUGE]],'Sheet Metal Std'!$P$1:$Q$5,2,FALSE),"-")</f>
        <v>-</v>
      </c>
      <c r="T77" s="161"/>
      <c r="U77" s="94">
        <v>83.6</v>
      </c>
      <c r="V77" s="94">
        <f>Table1[[#This Row],[SINGLE PART WEIGHT (LBS)]]*Table1[[#This Row],[QTY. ]]</f>
        <v>83.6</v>
      </c>
      <c r="W77" s="9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77" s="9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77" s="94">
        <f>'Cumulative BOM'!$X77*'Cumulative BOM'!$W77</f>
        <v>9156</v>
      </c>
      <c r="Z77" s="94">
        <f>'Cumulative BOM'!$K77*'Cumulative BOM'!$E77</f>
        <v>2711.6443508000002</v>
      </c>
      <c r="AA77" s="94">
        <f>(QUOTIENT('Cumulative BOM'!$W77, MIN('Cumulative BOM'!$E77,'Cumulative BOM'!$K77)))*(QUOTIENT('Cumulative BOM'!$X77,MAX('Cumulative BOM'!$E77,'Cumulative BOM'!$K77)))</f>
        <v>2</v>
      </c>
      <c r="AB77" s="94">
        <f>ROUNDUP('Cumulative BOM'!$B77/'Cumulative BOM'!$AA77*2,0)/2</f>
        <v>0.5</v>
      </c>
      <c r="AC77" s="97">
        <f>(VLOOKUP('Cumulative BOM'!$D77,'Sheet Metal Std'!$M$2:$N$16,2))*'Cumulative BOM'!$W77*'Cumulative BOM'!$X77*'Cumulative BOM'!$AB77*0.28</f>
        <v>138.95145600000001</v>
      </c>
      <c r="AD77" s="98">
        <f>Table1[[#This Row],[QTY. ]]*Table1[[#This Row],[L]]/12</f>
        <v>11.056383333333335</v>
      </c>
    </row>
    <row r="78" spans="1:30" s="37" customFormat="1" ht="18" x14ac:dyDescent="0.35">
      <c r="A78" s="111">
        <v>1724947</v>
      </c>
      <c r="B78" s="112">
        <v>1</v>
      </c>
      <c r="C78" s="112" t="s">
        <v>157</v>
      </c>
      <c r="D78" s="112" t="s">
        <v>3</v>
      </c>
      <c r="E78" s="113">
        <v>132.67660000000001</v>
      </c>
      <c r="F78" s="113">
        <v>3</v>
      </c>
      <c r="G78" s="113">
        <v>1.75</v>
      </c>
      <c r="H78" s="113">
        <v>1E-4</v>
      </c>
      <c r="I78" s="113">
        <v>12.567</v>
      </c>
      <c r="J78" s="113"/>
      <c r="K78" s="113">
        <v>23.099</v>
      </c>
      <c r="L78" s="164" t="s">
        <v>96</v>
      </c>
      <c r="M78" s="164" t="s">
        <v>103</v>
      </c>
      <c r="N78" s="164" t="s">
        <v>99</v>
      </c>
      <c r="O78" s="112" t="s">
        <v>144</v>
      </c>
      <c r="P78" s="112"/>
      <c r="Q78" s="114" t="s">
        <v>8</v>
      </c>
      <c r="R78" s="11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817-00233</v>
      </c>
      <c r="S78" s="114" t="str">
        <f>IF(UPPER(Table1[[#This Row],[ROLLFORMED]])="YES",VLOOKUP(Table1[[#This Row],[GAUGE]],'Sheet Metal Std'!$P$1:$Q$5,2,FALSE),"-")</f>
        <v>-</v>
      </c>
      <c r="T78" s="164"/>
      <c r="U78" s="114">
        <v>55.1</v>
      </c>
      <c r="V78" s="114">
        <f>Table1[[#This Row],[SINGLE PART WEIGHT (LBS)]]*Table1[[#This Row],[QTY. ]]</f>
        <v>55.1</v>
      </c>
      <c r="W78" s="11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78" s="11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78" s="114">
        <f>'Cumulative BOM'!$X78*'Cumulative BOM'!$W78</f>
        <v>9156</v>
      </c>
      <c r="Z78" s="114">
        <f>'Cumulative BOM'!$K78*'Cumulative BOM'!$E78</f>
        <v>3064.6967834000002</v>
      </c>
      <c r="AA78" s="114">
        <f>(QUOTIENT('Cumulative BOM'!$W78, MIN('Cumulative BOM'!$E78,'Cumulative BOM'!$K78)))*(QUOTIENT('Cumulative BOM'!$X78,MAX('Cumulative BOM'!$E78,'Cumulative BOM'!$K78)))</f>
        <v>2</v>
      </c>
      <c r="AB78" s="114">
        <f>ROUNDUP('Cumulative BOM'!$B78/'Cumulative BOM'!$AA78*2,0)/2</f>
        <v>0.5</v>
      </c>
      <c r="AC78" s="115">
        <f>(VLOOKUP('Cumulative BOM'!$D78,'Sheet Metal Std'!$M$2:$N$16,2))*'Cumulative BOM'!$W78*'Cumulative BOM'!$X78*'Cumulative BOM'!$AB78*0.28</f>
        <v>81.396839999999997</v>
      </c>
      <c r="AD78" s="116">
        <f>Table1[[#This Row],[QTY. ]]*Table1[[#This Row],[L]]/12</f>
        <v>11.056383333333335</v>
      </c>
    </row>
    <row r="79" spans="1:30" s="37" customFormat="1" ht="18" x14ac:dyDescent="0.35">
      <c r="A79" s="111">
        <v>1724943</v>
      </c>
      <c r="B79" s="112">
        <v>6</v>
      </c>
      <c r="C79" s="112" t="s">
        <v>156</v>
      </c>
      <c r="D79" s="112" t="s">
        <v>3</v>
      </c>
      <c r="E79" s="113">
        <v>132.67660000000001</v>
      </c>
      <c r="F79" s="113">
        <v>3</v>
      </c>
      <c r="G79" s="113">
        <v>1.75</v>
      </c>
      <c r="H79" s="113">
        <v>0</v>
      </c>
      <c r="I79" s="113">
        <v>15.968</v>
      </c>
      <c r="J79" s="113"/>
      <c r="K79" s="113">
        <v>26.5</v>
      </c>
      <c r="L79" s="164" t="s">
        <v>96</v>
      </c>
      <c r="M79" s="164" t="s">
        <v>103</v>
      </c>
      <c r="N79" s="164" t="s">
        <v>99</v>
      </c>
      <c r="O79" s="112" t="s">
        <v>144</v>
      </c>
      <c r="P79" s="112"/>
      <c r="Q79" s="114" t="s">
        <v>8</v>
      </c>
      <c r="R79" s="11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817-00233</v>
      </c>
      <c r="S79" s="114" t="str">
        <f>IF(UPPER(Table1[[#This Row],[ROLLFORMED]])="YES",VLOOKUP(Table1[[#This Row],[GAUGE]],'Sheet Metal Std'!$P$1:$Q$5,2,FALSE),"-")</f>
        <v>817-00530</v>
      </c>
      <c r="T79" s="164"/>
      <c r="U79" s="114">
        <v>63.25</v>
      </c>
      <c r="V79" s="114">
        <f>Table1[[#This Row],[SINGLE PART WEIGHT (LBS)]]*Table1[[#This Row],[QTY. ]]</f>
        <v>379.5</v>
      </c>
      <c r="W79" s="11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79" s="11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79" s="114">
        <f>'Cumulative BOM'!$X79*'Cumulative BOM'!$W79</f>
        <v>9156</v>
      </c>
      <c r="Z79" s="114">
        <f>'Cumulative BOM'!$K79*'Cumulative BOM'!$E79</f>
        <v>3515.9299000000001</v>
      </c>
      <c r="AA79" s="114">
        <f>(QUOTIENT('Cumulative BOM'!$W79, MIN('Cumulative BOM'!$E79,'Cumulative BOM'!$K79)))*(QUOTIENT('Cumulative BOM'!$X79,MAX('Cumulative BOM'!$E79,'Cumulative BOM'!$K79)))</f>
        <v>2</v>
      </c>
      <c r="AB79" s="114">
        <f>ROUNDUP('Cumulative BOM'!$B79/'Cumulative BOM'!$AA79*2,0)/2</f>
        <v>3</v>
      </c>
      <c r="AC79" s="115">
        <f>(VLOOKUP('Cumulative BOM'!$D79,'Sheet Metal Std'!$M$2:$N$16,2))*'Cumulative BOM'!$W79*'Cumulative BOM'!$X79*'Cumulative BOM'!$AB79*0.28</f>
        <v>488.38103999999998</v>
      </c>
      <c r="AD79" s="116">
        <f>Table1[[#This Row],[QTY. ]]*Table1[[#This Row],[L]]/12</f>
        <v>66.338300000000004</v>
      </c>
    </row>
    <row r="80" spans="1:30" s="37" customFormat="1" ht="18" x14ac:dyDescent="0.35">
      <c r="A80" s="91">
        <v>1724946</v>
      </c>
      <c r="B80" s="92">
        <v>1</v>
      </c>
      <c r="C80" s="92" t="s">
        <v>157</v>
      </c>
      <c r="D80" s="92" t="s">
        <v>1</v>
      </c>
      <c r="E80" s="93">
        <v>132.67660000000001</v>
      </c>
      <c r="F80" s="93">
        <v>3.0710000000000002</v>
      </c>
      <c r="G80" s="93">
        <v>1.75</v>
      </c>
      <c r="H80" s="93">
        <v>1E-4</v>
      </c>
      <c r="I80" s="93">
        <v>8</v>
      </c>
      <c r="J80" s="93"/>
      <c r="K80" s="93">
        <v>18.437999999999999</v>
      </c>
      <c r="L80" s="161" t="s">
        <v>96</v>
      </c>
      <c r="M80" s="161" t="s">
        <v>103</v>
      </c>
      <c r="N80" s="161" t="s">
        <v>99</v>
      </c>
      <c r="O80" s="92" t="s">
        <v>144</v>
      </c>
      <c r="P80" s="92"/>
      <c r="Q80" s="94" t="s">
        <v>8</v>
      </c>
      <c r="R80" s="9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80" s="94" t="str">
        <f>IF(UPPER(Table1[[#This Row],[ROLLFORMED]])="YES",VLOOKUP(Table1[[#This Row],[GAUGE]],'Sheet Metal Std'!$P$1:$Q$5,2,FALSE),"-")</f>
        <v>-</v>
      </c>
      <c r="T80" s="161"/>
      <c r="U80" s="94">
        <v>75.459999999999994</v>
      </c>
      <c r="V80" s="94">
        <f>Table1[[#This Row],[SINGLE PART WEIGHT (LBS)]]*Table1[[#This Row],[QTY. ]]</f>
        <v>75.459999999999994</v>
      </c>
      <c r="W80" s="9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80" s="9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80" s="94">
        <f>'Cumulative BOM'!$X80*'Cumulative BOM'!$W80</f>
        <v>9156</v>
      </c>
      <c r="Z80" s="94">
        <f>'Cumulative BOM'!$K80*'Cumulative BOM'!$E80</f>
        <v>2446.2911508000002</v>
      </c>
      <c r="AA80" s="94">
        <f>(QUOTIENT('Cumulative BOM'!$W80, MIN('Cumulative BOM'!$E80,'Cumulative BOM'!$K80)))*(QUOTIENT('Cumulative BOM'!$X80,MAX('Cumulative BOM'!$E80,'Cumulative BOM'!$K80)))</f>
        <v>2</v>
      </c>
      <c r="AB80" s="94">
        <f>ROUNDUP('Cumulative BOM'!$B80/'Cumulative BOM'!$AA80*2,0)/2</f>
        <v>0.5</v>
      </c>
      <c r="AC80" s="97">
        <f>(VLOOKUP('Cumulative BOM'!$D80,'Sheet Metal Std'!$M$2:$N$16,2))*'Cumulative BOM'!$W80*'Cumulative BOM'!$X80*'Cumulative BOM'!$AB80*0.28</f>
        <v>138.95145600000001</v>
      </c>
      <c r="AD80" s="98">
        <f>Table1[[#This Row],[QTY. ]]*Table1[[#This Row],[L]]/12</f>
        <v>11.056383333333335</v>
      </c>
    </row>
    <row r="81" spans="1:30" s="37" customFormat="1" ht="18" x14ac:dyDescent="0.35">
      <c r="A81" s="111">
        <v>1724948</v>
      </c>
      <c r="B81" s="112">
        <v>1</v>
      </c>
      <c r="C81" s="112" t="s">
        <v>157</v>
      </c>
      <c r="D81" s="112" t="s">
        <v>3</v>
      </c>
      <c r="E81" s="113">
        <v>132.67660000000001</v>
      </c>
      <c r="F81" s="113">
        <v>3</v>
      </c>
      <c r="G81" s="113">
        <v>1.75</v>
      </c>
      <c r="H81" s="113">
        <v>1E-4</v>
      </c>
      <c r="I81" s="113">
        <v>12.445</v>
      </c>
      <c r="J81" s="113"/>
      <c r="K81" s="113">
        <v>22.977</v>
      </c>
      <c r="L81" s="164" t="s">
        <v>96</v>
      </c>
      <c r="M81" s="164" t="s">
        <v>103</v>
      </c>
      <c r="N81" s="164" t="s">
        <v>99</v>
      </c>
      <c r="O81" s="112" t="s">
        <v>144</v>
      </c>
      <c r="P81" s="112"/>
      <c r="Q81" s="114" t="s">
        <v>8</v>
      </c>
      <c r="R81" s="11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817-00233</v>
      </c>
      <c r="S81" s="114" t="str">
        <f>IF(UPPER(Table1[[#This Row],[ROLLFORMED]])="YES",VLOOKUP(Table1[[#This Row],[GAUGE]],'Sheet Metal Std'!$P$1:$Q$5,2,FALSE),"-")</f>
        <v>-</v>
      </c>
      <c r="T81" s="164"/>
      <c r="U81" s="114">
        <v>54.8</v>
      </c>
      <c r="V81" s="114">
        <f>Table1[[#This Row],[SINGLE PART WEIGHT (LBS)]]*Table1[[#This Row],[QTY. ]]</f>
        <v>54.8</v>
      </c>
      <c r="W81" s="11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81" s="11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81" s="114">
        <f>'Cumulative BOM'!$X81*'Cumulative BOM'!$W81</f>
        <v>9156</v>
      </c>
      <c r="Z81" s="114">
        <f>'Cumulative BOM'!$K81*'Cumulative BOM'!$E81</f>
        <v>3048.5102382</v>
      </c>
      <c r="AA81" s="114">
        <f>(QUOTIENT('Cumulative BOM'!$W81, MIN('Cumulative BOM'!$E81,'Cumulative BOM'!$K81)))*(QUOTIENT('Cumulative BOM'!$X81,MAX('Cumulative BOM'!$E81,'Cumulative BOM'!$K81)))</f>
        <v>2</v>
      </c>
      <c r="AB81" s="114">
        <f>ROUNDUP('Cumulative BOM'!$B81/'Cumulative BOM'!$AA81*2,0)/2</f>
        <v>0.5</v>
      </c>
      <c r="AC81" s="115">
        <f>(VLOOKUP('Cumulative BOM'!$D81,'Sheet Metal Std'!$M$2:$N$16,2))*'Cumulative BOM'!$W81*'Cumulative BOM'!$X81*'Cumulative BOM'!$AB81*0.28</f>
        <v>81.396839999999997</v>
      </c>
      <c r="AD81" s="116">
        <f>Table1[[#This Row],[QTY. ]]*Table1[[#This Row],[L]]/12</f>
        <v>11.056383333333335</v>
      </c>
    </row>
    <row r="82" spans="1:30" s="37" customFormat="1" ht="18" x14ac:dyDescent="0.35">
      <c r="A82" s="111">
        <v>1724943</v>
      </c>
      <c r="B82" s="112">
        <v>10</v>
      </c>
      <c r="C82" s="112" t="s">
        <v>156</v>
      </c>
      <c r="D82" s="112" t="s">
        <v>3</v>
      </c>
      <c r="E82" s="113">
        <v>132.67660000000001</v>
      </c>
      <c r="F82" s="113">
        <v>3</v>
      </c>
      <c r="G82" s="113">
        <v>1.75</v>
      </c>
      <c r="H82" s="113">
        <v>0</v>
      </c>
      <c r="I82" s="113">
        <v>15.968</v>
      </c>
      <c r="J82" s="113"/>
      <c r="K82" s="113">
        <v>26.5</v>
      </c>
      <c r="L82" s="164" t="s">
        <v>96</v>
      </c>
      <c r="M82" s="164" t="s">
        <v>103</v>
      </c>
      <c r="N82" s="164" t="s">
        <v>99</v>
      </c>
      <c r="O82" s="112" t="s">
        <v>144</v>
      </c>
      <c r="P82" s="112"/>
      <c r="Q82" s="114" t="s">
        <v>8</v>
      </c>
      <c r="R82" s="11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817-00233</v>
      </c>
      <c r="S82" s="114" t="str">
        <f>IF(UPPER(Table1[[#This Row],[ROLLFORMED]])="YES",VLOOKUP(Table1[[#This Row],[GAUGE]],'Sheet Metal Std'!$P$1:$Q$5,2,FALSE),"-")</f>
        <v>817-00530</v>
      </c>
      <c r="T82" s="164"/>
      <c r="U82" s="114">
        <v>63.25</v>
      </c>
      <c r="V82" s="114">
        <f>Table1[[#This Row],[SINGLE PART WEIGHT (LBS)]]*Table1[[#This Row],[QTY. ]]</f>
        <v>632.5</v>
      </c>
      <c r="W82" s="11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82" s="11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82" s="114">
        <f>'Cumulative BOM'!$X82*'Cumulative BOM'!$W82</f>
        <v>9156</v>
      </c>
      <c r="Z82" s="114">
        <f>'Cumulative BOM'!$K82*'Cumulative BOM'!$E82</f>
        <v>3515.9299000000001</v>
      </c>
      <c r="AA82" s="114">
        <f>(QUOTIENT('Cumulative BOM'!$W82, MIN('Cumulative BOM'!$E82,'Cumulative BOM'!$K82)))*(QUOTIENT('Cumulative BOM'!$X82,MAX('Cumulative BOM'!$E82,'Cumulative BOM'!$K82)))</f>
        <v>2</v>
      </c>
      <c r="AB82" s="114">
        <f>ROUNDUP('Cumulative BOM'!$B82/'Cumulative BOM'!$AA82*2,0)/2</f>
        <v>5</v>
      </c>
      <c r="AC82" s="115">
        <f>(VLOOKUP('Cumulative BOM'!$D82,'Sheet Metal Std'!$M$2:$N$16,2))*'Cumulative BOM'!$W82*'Cumulative BOM'!$X82*'Cumulative BOM'!$AB82*0.28</f>
        <v>813.96839999999997</v>
      </c>
      <c r="AD82" s="116">
        <f>Table1[[#This Row],[QTY. ]]*Table1[[#This Row],[L]]/12</f>
        <v>110.56383333333333</v>
      </c>
    </row>
    <row r="83" spans="1:30" s="37" customFormat="1" ht="18" x14ac:dyDescent="0.35">
      <c r="A83" s="111">
        <v>1724949</v>
      </c>
      <c r="B83" s="112">
        <v>1</v>
      </c>
      <c r="C83" s="112" t="s">
        <v>157</v>
      </c>
      <c r="D83" s="112" t="s">
        <v>3</v>
      </c>
      <c r="E83" s="113">
        <v>132.67660000000001</v>
      </c>
      <c r="F83" s="113">
        <v>3</v>
      </c>
      <c r="G83" s="113">
        <v>1.75</v>
      </c>
      <c r="H83" s="113">
        <v>1.0000000000000001E-5</v>
      </c>
      <c r="I83" s="113">
        <v>8</v>
      </c>
      <c r="J83" s="113"/>
      <c r="K83" s="113">
        <v>18</v>
      </c>
      <c r="L83" s="189" t="s">
        <v>94</v>
      </c>
      <c r="M83" s="164" t="s">
        <v>103</v>
      </c>
      <c r="N83" s="164" t="s">
        <v>99</v>
      </c>
      <c r="O83" s="112" t="s">
        <v>144</v>
      </c>
      <c r="P83" s="112"/>
      <c r="Q83" s="114" t="s">
        <v>8</v>
      </c>
      <c r="R83" s="11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817-00233</v>
      </c>
      <c r="S83" s="114" t="str">
        <f>IF(UPPER(Table1[[#This Row],[ROLLFORMED]])="YES",VLOOKUP(Table1[[#This Row],[GAUGE]],'Sheet Metal Std'!$P$1:$Q$5,2,FALSE),"-")</f>
        <v>-</v>
      </c>
      <c r="T83" s="164"/>
      <c r="U83" s="114">
        <v>42.91</v>
      </c>
      <c r="V83" s="114">
        <f>Table1[[#This Row],[SINGLE PART WEIGHT (LBS)]]*Table1[[#This Row],[QTY. ]]</f>
        <v>42.91</v>
      </c>
      <c r="W83" s="11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83" s="11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83" s="114">
        <f>'Cumulative BOM'!$X83*'Cumulative BOM'!$W83</f>
        <v>9156</v>
      </c>
      <c r="Z83" s="114">
        <f>'Cumulative BOM'!$K83*'Cumulative BOM'!$E83</f>
        <v>2388.1788000000001</v>
      </c>
      <c r="AA83" s="114">
        <f>(QUOTIENT('Cumulative BOM'!$W83, MIN('Cumulative BOM'!$E83,'Cumulative BOM'!$K83)))*(QUOTIENT('Cumulative BOM'!$X83,MAX('Cumulative BOM'!$E83,'Cumulative BOM'!$K83)))</f>
        <v>3</v>
      </c>
      <c r="AB83" s="114">
        <f>ROUNDUP('Cumulative BOM'!$B83/'Cumulative BOM'!$AA83*2,0)/2</f>
        <v>0.5</v>
      </c>
      <c r="AC83" s="115">
        <f>(VLOOKUP('Cumulative BOM'!$D83,'Sheet Metal Std'!$M$2:$N$16,2))*'Cumulative BOM'!$W83*'Cumulative BOM'!$X83*'Cumulative BOM'!$AB83*0.28</f>
        <v>81.396839999999997</v>
      </c>
      <c r="AD83" s="116">
        <f>Table1[[#This Row],[QTY. ]]*Table1[[#This Row],[L]]/12</f>
        <v>11.056383333333335</v>
      </c>
    </row>
    <row r="84" spans="1:30" s="37" customFormat="1" ht="18" x14ac:dyDescent="0.35">
      <c r="A84" s="91">
        <v>1724919</v>
      </c>
      <c r="B84" s="92">
        <v>1</v>
      </c>
      <c r="C84" s="92" t="s">
        <v>157</v>
      </c>
      <c r="D84" s="92" t="s">
        <v>1</v>
      </c>
      <c r="E84" s="93">
        <v>132.67660000000001</v>
      </c>
      <c r="F84" s="93">
        <v>3.24</v>
      </c>
      <c r="G84" s="93">
        <v>1.75</v>
      </c>
      <c r="H84" s="93">
        <v>6.5</v>
      </c>
      <c r="I84" s="93">
        <v>9</v>
      </c>
      <c r="J84" s="93">
        <v>9</v>
      </c>
      <c r="K84" s="93">
        <v>29</v>
      </c>
      <c r="L84" s="188" t="s">
        <v>105</v>
      </c>
      <c r="M84" s="161" t="s">
        <v>194</v>
      </c>
      <c r="N84" s="161" t="s">
        <v>106</v>
      </c>
      <c r="O84" s="92" t="s">
        <v>144</v>
      </c>
      <c r="P84" s="92"/>
      <c r="Q84" s="94" t="s">
        <v>8</v>
      </c>
      <c r="R84" s="9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84" s="94" t="str">
        <f>IF(UPPER(Table1[[#This Row],[ROLLFORMED]])="YES",VLOOKUP(Table1[[#This Row],[GAUGE]],'Sheet Metal Std'!$P$1:$Q$5,2,FALSE),"-")</f>
        <v>-</v>
      </c>
      <c r="T84" s="161"/>
      <c r="U84" s="94">
        <v>116.55</v>
      </c>
      <c r="V84" s="94">
        <f>Table1[[#This Row],[SINGLE PART WEIGHT (LBS)]]*Table1[[#This Row],[QTY. ]]</f>
        <v>116.55</v>
      </c>
      <c r="W84" s="9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84" s="9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84" s="94">
        <f>'Cumulative BOM'!$X84*'Cumulative BOM'!$W84</f>
        <v>9156</v>
      </c>
      <c r="Z84" s="94">
        <f>'Cumulative BOM'!$K84*'Cumulative BOM'!$E84</f>
        <v>3847.6214</v>
      </c>
      <c r="AA84" s="94">
        <f>(QUOTIENT('Cumulative BOM'!$W84, MIN('Cumulative BOM'!$E84,'Cumulative BOM'!$K84)))*(QUOTIENT('Cumulative BOM'!$X84,MAX('Cumulative BOM'!$E84,'Cumulative BOM'!$K84)))</f>
        <v>1</v>
      </c>
      <c r="AB84" s="94">
        <f>ROUNDUP('Cumulative BOM'!$B84/'Cumulative BOM'!$AA84*2,0)/2</f>
        <v>1</v>
      </c>
      <c r="AC84" s="97">
        <f>(VLOOKUP('Cumulative BOM'!$D84,'Sheet Metal Std'!$M$2:$N$16,2))*'Cumulative BOM'!$W84*'Cumulative BOM'!$X84*'Cumulative BOM'!$AB84*0.28</f>
        <v>277.90291200000001</v>
      </c>
      <c r="AD84" s="98">
        <f>Table1[[#This Row],[QTY. ]]*Table1[[#This Row],[L]]/12</f>
        <v>11.056383333333335</v>
      </c>
    </row>
    <row r="85" spans="1:30" s="37" customFormat="1" ht="18" x14ac:dyDescent="0.35">
      <c r="A85" s="117">
        <v>1724989</v>
      </c>
      <c r="B85" s="118">
        <v>1</v>
      </c>
      <c r="C85" s="118" t="s">
        <v>157</v>
      </c>
      <c r="D85" s="118" t="s">
        <v>4</v>
      </c>
      <c r="E85" s="119">
        <v>122.03</v>
      </c>
      <c r="F85" s="119"/>
      <c r="G85" s="119"/>
      <c r="H85" s="119"/>
      <c r="I85" s="119"/>
      <c r="J85" s="119"/>
      <c r="K85" s="119">
        <v>42</v>
      </c>
      <c r="L85" s="163" t="s">
        <v>101</v>
      </c>
      <c r="M85" s="163" t="s">
        <v>104</v>
      </c>
      <c r="N85" s="163" t="s">
        <v>195</v>
      </c>
      <c r="O85" s="118" t="s">
        <v>144</v>
      </c>
      <c r="P85" s="118" t="s">
        <v>91</v>
      </c>
      <c r="Q85" s="105" t="s">
        <v>8</v>
      </c>
      <c r="R85" s="10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85" s="105" t="str">
        <f>IF(UPPER(Table1[[#This Row],[ROLLFORMED]])="YES",VLOOKUP(Table1[[#This Row],[GAUGE]],'Sheet Metal Std'!$P$1:$Q$5,2,FALSE),"-")</f>
        <v>-</v>
      </c>
      <c r="T85" s="163"/>
      <c r="U85" s="105">
        <v>75.150000000000006</v>
      </c>
      <c r="V85" s="105">
        <f>Table1[[#This Row],[SINGLE PART WEIGHT (LBS)]]*Table1[[#This Row],[QTY. ]]</f>
        <v>75.150000000000006</v>
      </c>
      <c r="W85" s="10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X85" s="10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Y85" s="105">
        <f>'Cumulative BOM'!$X85*'Cumulative BOM'!$W85</f>
        <v>7200</v>
      </c>
      <c r="Z85" s="105">
        <f>'Cumulative BOM'!$K85*'Cumulative BOM'!$E85</f>
        <v>5125.26</v>
      </c>
      <c r="AA85" s="105">
        <f>(QUOTIENT('Cumulative BOM'!$W85, MIN('Cumulative BOM'!$E85,'Cumulative BOM'!$K85)))*(QUOTIENT('Cumulative BOM'!$X85,MAX('Cumulative BOM'!$E85,'Cumulative BOM'!$K85)))</f>
        <v>1</v>
      </c>
      <c r="AB85" s="105">
        <f>ROUNDUP('Cumulative BOM'!$B85/'Cumulative BOM'!$AA85*2,0)/2</f>
        <v>1</v>
      </c>
      <c r="AC85" s="107">
        <f>(VLOOKUP('Cumulative BOM'!$D85,'Sheet Metal Std'!$M$2:$N$16,2))*'Cumulative BOM'!$W85*'Cumulative BOM'!$X85*'Cumulative BOM'!$AB85*0.28</f>
        <v>104.02560000000001</v>
      </c>
      <c r="AD85" s="108">
        <f>Table1[[#This Row],[QTY. ]]*Table1[[#This Row],[L]]/12</f>
        <v>10.169166666666667</v>
      </c>
    </row>
    <row r="86" spans="1:30" s="37" customFormat="1" ht="18" x14ac:dyDescent="0.35">
      <c r="A86" s="117">
        <v>1724975</v>
      </c>
      <c r="B86" s="118">
        <v>2</v>
      </c>
      <c r="C86" s="118" t="s">
        <v>157</v>
      </c>
      <c r="D86" s="118" t="s">
        <v>4</v>
      </c>
      <c r="E86" s="119">
        <v>122.03</v>
      </c>
      <c r="F86" s="119"/>
      <c r="G86" s="119"/>
      <c r="H86" s="119"/>
      <c r="I86" s="119"/>
      <c r="J86" s="119"/>
      <c r="K86" s="119">
        <v>50</v>
      </c>
      <c r="L86" s="163" t="s">
        <v>101</v>
      </c>
      <c r="M86" s="163" t="s">
        <v>104</v>
      </c>
      <c r="N86" s="163" t="s">
        <v>111</v>
      </c>
      <c r="O86" s="118" t="s">
        <v>144</v>
      </c>
      <c r="P86" s="118"/>
      <c r="Q86" s="105" t="s">
        <v>8</v>
      </c>
      <c r="R86" s="10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86" s="105" t="str">
        <f>IF(UPPER(Table1[[#This Row],[ROLLFORMED]])="YES",VLOOKUP(Table1[[#This Row],[GAUGE]],'Sheet Metal Std'!$P$1:$Q$5,2,FALSE),"-")</f>
        <v>-</v>
      </c>
      <c r="T86" s="163"/>
      <c r="U86" s="105">
        <v>89.47</v>
      </c>
      <c r="V86" s="105">
        <f>Table1[[#This Row],[SINGLE PART WEIGHT (LBS)]]*Table1[[#This Row],[QTY. ]]</f>
        <v>178.94</v>
      </c>
      <c r="W86" s="10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X86" s="10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Y86" s="105">
        <f>'Cumulative BOM'!$X86*'Cumulative BOM'!$W86</f>
        <v>7200</v>
      </c>
      <c r="Z86" s="105">
        <f>'Cumulative BOM'!$K86*'Cumulative BOM'!$E86</f>
        <v>6101.5</v>
      </c>
      <c r="AA86" s="105">
        <f>(QUOTIENT('Cumulative BOM'!$W86, MIN('Cumulative BOM'!$E86,'Cumulative BOM'!$K86)))*(QUOTIENT('Cumulative BOM'!$X86,MAX('Cumulative BOM'!$E86,'Cumulative BOM'!$K86)))</f>
        <v>1</v>
      </c>
      <c r="AB86" s="105">
        <f>ROUNDUP('Cumulative BOM'!$B86/'Cumulative BOM'!$AA86*2,0)/2</f>
        <v>2</v>
      </c>
      <c r="AC86" s="107">
        <f>(VLOOKUP('Cumulative BOM'!$D86,'Sheet Metal Std'!$M$2:$N$16,2))*'Cumulative BOM'!$W86*'Cumulative BOM'!$X86*'Cumulative BOM'!$AB86*0.28</f>
        <v>208.05120000000002</v>
      </c>
      <c r="AD86" s="108">
        <f>Table1[[#This Row],[QTY. ]]*Table1[[#This Row],[L]]/12</f>
        <v>20.338333333333335</v>
      </c>
    </row>
    <row r="87" spans="1:30" s="37" customFormat="1" ht="18" x14ac:dyDescent="0.35">
      <c r="A87" s="117">
        <v>1724988</v>
      </c>
      <c r="B87" s="118">
        <v>1</v>
      </c>
      <c r="C87" s="118" t="s">
        <v>157</v>
      </c>
      <c r="D87" s="118" t="s">
        <v>4</v>
      </c>
      <c r="E87" s="119">
        <v>122.03</v>
      </c>
      <c r="F87" s="119"/>
      <c r="G87" s="119"/>
      <c r="H87" s="119"/>
      <c r="I87" s="119"/>
      <c r="J87" s="119"/>
      <c r="K87" s="119">
        <v>39.880000000000003</v>
      </c>
      <c r="L87" s="163" t="s">
        <v>101</v>
      </c>
      <c r="M87" s="163" t="s">
        <v>104</v>
      </c>
      <c r="N87" s="163" t="s">
        <v>195</v>
      </c>
      <c r="O87" s="118" t="s">
        <v>144</v>
      </c>
      <c r="P87" s="118" t="s">
        <v>91</v>
      </c>
      <c r="Q87" s="105" t="s">
        <v>8</v>
      </c>
      <c r="R87" s="10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87" s="105" t="str">
        <f>IF(UPPER(Table1[[#This Row],[ROLLFORMED]])="YES",VLOOKUP(Table1[[#This Row],[GAUGE]],'Sheet Metal Std'!$P$1:$Q$5,2,FALSE),"-")</f>
        <v>-</v>
      </c>
      <c r="T87" s="163"/>
      <c r="U87" s="105">
        <v>71.349999999999994</v>
      </c>
      <c r="V87" s="105">
        <f>Table1[[#This Row],[SINGLE PART WEIGHT (LBS)]]*Table1[[#This Row],[QTY. ]]</f>
        <v>71.349999999999994</v>
      </c>
      <c r="W87" s="10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X87" s="10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Y87" s="105">
        <f>'Cumulative BOM'!$X87*'Cumulative BOM'!$W87</f>
        <v>7200</v>
      </c>
      <c r="Z87" s="105">
        <f>'Cumulative BOM'!$K87*'Cumulative BOM'!$E87</f>
        <v>4866.5564000000004</v>
      </c>
      <c r="AA87" s="105">
        <f>(QUOTIENT('Cumulative BOM'!$W87, MIN('Cumulative BOM'!$E87,'Cumulative BOM'!$K87)))*(QUOTIENT('Cumulative BOM'!$X87,MAX('Cumulative BOM'!$E87,'Cumulative BOM'!$K87)))</f>
        <v>1</v>
      </c>
      <c r="AB87" s="105">
        <f>ROUNDUP('Cumulative BOM'!$B87/'Cumulative BOM'!$AA87*2,0)/2</f>
        <v>1</v>
      </c>
      <c r="AC87" s="107">
        <f>(VLOOKUP('Cumulative BOM'!$D87,'Sheet Metal Std'!$M$2:$N$16,2))*'Cumulative BOM'!$W87*'Cumulative BOM'!$X87*'Cumulative BOM'!$AB87*0.28</f>
        <v>104.02560000000001</v>
      </c>
      <c r="AD87" s="108">
        <f>Table1[[#This Row],[QTY. ]]*Table1[[#This Row],[L]]/12</f>
        <v>10.169166666666667</v>
      </c>
    </row>
    <row r="88" spans="1:30" s="37" customFormat="1" ht="18" x14ac:dyDescent="0.35">
      <c r="A88" s="117">
        <v>1725015</v>
      </c>
      <c r="B88" s="118">
        <v>1</v>
      </c>
      <c r="C88" s="118" t="s">
        <v>157</v>
      </c>
      <c r="D88" s="118" t="s">
        <v>4</v>
      </c>
      <c r="E88" s="119">
        <v>122.03</v>
      </c>
      <c r="F88" s="119"/>
      <c r="G88" s="119"/>
      <c r="H88" s="119"/>
      <c r="I88" s="119"/>
      <c r="J88" s="119"/>
      <c r="K88" s="119">
        <v>34</v>
      </c>
      <c r="L88" s="163" t="s">
        <v>101</v>
      </c>
      <c r="M88" s="163" t="s">
        <v>104</v>
      </c>
      <c r="N88" s="163" t="s">
        <v>195</v>
      </c>
      <c r="O88" s="118" t="s">
        <v>144</v>
      </c>
      <c r="P88" s="118"/>
      <c r="Q88" s="105" t="s">
        <v>8</v>
      </c>
      <c r="R88" s="10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88" s="105" t="str">
        <f>IF(UPPER(Table1[[#This Row],[ROLLFORMED]])="YES",VLOOKUP(Table1[[#This Row],[GAUGE]],'Sheet Metal Std'!$P$1:$Q$5,2,FALSE),"-")</f>
        <v>-</v>
      </c>
      <c r="T88" s="163"/>
      <c r="U88" s="105">
        <v>60.78</v>
      </c>
      <c r="V88" s="105">
        <f>Table1[[#This Row],[SINGLE PART WEIGHT (LBS)]]*Table1[[#This Row],[QTY. ]]</f>
        <v>60.78</v>
      </c>
      <c r="W88" s="10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X88" s="10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Y88" s="105">
        <f>'Cumulative BOM'!$X88*'Cumulative BOM'!$W88</f>
        <v>7200</v>
      </c>
      <c r="Z88" s="105">
        <f>'Cumulative BOM'!$K88*'Cumulative BOM'!$E88</f>
        <v>4149.0200000000004</v>
      </c>
      <c r="AA88" s="105">
        <f>(QUOTIENT('Cumulative BOM'!$W88, MIN('Cumulative BOM'!$E88,'Cumulative BOM'!$K88)))*(QUOTIENT('Cumulative BOM'!$X88,MAX('Cumulative BOM'!$E88,'Cumulative BOM'!$K88)))</f>
        <v>1</v>
      </c>
      <c r="AB88" s="105">
        <f>ROUNDUP('Cumulative BOM'!$B88/'Cumulative BOM'!$AA88*2,0)/2</f>
        <v>1</v>
      </c>
      <c r="AC88" s="107">
        <f>(VLOOKUP('Cumulative BOM'!$D88,'Sheet Metal Std'!$M$2:$N$16,2))*'Cumulative BOM'!$W88*'Cumulative BOM'!$X88*'Cumulative BOM'!$AB88*0.28</f>
        <v>104.02560000000001</v>
      </c>
      <c r="AD88" s="108">
        <f>Table1[[#This Row],[QTY. ]]*Table1[[#This Row],[L]]/12</f>
        <v>10.169166666666667</v>
      </c>
    </row>
    <row r="89" spans="1:30" s="37" customFormat="1" ht="18" x14ac:dyDescent="0.35">
      <c r="A89" s="117">
        <v>1724975</v>
      </c>
      <c r="B89" s="118">
        <v>1</v>
      </c>
      <c r="C89" s="118" t="s">
        <v>157</v>
      </c>
      <c r="D89" s="118" t="s">
        <v>4</v>
      </c>
      <c r="E89" s="119">
        <v>122.03</v>
      </c>
      <c r="F89" s="119"/>
      <c r="G89" s="119"/>
      <c r="H89" s="119"/>
      <c r="I89" s="119"/>
      <c r="J89" s="119"/>
      <c r="K89" s="119">
        <v>50</v>
      </c>
      <c r="L89" s="163" t="s">
        <v>101</v>
      </c>
      <c r="M89" s="163" t="s">
        <v>104</v>
      </c>
      <c r="N89" s="163" t="s">
        <v>111</v>
      </c>
      <c r="O89" s="118" t="s">
        <v>144</v>
      </c>
      <c r="P89" s="118"/>
      <c r="Q89" s="105" t="s">
        <v>8</v>
      </c>
      <c r="R89" s="10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89" s="105" t="str">
        <f>IF(UPPER(Table1[[#This Row],[ROLLFORMED]])="YES",VLOOKUP(Table1[[#This Row],[GAUGE]],'Sheet Metal Std'!$P$1:$Q$5,2,FALSE),"-")</f>
        <v>-</v>
      </c>
      <c r="T89" s="163"/>
      <c r="U89" s="105">
        <v>89.47</v>
      </c>
      <c r="V89" s="105">
        <f>Table1[[#This Row],[SINGLE PART WEIGHT (LBS)]]*Table1[[#This Row],[QTY. ]]</f>
        <v>89.47</v>
      </c>
      <c r="W89" s="10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X89" s="10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Y89" s="105">
        <f>'Cumulative BOM'!$X89*'Cumulative BOM'!$W89</f>
        <v>7200</v>
      </c>
      <c r="Z89" s="105">
        <f>'Cumulative BOM'!$K89*'Cumulative BOM'!$E89</f>
        <v>6101.5</v>
      </c>
      <c r="AA89" s="105">
        <f>(QUOTIENT('Cumulative BOM'!$W89, MIN('Cumulative BOM'!$E89,'Cumulative BOM'!$K89)))*(QUOTIENT('Cumulative BOM'!$X89,MAX('Cumulative BOM'!$E89,'Cumulative BOM'!$K89)))</f>
        <v>1</v>
      </c>
      <c r="AB89" s="105">
        <f>ROUNDUP('Cumulative BOM'!$B89/'Cumulative BOM'!$AA89*2,0)/2</f>
        <v>1</v>
      </c>
      <c r="AC89" s="107">
        <f>(VLOOKUP('Cumulative BOM'!$D89,'Sheet Metal Std'!$M$2:$N$16,2))*'Cumulative BOM'!$W89*'Cumulative BOM'!$X89*'Cumulative BOM'!$AB89*0.28</f>
        <v>104.02560000000001</v>
      </c>
      <c r="AD89" s="108">
        <f>Table1[[#This Row],[QTY. ]]*Table1[[#This Row],[L]]/12</f>
        <v>10.169166666666667</v>
      </c>
    </row>
    <row r="90" spans="1:30" s="37" customFormat="1" ht="18" x14ac:dyDescent="0.35">
      <c r="A90" s="117">
        <v>1724987</v>
      </c>
      <c r="B90" s="118">
        <v>1</v>
      </c>
      <c r="C90" s="118" t="s">
        <v>157</v>
      </c>
      <c r="D90" s="118" t="s">
        <v>4</v>
      </c>
      <c r="E90" s="119">
        <v>122.03</v>
      </c>
      <c r="F90" s="119"/>
      <c r="G90" s="119"/>
      <c r="H90" s="119"/>
      <c r="I90" s="119"/>
      <c r="J90" s="119"/>
      <c r="K90" s="119">
        <v>38.130000000000003</v>
      </c>
      <c r="L90" s="163" t="s">
        <v>101</v>
      </c>
      <c r="M90" s="163" t="s">
        <v>104</v>
      </c>
      <c r="N90" s="163" t="s">
        <v>195</v>
      </c>
      <c r="O90" s="118" t="s">
        <v>144</v>
      </c>
      <c r="P90" s="118" t="s">
        <v>91</v>
      </c>
      <c r="Q90" s="105" t="s">
        <v>8</v>
      </c>
      <c r="R90" s="10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90" s="105" t="str">
        <f>IF(UPPER(Table1[[#This Row],[ROLLFORMED]])="YES",VLOOKUP(Table1[[#This Row],[GAUGE]],'Sheet Metal Std'!$P$1:$Q$5,2,FALSE),"-")</f>
        <v>-</v>
      </c>
      <c r="T90" s="163"/>
      <c r="U90" s="105">
        <v>68.22</v>
      </c>
      <c r="V90" s="105">
        <f>Table1[[#This Row],[SINGLE PART WEIGHT (LBS)]]*Table1[[#This Row],[QTY. ]]</f>
        <v>68.22</v>
      </c>
      <c r="W90" s="10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X90" s="10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Y90" s="105">
        <f>'Cumulative BOM'!$X90*'Cumulative BOM'!$W90</f>
        <v>7200</v>
      </c>
      <c r="Z90" s="105">
        <f>'Cumulative BOM'!$K90*'Cumulative BOM'!$E90</f>
        <v>4653.0039000000006</v>
      </c>
      <c r="AA90" s="105">
        <f>(QUOTIENT('Cumulative BOM'!$W90, MIN('Cumulative BOM'!$E90,'Cumulative BOM'!$K90)))*(QUOTIENT('Cumulative BOM'!$X90,MAX('Cumulative BOM'!$E90,'Cumulative BOM'!$K90)))</f>
        <v>1</v>
      </c>
      <c r="AB90" s="105">
        <f>ROUNDUP('Cumulative BOM'!$B90/'Cumulative BOM'!$AA90*2,0)/2</f>
        <v>1</v>
      </c>
      <c r="AC90" s="107">
        <f>(VLOOKUP('Cumulative BOM'!$D90,'Sheet Metal Std'!$M$2:$N$16,2))*'Cumulative BOM'!$W90*'Cumulative BOM'!$X90*'Cumulative BOM'!$AB90*0.28</f>
        <v>104.02560000000001</v>
      </c>
      <c r="AD90" s="108">
        <f>Table1[[#This Row],[QTY. ]]*Table1[[#This Row],[L]]/12</f>
        <v>10.169166666666667</v>
      </c>
    </row>
    <row r="91" spans="1:30" s="37" customFormat="1" ht="18" x14ac:dyDescent="0.35">
      <c r="A91" s="117">
        <v>1724975</v>
      </c>
      <c r="B91" s="118">
        <v>3</v>
      </c>
      <c r="C91" s="118" t="s">
        <v>157</v>
      </c>
      <c r="D91" s="118" t="s">
        <v>4</v>
      </c>
      <c r="E91" s="119">
        <v>122.03</v>
      </c>
      <c r="F91" s="119"/>
      <c r="G91" s="119"/>
      <c r="H91" s="119"/>
      <c r="I91" s="119"/>
      <c r="J91" s="119"/>
      <c r="K91" s="119">
        <v>50</v>
      </c>
      <c r="L91" s="163" t="s">
        <v>101</v>
      </c>
      <c r="M91" s="163" t="s">
        <v>104</v>
      </c>
      <c r="N91" s="163" t="s">
        <v>111</v>
      </c>
      <c r="O91" s="118" t="s">
        <v>144</v>
      </c>
      <c r="P91" s="105"/>
      <c r="Q91" s="105" t="s">
        <v>8</v>
      </c>
      <c r="R91" s="10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91" s="105" t="str">
        <f>IF(UPPER(Table1[[#This Row],[ROLLFORMED]])="YES",VLOOKUP(Table1[[#This Row],[GAUGE]],'Sheet Metal Std'!$P$1:$Q$5,2,FALSE),"-")</f>
        <v>-</v>
      </c>
      <c r="T91" s="163"/>
      <c r="U91" s="105">
        <v>89.47</v>
      </c>
      <c r="V91" s="105">
        <f>Table1[[#This Row],[SINGLE PART WEIGHT (LBS)]]*Table1[[#This Row],[QTY. ]]</f>
        <v>268.40999999999997</v>
      </c>
      <c r="W91" s="10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X91" s="10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Y91" s="105">
        <f>'Cumulative BOM'!$X91*'Cumulative BOM'!$W91</f>
        <v>7200</v>
      </c>
      <c r="Z91" s="105">
        <f>'Cumulative BOM'!$K91*'Cumulative BOM'!$E91</f>
        <v>6101.5</v>
      </c>
      <c r="AA91" s="105">
        <f>(QUOTIENT('Cumulative BOM'!$W91, MIN('Cumulative BOM'!$E91,'Cumulative BOM'!$K91)))*(QUOTIENT('Cumulative BOM'!$X91,MAX('Cumulative BOM'!$E91,'Cumulative BOM'!$K91)))</f>
        <v>1</v>
      </c>
      <c r="AB91" s="105">
        <f>ROUNDUP('Cumulative BOM'!$B91/'Cumulative BOM'!$AA91*2,0)/2</f>
        <v>3</v>
      </c>
      <c r="AC91" s="107">
        <f>(VLOOKUP('Cumulative BOM'!$D91,'Sheet Metal Std'!$M$2:$N$16,2))*'Cumulative BOM'!$W91*'Cumulative BOM'!$X91*'Cumulative BOM'!$AB91*0.28</f>
        <v>312.07679999999999</v>
      </c>
      <c r="AD91" s="108">
        <f>Table1[[#This Row],[QTY. ]]*Table1[[#This Row],[L]]/12</f>
        <v>30.507500000000004</v>
      </c>
    </row>
    <row r="92" spans="1:30" s="37" customFormat="1" ht="18" x14ac:dyDescent="0.35">
      <c r="A92" s="117">
        <v>1725016</v>
      </c>
      <c r="B92" s="118">
        <v>1</v>
      </c>
      <c r="C92" s="118" t="s">
        <v>157</v>
      </c>
      <c r="D92" s="118" t="s">
        <v>4</v>
      </c>
      <c r="E92" s="119">
        <v>122.03</v>
      </c>
      <c r="F92" s="119"/>
      <c r="G92" s="119"/>
      <c r="H92" s="119"/>
      <c r="I92" s="119"/>
      <c r="J92" s="119"/>
      <c r="K92" s="119">
        <v>24.19</v>
      </c>
      <c r="L92" s="163" t="s">
        <v>101</v>
      </c>
      <c r="M92" s="163" t="s">
        <v>104</v>
      </c>
      <c r="N92" s="163" t="s">
        <v>195</v>
      </c>
      <c r="O92" s="118" t="s">
        <v>144</v>
      </c>
      <c r="P92" s="118" t="s">
        <v>91</v>
      </c>
      <c r="Q92" s="105" t="s">
        <v>8</v>
      </c>
      <c r="R92" s="10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92" s="105" t="str">
        <f>IF(UPPER(Table1[[#This Row],[ROLLFORMED]])="YES",VLOOKUP(Table1[[#This Row],[GAUGE]],'Sheet Metal Std'!$P$1:$Q$5,2,FALSE),"-")</f>
        <v>-</v>
      </c>
      <c r="T92" s="163"/>
      <c r="U92" s="105">
        <v>43.2</v>
      </c>
      <c r="V92" s="105">
        <f>Table1[[#This Row],[SINGLE PART WEIGHT (LBS)]]*Table1[[#This Row],[QTY. ]]</f>
        <v>43.2</v>
      </c>
      <c r="W92" s="10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X92" s="10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Y92" s="105">
        <f>'Cumulative BOM'!$X92*'Cumulative BOM'!$W92</f>
        <v>7200</v>
      </c>
      <c r="Z92" s="105">
        <f>'Cumulative BOM'!$K92*'Cumulative BOM'!$E92</f>
        <v>2951.9057000000003</v>
      </c>
      <c r="AA92" s="105">
        <f>(QUOTIENT('Cumulative BOM'!$W92, MIN('Cumulative BOM'!$E92,'Cumulative BOM'!$K92)))*(QUOTIENT('Cumulative BOM'!$X92,MAX('Cumulative BOM'!$E92,'Cumulative BOM'!$K92)))</f>
        <v>2</v>
      </c>
      <c r="AB92" s="105">
        <f>ROUNDUP('Cumulative BOM'!$B92/'Cumulative BOM'!$AA92*2,0)/2</f>
        <v>0.5</v>
      </c>
      <c r="AC92" s="107">
        <f>(VLOOKUP('Cumulative BOM'!$D92,'Sheet Metal Std'!$M$2:$N$16,2))*'Cumulative BOM'!$W92*'Cumulative BOM'!$X92*'Cumulative BOM'!$AB92*0.28</f>
        <v>52.012800000000006</v>
      </c>
      <c r="AD92" s="108">
        <f>Table1[[#This Row],[QTY. ]]*Table1[[#This Row],[L]]/12</f>
        <v>10.169166666666667</v>
      </c>
    </row>
    <row r="93" spans="1:30" s="37" customFormat="1" ht="18" x14ac:dyDescent="0.35">
      <c r="A93" s="91">
        <v>1724986</v>
      </c>
      <c r="B93" s="92">
        <v>1</v>
      </c>
      <c r="C93" s="92" t="s">
        <v>157</v>
      </c>
      <c r="D93" s="92" t="s">
        <v>1</v>
      </c>
      <c r="E93" s="93">
        <v>122.03</v>
      </c>
      <c r="F93" s="93"/>
      <c r="G93" s="93"/>
      <c r="H93" s="93"/>
      <c r="I93" s="93">
        <v>17.96</v>
      </c>
      <c r="J93" s="93">
        <v>4.95</v>
      </c>
      <c r="K93" s="93">
        <v>23.67</v>
      </c>
      <c r="L93" s="188" t="s">
        <v>108</v>
      </c>
      <c r="M93" s="161" t="s">
        <v>196</v>
      </c>
      <c r="N93" s="161" t="s">
        <v>109</v>
      </c>
      <c r="O93" s="92" t="s">
        <v>144</v>
      </c>
      <c r="P93" s="92" t="s">
        <v>91</v>
      </c>
      <c r="Q93" s="94" t="s">
        <v>8</v>
      </c>
      <c r="R93" s="9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93" s="94" t="str">
        <f>IF(UPPER(Table1[[#This Row],[ROLLFORMED]])="YES",VLOOKUP(Table1[[#This Row],[GAUGE]],'Sheet Metal Std'!$P$1:$Q$5,2,FALSE),"-")</f>
        <v>-</v>
      </c>
      <c r="T93" s="161"/>
      <c r="U93" s="94">
        <v>88.92</v>
      </c>
      <c r="V93" s="94">
        <f>Table1[[#This Row],[SINGLE PART WEIGHT (LBS)]]*Table1[[#This Row],[QTY. ]]</f>
        <v>88.92</v>
      </c>
      <c r="W93" s="9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93" s="9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93" s="94">
        <f>'Cumulative BOM'!$X93*'Cumulative BOM'!$W93</f>
        <v>9156</v>
      </c>
      <c r="Z93" s="94">
        <f>'Cumulative BOM'!$K93*'Cumulative BOM'!$E93</f>
        <v>2888.4501</v>
      </c>
      <c r="AA93" s="94">
        <f>(QUOTIENT('Cumulative BOM'!$W93, MIN('Cumulative BOM'!$E93,'Cumulative BOM'!$K93)))*(QUOTIENT('Cumulative BOM'!$X93,MAX('Cumulative BOM'!$E93,'Cumulative BOM'!$K93)))</f>
        <v>2</v>
      </c>
      <c r="AB93" s="94">
        <f>ROUNDUP('Cumulative BOM'!$B93/'Cumulative BOM'!$AA93*2,0)/2</f>
        <v>0.5</v>
      </c>
      <c r="AC93" s="97">
        <f>(VLOOKUP('Cumulative BOM'!$D93,'Sheet Metal Std'!$M$2:$N$16,2))*'Cumulative BOM'!$W93*'Cumulative BOM'!$X93*'Cumulative BOM'!$AB93*0.28</f>
        <v>138.95145600000001</v>
      </c>
      <c r="AD93" s="98">
        <f>Table1[[#This Row],[QTY. ]]*Table1[[#This Row],[L]]/12</f>
        <v>10.169166666666667</v>
      </c>
    </row>
    <row r="94" spans="1:30" s="37" customFormat="1" ht="18" x14ac:dyDescent="0.35">
      <c r="A94" s="117">
        <v>1725052</v>
      </c>
      <c r="B94" s="118">
        <v>1</v>
      </c>
      <c r="C94" s="118" t="s">
        <v>157</v>
      </c>
      <c r="D94" s="118" t="s">
        <v>4</v>
      </c>
      <c r="E94" s="119">
        <v>131.68</v>
      </c>
      <c r="F94" s="119"/>
      <c r="G94" s="119"/>
      <c r="H94" s="119"/>
      <c r="I94" s="119"/>
      <c r="J94" s="119"/>
      <c r="K94" s="119">
        <v>35.03</v>
      </c>
      <c r="L94" s="163" t="s">
        <v>101</v>
      </c>
      <c r="M94" s="163" t="s">
        <v>103</v>
      </c>
      <c r="N94" s="163" t="s">
        <v>141</v>
      </c>
      <c r="O94" s="118" t="s">
        <v>144</v>
      </c>
      <c r="P94" s="122"/>
      <c r="Q94" s="105" t="s">
        <v>8</v>
      </c>
      <c r="R94" s="10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94" s="105" t="str">
        <f>IF(UPPER(Table1[[#This Row],[ROLLFORMED]])="YES",VLOOKUP(Table1[[#This Row],[GAUGE]],'Sheet Metal Std'!$P$1:$Q$5,2,FALSE),"-")</f>
        <v>-</v>
      </c>
      <c r="T94" s="163"/>
      <c r="U94" s="105">
        <v>67.63</v>
      </c>
      <c r="V94" s="105">
        <f>Table1[[#This Row],[SINGLE PART WEIGHT (LBS)]]*Table1[[#This Row],[QTY. ]]</f>
        <v>67.63</v>
      </c>
      <c r="W94" s="10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X94" s="10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Y94" s="105">
        <f>'Cumulative BOM'!$X94*'Cumulative BOM'!$W94</f>
        <v>7200</v>
      </c>
      <c r="Z94" s="105">
        <f>'Cumulative BOM'!$K94*'Cumulative BOM'!$E94</f>
        <v>4612.7504000000008</v>
      </c>
      <c r="AA94" s="105">
        <f>(QUOTIENT('Cumulative BOM'!$W94, MIN('Cumulative BOM'!$E94,'Cumulative BOM'!$K94)))*(QUOTIENT('Cumulative BOM'!$X94,MAX('Cumulative BOM'!$E94,'Cumulative BOM'!$K94)))</f>
        <v>1</v>
      </c>
      <c r="AB94" s="105">
        <f>ROUNDUP('Cumulative BOM'!$B94/'Cumulative BOM'!$AA94*2,0)/2</f>
        <v>1</v>
      </c>
      <c r="AC94" s="107">
        <f>(VLOOKUP('Cumulative BOM'!$D94,'Sheet Metal Std'!$M$2:$N$16,2))*'Cumulative BOM'!$W94*'Cumulative BOM'!$X94*'Cumulative BOM'!$AB94*0.28</f>
        <v>104.02560000000001</v>
      </c>
      <c r="AD94" s="108">
        <f>Table1[[#This Row],[QTY. ]]*Table1[[#This Row],[L]]/12</f>
        <v>10.973333333333334</v>
      </c>
    </row>
    <row r="95" spans="1:30" s="37" customFormat="1" ht="18" x14ac:dyDescent="0.35">
      <c r="A95" s="117">
        <v>1725047</v>
      </c>
      <c r="B95" s="118">
        <v>3</v>
      </c>
      <c r="C95" s="118" t="s">
        <v>157</v>
      </c>
      <c r="D95" s="118" t="s">
        <v>4</v>
      </c>
      <c r="E95" s="119">
        <v>131.68</v>
      </c>
      <c r="F95" s="119"/>
      <c r="G95" s="119"/>
      <c r="H95" s="119"/>
      <c r="I95" s="119"/>
      <c r="J95" s="119"/>
      <c r="K95" s="119">
        <v>50</v>
      </c>
      <c r="L95" s="163" t="s">
        <v>101</v>
      </c>
      <c r="M95" s="163" t="s">
        <v>103</v>
      </c>
      <c r="N95" s="163" t="s">
        <v>111</v>
      </c>
      <c r="O95" s="118" t="s">
        <v>144</v>
      </c>
      <c r="P95" s="122"/>
      <c r="Q95" s="105" t="s">
        <v>8</v>
      </c>
      <c r="R95" s="10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95" s="105" t="str">
        <f>IF(UPPER(Table1[[#This Row],[ROLLFORMED]])="YES",VLOOKUP(Table1[[#This Row],[GAUGE]],'Sheet Metal Std'!$P$1:$Q$5,2,FALSE),"-")</f>
        <v>-</v>
      </c>
      <c r="T95" s="163"/>
      <c r="U95" s="105">
        <v>96.54</v>
      </c>
      <c r="V95" s="105">
        <f>Table1[[#This Row],[SINGLE PART WEIGHT (LBS)]]*Table1[[#This Row],[QTY. ]]</f>
        <v>289.62</v>
      </c>
      <c r="W95" s="10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X95" s="10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Y95" s="105">
        <f>'Cumulative BOM'!$X95*'Cumulative BOM'!$W95</f>
        <v>7200</v>
      </c>
      <c r="Z95" s="105">
        <f>'Cumulative BOM'!$K95*'Cumulative BOM'!$E95</f>
        <v>6584</v>
      </c>
      <c r="AA95" s="105">
        <f>(QUOTIENT('Cumulative BOM'!$W95, MIN('Cumulative BOM'!$E95,'Cumulative BOM'!$K95)))*(QUOTIENT('Cumulative BOM'!$X95,MAX('Cumulative BOM'!$E95,'Cumulative BOM'!$K95)))</f>
        <v>1</v>
      </c>
      <c r="AB95" s="105">
        <f>ROUNDUP('Cumulative BOM'!$B95/'Cumulative BOM'!$AA95*2,0)/2</f>
        <v>3</v>
      </c>
      <c r="AC95" s="107">
        <f>(VLOOKUP('Cumulative BOM'!$D95,'Sheet Metal Std'!$M$2:$N$16,2))*'Cumulative BOM'!$W95*'Cumulative BOM'!$X95*'Cumulative BOM'!$AB95*0.28</f>
        <v>312.07679999999999</v>
      </c>
      <c r="AD95" s="108">
        <f>Table1[[#This Row],[QTY. ]]*Table1[[#This Row],[L]]/12</f>
        <v>32.92</v>
      </c>
    </row>
    <row r="96" spans="1:30" s="37" customFormat="1" ht="18" x14ac:dyDescent="0.35">
      <c r="A96" s="117">
        <v>1725051</v>
      </c>
      <c r="B96" s="118">
        <v>1</v>
      </c>
      <c r="C96" s="118" t="s">
        <v>157</v>
      </c>
      <c r="D96" s="118" t="s">
        <v>4</v>
      </c>
      <c r="E96" s="119">
        <v>131.68</v>
      </c>
      <c r="F96" s="119"/>
      <c r="G96" s="119"/>
      <c r="H96" s="119"/>
      <c r="I96" s="119"/>
      <c r="J96" s="119"/>
      <c r="K96" s="119">
        <v>22.49</v>
      </c>
      <c r="L96" s="163" t="s">
        <v>101</v>
      </c>
      <c r="M96" s="163" t="s">
        <v>103</v>
      </c>
      <c r="N96" s="163" t="s">
        <v>141</v>
      </c>
      <c r="O96" s="118" t="s">
        <v>144</v>
      </c>
      <c r="P96" s="122"/>
      <c r="Q96" s="105" t="s">
        <v>8</v>
      </c>
      <c r="R96" s="10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96" s="105" t="str">
        <f>IF(UPPER(Table1[[#This Row],[ROLLFORMED]])="YES",VLOOKUP(Table1[[#This Row],[GAUGE]],'Sheet Metal Std'!$P$1:$Q$5,2,FALSE),"-")</f>
        <v>-</v>
      </c>
      <c r="T96" s="163"/>
      <c r="U96" s="105">
        <v>43.4</v>
      </c>
      <c r="V96" s="105">
        <f>Table1[[#This Row],[SINGLE PART WEIGHT (LBS)]]*Table1[[#This Row],[QTY. ]]</f>
        <v>43.4</v>
      </c>
      <c r="W96" s="10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X96" s="10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Y96" s="105">
        <f>'Cumulative BOM'!$X96*'Cumulative BOM'!$W96</f>
        <v>7200</v>
      </c>
      <c r="Z96" s="105">
        <f>'Cumulative BOM'!$K96*'Cumulative BOM'!$E96</f>
        <v>2961.4832000000001</v>
      </c>
      <c r="AA96" s="105">
        <f>(QUOTIENT('Cumulative BOM'!$W96, MIN('Cumulative BOM'!$E96,'Cumulative BOM'!$K96)))*(QUOTIENT('Cumulative BOM'!$X96,MAX('Cumulative BOM'!$E96,'Cumulative BOM'!$K96)))</f>
        <v>2</v>
      </c>
      <c r="AB96" s="105">
        <f>ROUNDUP('Cumulative BOM'!$B96/'Cumulative BOM'!$AA96*2,0)/2</f>
        <v>0.5</v>
      </c>
      <c r="AC96" s="107">
        <f>(VLOOKUP('Cumulative BOM'!$D96,'Sheet Metal Std'!$M$2:$N$16,2))*'Cumulative BOM'!$W96*'Cumulative BOM'!$X96*'Cumulative BOM'!$AB96*0.28</f>
        <v>52.012800000000006</v>
      </c>
      <c r="AD96" s="108">
        <f>Table1[[#This Row],[QTY. ]]*Table1[[#This Row],[L]]/12</f>
        <v>10.973333333333334</v>
      </c>
    </row>
    <row r="97" spans="1:30" s="37" customFormat="1" ht="18" x14ac:dyDescent="0.35">
      <c r="A97" s="117">
        <v>1725047</v>
      </c>
      <c r="B97" s="118">
        <v>2</v>
      </c>
      <c r="C97" s="118" t="s">
        <v>157</v>
      </c>
      <c r="D97" s="118" t="s">
        <v>4</v>
      </c>
      <c r="E97" s="119">
        <v>131.68</v>
      </c>
      <c r="F97" s="119"/>
      <c r="G97" s="119"/>
      <c r="H97" s="119"/>
      <c r="I97" s="119"/>
      <c r="J97" s="119"/>
      <c r="K97" s="119">
        <v>50</v>
      </c>
      <c r="L97" s="163" t="s">
        <v>101</v>
      </c>
      <c r="M97" s="163" t="s">
        <v>103</v>
      </c>
      <c r="N97" s="163" t="s">
        <v>111</v>
      </c>
      <c r="O97" s="118" t="s">
        <v>144</v>
      </c>
      <c r="P97" s="122"/>
      <c r="Q97" s="105" t="s">
        <v>8</v>
      </c>
      <c r="R97" s="10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97" s="105" t="str">
        <f>IF(UPPER(Table1[[#This Row],[ROLLFORMED]])="YES",VLOOKUP(Table1[[#This Row],[GAUGE]],'Sheet Metal Std'!$P$1:$Q$5,2,FALSE),"-")</f>
        <v>-</v>
      </c>
      <c r="T97" s="163"/>
      <c r="U97" s="105">
        <v>96.54</v>
      </c>
      <c r="V97" s="105">
        <f>Table1[[#This Row],[SINGLE PART WEIGHT (LBS)]]*Table1[[#This Row],[QTY. ]]</f>
        <v>193.08</v>
      </c>
      <c r="W97" s="10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X97" s="10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Y97" s="105">
        <f>'Cumulative BOM'!$X97*'Cumulative BOM'!$W97</f>
        <v>7200</v>
      </c>
      <c r="Z97" s="105">
        <f>'Cumulative BOM'!$K97*'Cumulative BOM'!$E97</f>
        <v>6584</v>
      </c>
      <c r="AA97" s="105">
        <f>(QUOTIENT('Cumulative BOM'!$W97, MIN('Cumulative BOM'!$E97,'Cumulative BOM'!$K97)))*(QUOTIENT('Cumulative BOM'!$X97,MAX('Cumulative BOM'!$E97,'Cumulative BOM'!$K97)))</f>
        <v>1</v>
      </c>
      <c r="AB97" s="105">
        <f>ROUNDUP('Cumulative BOM'!$B97/'Cumulative BOM'!$AA97*2,0)/2</f>
        <v>2</v>
      </c>
      <c r="AC97" s="107">
        <f>(VLOOKUP('Cumulative BOM'!$D97,'Sheet Metal Std'!$M$2:$N$16,2))*'Cumulative BOM'!$W97*'Cumulative BOM'!$X97*'Cumulative BOM'!$AB97*0.28</f>
        <v>208.05120000000002</v>
      </c>
      <c r="AD97" s="108">
        <f>Table1[[#This Row],[QTY. ]]*Table1[[#This Row],[L]]/12</f>
        <v>21.946666666666669</v>
      </c>
    </row>
    <row r="98" spans="1:30" s="37" customFormat="1" ht="18" x14ac:dyDescent="0.35">
      <c r="A98" s="117">
        <v>1725050</v>
      </c>
      <c r="B98" s="118">
        <v>1</v>
      </c>
      <c r="C98" s="118" t="s">
        <v>157</v>
      </c>
      <c r="D98" s="118" t="s">
        <v>4</v>
      </c>
      <c r="E98" s="119">
        <v>131.68</v>
      </c>
      <c r="F98" s="119"/>
      <c r="G98" s="119"/>
      <c r="H98" s="119"/>
      <c r="I98" s="119"/>
      <c r="J98" s="119"/>
      <c r="K98" s="119">
        <v>24.38</v>
      </c>
      <c r="L98" s="163" t="s">
        <v>101</v>
      </c>
      <c r="M98" s="163" t="s">
        <v>103</v>
      </c>
      <c r="N98" s="163" t="s">
        <v>141</v>
      </c>
      <c r="O98" s="118" t="s">
        <v>144</v>
      </c>
      <c r="P98" s="122"/>
      <c r="Q98" s="105" t="s">
        <v>8</v>
      </c>
      <c r="R98" s="10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98" s="105" t="str">
        <f>IF(UPPER(Table1[[#This Row],[ROLLFORMED]])="YES",VLOOKUP(Table1[[#This Row],[GAUGE]],'Sheet Metal Std'!$P$1:$Q$5,2,FALSE),"-")</f>
        <v>-</v>
      </c>
      <c r="T98" s="163"/>
      <c r="U98" s="105">
        <v>47.5</v>
      </c>
      <c r="V98" s="105">
        <f>Table1[[#This Row],[SINGLE PART WEIGHT (LBS)]]*Table1[[#This Row],[QTY. ]]</f>
        <v>47.5</v>
      </c>
      <c r="W98" s="10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X98" s="10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Y98" s="105">
        <f>'Cumulative BOM'!$X98*'Cumulative BOM'!$W98</f>
        <v>7200</v>
      </c>
      <c r="Z98" s="105">
        <f>'Cumulative BOM'!$K98*'Cumulative BOM'!$E98</f>
        <v>3210.3584000000001</v>
      </c>
      <c r="AA98" s="105">
        <f>(QUOTIENT('Cumulative BOM'!$W98, MIN('Cumulative BOM'!$E98,'Cumulative BOM'!$K98)))*(QUOTIENT('Cumulative BOM'!$X98,MAX('Cumulative BOM'!$E98,'Cumulative BOM'!$K98)))</f>
        <v>2</v>
      </c>
      <c r="AB98" s="105">
        <f>ROUNDUP('Cumulative BOM'!$B98/'Cumulative BOM'!$AA98*2,0)/2</f>
        <v>0.5</v>
      </c>
      <c r="AC98" s="107">
        <f>(VLOOKUP('Cumulative BOM'!$D98,'Sheet Metal Std'!$M$2:$N$16,2))*'Cumulative BOM'!$W98*'Cumulative BOM'!$X98*'Cumulative BOM'!$AB98*0.28</f>
        <v>52.012800000000006</v>
      </c>
      <c r="AD98" s="108">
        <f>Table1[[#This Row],[QTY. ]]*Table1[[#This Row],[L]]/12</f>
        <v>10.973333333333334</v>
      </c>
    </row>
    <row r="99" spans="1:30" s="37" customFormat="1" ht="18" x14ac:dyDescent="0.35">
      <c r="A99" s="117">
        <v>1725049</v>
      </c>
      <c r="B99" s="118">
        <v>1</v>
      </c>
      <c r="C99" s="118" t="s">
        <v>157</v>
      </c>
      <c r="D99" s="118" t="s">
        <v>4</v>
      </c>
      <c r="E99" s="119">
        <v>131.68</v>
      </c>
      <c r="F99" s="119"/>
      <c r="G99" s="119"/>
      <c r="H99" s="119"/>
      <c r="I99" s="119"/>
      <c r="J99" s="119"/>
      <c r="K99" s="119">
        <v>33.51</v>
      </c>
      <c r="L99" s="163" t="s">
        <v>101</v>
      </c>
      <c r="M99" s="163" t="s">
        <v>103</v>
      </c>
      <c r="N99" s="163" t="s">
        <v>141</v>
      </c>
      <c r="O99" s="118" t="s">
        <v>144</v>
      </c>
      <c r="P99" s="122"/>
      <c r="Q99" s="105" t="s">
        <v>8</v>
      </c>
      <c r="R99" s="10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99" s="105" t="str">
        <f>IF(UPPER(Table1[[#This Row],[ROLLFORMED]])="YES",VLOOKUP(Table1[[#This Row],[GAUGE]],'Sheet Metal Std'!$P$1:$Q$5,2,FALSE),"-")</f>
        <v>-</v>
      </c>
      <c r="T99" s="163"/>
      <c r="U99" s="105">
        <v>65.59</v>
      </c>
      <c r="V99" s="105">
        <f>Table1[[#This Row],[SINGLE PART WEIGHT (LBS)]]*Table1[[#This Row],[QTY. ]]</f>
        <v>65.59</v>
      </c>
      <c r="W99" s="10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X99" s="10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Y99" s="105">
        <f>'Cumulative BOM'!$X99*'Cumulative BOM'!$W99</f>
        <v>7200</v>
      </c>
      <c r="Z99" s="105">
        <f>'Cumulative BOM'!$K99*'Cumulative BOM'!$E99</f>
        <v>4412.5968000000003</v>
      </c>
      <c r="AA99" s="105">
        <f>(QUOTIENT('Cumulative BOM'!$W99, MIN('Cumulative BOM'!$E99,'Cumulative BOM'!$K99)))*(QUOTIENT('Cumulative BOM'!$X99,MAX('Cumulative BOM'!$E99,'Cumulative BOM'!$K99)))</f>
        <v>1</v>
      </c>
      <c r="AB99" s="105">
        <f>ROUNDUP('Cumulative BOM'!$B99/'Cumulative BOM'!$AA99*2,0)/2</f>
        <v>1</v>
      </c>
      <c r="AC99" s="107">
        <f>(VLOOKUP('Cumulative BOM'!$D99,'Sheet Metal Std'!$M$2:$N$16,2))*'Cumulative BOM'!$W99*'Cumulative BOM'!$X99*'Cumulative BOM'!$AB99*0.28</f>
        <v>104.02560000000001</v>
      </c>
      <c r="AD99" s="108">
        <f>Table1[[#This Row],[QTY. ]]*Table1[[#This Row],[L]]/12</f>
        <v>10.973333333333334</v>
      </c>
    </row>
    <row r="100" spans="1:30" s="37" customFormat="1" ht="18" x14ac:dyDescent="0.35">
      <c r="A100" s="117">
        <v>1725047</v>
      </c>
      <c r="B100" s="118">
        <v>2</v>
      </c>
      <c r="C100" s="118" t="s">
        <v>157</v>
      </c>
      <c r="D100" s="118" t="s">
        <v>4</v>
      </c>
      <c r="E100" s="119">
        <v>131.68</v>
      </c>
      <c r="F100" s="119"/>
      <c r="G100" s="119"/>
      <c r="H100" s="119"/>
      <c r="I100" s="119"/>
      <c r="J100" s="119"/>
      <c r="K100" s="119">
        <v>50</v>
      </c>
      <c r="L100" s="163" t="s">
        <v>101</v>
      </c>
      <c r="M100" s="163" t="s">
        <v>103</v>
      </c>
      <c r="N100" s="163" t="s">
        <v>111</v>
      </c>
      <c r="O100" s="118" t="s">
        <v>144</v>
      </c>
      <c r="P100" s="122"/>
      <c r="Q100" s="105" t="s">
        <v>8</v>
      </c>
      <c r="R100" s="10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100" s="105" t="str">
        <f>IF(UPPER(Table1[[#This Row],[ROLLFORMED]])="YES",VLOOKUP(Table1[[#This Row],[GAUGE]],'Sheet Metal Std'!$P$1:$Q$5,2,FALSE),"-")</f>
        <v>-</v>
      </c>
      <c r="T100" s="163"/>
      <c r="U100" s="105">
        <v>96.54</v>
      </c>
      <c r="V100" s="105">
        <f>Table1[[#This Row],[SINGLE PART WEIGHT (LBS)]]*Table1[[#This Row],[QTY. ]]</f>
        <v>193.08</v>
      </c>
      <c r="W100" s="10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X100" s="10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Y100" s="105">
        <f>'Cumulative BOM'!$X100*'Cumulative BOM'!$W100</f>
        <v>7200</v>
      </c>
      <c r="Z100" s="105">
        <f>'Cumulative BOM'!$K100*'Cumulative BOM'!$E100</f>
        <v>6584</v>
      </c>
      <c r="AA100" s="105">
        <f>(QUOTIENT('Cumulative BOM'!$W100, MIN('Cumulative BOM'!$E100,'Cumulative BOM'!$K100)))*(QUOTIENT('Cumulative BOM'!$X100,MAX('Cumulative BOM'!$E100,'Cumulative BOM'!$K100)))</f>
        <v>1</v>
      </c>
      <c r="AB100" s="105">
        <f>ROUNDUP('Cumulative BOM'!$B100/'Cumulative BOM'!$AA100*2,0)/2</f>
        <v>2</v>
      </c>
      <c r="AC100" s="107">
        <f>(VLOOKUP('Cumulative BOM'!$D100,'Sheet Metal Std'!$M$2:$N$16,2))*'Cumulative BOM'!$W100*'Cumulative BOM'!$X100*'Cumulative BOM'!$AB100*0.28</f>
        <v>208.05120000000002</v>
      </c>
      <c r="AD100" s="108">
        <f>Table1[[#This Row],[QTY. ]]*Table1[[#This Row],[L]]/12</f>
        <v>21.946666666666669</v>
      </c>
    </row>
    <row r="101" spans="1:30" s="37" customFormat="1" ht="18" x14ac:dyDescent="0.35">
      <c r="A101" s="123"/>
      <c r="B101" s="124"/>
      <c r="C101" s="121"/>
      <c r="D101" s="124"/>
      <c r="E101" s="124"/>
      <c r="F101" s="124"/>
      <c r="G101" s="124"/>
      <c r="H101" s="124"/>
      <c r="I101" s="124"/>
      <c r="J101" s="124"/>
      <c r="K101" s="124"/>
      <c r="L101" s="171"/>
      <c r="M101" s="165" t="s">
        <v>133</v>
      </c>
      <c r="N101" s="171"/>
      <c r="O101" s="124"/>
      <c r="P101" s="89"/>
      <c r="Q101" s="89"/>
      <c r="R101" s="89"/>
      <c r="S101" s="89"/>
      <c r="T101" s="185"/>
      <c r="U101" s="89"/>
      <c r="V101" s="89"/>
      <c r="W101" s="89"/>
      <c r="X101" s="89"/>
      <c r="Y101" s="89"/>
      <c r="Z101" s="89"/>
      <c r="AA101" s="89"/>
      <c r="AB101" s="89"/>
      <c r="AC101" s="109"/>
      <c r="AD101" s="110"/>
    </row>
    <row r="102" spans="1:30" s="37" customFormat="1" ht="18" x14ac:dyDescent="0.35">
      <c r="A102" s="91">
        <v>1724920</v>
      </c>
      <c r="B102" s="92">
        <v>1</v>
      </c>
      <c r="C102" s="92" t="s">
        <v>157</v>
      </c>
      <c r="D102" s="92" t="s">
        <v>1</v>
      </c>
      <c r="E102" s="93">
        <v>132.67660000000001</v>
      </c>
      <c r="F102" s="93">
        <v>3.24</v>
      </c>
      <c r="G102" s="93">
        <v>3.75</v>
      </c>
      <c r="H102" s="93">
        <v>6.5</v>
      </c>
      <c r="I102" s="93">
        <v>9</v>
      </c>
      <c r="J102" s="93">
        <v>9</v>
      </c>
      <c r="K102" s="93">
        <v>29</v>
      </c>
      <c r="L102" s="188" t="s">
        <v>105</v>
      </c>
      <c r="M102" s="161" t="s">
        <v>197</v>
      </c>
      <c r="N102" s="161" t="s">
        <v>106</v>
      </c>
      <c r="O102" s="92" t="s">
        <v>133</v>
      </c>
      <c r="P102" s="92"/>
      <c r="Q102" s="94" t="s">
        <v>8</v>
      </c>
      <c r="R102" s="9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102" s="94" t="str">
        <f>IF(UPPER(Table1[[#This Row],[ROLLFORMED]])="YES",VLOOKUP(Table1[[#This Row],[GAUGE]],'Sheet Metal Std'!$P$1:$Q$5,2,FALSE),"-")</f>
        <v>-</v>
      </c>
      <c r="T102" s="161"/>
      <c r="U102" s="94">
        <v>115.67</v>
      </c>
      <c r="V102" s="94">
        <f>Table1[[#This Row],[SINGLE PART WEIGHT (LBS)]]*Table1[[#This Row],[QTY. ]]</f>
        <v>115.67</v>
      </c>
      <c r="W102" s="9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102" s="9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102" s="94">
        <f>'Cumulative BOM'!$X102*'Cumulative BOM'!$W102</f>
        <v>9156</v>
      </c>
      <c r="Z102" s="94">
        <f>'Cumulative BOM'!$K102*'Cumulative BOM'!$E102</f>
        <v>3847.6214</v>
      </c>
      <c r="AA102" s="94">
        <f>(QUOTIENT('Cumulative BOM'!$W102, MIN('Cumulative BOM'!$E102,'Cumulative BOM'!$K102)))*(QUOTIENT('Cumulative BOM'!$X102,MAX('Cumulative BOM'!$E102,'Cumulative BOM'!$K102)))</f>
        <v>1</v>
      </c>
      <c r="AB102" s="94">
        <f>ROUNDUP('Cumulative BOM'!$B102/'Cumulative BOM'!$AA102*2,0)/2</f>
        <v>1</v>
      </c>
      <c r="AC102" s="97">
        <f>(VLOOKUP('Cumulative BOM'!$D102,'Sheet Metal Std'!$M$2:$N$16,2))*'Cumulative BOM'!$W102*'Cumulative BOM'!$X102*'Cumulative BOM'!$AB102*0.28</f>
        <v>277.90291200000001</v>
      </c>
      <c r="AD102" s="98">
        <f>Table1[[#This Row],[QTY. ]]*Table1[[#This Row],[L]]/12</f>
        <v>11.056383333333335</v>
      </c>
    </row>
    <row r="103" spans="1:30" s="37" customFormat="1" ht="18" x14ac:dyDescent="0.35">
      <c r="A103" s="111">
        <v>1724943</v>
      </c>
      <c r="B103" s="112">
        <v>8</v>
      </c>
      <c r="C103" s="112" t="s">
        <v>156</v>
      </c>
      <c r="D103" s="112" t="s">
        <v>3</v>
      </c>
      <c r="E103" s="113">
        <v>132.67660000000001</v>
      </c>
      <c r="F103" s="113">
        <v>3</v>
      </c>
      <c r="G103" s="113">
        <v>1.75</v>
      </c>
      <c r="H103" s="113">
        <v>0</v>
      </c>
      <c r="I103" s="113">
        <v>15.968</v>
      </c>
      <c r="J103" s="113"/>
      <c r="K103" s="113">
        <v>26.5</v>
      </c>
      <c r="L103" s="164" t="s">
        <v>96</v>
      </c>
      <c r="M103" s="164" t="s">
        <v>103</v>
      </c>
      <c r="N103" s="164" t="s">
        <v>99</v>
      </c>
      <c r="O103" s="112" t="s">
        <v>133</v>
      </c>
      <c r="P103" s="114"/>
      <c r="Q103" s="114" t="s">
        <v>8</v>
      </c>
      <c r="R103" s="11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817-00233</v>
      </c>
      <c r="S103" s="114" t="str">
        <f>IF(UPPER(Table1[[#This Row],[ROLLFORMED]])="YES",VLOOKUP(Table1[[#This Row],[GAUGE]],'Sheet Metal Std'!$P$1:$Q$5,2,FALSE),"-")</f>
        <v>817-00530</v>
      </c>
      <c r="T103" s="164"/>
      <c r="U103" s="114">
        <v>63.25</v>
      </c>
      <c r="V103" s="114">
        <f>Table1[[#This Row],[SINGLE PART WEIGHT (LBS)]]*Table1[[#This Row],[QTY. ]]</f>
        <v>506</v>
      </c>
      <c r="W103" s="11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103" s="11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103" s="114">
        <f>'Cumulative BOM'!$X103*'Cumulative BOM'!$W103</f>
        <v>9156</v>
      </c>
      <c r="Z103" s="114">
        <f>'Cumulative BOM'!$K103*'Cumulative BOM'!$E103</f>
        <v>3515.9299000000001</v>
      </c>
      <c r="AA103" s="114">
        <f>(QUOTIENT('Cumulative BOM'!$W103, MIN('Cumulative BOM'!$E103,'Cumulative BOM'!$K103)))*(QUOTIENT('Cumulative BOM'!$X103,MAX('Cumulative BOM'!$E103,'Cumulative BOM'!$K103)))</f>
        <v>2</v>
      </c>
      <c r="AB103" s="114">
        <f>ROUNDUP('Cumulative BOM'!$B103/'Cumulative BOM'!$AA103*2,0)/2</f>
        <v>4</v>
      </c>
      <c r="AC103" s="115">
        <f>(VLOOKUP('Cumulative BOM'!$D103,'Sheet Metal Std'!$M$2:$N$16,2))*'Cumulative BOM'!$W103*'Cumulative BOM'!$X103*'Cumulative BOM'!$AB103*0.28</f>
        <v>651.17471999999998</v>
      </c>
      <c r="AD103" s="116">
        <f>Table1[[#This Row],[QTY. ]]*Table1[[#This Row],[L]]/12</f>
        <v>88.451066666666676</v>
      </c>
    </row>
    <row r="104" spans="1:30" s="37" customFormat="1" ht="18" x14ac:dyDescent="0.35">
      <c r="A104" s="111">
        <v>1725026</v>
      </c>
      <c r="B104" s="112">
        <v>1</v>
      </c>
      <c r="C104" s="112" t="s">
        <v>157</v>
      </c>
      <c r="D104" s="112" t="s">
        <v>3</v>
      </c>
      <c r="E104" s="113">
        <v>132.67660000000001</v>
      </c>
      <c r="F104" s="113">
        <v>3</v>
      </c>
      <c r="G104" s="113">
        <v>1.75</v>
      </c>
      <c r="H104" s="113">
        <v>1E-4</v>
      </c>
      <c r="I104" s="113">
        <v>13</v>
      </c>
      <c r="J104" s="113"/>
      <c r="K104" s="113">
        <v>23.532</v>
      </c>
      <c r="L104" s="164" t="s">
        <v>96</v>
      </c>
      <c r="M104" s="164" t="s">
        <v>103</v>
      </c>
      <c r="N104" s="164" t="s">
        <v>99</v>
      </c>
      <c r="O104" s="112" t="s">
        <v>133</v>
      </c>
      <c r="P104" s="112"/>
      <c r="Q104" s="114" t="s">
        <v>8</v>
      </c>
      <c r="R104" s="11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817-00233</v>
      </c>
      <c r="S104" s="114" t="str">
        <f>IF(UPPER(Table1[[#This Row],[ROLLFORMED]])="YES",VLOOKUP(Table1[[#This Row],[GAUGE]],'Sheet Metal Std'!$P$1:$Q$5,2,FALSE),"-")</f>
        <v>-</v>
      </c>
      <c r="T104" s="164"/>
      <c r="U104" s="114">
        <v>56.14</v>
      </c>
      <c r="V104" s="114">
        <f>Table1[[#This Row],[SINGLE PART WEIGHT (LBS)]]*Table1[[#This Row],[QTY. ]]</f>
        <v>56.14</v>
      </c>
      <c r="W104" s="11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104" s="11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104" s="114">
        <f>'Cumulative BOM'!$X104*'Cumulative BOM'!$W104</f>
        <v>9156</v>
      </c>
      <c r="Z104" s="114">
        <f>'Cumulative BOM'!$K104*'Cumulative BOM'!$E104</f>
        <v>3122.1457512000002</v>
      </c>
      <c r="AA104" s="114">
        <f>(QUOTIENT('Cumulative BOM'!$W104, MIN('Cumulative BOM'!$E104,'Cumulative BOM'!$K104)))*(QUOTIENT('Cumulative BOM'!$X104,MAX('Cumulative BOM'!$E104,'Cumulative BOM'!$K104)))</f>
        <v>2</v>
      </c>
      <c r="AB104" s="114">
        <f>ROUNDUP('Cumulative BOM'!$B104/'Cumulative BOM'!$AA104*2,0)/2</f>
        <v>0.5</v>
      </c>
      <c r="AC104" s="115">
        <f>(VLOOKUP('Cumulative BOM'!$D104,'Sheet Metal Std'!$M$2:$N$16,2))*'Cumulative BOM'!$W104*'Cumulative BOM'!$X104*'Cumulative BOM'!$AB104*0.28</f>
        <v>81.396839999999997</v>
      </c>
      <c r="AD104" s="116">
        <f>Table1[[#This Row],[QTY. ]]*Table1[[#This Row],[L]]/12</f>
        <v>11.056383333333335</v>
      </c>
    </row>
    <row r="105" spans="1:30" s="37" customFormat="1" ht="18" x14ac:dyDescent="0.35">
      <c r="A105" s="91">
        <v>1724991</v>
      </c>
      <c r="B105" s="92">
        <v>1</v>
      </c>
      <c r="C105" s="92" t="s">
        <v>157</v>
      </c>
      <c r="D105" s="92" t="s">
        <v>1</v>
      </c>
      <c r="E105" s="93">
        <v>122.03</v>
      </c>
      <c r="F105" s="93"/>
      <c r="G105" s="93"/>
      <c r="H105" s="93"/>
      <c r="I105" s="93">
        <v>7.12</v>
      </c>
      <c r="J105" s="93">
        <v>13.49</v>
      </c>
      <c r="K105" s="93">
        <v>20.45</v>
      </c>
      <c r="L105" s="188" t="s">
        <v>108</v>
      </c>
      <c r="M105" s="161" t="s">
        <v>198</v>
      </c>
      <c r="N105" s="161" t="s">
        <v>109</v>
      </c>
      <c r="O105" s="92" t="s">
        <v>133</v>
      </c>
      <c r="P105" s="92" t="s">
        <v>91</v>
      </c>
      <c r="Q105" s="94" t="s">
        <v>8</v>
      </c>
      <c r="R105" s="9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105" s="94" t="str">
        <f>IF(UPPER(Table1[[#This Row],[ROLLFORMED]])="YES",VLOOKUP(Table1[[#This Row],[GAUGE]],'Sheet Metal Std'!$P$1:$Q$5,2,FALSE),"-")</f>
        <v>-</v>
      </c>
      <c r="T105" s="161"/>
      <c r="U105" s="94">
        <v>76.08</v>
      </c>
      <c r="V105" s="94">
        <f>Table1[[#This Row],[SINGLE PART WEIGHT (LBS)]]*Table1[[#This Row],[QTY. ]]</f>
        <v>76.08</v>
      </c>
      <c r="W105" s="9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105" s="9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105" s="94">
        <f>'Cumulative BOM'!$X105*'Cumulative BOM'!$W105</f>
        <v>9156</v>
      </c>
      <c r="Z105" s="94">
        <f>'Cumulative BOM'!$K105*'Cumulative BOM'!$E105</f>
        <v>2495.5135</v>
      </c>
      <c r="AA105" s="94">
        <f>(QUOTIENT('Cumulative BOM'!$W105, MIN('Cumulative BOM'!$E105,'Cumulative BOM'!$K105)))*(QUOTIENT('Cumulative BOM'!$X105,MAX('Cumulative BOM'!$E105,'Cumulative BOM'!$K105)))</f>
        <v>2</v>
      </c>
      <c r="AB105" s="94">
        <f>ROUNDUP('Cumulative BOM'!$B105/'Cumulative BOM'!$AA105*2,0)/2</f>
        <v>0.5</v>
      </c>
      <c r="AC105" s="97">
        <f>(VLOOKUP('Cumulative BOM'!$D105,'Sheet Metal Std'!$M$2:$N$16,2))*'Cumulative BOM'!$W105*'Cumulative BOM'!$X105*'Cumulative BOM'!$AB105*0.28</f>
        <v>138.95145600000001</v>
      </c>
      <c r="AD105" s="98">
        <f>Table1[[#This Row],[QTY. ]]*Table1[[#This Row],[L]]/12</f>
        <v>10.169166666666667</v>
      </c>
    </row>
    <row r="106" spans="1:30" s="37" customFormat="1" ht="18" x14ac:dyDescent="0.35">
      <c r="A106" s="117">
        <v>1724990</v>
      </c>
      <c r="B106" s="118">
        <v>1</v>
      </c>
      <c r="C106" s="118" t="s">
        <v>157</v>
      </c>
      <c r="D106" s="118" t="s">
        <v>4</v>
      </c>
      <c r="E106" s="119">
        <v>122.03</v>
      </c>
      <c r="F106" s="119"/>
      <c r="G106" s="119"/>
      <c r="H106" s="119"/>
      <c r="I106" s="119"/>
      <c r="J106" s="119"/>
      <c r="K106" s="119">
        <v>10.050000000000001</v>
      </c>
      <c r="L106" s="163" t="s">
        <v>101</v>
      </c>
      <c r="M106" s="163" t="s">
        <v>104</v>
      </c>
      <c r="N106" s="163" t="s">
        <v>141</v>
      </c>
      <c r="O106" s="118" t="s">
        <v>133</v>
      </c>
      <c r="P106" s="118" t="s">
        <v>91</v>
      </c>
      <c r="Q106" s="105" t="s">
        <v>8</v>
      </c>
      <c r="R106" s="10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106" s="105" t="str">
        <f>IF(UPPER(Table1[[#This Row],[ROLLFORMED]])="YES",VLOOKUP(Table1[[#This Row],[GAUGE]],'Sheet Metal Std'!$P$1:$Q$5,2,FALSE),"-")</f>
        <v>-</v>
      </c>
      <c r="T106" s="163"/>
      <c r="U106" s="105">
        <v>17.96</v>
      </c>
      <c r="V106" s="105">
        <f>Table1[[#This Row],[SINGLE PART WEIGHT (LBS)]]*Table1[[#This Row],[QTY. ]]</f>
        <v>17.96</v>
      </c>
      <c r="W106" s="10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X106" s="10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Y106" s="105">
        <f>'Cumulative BOM'!$X106*'Cumulative BOM'!$W106</f>
        <v>7200</v>
      </c>
      <c r="Z106" s="105">
        <f>'Cumulative BOM'!$K106*'Cumulative BOM'!$E106</f>
        <v>1226.4015000000002</v>
      </c>
      <c r="AA106" s="105">
        <f>(QUOTIENT('Cumulative BOM'!$W106, MIN('Cumulative BOM'!$E106,'Cumulative BOM'!$K106)))*(QUOTIENT('Cumulative BOM'!$X106,MAX('Cumulative BOM'!$E106,'Cumulative BOM'!$K106)))</f>
        <v>4</v>
      </c>
      <c r="AB106" s="105">
        <f>ROUNDUP('Cumulative BOM'!$B106/'Cumulative BOM'!$AA106*2,0)/2</f>
        <v>0.5</v>
      </c>
      <c r="AC106" s="107">
        <f>(VLOOKUP('Cumulative BOM'!$D106,'Sheet Metal Std'!$M$2:$N$16,2))*'Cumulative BOM'!$W106*'Cumulative BOM'!$X106*'Cumulative BOM'!$AB106*0.28</f>
        <v>52.012800000000006</v>
      </c>
      <c r="AD106" s="108">
        <f>Table1[[#This Row],[QTY. ]]*Table1[[#This Row],[L]]/12</f>
        <v>10.169166666666667</v>
      </c>
    </row>
    <row r="107" spans="1:30" s="37" customFormat="1" ht="18" x14ac:dyDescent="0.35">
      <c r="A107" s="117">
        <v>1725015</v>
      </c>
      <c r="B107" s="118">
        <v>1</v>
      </c>
      <c r="C107" s="118" t="s">
        <v>157</v>
      </c>
      <c r="D107" s="118" t="s">
        <v>4</v>
      </c>
      <c r="E107" s="119">
        <v>122.03</v>
      </c>
      <c r="F107" s="119"/>
      <c r="G107" s="119"/>
      <c r="H107" s="119"/>
      <c r="I107" s="119"/>
      <c r="J107" s="119"/>
      <c r="K107" s="119">
        <v>34</v>
      </c>
      <c r="L107" s="163" t="s">
        <v>101</v>
      </c>
      <c r="M107" s="163" t="s">
        <v>104</v>
      </c>
      <c r="N107" s="163" t="s">
        <v>141</v>
      </c>
      <c r="O107" s="118" t="s">
        <v>133</v>
      </c>
      <c r="P107" s="105"/>
      <c r="Q107" s="105" t="s">
        <v>8</v>
      </c>
      <c r="R107" s="10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107" s="105" t="str">
        <f>IF(UPPER(Table1[[#This Row],[ROLLFORMED]])="YES",VLOOKUP(Table1[[#This Row],[GAUGE]],'Sheet Metal Std'!$P$1:$Q$5,2,FALSE),"-")</f>
        <v>-</v>
      </c>
      <c r="T107" s="163"/>
      <c r="U107" s="105">
        <v>60.78</v>
      </c>
      <c r="V107" s="105">
        <f>Table1[[#This Row],[SINGLE PART WEIGHT (LBS)]]*Table1[[#This Row],[QTY. ]]</f>
        <v>60.78</v>
      </c>
      <c r="W107" s="10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X107" s="10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Y107" s="105">
        <f>'Cumulative BOM'!$X107*'Cumulative BOM'!$W107</f>
        <v>7200</v>
      </c>
      <c r="Z107" s="105">
        <f>'Cumulative BOM'!$K107*'Cumulative BOM'!$E107</f>
        <v>4149.0200000000004</v>
      </c>
      <c r="AA107" s="105">
        <f>(QUOTIENT('Cumulative BOM'!$W107, MIN('Cumulative BOM'!$E107,'Cumulative BOM'!$K107)))*(QUOTIENT('Cumulative BOM'!$X107,MAX('Cumulative BOM'!$E107,'Cumulative BOM'!$K107)))</f>
        <v>1</v>
      </c>
      <c r="AB107" s="105">
        <f>ROUNDUP('Cumulative BOM'!$B107/'Cumulative BOM'!$AA107*2,0)/2</f>
        <v>1</v>
      </c>
      <c r="AC107" s="107">
        <f>(VLOOKUP('Cumulative BOM'!$D107,'Sheet Metal Std'!$M$2:$N$16,2))*'Cumulative BOM'!$W107*'Cumulative BOM'!$X107*'Cumulative BOM'!$AB107*0.28</f>
        <v>104.02560000000001</v>
      </c>
      <c r="AD107" s="108">
        <f>Table1[[#This Row],[QTY. ]]*Table1[[#This Row],[L]]/12</f>
        <v>10.169166666666667</v>
      </c>
    </row>
    <row r="108" spans="1:30" s="37" customFormat="1" ht="18" x14ac:dyDescent="0.35">
      <c r="A108" s="117">
        <v>1725014</v>
      </c>
      <c r="B108" s="118">
        <v>1</v>
      </c>
      <c r="C108" s="118" t="s">
        <v>157</v>
      </c>
      <c r="D108" s="118" t="s">
        <v>4</v>
      </c>
      <c r="E108" s="119">
        <v>122.03</v>
      </c>
      <c r="F108" s="119"/>
      <c r="G108" s="119"/>
      <c r="H108" s="119"/>
      <c r="I108" s="119"/>
      <c r="J108" s="119"/>
      <c r="K108" s="119">
        <v>50</v>
      </c>
      <c r="L108" s="163" t="s">
        <v>101</v>
      </c>
      <c r="M108" s="163" t="s">
        <v>104</v>
      </c>
      <c r="N108" s="163" t="s">
        <v>141</v>
      </c>
      <c r="O108" s="118" t="s">
        <v>133</v>
      </c>
      <c r="P108" s="118"/>
      <c r="Q108" s="105" t="s">
        <v>8</v>
      </c>
      <c r="R108" s="10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108" s="105" t="str">
        <f>IF(UPPER(Table1[[#This Row],[ROLLFORMED]])="YES",VLOOKUP(Table1[[#This Row],[GAUGE]],'Sheet Metal Std'!$P$1:$Q$5,2,FALSE),"-")</f>
        <v>-</v>
      </c>
      <c r="T108" s="163"/>
      <c r="U108" s="105">
        <v>89.42</v>
      </c>
      <c r="V108" s="105">
        <f>Table1[[#This Row],[SINGLE PART WEIGHT (LBS)]]*Table1[[#This Row],[QTY. ]]</f>
        <v>89.42</v>
      </c>
      <c r="W108" s="10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X108" s="10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Y108" s="105">
        <f>'Cumulative BOM'!$X108*'Cumulative BOM'!$W108</f>
        <v>7200</v>
      </c>
      <c r="Z108" s="105">
        <f>'Cumulative BOM'!$K108*'Cumulative BOM'!$E108</f>
        <v>6101.5</v>
      </c>
      <c r="AA108" s="105">
        <f>(QUOTIENT('Cumulative BOM'!$W108, MIN('Cumulative BOM'!$E108,'Cumulative BOM'!$K108)))*(QUOTIENT('Cumulative BOM'!$X108,MAX('Cumulative BOM'!$E108,'Cumulative BOM'!$K108)))</f>
        <v>1</v>
      </c>
      <c r="AB108" s="105">
        <f>ROUNDUP('Cumulative BOM'!$B108/'Cumulative BOM'!$AA108*2,0)/2</f>
        <v>1</v>
      </c>
      <c r="AC108" s="107">
        <f>(VLOOKUP('Cumulative BOM'!$D108,'Sheet Metal Std'!$M$2:$N$16,2))*'Cumulative BOM'!$W108*'Cumulative BOM'!$X108*'Cumulative BOM'!$AB108*0.28</f>
        <v>104.02560000000001</v>
      </c>
      <c r="AD108" s="108">
        <f>Table1[[#This Row],[QTY. ]]*Table1[[#This Row],[L]]/12</f>
        <v>10.169166666666667</v>
      </c>
    </row>
    <row r="109" spans="1:30" s="37" customFormat="1" ht="18" x14ac:dyDescent="0.35">
      <c r="A109" s="117">
        <v>1724975</v>
      </c>
      <c r="B109" s="118">
        <v>1</v>
      </c>
      <c r="C109" s="118" t="s">
        <v>157</v>
      </c>
      <c r="D109" s="118" t="s">
        <v>4</v>
      </c>
      <c r="E109" s="119">
        <v>122.03</v>
      </c>
      <c r="F109" s="119"/>
      <c r="G109" s="119"/>
      <c r="H109" s="119"/>
      <c r="I109" s="119"/>
      <c r="J109" s="119"/>
      <c r="K109" s="119">
        <v>50</v>
      </c>
      <c r="L109" s="163" t="s">
        <v>101</v>
      </c>
      <c r="M109" s="163" t="s">
        <v>104</v>
      </c>
      <c r="N109" s="163" t="s">
        <v>199</v>
      </c>
      <c r="O109" s="118" t="s">
        <v>133</v>
      </c>
      <c r="P109" s="105"/>
      <c r="Q109" s="105" t="s">
        <v>8</v>
      </c>
      <c r="R109" s="10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109" s="105" t="str">
        <f>IF(UPPER(Table1[[#This Row],[ROLLFORMED]])="YES",VLOOKUP(Table1[[#This Row],[GAUGE]],'Sheet Metal Std'!$P$1:$Q$5,2,FALSE),"-")</f>
        <v>-</v>
      </c>
      <c r="T109" s="163"/>
      <c r="U109" s="105">
        <v>89.47</v>
      </c>
      <c r="V109" s="105">
        <f>Table1[[#This Row],[SINGLE PART WEIGHT (LBS)]]*Table1[[#This Row],[QTY. ]]</f>
        <v>89.47</v>
      </c>
      <c r="W109" s="10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X109" s="10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Y109" s="105">
        <f>'Cumulative BOM'!$X109*'Cumulative BOM'!$W109</f>
        <v>7200</v>
      </c>
      <c r="Z109" s="105">
        <f>'Cumulative BOM'!$K109*'Cumulative BOM'!$E109</f>
        <v>6101.5</v>
      </c>
      <c r="AA109" s="105">
        <f>(QUOTIENT('Cumulative BOM'!$W109, MIN('Cumulative BOM'!$E109,'Cumulative BOM'!$K109)))*(QUOTIENT('Cumulative BOM'!$X109,MAX('Cumulative BOM'!$E109,'Cumulative BOM'!$K109)))</f>
        <v>1</v>
      </c>
      <c r="AB109" s="105">
        <f>ROUNDUP('Cumulative BOM'!$B109/'Cumulative BOM'!$AA109*2,0)/2</f>
        <v>1</v>
      </c>
      <c r="AC109" s="107">
        <f>(VLOOKUP('Cumulative BOM'!$D109,'Sheet Metal Std'!$M$2:$N$16,2))*'Cumulative BOM'!$W109*'Cumulative BOM'!$X109*'Cumulative BOM'!$AB109*0.28</f>
        <v>104.02560000000001</v>
      </c>
      <c r="AD109" s="108">
        <f>Table1[[#This Row],[QTY. ]]*Table1[[#This Row],[L]]/12</f>
        <v>10.169166666666667</v>
      </c>
    </row>
    <row r="110" spans="1:30" s="37" customFormat="1" ht="18" x14ac:dyDescent="0.35">
      <c r="A110" s="117">
        <v>1725048</v>
      </c>
      <c r="B110" s="118">
        <v>1</v>
      </c>
      <c r="C110" s="118" t="s">
        <v>157</v>
      </c>
      <c r="D110" s="118" t="s">
        <v>4</v>
      </c>
      <c r="E110" s="119">
        <v>131.68</v>
      </c>
      <c r="F110" s="119"/>
      <c r="G110" s="119"/>
      <c r="H110" s="119"/>
      <c r="I110" s="119"/>
      <c r="J110" s="119"/>
      <c r="K110" s="119">
        <v>41.78</v>
      </c>
      <c r="L110" s="163" t="s">
        <v>101</v>
      </c>
      <c r="M110" s="163" t="s">
        <v>103</v>
      </c>
      <c r="N110" s="163" t="s">
        <v>141</v>
      </c>
      <c r="O110" s="118" t="s">
        <v>133</v>
      </c>
      <c r="P110" s="118" t="s">
        <v>91</v>
      </c>
      <c r="Q110" s="105" t="s">
        <v>8</v>
      </c>
      <c r="R110" s="10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110" s="105" t="str">
        <f>IF(UPPER(Table1[[#This Row],[ROLLFORMED]])="YES",VLOOKUP(Table1[[#This Row],[GAUGE]],'Sheet Metal Std'!$P$1:$Q$5,2,FALSE),"-")</f>
        <v>-</v>
      </c>
      <c r="T110" s="163"/>
      <c r="U110" s="105">
        <v>80.650000000000006</v>
      </c>
      <c r="V110" s="105">
        <f>Table1[[#This Row],[SINGLE PART WEIGHT (LBS)]]*Table1[[#This Row],[QTY. ]]</f>
        <v>80.650000000000006</v>
      </c>
      <c r="W110" s="10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X110" s="10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Y110" s="105">
        <f>'Cumulative BOM'!$X110*'Cumulative BOM'!$W110</f>
        <v>7200</v>
      </c>
      <c r="Z110" s="105">
        <f>'Cumulative BOM'!$K110*'Cumulative BOM'!$E110</f>
        <v>5501.5904</v>
      </c>
      <c r="AA110" s="105">
        <f>(QUOTIENT('Cumulative BOM'!$W110, MIN('Cumulative BOM'!$E110,'Cumulative BOM'!$K110)))*(QUOTIENT('Cumulative BOM'!$X110,MAX('Cumulative BOM'!$E110,'Cumulative BOM'!$K110)))</f>
        <v>1</v>
      </c>
      <c r="AB110" s="105">
        <f>ROUNDUP('Cumulative BOM'!$B110/'Cumulative BOM'!$AA110*2,0)/2</f>
        <v>1</v>
      </c>
      <c r="AC110" s="107">
        <f>(VLOOKUP('Cumulative BOM'!$D110,'Sheet Metal Std'!$M$2:$N$16,2))*'Cumulative BOM'!$W110*'Cumulative BOM'!$X110*'Cumulative BOM'!$AB110*0.28</f>
        <v>104.02560000000001</v>
      </c>
      <c r="AD110" s="108">
        <f>Table1[[#This Row],[QTY. ]]*Table1[[#This Row],[L]]/12</f>
        <v>10.973333333333334</v>
      </c>
    </row>
    <row r="111" spans="1:30" s="37" customFormat="1" ht="18" x14ac:dyDescent="0.35">
      <c r="A111" s="117">
        <v>1725047</v>
      </c>
      <c r="B111" s="118">
        <v>1</v>
      </c>
      <c r="C111" s="118" t="s">
        <v>157</v>
      </c>
      <c r="D111" s="118" t="s">
        <v>4</v>
      </c>
      <c r="E111" s="119">
        <v>131.68</v>
      </c>
      <c r="F111" s="119"/>
      <c r="G111" s="119"/>
      <c r="H111" s="119"/>
      <c r="I111" s="119"/>
      <c r="J111" s="119"/>
      <c r="K111" s="119">
        <v>50</v>
      </c>
      <c r="L111" s="163" t="s">
        <v>101</v>
      </c>
      <c r="M111" s="163" t="s">
        <v>103</v>
      </c>
      <c r="N111" s="163" t="s">
        <v>111</v>
      </c>
      <c r="O111" s="118" t="s">
        <v>133</v>
      </c>
      <c r="P111" s="118"/>
      <c r="Q111" s="105" t="s">
        <v>8</v>
      </c>
      <c r="R111" s="10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111" s="105" t="str">
        <f>IF(UPPER(Table1[[#This Row],[ROLLFORMED]])="YES",VLOOKUP(Table1[[#This Row],[GAUGE]],'Sheet Metal Std'!$P$1:$Q$5,2,FALSE),"-")</f>
        <v>-</v>
      </c>
      <c r="T111" s="163"/>
      <c r="U111" s="105">
        <v>96.54</v>
      </c>
      <c r="V111" s="105">
        <f>Table1[[#This Row],[SINGLE PART WEIGHT (LBS)]]*Table1[[#This Row],[QTY. ]]</f>
        <v>96.54</v>
      </c>
      <c r="W111" s="10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X111" s="10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Y111" s="105">
        <f>'Cumulative BOM'!$X111*'Cumulative BOM'!$W111</f>
        <v>7200</v>
      </c>
      <c r="Z111" s="105">
        <f>'Cumulative BOM'!$K111*'Cumulative BOM'!$E111</f>
        <v>6584</v>
      </c>
      <c r="AA111" s="105">
        <f>(QUOTIENT('Cumulative BOM'!$W111, MIN('Cumulative BOM'!$E111,'Cumulative BOM'!$K111)))*(QUOTIENT('Cumulative BOM'!$X111,MAX('Cumulative BOM'!$E111,'Cumulative BOM'!$K111)))</f>
        <v>1</v>
      </c>
      <c r="AB111" s="105">
        <f>ROUNDUP('Cumulative BOM'!$B111/'Cumulative BOM'!$AA111*2,0)/2</f>
        <v>1</v>
      </c>
      <c r="AC111" s="107">
        <f>(VLOOKUP('Cumulative BOM'!$D111,'Sheet Metal Std'!$M$2:$N$16,2))*'Cumulative BOM'!$W111*'Cumulative BOM'!$X111*'Cumulative BOM'!$AB111*0.28</f>
        <v>104.02560000000001</v>
      </c>
      <c r="AD111" s="108">
        <f>Table1[[#This Row],[QTY. ]]*Table1[[#This Row],[L]]/12</f>
        <v>10.973333333333334</v>
      </c>
    </row>
    <row r="112" spans="1:30" s="37" customFormat="1" ht="18" x14ac:dyDescent="0.35">
      <c r="A112" s="117">
        <v>1725069</v>
      </c>
      <c r="B112" s="118">
        <v>1</v>
      </c>
      <c r="C112" s="118" t="s">
        <v>157</v>
      </c>
      <c r="D112" s="118" t="s">
        <v>4</v>
      </c>
      <c r="E112" s="119">
        <v>131.68</v>
      </c>
      <c r="F112" s="119"/>
      <c r="G112" s="119"/>
      <c r="H112" s="119"/>
      <c r="I112" s="119"/>
      <c r="J112" s="119"/>
      <c r="K112" s="119">
        <v>50</v>
      </c>
      <c r="L112" s="163" t="s">
        <v>101</v>
      </c>
      <c r="M112" s="163" t="s">
        <v>103</v>
      </c>
      <c r="N112" s="163" t="s">
        <v>111</v>
      </c>
      <c r="O112" s="118" t="s">
        <v>133</v>
      </c>
      <c r="P112" s="118"/>
      <c r="Q112" s="105" t="s">
        <v>8</v>
      </c>
      <c r="R112" s="10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112" s="105" t="str">
        <f>IF(UPPER(Table1[[#This Row],[ROLLFORMED]])="YES",VLOOKUP(Table1[[#This Row],[GAUGE]],'Sheet Metal Std'!$P$1:$Q$5,2,FALSE),"-")</f>
        <v>-</v>
      </c>
      <c r="T112" s="163"/>
      <c r="U112" s="105">
        <v>96.49</v>
      </c>
      <c r="V112" s="105">
        <f>Table1[[#This Row],[SINGLE PART WEIGHT (LBS)]]*Table1[[#This Row],[QTY. ]]</f>
        <v>96.49</v>
      </c>
      <c r="W112" s="10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X112" s="10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Y112" s="105">
        <f>'Cumulative BOM'!$X112*'Cumulative BOM'!$W112</f>
        <v>7200</v>
      </c>
      <c r="Z112" s="105">
        <f>'Cumulative BOM'!$K112*'Cumulative BOM'!$E112</f>
        <v>6584</v>
      </c>
      <c r="AA112" s="105">
        <f>(QUOTIENT('Cumulative BOM'!$W112, MIN('Cumulative BOM'!$E112,'Cumulative BOM'!$K112)))*(QUOTIENT('Cumulative BOM'!$X112,MAX('Cumulative BOM'!$E112,'Cumulative BOM'!$K112)))</f>
        <v>1</v>
      </c>
      <c r="AB112" s="105">
        <f>ROUNDUP('Cumulative BOM'!$B112/'Cumulative BOM'!$AA112*2,0)/2</f>
        <v>1</v>
      </c>
      <c r="AC112" s="107">
        <f>(VLOOKUP('Cumulative BOM'!$D112,'Sheet Metal Std'!$M$2:$N$16,2))*'Cumulative BOM'!$W112*'Cumulative BOM'!$X112*'Cumulative BOM'!$AB112*0.28</f>
        <v>104.02560000000001</v>
      </c>
      <c r="AD112" s="108">
        <f>Table1[[#This Row],[QTY. ]]*Table1[[#This Row],[L]]/12</f>
        <v>10.973333333333334</v>
      </c>
    </row>
    <row r="113" spans="1:30" s="37" customFormat="1" ht="18" x14ac:dyDescent="0.35">
      <c r="A113" s="117">
        <v>1725046</v>
      </c>
      <c r="B113" s="118">
        <v>1</v>
      </c>
      <c r="C113" s="118" t="s">
        <v>157</v>
      </c>
      <c r="D113" s="118" t="s">
        <v>4</v>
      </c>
      <c r="E113" s="119">
        <v>131.68</v>
      </c>
      <c r="F113" s="119"/>
      <c r="G113" s="119"/>
      <c r="H113" s="119"/>
      <c r="I113" s="119"/>
      <c r="J113" s="119"/>
      <c r="K113" s="119">
        <v>34.92</v>
      </c>
      <c r="L113" s="163" t="s">
        <v>101</v>
      </c>
      <c r="M113" s="163" t="s">
        <v>103</v>
      </c>
      <c r="N113" s="163" t="s">
        <v>141</v>
      </c>
      <c r="O113" s="118" t="s">
        <v>133</v>
      </c>
      <c r="P113" s="118"/>
      <c r="Q113" s="105" t="s">
        <v>8</v>
      </c>
      <c r="R113" s="10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113" s="105" t="str">
        <f>IF(UPPER(Table1[[#This Row],[ROLLFORMED]])="YES",VLOOKUP(Table1[[#This Row],[GAUGE]],'Sheet Metal Std'!$P$1:$Q$5,2,FALSE),"-")</f>
        <v>-</v>
      </c>
      <c r="T113" s="163"/>
      <c r="U113" s="105">
        <v>67.42</v>
      </c>
      <c r="V113" s="105">
        <f>Table1[[#This Row],[SINGLE PART WEIGHT (LBS)]]*Table1[[#This Row],[QTY. ]]</f>
        <v>67.42</v>
      </c>
      <c r="W113" s="10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X113" s="10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Y113" s="105">
        <f>'Cumulative BOM'!$X113*'Cumulative BOM'!$W113</f>
        <v>7200</v>
      </c>
      <c r="Z113" s="105">
        <f>'Cumulative BOM'!$K113*'Cumulative BOM'!$E113</f>
        <v>4598.2656000000006</v>
      </c>
      <c r="AA113" s="105">
        <f>(QUOTIENT('Cumulative BOM'!$W113, MIN('Cumulative BOM'!$E113,'Cumulative BOM'!$K113)))*(QUOTIENT('Cumulative BOM'!$X113,MAX('Cumulative BOM'!$E113,'Cumulative BOM'!$K113)))</f>
        <v>1</v>
      </c>
      <c r="AB113" s="105">
        <f>ROUNDUP('Cumulative BOM'!$B113/'Cumulative BOM'!$AA113*2,0)/2</f>
        <v>1</v>
      </c>
      <c r="AC113" s="107">
        <f>(VLOOKUP('Cumulative BOM'!$D113,'Sheet Metal Std'!$M$2:$N$16,2))*'Cumulative BOM'!$W113*'Cumulative BOM'!$X113*'Cumulative BOM'!$AB113*0.28</f>
        <v>104.02560000000001</v>
      </c>
      <c r="AD113" s="108">
        <f>Table1[[#This Row],[QTY. ]]*Table1[[#This Row],[L]]/12</f>
        <v>10.973333333333334</v>
      </c>
    </row>
    <row r="114" spans="1:30" s="37" customFormat="1" ht="18" x14ac:dyDescent="0.35">
      <c r="A114" s="120"/>
      <c r="B114" s="121"/>
      <c r="C114" s="121"/>
      <c r="D114" s="121"/>
      <c r="E114" s="121"/>
      <c r="F114" s="121"/>
      <c r="G114" s="121"/>
      <c r="H114" s="121"/>
      <c r="I114" s="121"/>
      <c r="J114" s="121"/>
      <c r="K114" s="121"/>
      <c r="L114" s="170"/>
      <c r="M114" s="160" t="s">
        <v>145</v>
      </c>
      <c r="N114" s="170"/>
      <c r="O114" s="121"/>
      <c r="P114" s="89"/>
      <c r="Q114" s="89"/>
      <c r="R114" s="89"/>
      <c r="S114" s="89"/>
      <c r="T114" s="185"/>
      <c r="U114" s="89"/>
      <c r="V114" s="89"/>
      <c r="W114" s="89"/>
      <c r="X114" s="89"/>
      <c r="Y114" s="89"/>
      <c r="Z114" s="89"/>
      <c r="AA114" s="89"/>
      <c r="AB114" s="89"/>
      <c r="AC114" s="109"/>
      <c r="AD114" s="110"/>
    </row>
    <row r="115" spans="1:30" s="37" customFormat="1" ht="18" x14ac:dyDescent="0.35">
      <c r="A115" s="111">
        <v>1724950</v>
      </c>
      <c r="B115" s="112">
        <v>1</v>
      </c>
      <c r="C115" s="112" t="s">
        <v>156</v>
      </c>
      <c r="D115" s="112" t="s">
        <v>3</v>
      </c>
      <c r="E115" s="113">
        <v>133.13999999999999</v>
      </c>
      <c r="F115" s="113">
        <v>3</v>
      </c>
      <c r="G115" s="113">
        <v>1.75</v>
      </c>
      <c r="H115" s="113">
        <v>6.5</v>
      </c>
      <c r="I115" s="113">
        <v>15.968</v>
      </c>
      <c r="J115" s="113"/>
      <c r="K115" s="113">
        <v>26.5</v>
      </c>
      <c r="L115" s="164" t="s">
        <v>96</v>
      </c>
      <c r="M115" s="164" t="s">
        <v>107</v>
      </c>
      <c r="N115" s="164" t="s">
        <v>99</v>
      </c>
      <c r="O115" s="112" t="s">
        <v>145</v>
      </c>
      <c r="P115" s="112"/>
      <c r="Q115" s="114" t="s">
        <v>8</v>
      </c>
      <c r="R115" s="11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817-00233</v>
      </c>
      <c r="S115" s="114" t="str">
        <f>IF(UPPER(Table1[[#This Row],[ROLLFORMED]])="YES",VLOOKUP(Table1[[#This Row],[GAUGE]],'Sheet Metal Std'!$P$1:$Q$5,2,FALSE),"-")</f>
        <v>817-00530</v>
      </c>
      <c r="T115" s="164"/>
      <c r="U115" s="114">
        <v>62.71</v>
      </c>
      <c r="V115" s="114">
        <f>Table1[[#This Row],[SINGLE PART WEIGHT (LBS)]]*Table1[[#This Row],[QTY. ]]</f>
        <v>62.71</v>
      </c>
      <c r="W115" s="11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115" s="11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115" s="114">
        <f>'Cumulative BOM'!$X115*'Cumulative BOM'!$W115</f>
        <v>9156</v>
      </c>
      <c r="Z115" s="114">
        <f>'Cumulative BOM'!$K115*'Cumulative BOM'!$E115</f>
        <v>3528.2099999999996</v>
      </c>
      <c r="AA115" s="114">
        <f>(QUOTIENT('Cumulative BOM'!$W115, MIN('Cumulative BOM'!$E115,'Cumulative BOM'!$K115)))*(QUOTIENT('Cumulative BOM'!$X115,MAX('Cumulative BOM'!$E115,'Cumulative BOM'!$K115)))</f>
        <v>2</v>
      </c>
      <c r="AB115" s="114">
        <f>ROUNDUP('Cumulative BOM'!$B115/'Cumulative BOM'!$AA115*2,0)/2</f>
        <v>0.5</v>
      </c>
      <c r="AC115" s="115">
        <f>(VLOOKUP('Cumulative BOM'!$D115,'Sheet Metal Std'!$M$2:$N$16,2))*'Cumulative BOM'!$W115*'Cumulative BOM'!$X115*'Cumulative BOM'!$AB115*0.28</f>
        <v>81.396839999999997</v>
      </c>
      <c r="AD115" s="116">
        <f>Table1[[#This Row],[QTY. ]]*Table1[[#This Row],[L]]/12</f>
        <v>11.094999999999999</v>
      </c>
    </row>
    <row r="116" spans="1:30" s="37" customFormat="1" ht="18" x14ac:dyDescent="0.35">
      <c r="A116" s="111">
        <v>1724952</v>
      </c>
      <c r="B116" s="112">
        <v>1</v>
      </c>
      <c r="C116" s="112" t="s">
        <v>156</v>
      </c>
      <c r="D116" s="112" t="s">
        <v>3</v>
      </c>
      <c r="E116" s="113">
        <v>133.49</v>
      </c>
      <c r="F116" s="113">
        <v>3</v>
      </c>
      <c r="G116" s="113">
        <v>1.75</v>
      </c>
      <c r="H116" s="113">
        <v>6.5</v>
      </c>
      <c r="I116" s="113">
        <v>15.968</v>
      </c>
      <c r="J116" s="113"/>
      <c r="K116" s="113">
        <v>26.5</v>
      </c>
      <c r="L116" s="164" t="s">
        <v>96</v>
      </c>
      <c r="M116" s="164" t="s">
        <v>107</v>
      </c>
      <c r="N116" s="164" t="s">
        <v>99</v>
      </c>
      <c r="O116" s="112" t="s">
        <v>145</v>
      </c>
      <c r="P116" s="112"/>
      <c r="Q116" s="114" t="s">
        <v>8</v>
      </c>
      <c r="R116" s="11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817-00233</v>
      </c>
      <c r="S116" s="114" t="str">
        <f>IF(UPPER(Table1[[#This Row],[ROLLFORMED]])="YES",VLOOKUP(Table1[[#This Row],[GAUGE]],'Sheet Metal Std'!$P$1:$Q$5,2,FALSE),"-")</f>
        <v>817-00530</v>
      </c>
      <c r="T116" s="164"/>
      <c r="U116" s="114">
        <v>62.21</v>
      </c>
      <c r="V116" s="114">
        <f>Table1[[#This Row],[SINGLE PART WEIGHT (LBS)]]*Table1[[#This Row],[QTY. ]]</f>
        <v>62.21</v>
      </c>
      <c r="W116" s="11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116" s="11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116" s="114">
        <f>'Cumulative BOM'!$X116*'Cumulative BOM'!$W116</f>
        <v>9156</v>
      </c>
      <c r="Z116" s="114">
        <f>'Cumulative BOM'!$K116*'Cumulative BOM'!$E116</f>
        <v>3537.4850000000001</v>
      </c>
      <c r="AA116" s="114">
        <f>(QUOTIENT('Cumulative BOM'!$W116, MIN('Cumulative BOM'!$E116,'Cumulative BOM'!$K116)))*(QUOTIENT('Cumulative BOM'!$X116,MAX('Cumulative BOM'!$E116,'Cumulative BOM'!$K116)))</f>
        <v>2</v>
      </c>
      <c r="AB116" s="114">
        <f>ROUNDUP('Cumulative BOM'!$B116/'Cumulative BOM'!$AA116*2,0)/2</f>
        <v>0.5</v>
      </c>
      <c r="AC116" s="115">
        <f>(VLOOKUP('Cumulative BOM'!$D116,'Sheet Metal Std'!$M$2:$N$16,2))*'Cumulative BOM'!$W116*'Cumulative BOM'!$X116*'Cumulative BOM'!$AB116*0.28</f>
        <v>81.396839999999997</v>
      </c>
      <c r="AD116" s="116">
        <f>Table1[[#This Row],[QTY. ]]*Table1[[#This Row],[L]]/12</f>
        <v>11.124166666666667</v>
      </c>
    </row>
    <row r="117" spans="1:30" s="37" customFormat="1" ht="18" x14ac:dyDescent="0.35">
      <c r="A117" s="111">
        <v>1724953</v>
      </c>
      <c r="B117" s="112">
        <v>1</v>
      </c>
      <c r="C117" s="112" t="s">
        <v>156</v>
      </c>
      <c r="D117" s="112" t="s">
        <v>3</v>
      </c>
      <c r="E117" s="113">
        <v>133.84</v>
      </c>
      <c r="F117" s="113">
        <v>3</v>
      </c>
      <c r="G117" s="113">
        <v>1.75</v>
      </c>
      <c r="H117" s="113">
        <v>6.5</v>
      </c>
      <c r="I117" s="113">
        <v>15.968</v>
      </c>
      <c r="J117" s="113"/>
      <c r="K117" s="113">
        <v>26.5</v>
      </c>
      <c r="L117" s="164" t="s">
        <v>96</v>
      </c>
      <c r="M117" s="164" t="s">
        <v>107</v>
      </c>
      <c r="N117" s="164" t="s">
        <v>99</v>
      </c>
      <c r="O117" s="112" t="s">
        <v>145</v>
      </c>
      <c r="P117" s="112"/>
      <c r="Q117" s="114" t="s">
        <v>8</v>
      </c>
      <c r="R117" s="11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817-00233</v>
      </c>
      <c r="S117" s="114" t="str">
        <f>IF(UPPER(Table1[[#This Row],[ROLLFORMED]])="YES",VLOOKUP(Table1[[#This Row],[GAUGE]],'Sheet Metal Std'!$P$1:$Q$5,2,FALSE),"-")</f>
        <v>817-00530</v>
      </c>
      <c r="T117" s="164"/>
      <c r="U117" s="114">
        <v>62.38</v>
      </c>
      <c r="V117" s="114">
        <f>Table1[[#This Row],[SINGLE PART WEIGHT (LBS)]]*Table1[[#This Row],[QTY. ]]</f>
        <v>62.38</v>
      </c>
      <c r="W117" s="11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117" s="11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117" s="114">
        <f>'Cumulative BOM'!$X117*'Cumulative BOM'!$W117</f>
        <v>9156</v>
      </c>
      <c r="Z117" s="114">
        <f>'Cumulative BOM'!$K117*'Cumulative BOM'!$E117</f>
        <v>3546.76</v>
      </c>
      <c r="AA117" s="114">
        <f>(QUOTIENT('Cumulative BOM'!$W117, MIN('Cumulative BOM'!$E117,'Cumulative BOM'!$K117)))*(QUOTIENT('Cumulative BOM'!$X117,MAX('Cumulative BOM'!$E117,'Cumulative BOM'!$K117)))</f>
        <v>2</v>
      </c>
      <c r="AB117" s="114">
        <f>ROUNDUP('Cumulative BOM'!$B117/'Cumulative BOM'!$AA117*2,0)/2</f>
        <v>0.5</v>
      </c>
      <c r="AC117" s="115">
        <f>(VLOOKUP('Cumulative BOM'!$D117,'Sheet Metal Std'!$M$2:$N$16,2))*'Cumulative BOM'!$W117*'Cumulative BOM'!$X117*'Cumulative BOM'!$AB117*0.28</f>
        <v>81.396839999999997</v>
      </c>
      <c r="AD117" s="116">
        <f>Table1[[#This Row],[QTY. ]]*Table1[[#This Row],[L]]/12</f>
        <v>11.153333333333334</v>
      </c>
    </row>
    <row r="118" spans="1:30" s="37" customFormat="1" ht="18" x14ac:dyDescent="0.35">
      <c r="A118" s="111">
        <v>1724954</v>
      </c>
      <c r="B118" s="112">
        <v>1</v>
      </c>
      <c r="C118" s="112" t="s">
        <v>156</v>
      </c>
      <c r="D118" s="112" t="s">
        <v>3</v>
      </c>
      <c r="E118" s="113">
        <v>134.19</v>
      </c>
      <c r="F118" s="113">
        <v>3</v>
      </c>
      <c r="G118" s="113">
        <v>1.75</v>
      </c>
      <c r="H118" s="113">
        <v>6.5</v>
      </c>
      <c r="I118" s="113">
        <v>15.968</v>
      </c>
      <c r="J118" s="113"/>
      <c r="K118" s="113">
        <v>26.5</v>
      </c>
      <c r="L118" s="164" t="s">
        <v>96</v>
      </c>
      <c r="M118" s="164" t="s">
        <v>107</v>
      </c>
      <c r="N118" s="164" t="s">
        <v>99</v>
      </c>
      <c r="O118" s="112" t="s">
        <v>145</v>
      </c>
      <c r="P118" s="112"/>
      <c r="Q118" s="114" t="s">
        <v>8</v>
      </c>
      <c r="R118" s="11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817-00233</v>
      </c>
      <c r="S118" s="114" t="str">
        <f>IF(UPPER(Table1[[#This Row],[ROLLFORMED]])="YES",VLOOKUP(Table1[[#This Row],[GAUGE]],'Sheet Metal Std'!$P$1:$Q$5,2,FALSE),"-")</f>
        <v>817-00530</v>
      </c>
      <c r="T118" s="164"/>
      <c r="U118" s="114">
        <v>62.71</v>
      </c>
      <c r="V118" s="114">
        <f>Table1[[#This Row],[SINGLE PART WEIGHT (LBS)]]*Table1[[#This Row],[QTY. ]]</f>
        <v>62.71</v>
      </c>
      <c r="W118" s="11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118" s="11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118" s="114">
        <f>'Cumulative BOM'!$X118*'Cumulative BOM'!$W118</f>
        <v>9156</v>
      </c>
      <c r="Z118" s="114">
        <f>'Cumulative BOM'!$K118*'Cumulative BOM'!$E118</f>
        <v>3556.0349999999999</v>
      </c>
      <c r="AA118" s="114">
        <f>(QUOTIENT('Cumulative BOM'!$W118, MIN('Cumulative BOM'!$E118,'Cumulative BOM'!$K118)))*(QUOTIENT('Cumulative BOM'!$X118,MAX('Cumulative BOM'!$E118,'Cumulative BOM'!$K118)))</f>
        <v>2</v>
      </c>
      <c r="AB118" s="114">
        <f>ROUNDUP('Cumulative BOM'!$B118/'Cumulative BOM'!$AA118*2,0)/2</f>
        <v>0.5</v>
      </c>
      <c r="AC118" s="115">
        <f>(VLOOKUP('Cumulative BOM'!$D118,'Sheet Metal Std'!$M$2:$N$16,2))*'Cumulative BOM'!$W118*'Cumulative BOM'!$X118*'Cumulative BOM'!$AB118*0.28</f>
        <v>81.396839999999997</v>
      </c>
      <c r="AD118" s="116">
        <f>Table1[[#This Row],[QTY. ]]*Table1[[#This Row],[L]]/12</f>
        <v>11.182499999999999</v>
      </c>
    </row>
    <row r="119" spans="1:30" s="37" customFormat="1" ht="18" x14ac:dyDescent="0.35">
      <c r="A119" s="111">
        <v>1724955</v>
      </c>
      <c r="B119" s="112">
        <v>1</v>
      </c>
      <c r="C119" s="112" t="s">
        <v>156</v>
      </c>
      <c r="D119" s="112" t="s">
        <v>3</v>
      </c>
      <c r="E119" s="113">
        <v>134.53</v>
      </c>
      <c r="F119" s="113">
        <v>3</v>
      </c>
      <c r="G119" s="113">
        <v>1.75</v>
      </c>
      <c r="H119" s="113">
        <v>6.5</v>
      </c>
      <c r="I119" s="113">
        <v>15.968</v>
      </c>
      <c r="J119" s="113"/>
      <c r="K119" s="113">
        <v>26.5</v>
      </c>
      <c r="L119" s="164" t="s">
        <v>96</v>
      </c>
      <c r="M119" s="164" t="s">
        <v>107</v>
      </c>
      <c r="N119" s="164" t="s">
        <v>99</v>
      </c>
      <c r="O119" s="112" t="s">
        <v>145</v>
      </c>
      <c r="P119" s="112"/>
      <c r="Q119" s="114" t="s">
        <v>8</v>
      </c>
      <c r="R119" s="11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817-00233</v>
      </c>
      <c r="S119" s="114" t="str">
        <f>IF(UPPER(Table1[[#This Row],[ROLLFORMED]])="YES",VLOOKUP(Table1[[#This Row],[GAUGE]],'Sheet Metal Std'!$P$1:$Q$5,2,FALSE),"-")</f>
        <v>817-00530</v>
      </c>
      <c r="T119" s="164"/>
      <c r="U119" s="114">
        <v>62.88</v>
      </c>
      <c r="V119" s="114">
        <f>Table1[[#This Row],[SINGLE PART WEIGHT (LBS)]]*Table1[[#This Row],[QTY. ]]</f>
        <v>62.88</v>
      </c>
      <c r="W119" s="11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119" s="11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119" s="114">
        <f>'Cumulative BOM'!$X119*'Cumulative BOM'!$W119</f>
        <v>9156</v>
      </c>
      <c r="Z119" s="114">
        <f>'Cumulative BOM'!$K119*'Cumulative BOM'!$E119</f>
        <v>3565.0450000000001</v>
      </c>
      <c r="AA119" s="114">
        <f>(QUOTIENT('Cumulative BOM'!$W119, MIN('Cumulative BOM'!$E119,'Cumulative BOM'!$K119)))*(QUOTIENT('Cumulative BOM'!$X119,MAX('Cumulative BOM'!$E119,'Cumulative BOM'!$K119)))</f>
        <v>2</v>
      </c>
      <c r="AB119" s="114">
        <f>ROUNDUP('Cumulative BOM'!$B119/'Cumulative BOM'!$AA119*2,0)/2</f>
        <v>0.5</v>
      </c>
      <c r="AC119" s="115">
        <f>(VLOOKUP('Cumulative BOM'!$D119,'Sheet Metal Std'!$M$2:$N$16,2))*'Cumulative BOM'!$W119*'Cumulative BOM'!$X119*'Cumulative BOM'!$AB119*0.28</f>
        <v>81.396839999999997</v>
      </c>
      <c r="AD119" s="116">
        <f>Table1[[#This Row],[QTY. ]]*Table1[[#This Row],[L]]/12</f>
        <v>11.210833333333333</v>
      </c>
    </row>
    <row r="120" spans="1:30" s="37" customFormat="1" ht="18" x14ac:dyDescent="0.35">
      <c r="A120" s="111">
        <v>1724956</v>
      </c>
      <c r="B120" s="112">
        <v>1</v>
      </c>
      <c r="C120" s="112" t="s">
        <v>156</v>
      </c>
      <c r="D120" s="112" t="s">
        <v>3</v>
      </c>
      <c r="E120" s="113">
        <v>134.88</v>
      </c>
      <c r="F120" s="113">
        <v>3</v>
      </c>
      <c r="G120" s="113">
        <v>1.75</v>
      </c>
      <c r="H120" s="113">
        <v>6.5</v>
      </c>
      <c r="I120" s="113">
        <v>15.968</v>
      </c>
      <c r="J120" s="113"/>
      <c r="K120" s="113">
        <v>26.5</v>
      </c>
      <c r="L120" s="164" t="s">
        <v>96</v>
      </c>
      <c r="M120" s="164" t="s">
        <v>107</v>
      </c>
      <c r="N120" s="164" t="s">
        <v>99</v>
      </c>
      <c r="O120" s="112" t="s">
        <v>145</v>
      </c>
      <c r="P120" s="112"/>
      <c r="Q120" s="114" t="s">
        <v>8</v>
      </c>
      <c r="R120" s="11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817-00233</v>
      </c>
      <c r="S120" s="114" t="str">
        <f>IF(UPPER(Table1[[#This Row],[ROLLFORMED]])="YES",VLOOKUP(Table1[[#This Row],[GAUGE]],'Sheet Metal Std'!$P$1:$Q$5,2,FALSE),"-")</f>
        <v>817-00530</v>
      </c>
      <c r="T120" s="164"/>
      <c r="U120" s="114">
        <v>63.21</v>
      </c>
      <c r="V120" s="114">
        <f>Table1[[#This Row],[SINGLE PART WEIGHT (LBS)]]*Table1[[#This Row],[QTY. ]]</f>
        <v>63.21</v>
      </c>
      <c r="W120" s="11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120" s="11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120" s="114">
        <f>'Cumulative BOM'!$X120*'Cumulative BOM'!$W120</f>
        <v>9156</v>
      </c>
      <c r="Z120" s="114">
        <f>'Cumulative BOM'!$K120*'Cumulative BOM'!$E120</f>
        <v>3574.3199999999997</v>
      </c>
      <c r="AA120" s="114">
        <f>(QUOTIENT('Cumulative BOM'!$W120, MIN('Cumulative BOM'!$E120,'Cumulative BOM'!$K120)))*(QUOTIENT('Cumulative BOM'!$X120,MAX('Cumulative BOM'!$E120,'Cumulative BOM'!$K120)))</f>
        <v>2</v>
      </c>
      <c r="AB120" s="114">
        <f>ROUNDUP('Cumulative BOM'!$B120/'Cumulative BOM'!$AA120*2,0)/2</f>
        <v>0.5</v>
      </c>
      <c r="AC120" s="115">
        <f>(VLOOKUP('Cumulative BOM'!$D120,'Sheet Metal Std'!$M$2:$N$16,2))*'Cumulative BOM'!$W120*'Cumulative BOM'!$X120*'Cumulative BOM'!$AB120*0.28</f>
        <v>81.396839999999997</v>
      </c>
      <c r="AD120" s="116">
        <f>Table1[[#This Row],[QTY. ]]*Table1[[#This Row],[L]]/12</f>
        <v>11.24</v>
      </c>
    </row>
    <row r="121" spans="1:30" s="37" customFormat="1" ht="18" x14ac:dyDescent="0.35">
      <c r="A121" s="111">
        <v>1724957</v>
      </c>
      <c r="B121" s="112">
        <v>1</v>
      </c>
      <c r="C121" s="112" t="s">
        <v>156</v>
      </c>
      <c r="D121" s="112" t="s">
        <v>3</v>
      </c>
      <c r="E121" s="113">
        <v>135.22999999999999</v>
      </c>
      <c r="F121" s="113">
        <v>3</v>
      </c>
      <c r="G121" s="113">
        <v>1.75</v>
      </c>
      <c r="H121" s="113">
        <v>6.5</v>
      </c>
      <c r="I121" s="113">
        <v>15.968</v>
      </c>
      <c r="J121" s="113"/>
      <c r="K121" s="113">
        <v>26.5</v>
      </c>
      <c r="L121" s="164" t="s">
        <v>96</v>
      </c>
      <c r="M121" s="164" t="s">
        <v>107</v>
      </c>
      <c r="N121" s="164" t="s">
        <v>99</v>
      </c>
      <c r="O121" s="112" t="s">
        <v>145</v>
      </c>
      <c r="P121" s="112"/>
      <c r="Q121" s="114" t="s">
        <v>8</v>
      </c>
      <c r="R121" s="11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817-00233</v>
      </c>
      <c r="S121" s="114" t="str">
        <f>IF(UPPER(Table1[[#This Row],[ROLLFORMED]])="YES",VLOOKUP(Table1[[#This Row],[GAUGE]],'Sheet Metal Std'!$P$1:$Q$5,2,FALSE),"-")</f>
        <v>817-00530</v>
      </c>
      <c r="T121" s="164"/>
      <c r="U121" s="114">
        <v>62.88</v>
      </c>
      <c r="V121" s="114">
        <f>Table1[[#This Row],[SINGLE PART WEIGHT (LBS)]]*Table1[[#This Row],[QTY. ]]</f>
        <v>62.88</v>
      </c>
      <c r="W121" s="11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121" s="11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121" s="114">
        <f>'Cumulative BOM'!$X121*'Cumulative BOM'!$W121</f>
        <v>9156</v>
      </c>
      <c r="Z121" s="114">
        <f>'Cumulative BOM'!$K121*'Cumulative BOM'!$E121</f>
        <v>3583.5949999999998</v>
      </c>
      <c r="AA121" s="114">
        <f>(QUOTIENT('Cumulative BOM'!$W121, MIN('Cumulative BOM'!$E121,'Cumulative BOM'!$K121)))*(QUOTIENT('Cumulative BOM'!$X121,MAX('Cumulative BOM'!$E121,'Cumulative BOM'!$K121)))</f>
        <v>2</v>
      </c>
      <c r="AB121" s="114">
        <f>ROUNDUP('Cumulative BOM'!$B121/'Cumulative BOM'!$AA121*2,0)/2</f>
        <v>0.5</v>
      </c>
      <c r="AC121" s="115">
        <f>(VLOOKUP('Cumulative BOM'!$D121,'Sheet Metal Std'!$M$2:$N$16,2))*'Cumulative BOM'!$W121*'Cumulative BOM'!$X121*'Cumulative BOM'!$AB121*0.28</f>
        <v>81.396839999999997</v>
      </c>
      <c r="AD121" s="116">
        <f>Table1[[#This Row],[QTY. ]]*Table1[[#This Row],[L]]/12</f>
        <v>11.269166666666665</v>
      </c>
    </row>
    <row r="122" spans="1:30" s="37" customFormat="1" ht="18" x14ac:dyDescent="0.35">
      <c r="A122" s="111">
        <v>1724951</v>
      </c>
      <c r="B122" s="112">
        <v>1</v>
      </c>
      <c r="C122" s="112" t="s">
        <v>157</v>
      </c>
      <c r="D122" s="112" t="s">
        <v>3</v>
      </c>
      <c r="E122" s="113">
        <v>135.58000000000001</v>
      </c>
      <c r="F122" s="113">
        <v>3</v>
      </c>
      <c r="G122" s="113">
        <v>1.75</v>
      </c>
      <c r="H122" s="113">
        <v>6.5</v>
      </c>
      <c r="I122" s="113">
        <v>10</v>
      </c>
      <c r="J122" s="113"/>
      <c r="K122" s="113">
        <v>20</v>
      </c>
      <c r="L122" s="189" t="s">
        <v>94</v>
      </c>
      <c r="M122" s="164" t="s">
        <v>107</v>
      </c>
      <c r="N122" s="164" t="s">
        <v>99</v>
      </c>
      <c r="O122" s="112" t="s">
        <v>145</v>
      </c>
      <c r="P122" s="112"/>
      <c r="Q122" s="114" t="s">
        <v>8</v>
      </c>
      <c r="R122" s="11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817-00233</v>
      </c>
      <c r="S122" s="114" t="str">
        <f>IF(UPPER(Table1[[#This Row],[ROLLFORMED]])="YES",VLOOKUP(Table1[[#This Row],[GAUGE]],'Sheet Metal Std'!$P$1:$Q$5,2,FALSE),"-")</f>
        <v>-</v>
      </c>
      <c r="T122" s="164"/>
      <c r="U122" s="114">
        <v>47.56</v>
      </c>
      <c r="V122" s="114">
        <f>Table1[[#This Row],[SINGLE PART WEIGHT (LBS)]]*Table1[[#This Row],[QTY. ]]</f>
        <v>47.56</v>
      </c>
      <c r="W122" s="11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122" s="11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122" s="114">
        <f>'Cumulative BOM'!$X122*'Cumulative BOM'!$W122</f>
        <v>9156</v>
      </c>
      <c r="Z122" s="114">
        <f>'Cumulative BOM'!$K122*'Cumulative BOM'!$E122</f>
        <v>2711.6000000000004</v>
      </c>
      <c r="AA122" s="114">
        <f>(QUOTIENT('Cumulative BOM'!$W122, MIN('Cumulative BOM'!$E122,'Cumulative BOM'!$K122)))*(QUOTIENT('Cumulative BOM'!$X122,MAX('Cumulative BOM'!$E122,'Cumulative BOM'!$K122)))</f>
        <v>2</v>
      </c>
      <c r="AB122" s="114">
        <f>ROUNDUP('Cumulative BOM'!$B122/'Cumulative BOM'!$AA122*2,0)/2</f>
        <v>0.5</v>
      </c>
      <c r="AC122" s="115">
        <f>(VLOOKUP('Cumulative BOM'!$D122,'Sheet Metal Std'!$M$2:$N$16,2))*'Cumulative BOM'!$W122*'Cumulative BOM'!$X122*'Cumulative BOM'!$AB122*0.28</f>
        <v>81.396839999999997</v>
      </c>
      <c r="AD122" s="116">
        <f>Table1[[#This Row],[QTY. ]]*Table1[[#This Row],[L]]/12</f>
        <v>11.298333333333334</v>
      </c>
    </row>
    <row r="123" spans="1:30" ht="18" x14ac:dyDescent="0.35">
      <c r="A123" s="117">
        <v>1724974</v>
      </c>
      <c r="B123" s="118">
        <v>1</v>
      </c>
      <c r="C123" s="118" t="s">
        <v>157</v>
      </c>
      <c r="D123" s="118" t="s">
        <v>4</v>
      </c>
      <c r="E123" s="119">
        <v>122.03</v>
      </c>
      <c r="F123" s="119"/>
      <c r="G123" s="119"/>
      <c r="H123" s="119"/>
      <c r="I123" s="119"/>
      <c r="J123" s="119"/>
      <c r="K123" s="119">
        <v>34</v>
      </c>
      <c r="L123" s="163" t="s">
        <v>101</v>
      </c>
      <c r="M123" s="163" t="s">
        <v>110</v>
      </c>
      <c r="N123" s="163" t="s">
        <v>141</v>
      </c>
      <c r="O123" s="118" t="s">
        <v>145</v>
      </c>
      <c r="P123" s="118"/>
      <c r="Q123" s="105" t="s">
        <v>8</v>
      </c>
      <c r="R123" s="10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123" s="105" t="str">
        <f>IF(UPPER(Table1[[#This Row],[ROLLFORMED]])="YES",VLOOKUP(Table1[[#This Row],[GAUGE]],'Sheet Metal Std'!$P$1:$Q$5,2,FALSE),"-")</f>
        <v>-</v>
      </c>
      <c r="T123" s="163"/>
      <c r="U123" s="105">
        <v>60.84</v>
      </c>
      <c r="V123" s="105">
        <f>Table1[[#This Row],[SINGLE PART WEIGHT (LBS)]]*Table1[[#This Row],[QTY. ]]</f>
        <v>60.84</v>
      </c>
      <c r="W123" s="10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X123" s="10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Y123" s="105">
        <f>'Cumulative BOM'!$X123*'Cumulative BOM'!$W123</f>
        <v>7200</v>
      </c>
      <c r="Z123" s="105">
        <f>'Cumulative BOM'!$K123*'Cumulative BOM'!$E123</f>
        <v>4149.0200000000004</v>
      </c>
      <c r="AA123" s="105">
        <f>(QUOTIENT('Cumulative BOM'!$W123, MIN('Cumulative BOM'!$E123,'Cumulative BOM'!$K123)))*(QUOTIENT('Cumulative BOM'!$X123,MAX('Cumulative BOM'!$E123,'Cumulative BOM'!$K123)))</f>
        <v>1</v>
      </c>
      <c r="AB123" s="105">
        <f>ROUNDUP('Cumulative BOM'!$B123/'Cumulative BOM'!$AA123*2,0)/2</f>
        <v>1</v>
      </c>
      <c r="AC123" s="125">
        <f>(VLOOKUP('Cumulative BOM'!$D123,'Sheet Metal Std'!$M$2:$N$16,2))*'Cumulative BOM'!$W123*'Cumulative BOM'!$X123*'Cumulative BOM'!$AB123*0.28</f>
        <v>104.02560000000001</v>
      </c>
      <c r="AD123" s="126">
        <f>Table1[[#This Row],[QTY. ]]*Table1[[#This Row],[L]]/12</f>
        <v>10.169166666666667</v>
      </c>
    </row>
    <row r="124" spans="1:30" ht="18" x14ac:dyDescent="0.35">
      <c r="A124" s="117">
        <v>1724984</v>
      </c>
      <c r="B124" s="118">
        <v>1</v>
      </c>
      <c r="C124" s="118" t="s">
        <v>157</v>
      </c>
      <c r="D124" s="118" t="s">
        <v>4</v>
      </c>
      <c r="E124" s="119">
        <v>122.03</v>
      </c>
      <c r="F124" s="119"/>
      <c r="G124" s="119"/>
      <c r="H124" s="119"/>
      <c r="I124" s="119"/>
      <c r="J124" s="119"/>
      <c r="K124" s="119">
        <v>50</v>
      </c>
      <c r="L124" s="163" t="s">
        <v>101</v>
      </c>
      <c r="M124" s="163" t="s">
        <v>110</v>
      </c>
      <c r="N124" s="163" t="s">
        <v>111</v>
      </c>
      <c r="O124" s="118" t="s">
        <v>145</v>
      </c>
      <c r="P124" s="118"/>
      <c r="Q124" s="105" t="s">
        <v>8</v>
      </c>
      <c r="R124" s="10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124" s="105" t="str">
        <f>IF(UPPER(Table1[[#This Row],[ROLLFORMED]])="YES",VLOOKUP(Table1[[#This Row],[GAUGE]],'Sheet Metal Std'!$P$1:$Q$5,2,FALSE),"-")</f>
        <v>-</v>
      </c>
      <c r="T124" s="163"/>
      <c r="U124" s="105">
        <v>89.42</v>
      </c>
      <c r="V124" s="105">
        <f>Table1[[#This Row],[SINGLE PART WEIGHT (LBS)]]*Table1[[#This Row],[QTY. ]]</f>
        <v>89.42</v>
      </c>
      <c r="W124" s="10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X124" s="10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Y124" s="105">
        <f>'Cumulative BOM'!$X124*'Cumulative BOM'!$W124</f>
        <v>7200</v>
      </c>
      <c r="Z124" s="105">
        <f>'Cumulative BOM'!$K124*'Cumulative BOM'!$E124</f>
        <v>6101.5</v>
      </c>
      <c r="AA124" s="105">
        <f>(QUOTIENT('Cumulative BOM'!$W124, MIN('Cumulative BOM'!$E124,'Cumulative BOM'!$K124)))*(QUOTIENT('Cumulative BOM'!$X124,MAX('Cumulative BOM'!$E124,'Cumulative BOM'!$K124)))</f>
        <v>1</v>
      </c>
      <c r="AB124" s="105">
        <f>ROUNDUP('Cumulative BOM'!$B124/'Cumulative BOM'!$AA124*2,0)/2</f>
        <v>1</v>
      </c>
      <c r="AC124" s="125">
        <f>(VLOOKUP('Cumulative BOM'!$D124,'Sheet Metal Std'!$M$2:$N$16,2))*'Cumulative BOM'!$W124*'Cumulative BOM'!$X124*'Cumulative BOM'!$AB124*0.28</f>
        <v>104.02560000000001</v>
      </c>
      <c r="AD124" s="126">
        <f>Table1[[#This Row],[QTY. ]]*Table1[[#This Row],[L]]/12</f>
        <v>10.169166666666667</v>
      </c>
    </row>
    <row r="125" spans="1:30" ht="18" x14ac:dyDescent="0.35">
      <c r="A125" s="117">
        <v>1724983</v>
      </c>
      <c r="B125" s="118">
        <v>1</v>
      </c>
      <c r="C125" s="118" t="s">
        <v>157</v>
      </c>
      <c r="D125" s="118" t="s">
        <v>4</v>
      </c>
      <c r="E125" s="119">
        <v>122.03</v>
      </c>
      <c r="F125" s="119"/>
      <c r="G125" s="119"/>
      <c r="H125" s="119"/>
      <c r="I125" s="119"/>
      <c r="J125" s="119"/>
      <c r="K125" s="119">
        <v>42.11</v>
      </c>
      <c r="L125" s="163" t="s">
        <v>101</v>
      </c>
      <c r="M125" s="163" t="s">
        <v>110</v>
      </c>
      <c r="N125" s="163" t="s">
        <v>141</v>
      </c>
      <c r="O125" s="118" t="s">
        <v>145</v>
      </c>
      <c r="P125" s="118" t="s">
        <v>91</v>
      </c>
      <c r="Q125" s="105" t="s">
        <v>8</v>
      </c>
      <c r="R125" s="10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125" s="105" t="str">
        <f>IF(UPPER(Table1[[#This Row],[ROLLFORMED]])="YES",VLOOKUP(Table1[[#This Row],[GAUGE]],'Sheet Metal Std'!$P$1:$Q$5,2,FALSE),"-")</f>
        <v>-</v>
      </c>
      <c r="T125" s="163"/>
      <c r="U125" s="105">
        <v>75.319999999999993</v>
      </c>
      <c r="V125" s="105">
        <f>Table1[[#This Row],[SINGLE PART WEIGHT (LBS)]]*Table1[[#This Row],[QTY. ]]</f>
        <v>75.319999999999993</v>
      </c>
      <c r="W125" s="10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X125" s="10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Y125" s="105">
        <f>'Cumulative BOM'!$X125*'Cumulative BOM'!$W125</f>
        <v>7200</v>
      </c>
      <c r="Z125" s="105">
        <f>'Cumulative BOM'!$K125*'Cumulative BOM'!$E125</f>
        <v>5138.6832999999997</v>
      </c>
      <c r="AA125" s="105">
        <f>(QUOTIENT('Cumulative BOM'!$W125, MIN('Cumulative BOM'!$E125,'Cumulative BOM'!$K125)))*(QUOTIENT('Cumulative BOM'!$X125,MAX('Cumulative BOM'!$E125,'Cumulative BOM'!$K125)))</f>
        <v>1</v>
      </c>
      <c r="AB125" s="105">
        <f>ROUNDUP('Cumulative BOM'!$B125/'Cumulative BOM'!$AA125*2,0)/2</f>
        <v>1</v>
      </c>
      <c r="AC125" s="125">
        <f>(VLOOKUP('Cumulative BOM'!$D125,'Sheet Metal Std'!$M$2:$N$16,2))*'Cumulative BOM'!$W125*'Cumulative BOM'!$X125*'Cumulative BOM'!$AB125*0.28</f>
        <v>104.02560000000001</v>
      </c>
      <c r="AD125" s="126">
        <f>Table1[[#This Row],[QTY. ]]*Table1[[#This Row],[L]]/12</f>
        <v>10.169166666666667</v>
      </c>
    </row>
    <row r="126" spans="1:30" ht="18" x14ac:dyDescent="0.35">
      <c r="A126" s="117">
        <v>1725045</v>
      </c>
      <c r="B126" s="118">
        <v>1</v>
      </c>
      <c r="C126" s="118" t="s">
        <v>157</v>
      </c>
      <c r="D126" s="118" t="s">
        <v>4</v>
      </c>
      <c r="E126" s="119">
        <v>134.24</v>
      </c>
      <c r="F126" s="119"/>
      <c r="G126" s="119"/>
      <c r="H126" s="119"/>
      <c r="I126" s="119"/>
      <c r="J126" s="119"/>
      <c r="K126" s="119">
        <v>36.909999999999997</v>
      </c>
      <c r="L126" s="163" t="s">
        <v>101</v>
      </c>
      <c r="M126" s="163" t="s">
        <v>107</v>
      </c>
      <c r="N126" s="163" t="s">
        <v>141</v>
      </c>
      <c r="O126" s="118" t="s">
        <v>145</v>
      </c>
      <c r="P126" s="118" t="s">
        <v>91</v>
      </c>
      <c r="Q126" s="105" t="s">
        <v>8</v>
      </c>
      <c r="R126" s="10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126" s="105" t="str">
        <f>IF(UPPER(Table1[[#This Row],[ROLLFORMED]])="YES",VLOOKUP(Table1[[#This Row],[GAUGE]],'Sheet Metal Std'!$P$1:$Q$5,2,FALSE),"-")</f>
        <v>-</v>
      </c>
      <c r="T126" s="163"/>
      <c r="U126" s="105">
        <v>72.819999999999993</v>
      </c>
      <c r="V126" s="105">
        <f>Table1[[#This Row],[SINGLE PART WEIGHT (LBS)]]*Table1[[#This Row],[QTY. ]]</f>
        <v>72.819999999999993</v>
      </c>
      <c r="W126" s="10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X126" s="10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Y126" s="105">
        <f>'Cumulative BOM'!$X126*'Cumulative BOM'!$W126</f>
        <v>7200</v>
      </c>
      <c r="Z126" s="105">
        <f>'Cumulative BOM'!$K126*'Cumulative BOM'!$E126</f>
        <v>4954.7983999999997</v>
      </c>
      <c r="AA126" s="105">
        <f>(QUOTIENT('Cumulative BOM'!$W126, MIN('Cumulative BOM'!$E126,'Cumulative BOM'!$K126)))*(QUOTIENT('Cumulative BOM'!$X126,MAX('Cumulative BOM'!$E126,'Cumulative BOM'!$K126)))</f>
        <v>1</v>
      </c>
      <c r="AB126" s="105">
        <f>ROUNDUP('Cumulative BOM'!$B126/'Cumulative BOM'!$AA126*2,0)/2</f>
        <v>1</v>
      </c>
      <c r="AC126" s="125">
        <f>(VLOOKUP('Cumulative BOM'!$D126,'Sheet Metal Std'!$M$2:$N$16,2))*'Cumulative BOM'!$W126*'Cumulative BOM'!$X126*'Cumulative BOM'!$AB126*0.28</f>
        <v>104.02560000000001</v>
      </c>
      <c r="AD126" s="126">
        <f>Table1[[#This Row],[QTY. ]]*Table1[[#This Row],[L]]/12</f>
        <v>11.186666666666667</v>
      </c>
    </row>
    <row r="127" spans="1:30" ht="18" x14ac:dyDescent="0.35">
      <c r="A127" s="117">
        <v>1725044</v>
      </c>
      <c r="B127" s="118">
        <v>1</v>
      </c>
      <c r="C127" s="118" t="s">
        <v>157</v>
      </c>
      <c r="D127" s="118" t="s">
        <v>4</v>
      </c>
      <c r="E127" s="119">
        <v>133.19999999999999</v>
      </c>
      <c r="F127" s="119"/>
      <c r="G127" s="119"/>
      <c r="H127" s="119"/>
      <c r="I127" s="119"/>
      <c r="J127" s="119"/>
      <c r="K127" s="119">
        <v>50</v>
      </c>
      <c r="L127" s="163" t="s">
        <v>101</v>
      </c>
      <c r="M127" s="163" t="s">
        <v>107</v>
      </c>
      <c r="N127" s="163" t="s">
        <v>111</v>
      </c>
      <c r="O127" s="118" t="s">
        <v>145</v>
      </c>
      <c r="P127" s="118"/>
      <c r="Q127" s="105" t="s">
        <v>8</v>
      </c>
      <c r="R127" s="10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127" s="105" t="str">
        <f>IF(UPPER(Table1[[#This Row],[ROLLFORMED]])="YES",VLOOKUP(Table1[[#This Row],[GAUGE]],'Sheet Metal Std'!$P$1:$Q$5,2,FALSE),"-")</f>
        <v>-</v>
      </c>
      <c r="T127" s="163"/>
      <c r="U127" s="105">
        <v>98.01</v>
      </c>
      <c r="V127" s="105">
        <f>Table1[[#This Row],[SINGLE PART WEIGHT (LBS)]]*Table1[[#This Row],[QTY. ]]</f>
        <v>98.01</v>
      </c>
      <c r="W127" s="10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X127" s="10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Y127" s="105">
        <f>'Cumulative BOM'!$X127*'Cumulative BOM'!$W127</f>
        <v>7200</v>
      </c>
      <c r="Z127" s="105">
        <f>'Cumulative BOM'!$K127*'Cumulative BOM'!$E127</f>
        <v>6659.9999999999991</v>
      </c>
      <c r="AA127" s="105">
        <f>(QUOTIENT('Cumulative BOM'!$W127, MIN('Cumulative BOM'!$E127,'Cumulative BOM'!$K127)))*(QUOTIENT('Cumulative BOM'!$X127,MAX('Cumulative BOM'!$E127,'Cumulative BOM'!$K127)))</f>
        <v>1</v>
      </c>
      <c r="AB127" s="105">
        <f>ROUNDUP('Cumulative BOM'!$B127/'Cumulative BOM'!$AA127*2,0)/2</f>
        <v>1</v>
      </c>
      <c r="AC127" s="125">
        <f>(VLOOKUP('Cumulative BOM'!$D127,'Sheet Metal Std'!$M$2:$N$16,2))*'Cumulative BOM'!$W127*'Cumulative BOM'!$X127*'Cumulative BOM'!$AB127*0.28</f>
        <v>104.02560000000001</v>
      </c>
      <c r="AD127" s="126">
        <f>Table1[[#This Row],[QTY. ]]*Table1[[#This Row],[L]]/12</f>
        <v>11.1</v>
      </c>
    </row>
    <row r="128" spans="1:30" ht="18" x14ac:dyDescent="0.35">
      <c r="A128" s="117">
        <v>1725043</v>
      </c>
      <c r="B128" s="118">
        <v>1</v>
      </c>
      <c r="C128" s="118" t="s">
        <v>157</v>
      </c>
      <c r="D128" s="118" t="s">
        <v>4</v>
      </c>
      <c r="E128" s="119">
        <v>132.51</v>
      </c>
      <c r="F128" s="119"/>
      <c r="G128" s="119"/>
      <c r="H128" s="119"/>
      <c r="I128" s="119"/>
      <c r="J128" s="119"/>
      <c r="K128" s="119">
        <v>33.94</v>
      </c>
      <c r="L128" s="163" t="s">
        <v>101</v>
      </c>
      <c r="M128" s="163" t="s">
        <v>107</v>
      </c>
      <c r="N128" s="163" t="s">
        <v>141</v>
      </c>
      <c r="O128" s="118" t="s">
        <v>145</v>
      </c>
      <c r="P128" s="118"/>
      <c r="Q128" s="105" t="s">
        <v>8</v>
      </c>
      <c r="R128" s="10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128" s="105" t="str">
        <f>IF(UPPER(Table1[[#This Row],[ROLLFORMED]])="YES",VLOOKUP(Table1[[#This Row],[GAUGE]],'Sheet Metal Std'!$P$1:$Q$5,2,FALSE),"-")</f>
        <v>-</v>
      </c>
      <c r="T128" s="163"/>
      <c r="U128" s="105">
        <v>66.08</v>
      </c>
      <c r="V128" s="105">
        <f>Table1[[#This Row],[SINGLE PART WEIGHT (LBS)]]*Table1[[#This Row],[QTY. ]]</f>
        <v>66.08</v>
      </c>
      <c r="W128" s="10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X128" s="10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Y128" s="105">
        <f>'Cumulative BOM'!$X128*'Cumulative BOM'!$W128</f>
        <v>7200</v>
      </c>
      <c r="Z128" s="105">
        <f>'Cumulative BOM'!$K128*'Cumulative BOM'!$E128</f>
        <v>4497.3893999999991</v>
      </c>
      <c r="AA128" s="105">
        <f>(QUOTIENT('Cumulative BOM'!$W128, MIN('Cumulative BOM'!$E128,'Cumulative BOM'!$K128)))*(QUOTIENT('Cumulative BOM'!$X128,MAX('Cumulative BOM'!$E128,'Cumulative BOM'!$K128)))</f>
        <v>1</v>
      </c>
      <c r="AB128" s="105">
        <f>ROUNDUP('Cumulative BOM'!$B128/'Cumulative BOM'!$AA128*2,0)/2</f>
        <v>1</v>
      </c>
      <c r="AC128" s="125">
        <f>(VLOOKUP('Cumulative BOM'!$D128,'Sheet Metal Std'!$M$2:$N$16,2))*'Cumulative BOM'!$W128*'Cumulative BOM'!$X128*'Cumulative BOM'!$AB128*0.28</f>
        <v>104.02560000000001</v>
      </c>
      <c r="AD128" s="126">
        <f>Table1[[#This Row],[QTY. ]]*Table1[[#This Row],[L]]/12</f>
        <v>11.042499999999999</v>
      </c>
    </row>
    <row r="129" spans="1:30" ht="18" x14ac:dyDescent="0.35">
      <c r="A129" s="117">
        <v>1725042</v>
      </c>
      <c r="B129" s="118">
        <v>1</v>
      </c>
      <c r="C129" s="118" t="s">
        <v>157</v>
      </c>
      <c r="D129" s="118" t="s">
        <v>4</v>
      </c>
      <c r="E129" s="119">
        <v>131.63</v>
      </c>
      <c r="F129" s="119"/>
      <c r="G129" s="119"/>
      <c r="H129" s="119"/>
      <c r="I129" s="119"/>
      <c r="J129" s="119"/>
      <c r="K129" s="119">
        <v>41.06</v>
      </c>
      <c r="L129" s="163" t="s">
        <v>101</v>
      </c>
      <c r="M129" s="163" t="s">
        <v>107</v>
      </c>
      <c r="N129" s="163" t="s">
        <v>141</v>
      </c>
      <c r="O129" s="118" t="s">
        <v>145</v>
      </c>
      <c r="P129" s="118" t="s">
        <v>91</v>
      </c>
      <c r="Q129" s="105" t="s">
        <v>8</v>
      </c>
      <c r="R129" s="10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129" s="105" t="str">
        <f>IF(UPPER(Table1[[#This Row],[ROLLFORMED]])="YES",VLOOKUP(Table1[[#This Row],[GAUGE]],'Sheet Metal Std'!$P$1:$Q$5,2,FALSE),"-")</f>
        <v>-</v>
      </c>
      <c r="T129" s="163"/>
      <c r="U129" s="105">
        <v>79.489999999999995</v>
      </c>
      <c r="V129" s="105">
        <f>Table1[[#This Row],[SINGLE PART WEIGHT (LBS)]]*Table1[[#This Row],[QTY. ]]</f>
        <v>79.489999999999995</v>
      </c>
      <c r="W129" s="10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X129" s="10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Y129" s="105">
        <f>'Cumulative BOM'!$X129*'Cumulative BOM'!$W129</f>
        <v>7200</v>
      </c>
      <c r="Z129" s="105">
        <f>'Cumulative BOM'!$K129*'Cumulative BOM'!$E129</f>
        <v>5404.7277999999997</v>
      </c>
      <c r="AA129" s="105">
        <f>(QUOTIENT('Cumulative BOM'!$W129, MIN('Cumulative BOM'!$E129,'Cumulative BOM'!$K129)))*(QUOTIENT('Cumulative BOM'!$X129,MAX('Cumulative BOM'!$E129,'Cumulative BOM'!$K129)))</f>
        <v>1</v>
      </c>
      <c r="AB129" s="105">
        <f>ROUNDUP('Cumulative BOM'!$B129/'Cumulative BOM'!$AA129*2,0)/2</f>
        <v>1</v>
      </c>
      <c r="AC129" s="125">
        <f>(VLOOKUP('Cumulative BOM'!$D129,'Sheet Metal Std'!$M$2:$N$16,2))*'Cumulative BOM'!$W129*'Cumulative BOM'!$X129*'Cumulative BOM'!$AB129*0.28</f>
        <v>104.02560000000001</v>
      </c>
      <c r="AD129" s="126">
        <f>Table1[[#This Row],[QTY. ]]*Table1[[#This Row],[L]]/12</f>
        <v>10.969166666666666</v>
      </c>
    </row>
    <row r="130" spans="1:30" ht="18" x14ac:dyDescent="0.35">
      <c r="A130" s="120"/>
      <c r="B130" s="121"/>
      <c r="C130" s="121"/>
      <c r="D130" s="121"/>
      <c r="E130" s="121"/>
      <c r="F130" s="121"/>
      <c r="G130" s="121"/>
      <c r="H130" s="121"/>
      <c r="I130" s="121"/>
      <c r="J130" s="121"/>
      <c r="K130" s="121"/>
      <c r="L130" s="170"/>
      <c r="M130" s="160" t="s">
        <v>146</v>
      </c>
      <c r="N130" s="170"/>
      <c r="O130" s="121"/>
      <c r="P130" s="89"/>
      <c r="Q130" s="89"/>
      <c r="R130" s="89"/>
      <c r="S130" s="89"/>
      <c r="T130" s="185"/>
      <c r="U130" s="89"/>
      <c r="V130" s="89"/>
      <c r="W130" s="89"/>
      <c r="X130" s="89"/>
      <c r="Y130" s="89"/>
      <c r="Z130" s="89"/>
      <c r="AA130" s="89"/>
      <c r="AB130" s="89"/>
      <c r="AC130" s="127"/>
      <c r="AD130" s="128"/>
    </row>
    <row r="131" spans="1:30" ht="18" x14ac:dyDescent="0.35">
      <c r="A131" s="91">
        <v>1142991</v>
      </c>
      <c r="B131" s="92">
        <v>1</v>
      </c>
      <c r="C131" s="92" t="s">
        <v>157</v>
      </c>
      <c r="D131" s="92" t="s">
        <v>1</v>
      </c>
      <c r="E131" s="93">
        <v>114.625</v>
      </c>
      <c r="F131" s="93">
        <v>3.2170000000000001</v>
      </c>
      <c r="G131" s="93" t="s">
        <v>169</v>
      </c>
      <c r="H131" s="93" t="s">
        <v>169</v>
      </c>
      <c r="I131" s="93">
        <v>12</v>
      </c>
      <c r="J131" s="93"/>
      <c r="K131" s="93">
        <v>21.911999999999999</v>
      </c>
      <c r="L131" s="161" t="s">
        <v>131</v>
      </c>
      <c r="M131" s="161" t="s">
        <v>191</v>
      </c>
      <c r="N131" s="161" t="s">
        <v>132</v>
      </c>
      <c r="O131" s="92" t="s">
        <v>146</v>
      </c>
      <c r="P131" s="94"/>
      <c r="Q131" s="94" t="s">
        <v>8</v>
      </c>
      <c r="R131" s="9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131" s="94" t="str">
        <f>IF(UPPER(Table1[[#This Row],[ROLLFORMED]])="YES",VLOOKUP(Table1[[#This Row],[GAUGE]],'Sheet Metal Std'!$P$1:$Q$5,2,FALSE),"-")</f>
        <v>-</v>
      </c>
      <c r="T131" s="161"/>
      <c r="U131" s="94">
        <v>42.45</v>
      </c>
      <c r="V131" s="94">
        <f>Table1[[#This Row],[SINGLE PART WEIGHT (LBS)]]*Table1[[#This Row],[QTY. ]]</f>
        <v>42.45</v>
      </c>
      <c r="W131" s="9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131" s="9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131" s="94">
        <f>'Cumulative BOM'!$X131*'Cumulative BOM'!$W131</f>
        <v>9156</v>
      </c>
      <c r="Z131" s="94">
        <f>'Cumulative BOM'!$K131*'Cumulative BOM'!$E131</f>
        <v>2511.663</v>
      </c>
      <c r="AA131" s="94">
        <f>(QUOTIENT('Cumulative BOM'!$W131, MIN('Cumulative BOM'!$E131,'Cumulative BOM'!$K131)))*(QUOTIENT('Cumulative BOM'!$X131,MAX('Cumulative BOM'!$E131,'Cumulative BOM'!$K131)))</f>
        <v>2</v>
      </c>
      <c r="AB131" s="94">
        <f>ROUNDUP('Cumulative BOM'!$B131/'Cumulative BOM'!$AA131*2,0)/2</f>
        <v>0.5</v>
      </c>
      <c r="AC131" s="129">
        <f>(VLOOKUP('Cumulative BOM'!$D131,'Sheet Metal Std'!$M$2:$N$16,2))*'Cumulative BOM'!$W131*'Cumulative BOM'!$X131*'Cumulative BOM'!$AB131*0.28</f>
        <v>138.95145600000001</v>
      </c>
      <c r="AD131" s="130">
        <f>Table1[[#This Row],[QTY. ]]*Table1[[#This Row],[L]]/12</f>
        <v>9.5520833333333339</v>
      </c>
    </row>
    <row r="132" spans="1:30" ht="18" x14ac:dyDescent="0.35">
      <c r="A132" s="91">
        <v>1724963</v>
      </c>
      <c r="B132" s="92">
        <v>1</v>
      </c>
      <c r="C132" s="92" t="s">
        <v>156</v>
      </c>
      <c r="D132" s="92" t="s">
        <v>1</v>
      </c>
      <c r="E132" s="93">
        <v>21.74</v>
      </c>
      <c r="F132" s="93">
        <v>3.07</v>
      </c>
      <c r="G132" s="93">
        <v>1.75</v>
      </c>
      <c r="H132" s="93">
        <v>6.5</v>
      </c>
      <c r="I132" s="93">
        <v>16.062000000000001</v>
      </c>
      <c r="J132" s="93"/>
      <c r="K132" s="93">
        <v>26.5</v>
      </c>
      <c r="L132" s="161" t="s">
        <v>96</v>
      </c>
      <c r="M132" s="161" t="s">
        <v>200</v>
      </c>
      <c r="N132" s="161" t="s">
        <v>99</v>
      </c>
      <c r="O132" s="92" t="s">
        <v>146</v>
      </c>
      <c r="P132" s="94"/>
      <c r="Q132" s="94" t="s">
        <v>8</v>
      </c>
      <c r="R132" s="9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132" s="94" t="str">
        <f>IF(UPPER(Table1[[#This Row],[ROLLFORMED]])="YES",VLOOKUP(Table1[[#This Row],[GAUGE]],'Sheet Metal Std'!$P$1:$Q$5,2,FALSE),"-")</f>
        <v>817-00528</v>
      </c>
      <c r="T132" s="161"/>
      <c r="U132" s="94">
        <v>15.06</v>
      </c>
      <c r="V132" s="94">
        <f>Table1[[#This Row],[SINGLE PART WEIGHT (LBS)]]*Table1[[#This Row],[QTY. ]]</f>
        <v>15.06</v>
      </c>
      <c r="W132" s="9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132" s="9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132" s="94">
        <f>'Cumulative BOM'!$X132*'Cumulative BOM'!$W132</f>
        <v>9156</v>
      </c>
      <c r="Z132" s="94">
        <f>'Cumulative BOM'!$K132*'Cumulative BOM'!$E132</f>
        <v>576.11</v>
      </c>
      <c r="AA132" s="94">
        <f>(QUOTIENT('Cumulative BOM'!$W132, MIN('Cumulative BOM'!$E132,'Cumulative BOM'!$K132)))*(QUOTIENT('Cumulative BOM'!$X132,MAX('Cumulative BOM'!$E132,'Cumulative BOM'!$K132)))</f>
        <v>12</v>
      </c>
      <c r="AB132" s="94">
        <f>ROUNDUP('Cumulative BOM'!$B132/'Cumulative BOM'!$AA132*2,0)/2</f>
        <v>0.5</v>
      </c>
      <c r="AC132" s="129">
        <f>(VLOOKUP('Cumulative BOM'!$D132,'Sheet Metal Std'!$M$2:$N$16,2))*'Cumulative BOM'!$W132*'Cumulative BOM'!$X132*'Cumulative BOM'!$AB132*0.28</f>
        <v>138.95145600000001</v>
      </c>
      <c r="AD132" s="130">
        <f>Table1[[#This Row],[QTY. ]]*Table1[[#This Row],[L]]/12</f>
        <v>1.8116666666666665</v>
      </c>
    </row>
    <row r="133" spans="1:30" ht="18" x14ac:dyDescent="0.35">
      <c r="A133" s="91">
        <v>1724964</v>
      </c>
      <c r="B133" s="92">
        <v>1</v>
      </c>
      <c r="C133" s="92" t="s">
        <v>156</v>
      </c>
      <c r="D133" s="92" t="s">
        <v>1</v>
      </c>
      <c r="E133" s="93">
        <v>21.39</v>
      </c>
      <c r="F133" s="93">
        <v>3.07</v>
      </c>
      <c r="G133" s="93">
        <v>1.75</v>
      </c>
      <c r="H133" s="93">
        <v>6.5</v>
      </c>
      <c r="I133" s="93">
        <v>16.062000000000001</v>
      </c>
      <c r="J133" s="93"/>
      <c r="K133" s="93">
        <v>26.5</v>
      </c>
      <c r="L133" s="161" t="s">
        <v>96</v>
      </c>
      <c r="M133" s="161" t="s">
        <v>200</v>
      </c>
      <c r="N133" s="161" t="s">
        <v>99</v>
      </c>
      <c r="O133" s="92" t="s">
        <v>146</v>
      </c>
      <c r="P133" s="94"/>
      <c r="Q133" s="94" t="s">
        <v>8</v>
      </c>
      <c r="R133" s="9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133" s="94" t="str">
        <f>IF(UPPER(Table1[[#This Row],[ROLLFORMED]])="YES",VLOOKUP(Table1[[#This Row],[GAUGE]],'Sheet Metal Std'!$P$1:$Q$5,2,FALSE),"-")</f>
        <v>817-00528</v>
      </c>
      <c r="T133" s="161"/>
      <c r="U133" s="94">
        <v>14.77</v>
      </c>
      <c r="V133" s="94">
        <f>Table1[[#This Row],[SINGLE PART WEIGHT (LBS)]]*Table1[[#This Row],[QTY. ]]</f>
        <v>14.77</v>
      </c>
      <c r="W133" s="9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133" s="9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133" s="94">
        <f>'Cumulative BOM'!$X133*'Cumulative BOM'!$W133</f>
        <v>9156</v>
      </c>
      <c r="Z133" s="94">
        <f>'Cumulative BOM'!$K133*'Cumulative BOM'!$E133</f>
        <v>566.83500000000004</v>
      </c>
      <c r="AA133" s="94">
        <f>(QUOTIENT('Cumulative BOM'!$W133, MIN('Cumulative BOM'!$E133,'Cumulative BOM'!$K133)))*(QUOTIENT('Cumulative BOM'!$X133,MAX('Cumulative BOM'!$E133,'Cumulative BOM'!$K133)))</f>
        <v>12</v>
      </c>
      <c r="AB133" s="94">
        <f>ROUNDUP('Cumulative BOM'!$B133/'Cumulative BOM'!$AA133*2,0)/2</f>
        <v>0.5</v>
      </c>
      <c r="AC133" s="129">
        <f>(VLOOKUP('Cumulative BOM'!$D133,'Sheet Metal Std'!$M$2:$N$16,2))*'Cumulative BOM'!$W133*'Cumulative BOM'!$X133*'Cumulative BOM'!$AB133*0.28</f>
        <v>138.95145600000001</v>
      </c>
      <c r="AD133" s="130">
        <f>Table1[[#This Row],[QTY. ]]*Table1[[#This Row],[L]]/12</f>
        <v>1.7825</v>
      </c>
    </row>
    <row r="134" spans="1:30" ht="18" x14ac:dyDescent="0.35">
      <c r="A134" s="91">
        <v>1724967</v>
      </c>
      <c r="B134" s="92">
        <v>1</v>
      </c>
      <c r="C134" s="92" t="s">
        <v>156</v>
      </c>
      <c r="D134" s="92" t="s">
        <v>1</v>
      </c>
      <c r="E134" s="93">
        <v>21.04</v>
      </c>
      <c r="F134" s="93">
        <v>3.07</v>
      </c>
      <c r="G134" s="93">
        <v>1.75</v>
      </c>
      <c r="H134" s="93">
        <v>6.5</v>
      </c>
      <c r="I134" s="93">
        <v>16.062000000000001</v>
      </c>
      <c r="J134" s="93"/>
      <c r="K134" s="93">
        <v>26.5</v>
      </c>
      <c r="L134" s="161" t="s">
        <v>96</v>
      </c>
      <c r="M134" s="161" t="s">
        <v>200</v>
      </c>
      <c r="N134" s="161" t="s">
        <v>99</v>
      </c>
      <c r="O134" s="92" t="s">
        <v>146</v>
      </c>
      <c r="P134" s="94"/>
      <c r="Q134" s="94" t="s">
        <v>8</v>
      </c>
      <c r="R134" s="9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134" s="94" t="str">
        <f>IF(UPPER(Table1[[#This Row],[ROLLFORMED]])="YES",VLOOKUP(Table1[[#This Row],[GAUGE]],'Sheet Metal Std'!$P$1:$Q$5,2,FALSE),"-")</f>
        <v>817-00528</v>
      </c>
      <c r="T134" s="161"/>
      <c r="U134" s="94">
        <v>14.49</v>
      </c>
      <c r="V134" s="94">
        <f>Table1[[#This Row],[SINGLE PART WEIGHT (LBS)]]*Table1[[#This Row],[QTY. ]]</f>
        <v>14.49</v>
      </c>
      <c r="W134" s="9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134" s="9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134" s="94">
        <f>'Cumulative BOM'!$X134*'Cumulative BOM'!$W134</f>
        <v>9156</v>
      </c>
      <c r="Z134" s="94">
        <f>'Cumulative BOM'!$K134*'Cumulative BOM'!$E134</f>
        <v>557.55999999999995</v>
      </c>
      <c r="AA134" s="94">
        <f>(QUOTIENT('Cumulative BOM'!$W134, MIN('Cumulative BOM'!$E134,'Cumulative BOM'!$K134)))*(QUOTIENT('Cumulative BOM'!$X134,MAX('Cumulative BOM'!$E134,'Cumulative BOM'!$K134)))</f>
        <v>12</v>
      </c>
      <c r="AB134" s="94">
        <f>ROUNDUP('Cumulative BOM'!$B134/'Cumulative BOM'!$AA134*2,0)/2</f>
        <v>0.5</v>
      </c>
      <c r="AC134" s="129">
        <f>(VLOOKUP('Cumulative BOM'!$D134,'Sheet Metal Std'!$M$2:$N$16,2))*'Cumulative BOM'!$W134*'Cumulative BOM'!$X134*'Cumulative BOM'!$AB134*0.28</f>
        <v>138.95145600000001</v>
      </c>
      <c r="AD134" s="130">
        <f>Table1[[#This Row],[QTY. ]]*Table1[[#This Row],[L]]/12</f>
        <v>1.7533333333333332</v>
      </c>
    </row>
    <row r="135" spans="1:30" ht="18" x14ac:dyDescent="0.35">
      <c r="A135" s="91">
        <v>1724968</v>
      </c>
      <c r="B135" s="92">
        <v>1</v>
      </c>
      <c r="C135" s="92" t="s">
        <v>156</v>
      </c>
      <c r="D135" s="92" t="s">
        <v>1</v>
      </c>
      <c r="E135" s="93">
        <v>20.69</v>
      </c>
      <c r="F135" s="93">
        <v>3.07</v>
      </c>
      <c r="G135" s="93">
        <v>1.75</v>
      </c>
      <c r="H135" s="93">
        <v>6.5</v>
      </c>
      <c r="I135" s="93">
        <v>16.062000000000001</v>
      </c>
      <c r="J135" s="93"/>
      <c r="K135" s="93">
        <v>26.5</v>
      </c>
      <c r="L135" s="161" t="s">
        <v>96</v>
      </c>
      <c r="M135" s="161" t="s">
        <v>200</v>
      </c>
      <c r="N135" s="161" t="s">
        <v>99</v>
      </c>
      <c r="O135" s="92" t="s">
        <v>146</v>
      </c>
      <c r="P135" s="94"/>
      <c r="Q135" s="94" t="s">
        <v>8</v>
      </c>
      <c r="R135" s="9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135" s="94" t="str">
        <f>IF(UPPER(Table1[[#This Row],[ROLLFORMED]])="YES",VLOOKUP(Table1[[#This Row],[GAUGE]],'Sheet Metal Std'!$P$1:$Q$5,2,FALSE),"-")</f>
        <v>817-00528</v>
      </c>
      <c r="T135" s="161"/>
      <c r="U135" s="94">
        <v>14.2</v>
      </c>
      <c r="V135" s="94">
        <f>Table1[[#This Row],[SINGLE PART WEIGHT (LBS)]]*Table1[[#This Row],[QTY. ]]</f>
        <v>14.2</v>
      </c>
      <c r="W135" s="9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135" s="9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135" s="94">
        <f>'Cumulative BOM'!$X135*'Cumulative BOM'!$W135</f>
        <v>9156</v>
      </c>
      <c r="Z135" s="94">
        <f>'Cumulative BOM'!$K135*'Cumulative BOM'!$E135</f>
        <v>548.28500000000008</v>
      </c>
      <c r="AA135" s="94">
        <f>(QUOTIENT('Cumulative BOM'!$W135, MIN('Cumulative BOM'!$E135,'Cumulative BOM'!$K135)))*(QUOTIENT('Cumulative BOM'!$X135,MAX('Cumulative BOM'!$E135,'Cumulative BOM'!$K135)))</f>
        <v>12</v>
      </c>
      <c r="AB135" s="94">
        <f>ROUNDUP('Cumulative BOM'!$B135/'Cumulative BOM'!$AA135*2,0)/2</f>
        <v>0.5</v>
      </c>
      <c r="AC135" s="129">
        <f>(VLOOKUP('Cumulative BOM'!$D135,'Sheet Metal Std'!$M$2:$N$16,2))*'Cumulative BOM'!$W135*'Cumulative BOM'!$X135*'Cumulative BOM'!$AB135*0.28</f>
        <v>138.95145600000001</v>
      </c>
      <c r="AD135" s="130">
        <f>Table1[[#This Row],[QTY. ]]*Table1[[#This Row],[L]]/12</f>
        <v>1.7241666666666668</v>
      </c>
    </row>
    <row r="136" spans="1:30" ht="18" x14ac:dyDescent="0.35">
      <c r="A136" s="91">
        <v>1724969</v>
      </c>
      <c r="B136" s="92">
        <v>1</v>
      </c>
      <c r="C136" s="92" t="s">
        <v>156</v>
      </c>
      <c r="D136" s="92" t="s">
        <v>1</v>
      </c>
      <c r="E136" s="93">
        <v>20.34</v>
      </c>
      <c r="F136" s="93">
        <v>3.07</v>
      </c>
      <c r="G136" s="93">
        <v>1.75</v>
      </c>
      <c r="H136" s="93">
        <v>6.5</v>
      </c>
      <c r="I136" s="93">
        <v>16.062000000000001</v>
      </c>
      <c r="J136" s="93"/>
      <c r="K136" s="93">
        <v>26.5</v>
      </c>
      <c r="L136" s="161" t="s">
        <v>96</v>
      </c>
      <c r="M136" s="161" t="s">
        <v>200</v>
      </c>
      <c r="N136" s="161" t="s">
        <v>99</v>
      </c>
      <c r="O136" s="92" t="s">
        <v>146</v>
      </c>
      <c r="P136" s="94"/>
      <c r="Q136" s="94" t="s">
        <v>8</v>
      </c>
      <c r="R136" s="9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136" s="94" t="str">
        <f>IF(UPPER(Table1[[#This Row],[ROLLFORMED]])="YES",VLOOKUP(Table1[[#This Row],[GAUGE]],'Sheet Metal Std'!$P$1:$Q$5,2,FALSE),"-")</f>
        <v>817-00528</v>
      </c>
      <c r="T136" s="161"/>
      <c r="U136" s="94">
        <v>13.91</v>
      </c>
      <c r="V136" s="94">
        <f>Table1[[#This Row],[SINGLE PART WEIGHT (LBS)]]*Table1[[#This Row],[QTY. ]]</f>
        <v>13.91</v>
      </c>
      <c r="W136" s="9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136" s="9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136" s="94">
        <f>'Cumulative BOM'!$X136*'Cumulative BOM'!$W136</f>
        <v>9156</v>
      </c>
      <c r="Z136" s="94">
        <f>'Cumulative BOM'!$K136*'Cumulative BOM'!$E136</f>
        <v>539.01</v>
      </c>
      <c r="AA136" s="94">
        <f>(QUOTIENT('Cumulative BOM'!$W136, MIN('Cumulative BOM'!$E136,'Cumulative BOM'!$K136)))*(QUOTIENT('Cumulative BOM'!$X136,MAX('Cumulative BOM'!$E136,'Cumulative BOM'!$K136)))</f>
        <v>12</v>
      </c>
      <c r="AB136" s="94">
        <f>ROUNDUP('Cumulative BOM'!$B136/'Cumulative BOM'!$AA136*2,0)/2</f>
        <v>0.5</v>
      </c>
      <c r="AC136" s="129">
        <f>(VLOOKUP('Cumulative BOM'!$D136,'Sheet Metal Std'!$M$2:$N$16,2))*'Cumulative BOM'!$W136*'Cumulative BOM'!$X136*'Cumulative BOM'!$AB136*0.28</f>
        <v>138.95145600000001</v>
      </c>
      <c r="AD136" s="130">
        <f>Table1[[#This Row],[QTY. ]]*Table1[[#This Row],[L]]/12</f>
        <v>1.6950000000000001</v>
      </c>
    </row>
    <row r="137" spans="1:30" ht="18" x14ac:dyDescent="0.35">
      <c r="A137" s="91">
        <v>1741387</v>
      </c>
      <c r="B137" s="92">
        <v>1</v>
      </c>
      <c r="C137" s="92" t="s">
        <v>156</v>
      </c>
      <c r="D137" s="92" t="s">
        <v>1</v>
      </c>
      <c r="E137" s="93">
        <v>19.989999999999998</v>
      </c>
      <c r="F137" s="93">
        <v>3.07</v>
      </c>
      <c r="G137" s="93">
        <v>1.75</v>
      </c>
      <c r="H137" s="93">
        <v>6.5</v>
      </c>
      <c r="I137" s="93">
        <v>16.062000000000001</v>
      </c>
      <c r="J137" s="93"/>
      <c r="K137" s="93">
        <v>26.5</v>
      </c>
      <c r="L137" s="161" t="s">
        <v>96</v>
      </c>
      <c r="M137" s="161" t="s">
        <v>200</v>
      </c>
      <c r="N137" s="161" t="s">
        <v>99</v>
      </c>
      <c r="O137" s="92" t="s">
        <v>146</v>
      </c>
      <c r="P137" s="94"/>
      <c r="Q137" s="94" t="s">
        <v>8</v>
      </c>
      <c r="R137" s="9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137" s="94" t="str">
        <f>IF(UPPER(Table1[[#This Row],[ROLLFORMED]])="YES",VLOOKUP(Table1[[#This Row],[GAUGE]],'Sheet Metal Std'!$P$1:$Q$5,2,FALSE),"-")</f>
        <v>817-00528</v>
      </c>
      <c r="T137" s="161"/>
      <c r="U137" s="94">
        <v>13.62</v>
      </c>
      <c r="V137" s="94">
        <f>Table1[[#This Row],[SINGLE PART WEIGHT (LBS)]]*Table1[[#This Row],[QTY. ]]</f>
        <v>13.62</v>
      </c>
      <c r="W137" s="9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137" s="9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137" s="94">
        <f>'Cumulative BOM'!$X137*'Cumulative BOM'!$W137</f>
        <v>9156</v>
      </c>
      <c r="Z137" s="94">
        <f>'Cumulative BOM'!$K137*'Cumulative BOM'!$E137</f>
        <v>529.73500000000001</v>
      </c>
      <c r="AA137" s="94">
        <f>(QUOTIENT('Cumulative BOM'!$W137, MIN('Cumulative BOM'!$E137,'Cumulative BOM'!$K137)))*(QUOTIENT('Cumulative BOM'!$X137,MAX('Cumulative BOM'!$E137,'Cumulative BOM'!$K137)))</f>
        <v>12</v>
      </c>
      <c r="AB137" s="94">
        <f>ROUNDUP('Cumulative BOM'!$B137/'Cumulative BOM'!$AA137*2,0)/2</f>
        <v>0.5</v>
      </c>
      <c r="AC137" s="129">
        <f>(VLOOKUP('Cumulative BOM'!$D137,'Sheet Metal Std'!$M$2:$N$16,2))*'Cumulative BOM'!$W137*'Cumulative BOM'!$X137*'Cumulative BOM'!$AB137*0.28</f>
        <v>138.95145600000001</v>
      </c>
      <c r="AD137" s="130">
        <f>Table1[[#This Row],[QTY. ]]*Table1[[#This Row],[L]]/12</f>
        <v>1.6658333333333333</v>
      </c>
    </row>
    <row r="138" spans="1:30" ht="18" x14ac:dyDescent="0.35">
      <c r="A138" s="91">
        <v>1724965</v>
      </c>
      <c r="B138" s="92">
        <v>1</v>
      </c>
      <c r="C138" s="92" t="s">
        <v>157</v>
      </c>
      <c r="D138" s="92" t="s">
        <v>1</v>
      </c>
      <c r="E138" s="93">
        <v>19.79</v>
      </c>
      <c r="F138" s="93">
        <v>3.07</v>
      </c>
      <c r="G138" s="93">
        <v>1.75</v>
      </c>
      <c r="H138" s="93">
        <v>6.5</v>
      </c>
      <c r="I138" s="93">
        <v>9.1300000000000008</v>
      </c>
      <c r="J138" s="93"/>
      <c r="K138" s="93">
        <v>19.559999999999999</v>
      </c>
      <c r="L138" s="161" t="s">
        <v>96</v>
      </c>
      <c r="M138" s="161" t="s">
        <v>200</v>
      </c>
      <c r="N138" s="161" t="s">
        <v>99</v>
      </c>
      <c r="O138" s="92" t="s">
        <v>146</v>
      </c>
      <c r="P138" s="94"/>
      <c r="Q138" s="94" t="s">
        <v>8</v>
      </c>
      <c r="R138" s="9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138" s="94" t="str">
        <f>IF(UPPER(Table1[[#This Row],[ROLLFORMED]])="YES",VLOOKUP(Table1[[#This Row],[GAUGE]],'Sheet Metal Std'!$P$1:$Q$5,2,FALSE),"-")</f>
        <v>-</v>
      </c>
      <c r="T138" s="161"/>
      <c r="U138" s="94">
        <v>9.23</v>
      </c>
      <c r="V138" s="94">
        <f>Table1[[#This Row],[SINGLE PART WEIGHT (LBS)]]*Table1[[#This Row],[QTY. ]]</f>
        <v>9.23</v>
      </c>
      <c r="W138" s="9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138" s="9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138" s="94">
        <f>'Cumulative BOM'!$X138*'Cumulative BOM'!$W138</f>
        <v>9156</v>
      </c>
      <c r="Z138" s="94">
        <f>'Cumulative BOM'!$K138*'Cumulative BOM'!$E138</f>
        <v>387.09239999999994</v>
      </c>
      <c r="AA138" s="94">
        <f>(QUOTIENT('Cumulative BOM'!$W138, MIN('Cumulative BOM'!$E138,'Cumulative BOM'!$K138)))*(QUOTIENT('Cumulative BOM'!$X138,MAX('Cumulative BOM'!$E138,'Cumulative BOM'!$K138)))</f>
        <v>16</v>
      </c>
      <c r="AB138" s="94">
        <f>ROUNDUP('Cumulative BOM'!$B138/'Cumulative BOM'!$AA138*2,0)/2</f>
        <v>0.5</v>
      </c>
      <c r="AC138" s="129">
        <f>(VLOOKUP('Cumulative BOM'!$D138,'Sheet Metal Std'!$M$2:$N$16,2))*'Cumulative BOM'!$W138*'Cumulative BOM'!$X138*'Cumulative BOM'!$AB138*0.28</f>
        <v>138.95145600000001</v>
      </c>
      <c r="AD138" s="130">
        <f>Table1[[#This Row],[QTY. ]]*Table1[[#This Row],[L]]/12</f>
        <v>1.6491666666666667</v>
      </c>
    </row>
    <row r="139" spans="1:30" ht="18" x14ac:dyDescent="0.35">
      <c r="A139" s="91">
        <v>1724966</v>
      </c>
      <c r="B139" s="92">
        <v>1</v>
      </c>
      <c r="C139" s="92" t="s">
        <v>157</v>
      </c>
      <c r="D139" s="92" t="s">
        <v>1</v>
      </c>
      <c r="E139" s="93">
        <v>19.59</v>
      </c>
      <c r="F139" s="93">
        <v>3.07</v>
      </c>
      <c r="G139" s="93">
        <v>1.75</v>
      </c>
      <c r="H139" s="93">
        <v>6.5</v>
      </c>
      <c r="I139" s="93">
        <v>9.1300000000000008</v>
      </c>
      <c r="J139" s="93"/>
      <c r="K139" s="93">
        <v>19.559999999999999</v>
      </c>
      <c r="L139" s="161" t="s">
        <v>96</v>
      </c>
      <c r="M139" s="161" t="s">
        <v>200</v>
      </c>
      <c r="N139" s="161" t="s">
        <v>99</v>
      </c>
      <c r="O139" s="92" t="s">
        <v>146</v>
      </c>
      <c r="P139" s="94"/>
      <c r="Q139" s="94" t="s">
        <v>8</v>
      </c>
      <c r="R139" s="9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139" s="94" t="str">
        <f>IF(UPPER(Table1[[#This Row],[ROLLFORMED]])="YES",VLOOKUP(Table1[[#This Row],[GAUGE]],'Sheet Metal Std'!$P$1:$Q$5,2,FALSE),"-")</f>
        <v>-</v>
      </c>
      <c r="T139" s="161"/>
      <c r="U139" s="94">
        <v>9.11</v>
      </c>
      <c r="V139" s="94">
        <f>Table1[[#This Row],[SINGLE PART WEIGHT (LBS)]]*Table1[[#This Row],[QTY. ]]</f>
        <v>9.11</v>
      </c>
      <c r="W139" s="9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139" s="9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139" s="94">
        <f>'Cumulative BOM'!$X139*'Cumulative BOM'!$W139</f>
        <v>9156</v>
      </c>
      <c r="Z139" s="94">
        <f>'Cumulative BOM'!$K139*'Cumulative BOM'!$E139</f>
        <v>383.18039999999996</v>
      </c>
      <c r="AA139" s="94">
        <f>(QUOTIENT('Cumulative BOM'!$W139, MIN('Cumulative BOM'!$E139,'Cumulative BOM'!$K139)))*(QUOTIENT('Cumulative BOM'!$X139,MAX('Cumulative BOM'!$E139,'Cumulative BOM'!$K139)))</f>
        <v>16</v>
      </c>
      <c r="AB139" s="94">
        <f>ROUNDUP('Cumulative BOM'!$B139/'Cumulative BOM'!$AA139*2,0)/2</f>
        <v>0.5</v>
      </c>
      <c r="AC139" s="129">
        <f>(VLOOKUP('Cumulative BOM'!$D139,'Sheet Metal Std'!$M$2:$N$16,2))*'Cumulative BOM'!$W139*'Cumulative BOM'!$X139*'Cumulative BOM'!$AB139*0.28</f>
        <v>138.95145600000001</v>
      </c>
      <c r="AD139" s="130">
        <f>Table1[[#This Row],[QTY. ]]*Table1[[#This Row],[L]]/12</f>
        <v>1.6325000000000001</v>
      </c>
    </row>
    <row r="140" spans="1:30" ht="18" x14ac:dyDescent="0.35">
      <c r="A140" s="91">
        <v>1724970</v>
      </c>
      <c r="B140" s="92">
        <v>1</v>
      </c>
      <c r="C140" s="92" t="s">
        <v>157</v>
      </c>
      <c r="D140" s="92" t="s">
        <v>1</v>
      </c>
      <c r="E140" s="93">
        <v>130.87</v>
      </c>
      <c r="F140" s="93">
        <v>3.07</v>
      </c>
      <c r="G140" s="93">
        <v>1.75</v>
      </c>
      <c r="H140" s="93">
        <v>6.5</v>
      </c>
      <c r="I140" s="93">
        <v>9.64</v>
      </c>
      <c r="J140" s="93"/>
      <c r="K140" s="93">
        <v>19.64</v>
      </c>
      <c r="L140" s="188" t="s">
        <v>94</v>
      </c>
      <c r="M140" s="161" t="s">
        <v>147</v>
      </c>
      <c r="N140" s="161" t="s">
        <v>99</v>
      </c>
      <c r="O140" s="92" t="s">
        <v>146</v>
      </c>
      <c r="P140" s="94"/>
      <c r="Q140" s="94" t="s">
        <v>8</v>
      </c>
      <c r="R140" s="9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140" s="94" t="str">
        <f>IF(UPPER(Table1[[#This Row],[ROLLFORMED]])="YES",VLOOKUP(Table1[[#This Row],[GAUGE]],'Sheet Metal Std'!$P$1:$Q$5,2,FALSE),"-")</f>
        <v>-</v>
      </c>
      <c r="T140" s="161"/>
      <c r="U140" s="94">
        <v>77.260000000000005</v>
      </c>
      <c r="V140" s="94">
        <f>Table1[[#This Row],[SINGLE PART WEIGHT (LBS)]]*Table1[[#This Row],[QTY. ]]</f>
        <v>77.260000000000005</v>
      </c>
      <c r="W140" s="9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140" s="9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140" s="94">
        <f>'Cumulative BOM'!$X140*'Cumulative BOM'!$W140</f>
        <v>9156</v>
      </c>
      <c r="Z140" s="94">
        <f>'Cumulative BOM'!$K140*'Cumulative BOM'!$E140</f>
        <v>2570.2868000000003</v>
      </c>
      <c r="AA140" s="94">
        <f>(QUOTIENT('Cumulative BOM'!$W140, MIN('Cumulative BOM'!$E140,'Cumulative BOM'!$K140)))*(QUOTIENT('Cumulative BOM'!$X140,MAX('Cumulative BOM'!$E140,'Cumulative BOM'!$K140)))</f>
        <v>2</v>
      </c>
      <c r="AB140" s="94">
        <f>ROUNDUP('Cumulative BOM'!$B140/'Cumulative BOM'!$AA140*2,0)/2</f>
        <v>0.5</v>
      </c>
      <c r="AC140" s="129">
        <f>(VLOOKUP('Cumulative BOM'!$D140,'Sheet Metal Std'!$M$2:$N$16,2))*'Cumulative BOM'!$W140*'Cumulative BOM'!$X140*'Cumulative BOM'!$AB140*0.28</f>
        <v>138.95145600000001</v>
      </c>
      <c r="AD140" s="130">
        <f>Table1[[#This Row],[QTY. ]]*Table1[[#This Row],[L]]/12</f>
        <v>10.905833333333334</v>
      </c>
    </row>
    <row r="141" spans="1:30" ht="18" x14ac:dyDescent="0.35">
      <c r="A141" s="117">
        <v>1724994</v>
      </c>
      <c r="B141" s="118">
        <v>1</v>
      </c>
      <c r="C141" s="118"/>
      <c r="D141" s="118" t="s">
        <v>4</v>
      </c>
      <c r="E141" s="119">
        <v>21.04</v>
      </c>
      <c r="F141" s="119"/>
      <c r="G141" s="119"/>
      <c r="H141" s="119"/>
      <c r="I141" s="119"/>
      <c r="J141" s="119"/>
      <c r="K141" s="119">
        <v>118.44</v>
      </c>
      <c r="L141" s="163" t="s">
        <v>101</v>
      </c>
      <c r="M141" s="163" t="s">
        <v>148</v>
      </c>
      <c r="N141" s="163" t="s">
        <v>141</v>
      </c>
      <c r="O141" s="118" t="s">
        <v>146</v>
      </c>
      <c r="P141" s="105"/>
      <c r="Q141" s="105" t="s">
        <v>8</v>
      </c>
      <c r="R141" s="10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141" s="105" t="str">
        <f>IF(UPPER(Table1[[#This Row],[ROLLFORMED]])="YES",VLOOKUP(Table1[[#This Row],[GAUGE]],'Sheet Metal Std'!$P$1:$Q$5,2,FALSE),"-")</f>
        <v>-</v>
      </c>
      <c r="T141" s="163"/>
      <c r="U141" s="105">
        <v>36.54</v>
      </c>
      <c r="V141" s="105">
        <f>Table1[[#This Row],[SINGLE PART WEIGHT (LBS)]]*Table1[[#This Row],[QTY. ]]</f>
        <v>36.54</v>
      </c>
      <c r="W141" s="10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X141" s="10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Y141" s="105">
        <f>'Cumulative BOM'!$X141*'Cumulative BOM'!$W141</f>
        <v>7200</v>
      </c>
      <c r="Z141" s="105">
        <f>'Cumulative BOM'!$K141*'Cumulative BOM'!$E141</f>
        <v>2491.9775999999997</v>
      </c>
      <c r="AA141" s="105">
        <f>(QUOTIENT('Cumulative BOM'!$W141, MIN('Cumulative BOM'!$E141,'Cumulative BOM'!$K141)))*(QUOTIENT('Cumulative BOM'!$X141,MAX('Cumulative BOM'!$E141,'Cumulative BOM'!$K141)))</f>
        <v>2</v>
      </c>
      <c r="AB141" s="105">
        <f>ROUNDUP('Cumulative BOM'!$B141/'Cumulative BOM'!$AA141*2,0)/2</f>
        <v>0.5</v>
      </c>
      <c r="AC141" s="125">
        <f>(VLOOKUP('Cumulative BOM'!$D141,'Sheet Metal Std'!$M$2:$N$16,2))*'Cumulative BOM'!$W141*'Cumulative BOM'!$X141*'Cumulative BOM'!$AB141*0.28</f>
        <v>52.012800000000006</v>
      </c>
      <c r="AD141" s="126">
        <f>Table1[[#This Row],[QTY. ]]*Table1[[#This Row],[L]]/12</f>
        <v>1.7533333333333332</v>
      </c>
    </row>
    <row r="142" spans="1:30" ht="18" x14ac:dyDescent="0.35">
      <c r="A142" s="117">
        <v>1724997</v>
      </c>
      <c r="B142" s="118">
        <v>1</v>
      </c>
      <c r="C142" s="118"/>
      <c r="D142" s="118" t="s">
        <v>4</v>
      </c>
      <c r="E142" s="119">
        <v>118.12</v>
      </c>
      <c r="F142" s="119" t="s">
        <v>100</v>
      </c>
      <c r="G142" s="119" t="s">
        <v>100</v>
      </c>
      <c r="H142" s="119" t="s">
        <v>100</v>
      </c>
      <c r="I142" s="119" t="s">
        <v>100</v>
      </c>
      <c r="J142" s="119" t="s">
        <v>100</v>
      </c>
      <c r="K142" s="119">
        <v>2.37</v>
      </c>
      <c r="L142" s="163" t="s">
        <v>101</v>
      </c>
      <c r="M142" s="163" t="s">
        <v>148</v>
      </c>
      <c r="N142" s="163" t="s">
        <v>141</v>
      </c>
      <c r="O142" s="118" t="s">
        <v>146</v>
      </c>
      <c r="P142" s="105"/>
      <c r="Q142" s="105" t="s">
        <v>8</v>
      </c>
      <c r="R142" s="10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817-00239</v>
      </c>
      <c r="S142" s="105" t="str">
        <f>IF(UPPER(Table1[[#This Row],[ROLLFORMED]])="YES",VLOOKUP(Table1[[#This Row],[GAUGE]],'Sheet Metal Std'!$P$1:$Q$5,2,FALSE),"-")</f>
        <v>-</v>
      </c>
      <c r="T142" s="163"/>
      <c r="U142" s="105">
        <v>4.1100000000000003</v>
      </c>
      <c r="V142" s="105">
        <f>Table1[[#This Row],[SINGLE PART WEIGHT (LBS)]]*Table1[[#This Row],[QTY. ]]</f>
        <v>4.1100000000000003</v>
      </c>
      <c r="W142" s="10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X142" s="10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Y142" s="105">
        <f>'Cumulative BOM'!$X142*'Cumulative BOM'!$W142</f>
        <v>7200</v>
      </c>
      <c r="Z142" s="105">
        <f>'Cumulative BOM'!$K142*'Cumulative BOM'!$E142</f>
        <v>279.94440000000003</v>
      </c>
      <c r="AA142" s="105">
        <f>(QUOTIENT('Cumulative BOM'!$W142, MIN('Cumulative BOM'!$E142,'Cumulative BOM'!$K142)))*(QUOTIENT('Cumulative BOM'!$X142,MAX('Cumulative BOM'!$E142,'Cumulative BOM'!$K142)))</f>
        <v>21</v>
      </c>
      <c r="AB142" s="105">
        <f>ROUNDUP('Cumulative BOM'!$B142/'Cumulative BOM'!$AA142*2,0)/2</f>
        <v>0.5</v>
      </c>
      <c r="AC142" s="125">
        <f>(VLOOKUP('Cumulative BOM'!$D142,'Sheet Metal Std'!$M$2:$N$16,2))*'Cumulative BOM'!$W142*'Cumulative BOM'!$X142*'Cumulative BOM'!$AB142*0.28</f>
        <v>52.012800000000006</v>
      </c>
      <c r="AD142" s="126">
        <f>Table1[[#This Row],[QTY. ]]*Table1[[#This Row],[L]]/12</f>
        <v>9.8433333333333337</v>
      </c>
    </row>
    <row r="143" spans="1:30" ht="18" x14ac:dyDescent="0.35">
      <c r="A143" s="87"/>
      <c r="B143" s="88"/>
      <c r="C143" s="88"/>
      <c r="D143" s="88"/>
      <c r="E143" s="88"/>
      <c r="F143" s="88"/>
      <c r="G143" s="88"/>
      <c r="H143" s="88"/>
      <c r="I143" s="88"/>
      <c r="J143" s="88"/>
      <c r="K143" s="88"/>
      <c r="L143" s="169"/>
      <c r="M143" s="160" t="s">
        <v>112</v>
      </c>
      <c r="N143" s="169"/>
      <c r="O143" s="88"/>
      <c r="P143" s="89"/>
      <c r="Q143" s="89"/>
      <c r="R143" s="89"/>
      <c r="S143" s="89"/>
      <c r="T143" s="185"/>
      <c r="U143" s="89"/>
      <c r="V143" s="89"/>
      <c r="W143" s="89"/>
      <c r="X143" s="89"/>
      <c r="Y143" s="89"/>
      <c r="Z143" s="89"/>
      <c r="AA143" s="89"/>
      <c r="AB143" s="89"/>
      <c r="AC143" s="127"/>
      <c r="AD143" s="128"/>
    </row>
    <row r="144" spans="1:30" ht="18" x14ac:dyDescent="0.35">
      <c r="A144" s="131">
        <v>1724905</v>
      </c>
      <c r="B144" s="132">
        <v>9</v>
      </c>
      <c r="C144" s="100" t="s">
        <v>157</v>
      </c>
      <c r="D144" s="100" t="s">
        <v>2</v>
      </c>
      <c r="E144" s="133">
        <v>168</v>
      </c>
      <c r="F144" s="100">
        <v>5.282</v>
      </c>
      <c r="G144" s="100"/>
      <c r="H144" s="100"/>
      <c r="I144" s="100">
        <v>7.0460000000000003</v>
      </c>
      <c r="J144" s="100">
        <v>2</v>
      </c>
      <c r="K144" s="100">
        <v>14.698</v>
      </c>
      <c r="L144" s="162" t="s">
        <v>210</v>
      </c>
      <c r="M144" s="162" t="s">
        <v>201</v>
      </c>
      <c r="N144" s="162" t="s">
        <v>202</v>
      </c>
      <c r="O144" s="134" t="s">
        <v>95</v>
      </c>
      <c r="P144" s="100"/>
      <c r="Q144" s="100" t="s">
        <v>8</v>
      </c>
      <c r="R144" s="100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144" s="100" t="str">
        <f>IF(UPPER(Table1[[#This Row],[ROLLFORMED]])="YES",VLOOKUP(Table1[[#This Row],[GAUGE]],'Sheet Metal Std'!$P$1:$Q$5,2,FALSE),"-")</f>
        <v>-</v>
      </c>
      <c r="T144" s="162"/>
      <c r="U144" s="100">
        <v>50.78</v>
      </c>
      <c r="V144" s="100">
        <f>Table1[[#This Row],[SINGLE PART WEIGHT (LBS)]]*Table1[[#This Row],[QTY. ]]</f>
        <v>457.02</v>
      </c>
      <c r="W144" s="100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144" s="100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144" s="100">
        <f>'Cumulative BOM'!$X144*'Cumulative BOM'!$W144</f>
        <v>9156</v>
      </c>
      <c r="Z144" s="100">
        <f>'Cumulative BOM'!$K144*'Cumulative BOM'!$E144</f>
        <v>2469.2640000000001</v>
      </c>
      <c r="AA144" s="100">
        <f>(QUOTIENT('Cumulative BOM'!$W144, MIN('Cumulative BOM'!$E144,'Cumulative BOM'!$K144)))*(QUOTIENT('Cumulative BOM'!$X144,MAX('Cumulative BOM'!$E144,'Cumulative BOM'!$K144)))</f>
        <v>3</v>
      </c>
      <c r="AB144" s="100">
        <f>ROUNDUP('Cumulative BOM'!$B144/'Cumulative BOM'!$AA144*2,0)/2</f>
        <v>3</v>
      </c>
      <c r="AC144" s="135">
        <f>(VLOOKUP('Cumulative BOM'!$D144,'Sheet Metal Std'!$M$2:$N$16,2))*'Cumulative BOM'!$W144*'Cumulative BOM'!$X144*'Cumulative BOM'!$AB144*0.28</f>
        <v>603.74663999999996</v>
      </c>
      <c r="AD144" s="136">
        <f>Table1[[#This Row],[QTY. ]]*Table1[[#This Row],[L]]/12</f>
        <v>126</v>
      </c>
    </row>
    <row r="145" spans="1:30" ht="18" x14ac:dyDescent="0.35">
      <c r="A145" s="91">
        <v>1724748</v>
      </c>
      <c r="B145" s="92">
        <v>1</v>
      </c>
      <c r="C145" s="94" t="s">
        <v>157</v>
      </c>
      <c r="D145" s="92" t="s">
        <v>1</v>
      </c>
      <c r="E145" s="92">
        <v>143.25</v>
      </c>
      <c r="F145" s="92">
        <v>2</v>
      </c>
      <c r="G145" s="92"/>
      <c r="H145" s="92"/>
      <c r="I145" s="92">
        <v>3.9910000000000001</v>
      </c>
      <c r="J145" s="92"/>
      <c r="K145" s="92">
        <v>7.8710000000000004</v>
      </c>
      <c r="L145" s="161" t="s">
        <v>115</v>
      </c>
      <c r="M145" s="161" t="s">
        <v>203</v>
      </c>
      <c r="N145" s="161" t="s">
        <v>204</v>
      </c>
      <c r="O145" s="137" t="s">
        <v>205</v>
      </c>
      <c r="P145" s="94"/>
      <c r="Q145" s="94" t="s">
        <v>8</v>
      </c>
      <c r="R145" s="9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145" s="94" t="str">
        <f>IF(UPPER(Table1[[#This Row],[ROLLFORMED]])="YES",VLOOKUP(Table1[[#This Row],[GAUGE]],'Sheet Metal Std'!$P$1:$Q$5,2,FALSE),"-")</f>
        <v>-</v>
      </c>
      <c r="T145" s="161"/>
      <c r="U145" s="94">
        <v>32.729999999999997</v>
      </c>
      <c r="V145" s="94">
        <f>Table1[[#This Row],[SINGLE PART WEIGHT (LBS)]]*Table1[[#This Row],[QTY. ]]</f>
        <v>32.729999999999997</v>
      </c>
      <c r="W145" s="9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145" s="9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145" s="94">
        <f>'Cumulative BOM'!$X145*'Cumulative BOM'!$W145</f>
        <v>9156</v>
      </c>
      <c r="Z145" s="94">
        <f>'Cumulative BOM'!$K145*'Cumulative BOM'!$E145</f>
        <v>1127.5207500000001</v>
      </c>
      <c r="AA145" s="94">
        <f>(QUOTIENT('Cumulative BOM'!$W145, MIN('Cumulative BOM'!$E145,'Cumulative BOM'!$K145)))*(QUOTIENT('Cumulative BOM'!$X145,MAX('Cumulative BOM'!$E145,'Cumulative BOM'!$K145)))</f>
        <v>6</v>
      </c>
      <c r="AB145" s="94">
        <f>ROUNDUP('Cumulative BOM'!$B145/'Cumulative BOM'!$AA145*2,0)/2</f>
        <v>0.5</v>
      </c>
      <c r="AC145" s="129">
        <f>(VLOOKUP('Cumulative BOM'!$D145,'Sheet Metal Std'!$M$2:$N$16,2))*'Cumulative BOM'!$W145*'Cumulative BOM'!$X145*'Cumulative BOM'!$AB145*0.28</f>
        <v>138.95145600000001</v>
      </c>
      <c r="AD145" s="130">
        <f>Table1[[#This Row],[QTY. ]]*Table1[[#This Row],[L]]/12</f>
        <v>11.9375</v>
      </c>
    </row>
    <row r="146" spans="1:30" ht="18" x14ac:dyDescent="0.35">
      <c r="A146" s="91">
        <v>1724995</v>
      </c>
      <c r="B146" s="92">
        <v>1</v>
      </c>
      <c r="C146" s="92" t="s">
        <v>157</v>
      </c>
      <c r="D146" s="92" t="s">
        <v>1</v>
      </c>
      <c r="E146" s="93">
        <v>114.63</v>
      </c>
      <c r="F146" s="93">
        <v>3</v>
      </c>
      <c r="G146" s="93"/>
      <c r="H146" s="93"/>
      <c r="I146" s="93">
        <v>2.88</v>
      </c>
      <c r="J146" s="93">
        <v>4.63</v>
      </c>
      <c r="K146" s="93">
        <v>10.16</v>
      </c>
      <c r="L146" s="161" t="s">
        <v>115</v>
      </c>
      <c r="M146" s="161" t="s">
        <v>147</v>
      </c>
      <c r="N146" s="161" t="s">
        <v>206</v>
      </c>
      <c r="O146" s="92" t="s">
        <v>146</v>
      </c>
      <c r="P146" s="94"/>
      <c r="Q146" s="94" t="s">
        <v>8</v>
      </c>
      <c r="R146" s="9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146" s="94" t="str">
        <f>IF(UPPER(Table1[[#This Row],[ROLLFORMED]])="YES",VLOOKUP(Table1[[#This Row],[GAUGE]],'Sheet Metal Std'!$P$1:$Q$5,2,FALSE),"-")</f>
        <v>-</v>
      </c>
      <c r="T146" s="161"/>
      <c r="U146" s="94">
        <v>35.979999999999997</v>
      </c>
      <c r="V146" s="94">
        <f>Table1[[#This Row],[SINGLE PART WEIGHT (LBS)]]*Table1[[#This Row],[QTY. ]]</f>
        <v>35.979999999999997</v>
      </c>
      <c r="W146" s="9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146" s="9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146" s="94">
        <f>'Cumulative BOM'!$X146*'Cumulative BOM'!$W146</f>
        <v>9156</v>
      </c>
      <c r="Z146" s="94">
        <f>'Cumulative BOM'!$K146*'Cumulative BOM'!$E146</f>
        <v>1164.6407999999999</v>
      </c>
      <c r="AA146" s="94">
        <f>(QUOTIENT('Cumulative BOM'!$W146, MIN('Cumulative BOM'!$E146,'Cumulative BOM'!$K146)))*(QUOTIENT('Cumulative BOM'!$X146,MAX('Cumulative BOM'!$E146,'Cumulative BOM'!$K146)))</f>
        <v>5</v>
      </c>
      <c r="AB146" s="94">
        <f>ROUNDUP('Cumulative BOM'!$B146/'Cumulative BOM'!$AA146*2,0)/2</f>
        <v>0.5</v>
      </c>
      <c r="AC146" s="129">
        <f>(VLOOKUP('Cumulative BOM'!$D146,'Sheet Metal Std'!$M$2:$N$16,2))*'Cumulative BOM'!$W146*'Cumulative BOM'!$X146*'Cumulative BOM'!$AB146*0.28</f>
        <v>138.95145600000001</v>
      </c>
      <c r="AD146" s="130">
        <f>Table1[[#This Row],[QTY. ]]*Table1[[#This Row],[L]]/12</f>
        <v>9.5525000000000002</v>
      </c>
    </row>
    <row r="147" spans="1:30" ht="18" x14ac:dyDescent="0.35">
      <c r="A147" s="87"/>
      <c r="B147" s="88"/>
      <c r="C147" s="88"/>
      <c r="D147" s="88"/>
      <c r="E147" s="88"/>
      <c r="F147" s="88"/>
      <c r="G147" s="88"/>
      <c r="H147" s="88"/>
      <c r="I147" s="88"/>
      <c r="J147" s="88"/>
      <c r="K147" s="88"/>
      <c r="L147" s="169"/>
      <c r="M147" s="160" t="s">
        <v>116</v>
      </c>
      <c r="N147" s="169"/>
      <c r="O147" s="88"/>
      <c r="P147" s="89"/>
      <c r="Q147" s="89"/>
      <c r="R147" s="89"/>
      <c r="S147" s="89"/>
      <c r="T147" s="185"/>
      <c r="U147" s="89"/>
      <c r="V147" s="89"/>
      <c r="W147" s="89"/>
      <c r="X147" s="89"/>
      <c r="Y147" s="89"/>
      <c r="Z147" s="89"/>
      <c r="AA147" s="89"/>
      <c r="AB147" s="89"/>
      <c r="AC147" s="127"/>
      <c r="AD147" s="128"/>
    </row>
    <row r="148" spans="1:30" ht="18" x14ac:dyDescent="0.35">
      <c r="A148" s="91">
        <v>1411495</v>
      </c>
      <c r="B148" s="92">
        <v>9</v>
      </c>
      <c r="C148" s="94" t="s">
        <v>157</v>
      </c>
      <c r="D148" s="92" t="s">
        <v>1</v>
      </c>
      <c r="E148" s="138">
        <v>168</v>
      </c>
      <c r="F148" s="92" t="s">
        <v>113</v>
      </c>
      <c r="G148" s="92" t="s">
        <v>100</v>
      </c>
      <c r="H148" s="92" t="s">
        <v>100</v>
      </c>
      <c r="I148" s="93">
        <v>3</v>
      </c>
      <c r="J148" s="93">
        <v>5.75</v>
      </c>
      <c r="K148" s="93">
        <v>8.58</v>
      </c>
      <c r="L148" s="161" t="s">
        <v>114</v>
      </c>
      <c r="M148" s="166" t="s">
        <v>119</v>
      </c>
      <c r="N148" s="161" t="s">
        <v>207</v>
      </c>
      <c r="O148" s="139" t="s">
        <v>116</v>
      </c>
      <c r="P148" s="94"/>
      <c r="Q148" s="94" t="s">
        <v>8</v>
      </c>
      <c r="R148" s="9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148" s="94" t="str">
        <f>IF(UPPER(Table1[[#This Row],[ROLLFORMED]])="YES",VLOOKUP(Table1[[#This Row],[GAUGE]],'Sheet Metal Std'!$P$1:$Q$5,2,FALSE),"-")</f>
        <v>-</v>
      </c>
      <c r="T148" s="161"/>
      <c r="U148" s="94">
        <v>44.49</v>
      </c>
      <c r="V148" s="94">
        <f>Table1[[#This Row],[SINGLE PART WEIGHT (LBS)]]*Table1[[#This Row],[QTY. ]]</f>
        <v>400.41</v>
      </c>
      <c r="W148" s="9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148" s="9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148" s="94">
        <f>'Cumulative BOM'!$X148*'Cumulative BOM'!$W148</f>
        <v>9156</v>
      </c>
      <c r="Z148" s="94">
        <f>'Cumulative BOM'!$K148*'Cumulative BOM'!$E148</f>
        <v>1441.44</v>
      </c>
      <c r="AA148" s="94">
        <f>(QUOTIENT('Cumulative BOM'!$W148, MIN('Cumulative BOM'!$E148,'Cumulative BOM'!$K148)))*(QUOTIENT('Cumulative BOM'!$X148,MAX('Cumulative BOM'!$E148,'Cumulative BOM'!$K148)))</f>
        <v>6</v>
      </c>
      <c r="AB148" s="94">
        <f>ROUNDUP('Cumulative BOM'!$B148/'Cumulative BOM'!$AA148*2,0)/2</f>
        <v>1.5</v>
      </c>
      <c r="AC148" s="129">
        <f>(VLOOKUP('Cumulative BOM'!$D148,'Sheet Metal Std'!$M$2:$N$16,2))*'Cumulative BOM'!$W148*'Cumulative BOM'!$X148*'Cumulative BOM'!$AB148*0.28</f>
        <v>416.85436800000002</v>
      </c>
      <c r="AD148" s="130">
        <f>Table1[[#This Row],[QTY. ]]*Table1[[#This Row],[L]]/12</f>
        <v>126</v>
      </c>
    </row>
    <row r="149" spans="1:30" ht="18" x14ac:dyDescent="0.35">
      <c r="A149" s="104">
        <v>1412100</v>
      </c>
      <c r="B149" s="105">
        <v>9</v>
      </c>
      <c r="C149" s="105" t="s">
        <v>157</v>
      </c>
      <c r="D149" s="105" t="s">
        <v>4</v>
      </c>
      <c r="E149" s="140">
        <v>168</v>
      </c>
      <c r="F149" s="105" t="s">
        <v>113</v>
      </c>
      <c r="G149" s="105" t="s">
        <v>100</v>
      </c>
      <c r="H149" s="105" t="s">
        <v>100</v>
      </c>
      <c r="I149" s="105">
        <v>1.5</v>
      </c>
      <c r="J149" s="105">
        <v>1.5</v>
      </c>
      <c r="K149" s="106">
        <v>2.8729</v>
      </c>
      <c r="L149" s="163" t="s">
        <v>114</v>
      </c>
      <c r="M149" s="163" t="s">
        <v>97</v>
      </c>
      <c r="N149" s="163" t="s">
        <v>120</v>
      </c>
      <c r="O149" s="105" t="s">
        <v>116</v>
      </c>
      <c r="P149" s="105"/>
      <c r="Q149" s="105" t="s">
        <v>8</v>
      </c>
      <c r="R149" s="105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817-00284</v>
      </c>
      <c r="S149" s="105" t="str">
        <f>IF(UPPER(Table1[[#This Row],[ROLLFORMED]])="YES",VLOOKUP(Table1[[#This Row],[GAUGE]],'Sheet Metal Std'!$P$1:$Q$5,2,FALSE),"-")</f>
        <v>-</v>
      </c>
      <c r="T149" s="163"/>
      <c r="U149" s="105">
        <v>7.17</v>
      </c>
      <c r="V149" s="105">
        <f>Table1[[#This Row],[SINGLE PART WEIGHT (LBS)]]*Table1[[#This Row],[QTY. ]]</f>
        <v>64.53</v>
      </c>
      <c r="W149" s="105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50</v>
      </c>
      <c r="X149" s="105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149" s="105">
        <f>'Cumulative BOM'!$X149*'Cumulative BOM'!$W149</f>
        <v>8400</v>
      </c>
      <c r="Z149" s="105">
        <f>'Cumulative BOM'!$K149*'Cumulative BOM'!$E149</f>
        <v>482.6472</v>
      </c>
      <c r="AA149" s="105">
        <f>(QUOTIENT('Cumulative BOM'!$W149, MIN('Cumulative BOM'!$E149,'Cumulative BOM'!$K149)))*(QUOTIENT('Cumulative BOM'!$X149,MAX('Cumulative BOM'!$E149,'Cumulative BOM'!$K149)))</f>
        <v>17</v>
      </c>
      <c r="AB149" s="105">
        <f>ROUNDUP('Cumulative BOM'!$B149/'Cumulative BOM'!$AA149*2,0)/2</f>
        <v>1</v>
      </c>
      <c r="AC149" s="125">
        <f>(VLOOKUP('Cumulative BOM'!$D149,'Sheet Metal Std'!$M$2:$N$16,2))*'Cumulative BOM'!$W149*'Cumulative BOM'!$X149*'Cumulative BOM'!$AB149*0.28</f>
        <v>121.36320000000001</v>
      </c>
      <c r="AD149" s="126">
        <f>Table1[[#This Row],[QTY. ]]*Table1[[#This Row],[L]]/12</f>
        <v>126</v>
      </c>
    </row>
    <row r="150" spans="1:30" ht="18" x14ac:dyDescent="0.35">
      <c r="A150" s="141">
        <v>1052220</v>
      </c>
      <c r="B150" s="142">
        <v>11</v>
      </c>
      <c r="C150" s="94" t="s">
        <v>157</v>
      </c>
      <c r="D150" s="142" t="s">
        <v>1</v>
      </c>
      <c r="E150" s="143">
        <v>165.32400000000001</v>
      </c>
      <c r="F150" s="143" t="s">
        <v>113</v>
      </c>
      <c r="G150" s="143"/>
      <c r="H150" s="143"/>
      <c r="I150" s="143">
        <v>3</v>
      </c>
      <c r="J150" s="143">
        <v>3</v>
      </c>
      <c r="K150" s="143">
        <v>5.8129999999999997</v>
      </c>
      <c r="L150" s="167" t="s">
        <v>114</v>
      </c>
      <c r="M150" s="167" t="s">
        <v>208</v>
      </c>
      <c r="N150" s="167" t="s">
        <v>209</v>
      </c>
      <c r="O150" s="139" t="s">
        <v>116</v>
      </c>
      <c r="P150" s="94"/>
      <c r="Q150" s="94" t="s">
        <v>8</v>
      </c>
      <c r="R150" s="9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150" s="94" t="str">
        <f>IF(UPPER(Table1[[#This Row],[ROLLFORMED]])="YES",VLOOKUP(Table1[[#This Row],[GAUGE]],'Sheet Metal Std'!$P$1:$Q$5,2,FALSE),"-")</f>
        <v>-</v>
      </c>
      <c r="T150" s="161"/>
      <c r="U150" s="94">
        <v>30.14</v>
      </c>
      <c r="V150" s="94">
        <f>Table1[[#This Row],[SINGLE PART WEIGHT (LBS)]]*Table1[[#This Row],[QTY. ]]</f>
        <v>331.54</v>
      </c>
      <c r="W150" s="9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150" s="9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150" s="94">
        <f>'Cumulative BOM'!$X150*'Cumulative BOM'!$W150</f>
        <v>9156</v>
      </c>
      <c r="Z150" s="94">
        <f>'Cumulative BOM'!$K150*'Cumulative BOM'!$E150</f>
        <v>961.028412</v>
      </c>
      <c r="AA150" s="94">
        <f>(QUOTIENT('Cumulative BOM'!$W150, MIN('Cumulative BOM'!$E150,'Cumulative BOM'!$K150)))*(QUOTIENT('Cumulative BOM'!$X150,MAX('Cumulative BOM'!$E150,'Cumulative BOM'!$K150)))</f>
        <v>9</v>
      </c>
      <c r="AB150" s="94">
        <f>ROUNDUP('Cumulative BOM'!$B150/'Cumulative BOM'!$AA150*2,0)/2</f>
        <v>1.5</v>
      </c>
      <c r="AC150" s="129">
        <f>(VLOOKUP('Cumulative BOM'!$D150,'Sheet Metal Std'!$M$2:$N$16,2))*'Cumulative BOM'!$W150*'Cumulative BOM'!$X150*'Cumulative BOM'!$AB150*0.28</f>
        <v>416.85436800000002</v>
      </c>
      <c r="AD150" s="130">
        <f>Table1[[#This Row],[QTY. ]]*Table1[[#This Row],[L]]/12</f>
        <v>151.547</v>
      </c>
    </row>
    <row r="151" spans="1:30" ht="18" x14ac:dyDescent="0.35">
      <c r="A151" s="99">
        <v>1034272</v>
      </c>
      <c r="B151" s="100">
        <v>9</v>
      </c>
      <c r="C151" s="100" t="s">
        <v>157</v>
      </c>
      <c r="D151" s="100" t="s">
        <v>2</v>
      </c>
      <c r="E151" s="133">
        <v>168</v>
      </c>
      <c r="F151" s="101">
        <v>11.6469</v>
      </c>
      <c r="G151" s="100"/>
      <c r="H151" s="100"/>
      <c r="I151" s="101">
        <v>1.5</v>
      </c>
      <c r="J151" s="101">
        <v>4</v>
      </c>
      <c r="K151" s="101">
        <v>16.851099999999999</v>
      </c>
      <c r="L151" s="162" t="s">
        <v>115</v>
      </c>
      <c r="M151" s="162" t="s">
        <v>118</v>
      </c>
      <c r="N151" s="162" t="s">
        <v>150</v>
      </c>
      <c r="O151" s="100" t="s">
        <v>116</v>
      </c>
      <c r="P151" s="100"/>
      <c r="Q151" s="100" t="s">
        <v>8</v>
      </c>
      <c r="R151" s="100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151" s="100" t="str">
        <f>IF(UPPER(Table1[[#This Row],[ROLLFORMED]])="YES",VLOOKUP(Table1[[#This Row],[GAUGE]],'Sheet Metal Std'!$P$1:$Q$5,2,FALSE),"-")</f>
        <v>-</v>
      </c>
      <c r="T151" s="162"/>
      <c r="U151" s="100">
        <v>63.38</v>
      </c>
      <c r="V151" s="100">
        <f>Table1[[#This Row],[SINGLE PART WEIGHT (LBS)]]*Table1[[#This Row],[QTY. ]]</f>
        <v>570.42000000000007</v>
      </c>
      <c r="W151" s="100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151" s="100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151" s="100">
        <f>'Cumulative BOM'!$X151*'Cumulative BOM'!$W151</f>
        <v>9156</v>
      </c>
      <c r="Z151" s="100">
        <f>'Cumulative BOM'!$K151*'Cumulative BOM'!$E151</f>
        <v>2830.9847999999997</v>
      </c>
      <c r="AA151" s="100">
        <f>(QUOTIENT('Cumulative BOM'!$W151, MIN('Cumulative BOM'!$E151,'Cumulative BOM'!$K151)))*(QUOTIENT('Cumulative BOM'!$X151,MAX('Cumulative BOM'!$E151,'Cumulative BOM'!$K151)))</f>
        <v>3</v>
      </c>
      <c r="AB151" s="100">
        <f>ROUNDUP('Cumulative BOM'!$B151/'Cumulative BOM'!$AA151*2,0)/2</f>
        <v>3</v>
      </c>
      <c r="AC151" s="135">
        <f>(VLOOKUP('Cumulative BOM'!$D151,'Sheet Metal Std'!$M$2:$N$16,2))*'Cumulative BOM'!$W151*'Cumulative BOM'!$X151*'Cumulative BOM'!$AB151*0.28</f>
        <v>603.74663999999996</v>
      </c>
      <c r="AD151" s="136">
        <f>Table1[[#This Row],[QTY. ]]*Table1[[#This Row],[L]]/12</f>
        <v>126</v>
      </c>
    </row>
    <row r="152" spans="1:30" ht="18" x14ac:dyDescent="0.35">
      <c r="A152" s="99">
        <v>1034279</v>
      </c>
      <c r="B152" s="100">
        <v>1</v>
      </c>
      <c r="C152" s="100" t="s">
        <v>157</v>
      </c>
      <c r="D152" s="100" t="s">
        <v>2</v>
      </c>
      <c r="E152" s="144">
        <v>168</v>
      </c>
      <c r="F152" s="144">
        <v>3.532</v>
      </c>
      <c r="G152" s="144"/>
      <c r="H152" s="144"/>
      <c r="I152" s="144">
        <v>6.7430000000000003</v>
      </c>
      <c r="J152" s="144">
        <v>2</v>
      </c>
      <c r="K152" s="144">
        <v>12.645</v>
      </c>
      <c r="L152" s="181" t="s">
        <v>210</v>
      </c>
      <c r="M152" s="162" t="s">
        <v>211</v>
      </c>
      <c r="N152" s="162" t="s">
        <v>151</v>
      </c>
      <c r="O152" s="100" t="s">
        <v>116</v>
      </c>
      <c r="P152" s="100"/>
      <c r="Q152" s="100" t="s">
        <v>8</v>
      </c>
      <c r="R152" s="100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152" s="100" t="str">
        <f>IF(UPPER(Table1[[#This Row],[ROLLFORMED]])="YES",VLOOKUP(Table1[[#This Row],[GAUGE]],'Sheet Metal Std'!$P$1:$Q$5,2,FALSE),"-")</f>
        <v>-</v>
      </c>
      <c r="T152" s="162"/>
      <c r="U152" s="100">
        <v>55.41</v>
      </c>
      <c r="V152" s="100">
        <f>Table1[[#This Row],[SINGLE PART WEIGHT (LBS)]]*Table1[[#This Row],[QTY. ]]</f>
        <v>55.41</v>
      </c>
      <c r="W152" s="100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152" s="100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152" s="100">
        <f>'Cumulative BOM'!$X152*'Cumulative BOM'!$W152</f>
        <v>9156</v>
      </c>
      <c r="Z152" s="100">
        <f>'Cumulative BOM'!$K152*'Cumulative BOM'!$E152</f>
        <v>2124.36</v>
      </c>
      <c r="AA152" s="100">
        <f>(QUOTIENT('Cumulative BOM'!$W152, MIN('Cumulative BOM'!$E152,'Cumulative BOM'!$K152)))*(QUOTIENT('Cumulative BOM'!$X152,MAX('Cumulative BOM'!$E152,'Cumulative BOM'!$K152)))</f>
        <v>4</v>
      </c>
      <c r="AB152" s="100">
        <f>ROUNDUP('Cumulative BOM'!$B152/'Cumulative BOM'!$AA152*2,0)/2</f>
        <v>0.5</v>
      </c>
      <c r="AC152" s="135">
        <f>(VLOOKUP('Cumulative BOM'!$D152,'Sheet Metal Std'!$M$2:$N$16,2))*'Cumulative BOM'!$W152*'Cumulative BOM'!$X152*'Cumulative BOM'!$AB152*0.28</f>
        <v>100.62444000000001</v>
      </c>
      <c r="AD152" s="136">
        <f>Table1[[#This Row],[QTY. ]]*Table1[[#This Row],[L]]/12</f>
        <v>14</v>
      </c>
    </row>
    <row r="153" spans="1:30" ht="18" x14ac:dyDescent="0.35">
      <c r="A153" s="145">
        <v>1033907</v>
      </c>
      <c r="B153" s="94">
        <v>2</v>
      </c>
      <c r="C153" s="94" t="s">
        <v>157</v>
      </c>
      <c r="D153" s="94" t="s">
        <v>1</v>
      </c>
      <c r="E153" s="93">
        <v>160.37</v>
      </c>
      <c r="F153" s="146">
        <v>2.25</v>
      </c>
      <c r="G153" s="147" t="s">
        <v>100</v>
      </c>
      <c r="H153" s="147" t="s">
        <v>100</v>
      </c>
      <c r="I153" s="146">
        <v>9.625</v>
      </c>
      <c r="J153" s="147" t="s">
        <v>100</v>
      </c>
      <c r="K153" s="146">
        <v>16.95</v>
      </c>
      <c r="L153" s="161" t="s">
        <v>129</v>
      </c>
      <c r="M153" s="161" t="s">
        <v>212</v>
      </c>
      <c r="N153" s="161" t="s">
        <v>152</v>
      </c>
      <c r="O153" s="94" t="s">
        <v>116</v>
      </c>
      <c r="P153" s="94"/>
      <c r="Q153" s="94" t="s">
        <v>8</v>
      </c>
      <c r="R153" s="9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153" s="94" t="str">
        <f>IF(UPPER(Table1[[#This Row],[ROLLFORMED]])="YES",VLOOKUP(Table1[[#This Row],[GAUGE]],'Sheet Metal Std'!$P$1:$Q$5,2,FALSE),"-")</f>
        <v>-</v>
      </c>
      <c r="T153" s="161"/>
      <c r="U153" s="94">
        <v>86.46</v>
      </c>
      <c r="V153" s="94">
        <f>Table1[[#This Row],[SINGLE PART WEIGHT (LBS)]]*Table1[[#This Row],[QTY. ]]</f>
        <v>172.92</v>
      </c>
      <c r="W153" s="9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153" s="9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153" s="94">
        <f>'Cumulative BOM'!$X153*'Cumulative BOM'!$W153</f>
        <v>9156</v>
      </c>
      <c r="Z153" s="94">
        <f>'Cumulative BOM'!$K153*'Cumulative BOM'!$E153</f>
        <v>2718.2714999999998</v>
      </c>
      <c r="AA153" s="94">
        <f>(QUOTIENT('Cumulative BOM'!$W153, MIN('Cumulative BOM'!$E153,'Cumulative BOM'!$K153)))*(QUOTIENT('Cumulative BOM'!$X153,MAX('Cumulative BOM'!$E153,'Cumulative BOM'!$K153)))</f>
        <v>3</v>
      </c>
      <c r="AB153" s="94">
        <f>ROUNDUP('Cumulative BOM'!$B153/'Cumulative BOM'!$AA153*2,0)/2</f>
        <v>1</v>
      </c>
      <c r="AC153" s="129">
        <f>(VLOOKUP('Cumulative BOM'!$D153,'Sheet Metal Std'!$M$2:$N$16,2))*'Cumulative BOM'!$W153*'Cumulative BOM'!$X153*'Cumulative BOM'!$AB153*0.28</f>
        <v>277.90291200000001</v>
      </c>
      <c r="AD153" s="130">
        <f>Table1[[#This Row],[QTY. ]]*Table1[[#This Row],[L]]/12</f>
        <v>26.728333333333335</v>
      </c>
    </row>
    <row r="154" spans="1:30" ht="18" x14ac:dyDescent="0.35">
      <c r="A154" s="145">
        <v>1411100</v>
      </c>
      <c r="B154" s="94">
        <v>1</v>
      </c>
      <c r="C154" s="94" t="s">
        <v>157</v>
      </c>
      <c r="D154" s="94" t="s">
        <v>1</v>
      </c>
      <c r="E154" s="138">
        <v>168</v>
      </c>
      <c r="F154" s="143">
        <v>3.25</v>
      </c>
      <c r="G154" s="143"/>
      <c r="H154" s="143"/>
      <c r="I154" s="143">
        <v>2</v>
      </c>
      <c r="J154" s="143">
        <v>2</v>
      </c>
      <c r="K154" s="148">
        <v>6.9130000000000003</v>
      </c>
      <c r="L154" s="161" t="s">
        <v>122</v>
      </c>
      <c r="M154" s="161" t="s">
        <v>213</v>
      </c>
      <c r="N154" s="161" t="s">
        <v>123</v>
      </c>
      <c r="O154" s="94" t="s">
        <v>116</v>
      </c>
      <c r="P154" s="94"/>
      <c r="Q154" s="94" t="s">
        <v>8</v>
      </c>
      <c r="R154" s="9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154" s="94" t="str">
        <f>IF(UPPER(Table1[[#This Row],[ROLLFORMED]])="YES",VLOOKUP(Table1[[#This Row],[GAUGE]],'Sheet Metal Std'!$P$1:$Q$5,2,FALSE),"-")</f>
        <v>-</v>
      </c>
      <c r="T154" s="161"/>
      <c r="U154" s="94">
        <v>35.9</v>
      </c>
      <c r="V154" s="94">
        <f>Table1[[#This Row],[SINGLE PART WEIGHT (LBS)]]*Table1[[#This Row],[QTY. ]]</f>
        <v>35.9</v>
      </c>
      <c r="W154" s="9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154" s="9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154" s="94">
        <f>'Cumulative BOM'!$X154*'Cumulative BOM'!$W154</f>
        <v>9156</v>
      </c>
      <c r="Z154" s="94">
        <f>'Cumulative BOM'!$K154*'Cumulative BOM'!$E154</f>
        <v>1161.384</v>
      </c>
      <c r="AA154" s="94">
        <f>(QUOTIENT('Cumulative BOM'!$W154, MIN('Cumulative BOM'!$E154,'Cumulative BOM'!$K154)))*(QUOTIENT('Cumulative BOM'!$X154,MAX('Cumulative BOM'!$E154,'Cumulative BOM'!$K154)))</f>
        <v>7</v>
      </c>
      <c r="AB154" s="94">
        <f>ROUNDUP('Cumulative BOM'!$B154/'Cumulative BOM'!$AA154*2,0)/2</f>
        <v>0.5</v>
      </c>
      <c r="AC154" s="129">
        <f>(VLOOKUP('Cumulative BOM'!$D154,'Sheet Metal Std'!$M$2:$N$16,2))*'Cumulative BOM'!$W154*'Cumulative BOM'!$X154*'Cumulative BOM'!$AB154*0.28</f>
        <v>138.95145600000001</v>
      </c>
      <c r="AD154" s="130">
        <f>Table1[[#This Row],[QTY. ]]*Table1[[#This Row],[L]]/12</f>
        <v>14</v>
      </c>
    </row>
    <row r="155" spans="1:30" ht="18" x14ac:dyDescent="0.35">
      <c r="A155" s="145">
        <v>1411200</v>
      </c>
      <c r="B155" s="94">
        <v>1</v>
      </c>
      <c r="C155" s="94" t="s">
        <v>157</v>
      </c>
      <c r="D155" s="94" t="s">
        <v>1</v>
      </c>
      <c r="E155" s="138">
        <v>168</v>
      </c>
      <c r="F155" s="148">
        <v>3</v>
      </c>
      <c r="G155" s="148"/>
      <c r="H155" s="148"/>
      <c r="I155" s="148">
        <v>1.875</v>
      </c>
      <c r="J155" s="148">
        <v>1.875</v>
      </c>
      <c r="K155" s="148">
        <v>6.4130000000000003</v>
      </c>
      <c r="L155" s="161" t="s">
        <v>124</v>
      </c>
      <c r="M155" s="161" t="s">
        <v>213</v>
      </c>
      <c r="N155" s="161" t="s">
        <v>125</v>
      </c>
      <c r="O155" s="94" t="s">
        <v>116</v>
      </c>
      <c r="P155" s="94"/>
      <c r="Q155" s="94" t="s">
        <v>8</v>
      </c>
      <c r="R155" s="9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155" s="94" t="str">
        <f>IF(UPPER(Table1[[#This Row],[ROLLFORMED]])="YES",VLOOKUP(Table1[[#This Row],[GAUGE]],'Sheet Metal Std'!$P$1:$Q$5,2,FALSE),"-")</f>
        <v>-</v>
      </c>
      <c r="T155" s="161"/>
      <c r="U155" s="94">
        <v>33.31</v>
      </c>
      <c r="V155" s="94">
        <f>Table1[[#This Row],[SINGLE PART WEIGHT (LBS)]]*Table1[[#This Row],[QTY. ]]</f>
        <v>33.31</v>
      </c>
      <c r="W155" s="9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155" s="9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155" s="94">
        <f>'Cumulative BOM'!$X155*'Cumulative BOM'!$W155</f>
        <v>9156</v>
      </c>
      <c r="Z155" s="94">
        <f>'Cumulative BOM'!$K155*'Cumulative BOM'!$E155</f>
        <v>1077.384</v>
      </c>
      <c r="AA155" s="94">
        <f>(QUOTIENT('Cumulative BOM'!$W155, MIN('Cumulative BOM'!$E155,'Cumulative BOM'!$K155)))*(QUOTIENT('Cumulative BOM'!$X155,MAX('Cumulative BOM'!$E155,'Cumulative BOM'!$K155)))</f>
        <v>8</v>
      </c>
      <c r="AB155" s="94">
        <f>ROUNDUP('Cumulative BOM'!$B155/'Cumulative BOM'!$AA155*2,0)/2</f>
        <v>0.5</v>
      </c>
      <c r="AC155" s="129">
        <f>(VLOOKUP('Cumulative BOM'!$D155,'Sheet Metal Std'!$M$2:$N$16,2))*'Cumulative BOM'!$W155*'Cumulative BOM'!$X155*'Cumulative BOM'!$AB155*0.28</f>
        <v>138.95145600000001</v>
      </c>
      <c r="AD155" s="130">
        <f>Table1[[#This Row],[QTY. ]]*Table1[[#This Row],[L]]/12</f>
        <v>14</v>
      </c>
    </row>
    <row r="156" spans="1:30" ht="18" x14ac:dyDescent="0.35">
      <c r="A156" s="149">
        <v>1411300</v>
      </c>
      <c r="B156" s="114">
        <v>1</v>
      </c>
      <c r="C156" s="114" t="s">
        <v>157</v>
      </c>
      <c r="D156" s="114" t="s">
        <v>3</v>
      </c>
      <c r="E156" s="150">
        <v>168</v>
      </c>
      <c r="F156" s="114" t="s">
        <v>100</v>
      </c>
      <c r="G156" s="114" t="s">
        <v>100</v>
      </c>
      <c r="H156" s="114" t="s">
        <v>100</v>
      </c>
      <c r="I156" s="114" t="s">
        <v>100</v>
      </c>
      <c r="J156" s="114" t="s">
        <v>100</v>
      </c>
      <c r="K156" s="114">
        <v>3.2759999999999998</v>
      </c>
      <c r="L156" s="164" t="s">
        <v>121</v>
      </c>
      <c r="M156" s="164" t="s">
        <v>213</v>
      </c>
      <c r="N156" s="164" t="s">
        <v>126</v>
      </c>
      <c r="O156" s="114" t="s">
        <v>116</v>
      </c>
      <c r="P156" s="114"/>
      <c r="Q156" s="114" t="s">
        <v>8</v>
      </c>
      <c r="R156" s="11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817-00233</v>
      </c>
      <c r="S156" s="114" t="str">
        <f>IF(UPPER(Table1[[#This Row],[ROLLFORMED]])="YES",VLOOKUP(Table1[[#This Row],[GAUGE]],'Sheet Metal Std'!$P$1:$Q$5,2,FALSE),"-")</f>
        <v>-</v>
      </c>
      <c r="T156" s="164"/>
      <c r="U156" s="114">
        <v>10.14</v>
      </c>
      <c r="V156" s="114">
        <f>Table1[[#This Row],[SINGLE PART WEIGHT (LBS)]]*Table1[[#This Row],[QTY. ]]</f>
        <v>10.14</v>
      </c>
      <c r="W156" s="11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156" s="11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156" s="114">
        <f>'Cumulative BOM'!$X156*'Cumulative BOM'!$W156</f>
        <v>9156</v>
      </c>
      <c r="Z156" s="114">
        <f>'Cumulative BOM'!$K156*'Cumulative BOM'!$E156</f>
        <v>550.36799999999994</v>
      </c>
      <c r="AA156" s="114">
        <f>(QUOTIENT('Cumulative BOM'!$W156, MIN('Cumulative BOM'!$E156,'Cumulative BOM'!$K156)))*(QUOTIENT('Cumulative BOM'!$X156,MAX('Cumulative BOM'!$E156,'Cumulative BOM'!$K156)))</f>
        <v>16</v>
      </c>
      <c r="AB156" s="114">
        <f>ROUNDUP('Cumulative BOM'!$B156/'Cumulative BOM'!$AA156*2,0)/2</f>
        <v>0.5</v>
      </c>
      <c r="AC156" s="151">
        <f>(VLOOKUP('Cumulative BOM'!$D156,'Sheet Metal Std'!$M$2:$N$16,2))*'Cumulative BOM'!$W156*'Cumulative BOM'!$X156*'Cumulative BOM'!$AB156*0.28</f>
        <v>81.396839999999997</v>
      </c>
      <c r="AD156" s="152">
        <f>Table1[[#This Row],[QTY. ]]*Table1[[#This Row],[L]]/12</f>
        <v>14</v>
      </c>
    </row>
    <row r="157" spans="1:30" ht="18" x14ac:dyDescent="0.35">
      <c r="A157" s="99">
        <v>1028633</v>
      </c>
      <c r="B157" s="100">
        <v>36</v>
      </c>
      <c r="C157" s="100" t="s">
        <v>157</v>
      </c>
      <c r="D157" s="100" t="s">
        <v>2</v>
      </c>
      <c r="E157" s="101">
        <v>2</v>
      </c>
      <c r="F157" s="101">
        <v>13.75</v>
      </c>
      <c r="G157" s="100"/>
      <c r="H157" s="100"/>
      <c r="I157" s="101">
        <v>2.4375</v>
      </c>
      <c r="J157" s="101">
        <v>2.4375</v>
      </c>
      <c r="K157" s="101">
        <v>20.221900000000002</v>
      </c>
      <c r="L157" s="162" t="s">
        <v>117</v>
      </c>
      <c r="M157" s="162" t="s">
        <v>118</v>
      </c>
      <c r="N157" s="162" t="s">
        <v>117</v>
      </c>
      <c r="O157" s="100" t="s">
        <v>116</v>
      </c>
      <c r="P157" s="100"/>
      <c r="Q157" s="100" t="s">
        <v>8</v>
      </c>
      <c r="R157" s="100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157" s="100" t="str">
        <f>IF(UPPER(Table1[[#This Row],[ROLLFORMED]])="YES",VLOOKUP(Table1[[#This Row],[GAUGE]],'Sheet Metal Std'!$P$1:$Q$5,2,FALSE),"-")</f>
        <v>-</v>
      </c>
      <c r="T157" s="162"/>
      <c r="U157" s="100">
        <v>0.9</v>
      </c>
      <c r="V157" s="100">
        <f>Table1[[#This Row],[SINGLE PART WEIGHT (LBS)]]*Table1[[#This Row],[QTY. ]]</f>
        <v>32.4</v>
      </c>
      <c r="W157" s="100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157" s="100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157" s="100">
        <f>'Cumulative BOM'!$X157*'Cumulative BOM'!$W157</f>
        <v>9156</v>
      </c>
      <c r="Z157" s="100">
        <f>'Cumulative BOM'!$K157*'Cumulative BOM'!$E157</f>
        <v>40.443800000000003</v>
      </c>
      <c r="AA157" s="100">
        <f>(QUOTIENT('Cumulative BOM'!$W157, MIN('Cumulative BOM'!$E157,'Cumulative BOM'!$K157)))*(QUOTIENT('Cumulative BOM'!$X157,MAX('Cumulative BOM'!$E157,'Cumulative BOM'!$K157)))</f>
        <v>216</v>
      </c>
      <c r="AB157" s="100">
        <f>ROUNDUP('Cumulative BOM'!$B157/'Cumulative BOM'!$AA157*2,0)/2</f>
        <v>0.5</v>
      </c>
      <c r="AC157" s="135">
        <f>(VLOOKUP('Cumulative BOM'!$D157,'Sheet Metal Std'!$M$2:$N$16,2))*'Cumulative BOM'!$W157*'Cumulative BOM'!$X157*'Cumulative BOM'!$AB157*0.28</f>
        <v>100.62444000000001</v>
      </c>
      <c r="AD157" s="136">
        <f>Table1[[#This Row],[QTY. ]]*Table1[[#This Row],[L]]/12</f>
        <v>6</v>
      </c>
    </row>
    <row r="158" spans="1:30" ht="18" x14ac:dyDescent="0.35">
      <c r="A158" s="145">
        <v>1411900</v>
      </c>
      <c r="B158" s="94">
        <v>8</v>
      </c>
      <c r="C158" s="94" t="s">
        <v>157</v>
      </c>
      <c r="D158" s="94" t="s">
        <v>1</v>
      </c>
      <c r="E158" s="146">
        <v>168</v>
      </c>
      <c r="F158" s="146">
        <v>5.5</v>
      </c>
      <c r="G158" s="94" t="s">
        <v>100</v>
      </c>
      <c r="H158" s="94" t="s">
        <v>100</v>
      </c>
      <c r="I158" s="94">
        <v>2.125</v>
      </c>
      <c r="J158" s="94">
        <v>1.625</v>
      </c>
      <c r="K158" s="94">
        <v>8.9130000000000003</v>
      </c>
      <c r="L158" s="161" t="s">
        <v>127</v>
      </c>
      <c r="M158" s="161" t="s">
        <v>214</v>
      </c>
      <c r="N158" s="161" t="s">
        <v>128</v>
      </c>
      <c r="O158" s="94" t="s">
        <v>116</v>
      </c>
      <c r="P158" s="94"/>
      <c r="Q158" s="94" t="s">
        <v>8</v>
      </c>
      <c r="R158" s="9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158" s="94" t="str">
        <f>IF(UPPER(Table1[[#This Row],[ROLLFORMED]])="YES",VLOOKUP(Table1[[#This Row],[GAUGE]],'Sheet Metal Std'!$P$1:$Q$5,2,FALSE),"-")</f>
        <v>-</v>
      </c>
      <c r="T158" s="161"/>
      <c r="U158" s="94">
        <v>46.17</v>
      </c>
      <c r="V158" s="94">
        <f>Table1[[#This Row],[SINGLE PART WEIGHT (LBS)]]*Table1[[#This Row],[QTY. ]]</f>
        <v>369.36</v>
      </c>
      <c r="W158" s="9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158" s="9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158" s="94">
        <f>'Cumulative BOM'!$X158*'Cumulative BOM'!$W158</f>
        <v>9156</v>
      </c>
      <c r="Z158" s="94">
        <f>'Cumulative BOM'!$K158*'Cumulative BOM'!$E158</f>
        <v>1497.384</v>
      </c>
      <c r="AA158" s="94">
        <f>(QUOTIENT('Cumulative BOM'!$W158, MIN('Cumulative BOM'!$E158,'Cumulative BOM'!$K158)))*(QUOTIENT('Cumulative BOM'!$X158,MAX('Cumulative BOM'!$E158,'Cumulative BOM'!$K158)))</f>
        <v>6</v>
      </c>
      <c r="AB158" s="94">
        <f>ROUNDUP('Cumulative BOM'!$B158/'Cumulative BOM'!$AA158*2,0)/2</f>
        <v>1.5</v>
      </c>
      <c r="AC158" s="129">
        <f>(VLOOKUP('Cumulative BOM'!$D158,'Sheet Metal Std'!$M$2:$N$16,2))*'Cumulative BOM'!$W158*'Cumulative BOM'!$X158*'Cumulative BOM'!$AB158*0.28</f>
        <v>416.85436800000002</v>
      </c>
      <c r="AD158" s="130">
        <f>Table1[[#This Row],[QTY. ]]*Table1[[#This Row],[L]]/12</f>
        <v>112</v>
      </c>
    </row>
    <row r="159" spans="1:30" ht="18" x14ac:dyDescent="0.35">
      <c r="A159" s="145">
        <v>1411900</v>
      </c>
      <c r="B159" s="94">
        <v>1</v>
      </c>
      <c r="C159" s="94" t="s">
        <v>157</v>
      </c>
      <c r="D159" s="94" t="s">
        <v>1</v>
      </c>
      <c r="E159" s="146">
        <v>168</v>
      </c>
      <c r="F159" s="94">
        <v>4.125</v>
      </c>
      <c r="G159" s="94" t="s">
        <v>100</v>
      </c>
      <c r="H159" s="94" t="s">
        <v>100</v>
      </c>
      <c r="I159" s="146">
        <v>3.5</v>
      </c>
      <c r="J159" s="94">
        <v>1.625</v>
      </c>
      <c r="K159" s="94">
        <v>8.9130000000000003</v>
      </c>
      <c r="L159" s="161" t="s">
        <v>127</v>
      </c>
      <c r="M159" s="161" t="s">
        <v>149</v>
      </c>
      <c r="N159" s="161" t="s">
        <v>128</v>
      </c>
      <c r="O159" s="94" t="s">
        <v>116</v>
      </c>
      <c r="P159" s="94"/>
      <c r="Q159" s="94" t="s">
        <v>8</v>
      </c>
      <c r="R159" s="9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159" s="94" t="str">
        <f>IF(UPPER(Table1[[#This Row],[ROLLFORMED]])="YES",VLOOKUP(Table1[[#This Row],[GAUGE]],'Sheet Metal Std'!$P$1:$Q$5,2,FALSE),"-")</f>
        <v>-</v>
      </c>
      <c r="T159" s="161"/>
      <c r="U159" s="94">
        <v>46.17</v>
      </c>
      <c r="V159" s="94">
        <f>Table1[[#This Row],[SINGLE PART WEIGHT (LBS)]]*Table1[[#This Row],[QTY. ]]</f>
        <v>46.17</v>
      </c>
      <c r="W159" s="9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159" s="9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159" s="94">
        <f>'Cumulative BOM'!$X159*'Cumulative BOM'!$W159</f>
        <v>9156</v>
      </c>
      <c r="Z159" s="94">
        <f>'Cumulative BOM'!$K159*'Cumulative BOM'!$E159</f>
        <v>1497.384</v>
      </c>
      <c r="AA159" s="94">
        <f>(QUOTIENT('Cumulative BOM'!$W159, MIN('Cumulative BOM'!$E159,'Cumulative BOM'!$K159)))*(QUOTIENT('Cumulative BOM'!$X159,MAX('Cumulative BOM'!$E159,'Cumulative BOM'!$K159)))</f>
        <v>6</v>
      </c>
      <c r="AB159" s="94">
        <f>ROUNDUP('Cumulative BOM'!$B159/'Cumulative BOM'!$AA159*2,0)/2</f>
        <v>0.5</v>
      </c>
      <c r="AC159" s="129">
        <f>(VLOOKUP('Cumulative BOM'!$D159,'Sheet Metal Std'!$M$2:$N$16,2))*'Cumulative BOM'!$W159*'Cumulative BOM'!$X159*'Cumulative BOM'!$AB159*0.28</f>
        <v>138.95145600000001</v>
      </c>
      <c r="AD159" s="130">
        <f>Table1[[#This Row],[QTY. ]]*Table1[[#This Row],[L]]/12</f>
        <v>14</v>
      </c>
    </row>
    <row r="160" spans="1:30" ht="18" x14ac:dyDescent="0.35">
      <c r="A160" s="87"/>
      <c r="B160" s="88"/>
      <c r="C160" s="88"/>
      <c r="D160" s="88"/>
      <c r="E160" s="88"/>
      <c r="F160" s="88"/>
      <c r="G160" s="88"/>
      <c r="H160" s="88"/>
      <c r="I160" s="88"/>
      <c r="J160" s="88"/>
      <c r="K160" s="88"/>
      <c r="L160" s="169"/>
      <c r="M160" s="160" t="s">
        <v>130</v>
      </c>
      <c r="N160" s="169"/>
      <c r="O160" s="88"/>
      <c r="P160" s="89"/>
      <c r="Q160" s="89"/>
      <c r="R160" s="89"/>
      <c r="S160" s="89"/>
      <c r="T160" s="185"/>
      <c r="U160" s="89"/>
      <c r="V160" s="89"/>
      <c r="W160" s="89"/>
      <c r="X160" s="89"/>
      <c r="Y160" s="89"/>
      <c r="Z160" s="89"/>
      <c r="AA160" s="89"/>
      <c r="AB160" s="89"/>
      <c r="AC160" s="127"/>
      <c r="AD160" s="128"/>
    </row>
    <row r="161" spans="1:30" ht="18" x14ac:dyDescent="0.35">
      <c r="A161" s="91">
        <v>1724909</v>
      </c>
      <c r="B161" s="92">
        <v>1</v>
      </c>
      <c r="C161" s="92" t="s">
        <v>157</v>
      </c>
      <c r="D161" s="92" t="s">
        <v>1</v>
      </c>
      <c r="E161" s="93">
        <v>160.16999999999999</v>
      </c>
      <c r="F161" s="93">
        <v>3.07</v>
      </c>
      <c r="G161" s="93">
        <v>0</v>
      </c>
      <c r="H161" s="93">
        <v>0</v>
      </c>
      <c r="I161" s="93">
        <v>9.83</v>
      </c>
      <c r="J161" s="93"/>
      <c r="K161" s="93">
        <v>20.260000000000002</v>
      </c>
      <c r="L161" s="161" t="s">
        <v>96</v>
      </c>
      <c r="M161" s="161" t="s">
        <v>95</v>
      </c>
      <c r="N161" s="161" t="s">
        <v>153</v>
      </c>
      <c r="O161" s="92" t="s">
        <v>134</v>
      </c>
      <c r="P161" s="92" t="s">
        <v>91</v>
      </c>
      <c r="Q161" s="94" t="s">
        <v>8</v>
      </c>
      <c r="R161" s="9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161" s="94" t="str">
        <f>IF(UPPER(Table1[[#This Row],[ROLLFORMED]])="YES",VLOOKUP(Table1[[#This Row],[GAUGE]],'Sheet Metal Std'!$P$1:$Q$5,2,FALSE),"-")</f>
        <v>-</v>
      </c>
      <c r="T161" s="161" t="s">
        <v>130</v>
      </c>
      <c r="U161" s="94">
        <v>100.9</v>
      </c>
      <c r="V161" s="94">
        <f>Table1[[#This Row],[SINGLE PART WEIGHT (LBS)]]*Table1[[#This Row],[QTY. ]]</f>
        <v>100.9</v>
      </c>
      <c r="W161" s="9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161" s="9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161" s="94">
        <f>'Cumulative BOM'!$X161*'Cumulative BOM'!$W161</f>
        <v>9156</v>
      </c>
      <c r="Z161" s="94">
        <f>'Cumulative BOM'!$K161*'Cumulative BOM'!$E161</f>
        <v>3245.0441999999998</v>
      </c>
      <c r="AA161" s="94">
        <f>(QUOTIENT('Cumulative BOM'!$W161, MIN('Cumulative BOM'!$E161,'Cumulative BOM'!$K161)))*(QUOTIENT('Cumulative BOM'!$X161,MAX('Cumulative BOM'!$E161,'Cumulative BOM'!$K161)))</f>
        <v>2</v>
      </c>
      <c r="AB161" s="94">
        <f>ROUNDUP('Cumulative BOM'!$B161/'Cumulative BOM'!$AA161*2,0)/2</f>
        <v>0.5</v>
      </c>
      <c r="AC161" s="129">
        <f>(VLOOKUP('Cumulative BOM'!$D161,'Sheet Metal Std'!$M$2:$N$16,2))*'Cumulative BOM'!$W161*'Cumulative BOM'!$X161*'Cumulative BOM'!$AB161*0.28</f>
        <v>138.95145600000001</v>
      </c>
      <c r="AD161" s="130">
        <f>Table1[[#This Row],[QTY. ]]*Table1[[#This Row],[L]]/12</f>
        <v>13.347499999999998</v>
      </c>
    </row>
    <row r="162" spans="1:30" ht="18" x14ac:dyDescent="0.35">
      <c r="A162" s="91">
        <v>1724908</v>
      </c>
      <c r="B162" s="92">
        <v>1</v>
      </c>
      <c r="C162" s="92" t="s">
        <v>157</v>
      </c>
      <c r="D162" s="92" t="s">
        <v>1</v>
      </c>
      <c r="E162" s="93">
        <v>160.05000000000001</v>
      </c>
      <c r="F162" s="93">
        <v>3.07</v>
      </c>
      <c r="G162" s="93">
        <v>0</v>
      </c>
      <c r="H162" s="93">
        <v>0</v>
      </c>
      <c r="I162" s="93">
        <v>10.01</v>
      </c>
      <c r="J162" s="93"/>
      <c r="K162" s="93">
        <v>20.45</v>
      </c>
      <c r="L162" s="161" t="s">
        <v>96</v>
      </c>
      <c r="M162" s="161" t="s">
        <v>95</v>
      </c>
      <c r="N162" s="161" t="s">
        <v>135</v>
      </c>
      <c r="O162" s="92" t="s">
        <v>136</v>
      </c>
      <c r="P162" s="92"/>
      <c r="Q162" s="94" t="s">
        <v>8</v>
      </c>
      <c r="R162" s="9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162" s="94" t="str">
        <f>IF(UPPER(Table1[[#This Row],[ROLLFORMED]])="YES",VLOOKUP(Table1[[#This Row],[GAUGE]],'Sheet Metal Std'!$P$1:$Q$5,2,FALSE),"-")</f>
        <v>-</v>
      </c>
      <c r="T162" s="161" t="s">
        <v>130</v>
      </c>
      <c r="U162" s="94">
        <v>101.73</v>
      </c>
      <c r="V162" s="94">
        <f>Table1[[#This Row],[SINGLE PART WEIGHT (LBS)]]*Table1[[#This Row],[QTY. ]]</f>
        <v>101.73</v>
      </c>
      <c r="W162" s="9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162" s="9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162" s="94">
        <f>'Cumulative BOM'!$X162*'Cumulative BOM'!$W162</f>
        <v>9156</v>
      </c>
      <c r="Z162" s="94">
        <f>'Cumulative BOM'!$K162*'Cumulative BOM'!$E162</f>
        <v>3273.0225</v>
      </c>
      <c r="AA162" s="94">
        <f>(QUOTIENT('Cumulative BOM'!$W162, MIN('Cumulative BOM'!$E162,'Cumulative BOM'!$K162)))*(QUOTIENT('Cumulative BOM'!$X162,MAX('Cumulative BOM'!$E162,'Cumulative BOM'!$K162)))</f>
        <v>2</v>
      </c>
      <c r="AB162" s="94">
        <f>ROUNDUP('Cumulative BOM'!$B162/'Cumulative BOM'!$AA162*2,0)/2</f>
        <v>0.5</v>
      </c>
      <c r="AC162" s="129">
        <f>(VLOOKUP('Cumulative BOM'!$D162,'Sheet Metal Std'!$M$2:$N$16,2))*'Cumulative BOM'!$W162*'Cumulative BOM'!$X162*'Cumulative BOM'!$AB162*0.28</f>
        <v>138.95145600000001</v>
      </c>
      <c r="AD162" s="130">
        <f>Table1[[#This Row],[QTY. ]]*Table1[[#This Row],[L]]/12</f>
        <v>13.3375</v>
      </c>
    </row>
    <row r="163" spans="1:30" ht="18" x14ac:dyDescent="0.35">
      <c r="A163" s="91">
        <v>1724916</v>
      </c>
      <c r="B163" s="92">
        <v>1</v>
      </c>
      <c r="C163" s="92" t="s">
        <v>157</v>
      </c>
      <c r="D163" s="92" t="s">
        <v>1</v>
      </c>
      <c r="E163" s="93">
        <v>160.05000000000001</v>
      </c>
      <c r="F163" s="93">
        <v>3.07</v>
      </c>
      <c r="G163" s="93">
        <v>0</v>
      </c>
      <c r="H163" s="93">
        <v>0</v>
      </c>
      <c r="I163" s="93">
        <v>16.062000000000001</v>
      </c>
      <c r="J163" s="93"/>
      <c r="K163" s="93">
        <v>26.5</v>
      </c>
      <c r="L163" s="161" t="s">
        <v>96</v>
      </c>
      <c r="M163" s="161" t="s">
        <v>95</v>
      </c>
      <c r="N163" s="161" t="s">
        <v>135</v>
      </c>
      <c r="O163" s="92" t="s">
        <v>136</v>
      </c>
      <c r="P163" s="92" t="s">
        <v>91</v>
      </c>
      <c r="Q163" s="94" t="s">
        <v>8</v>
      </c>
      <c r="R163" s="9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163" s="94" t="str">
        <f>IF(UPPER(Table1[[#This Row],[ROLLFORMED]])="YES",VLOOKUP(Table1[[#This Row],[GAUGE]],'Sheet Metal Std'!$P$1:$Q$5,2,FALSE),"-")</f>
        <v>-</v>
      </c>
      <c r="T163" s="161" t="s">
        <v>130</v>
      </c>
      <c r="U163" s="94">
        <v>131.58000000000001</v>
      </c>
      <c r="V163" s="94">
        <f>Table1[[#This Row],[SINGLE PART WEIGHT (LBS)]]*Table1[[#This Row],[QTY. ]]</f>
        <v>131.58000000000001</v>
      </c>
      <c r="W163" s="9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163" s="9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163" s="94">
        <f>'Cumulative BOM'!$X163*'Cumulative BOM'!$W163</f>
        <v>9156</v>
      </c>
      <c r="Z163" s="94">
        <f>'Cumulative BOM'!$K163*'Cumulative BOM'!$E163</f>
        <v>4241.3250000000007</v>
      </c>
      <c r="AA163" s="94">
        <f>(QUOTIENT('Cumulative BOM'!$W163, MIN('Cumulative BOM'!$E163,'Cumulative BOM'!$K163)))*(QUOTIENT('Cumulative BOM'!$X163,MAX('Cumulative BOM'!$E163,'Cumulative BOM'!$K163)))</f>
        <v>2</v>
      </c>
      <c r="AB163" s="94">
        <f>ROUNDUP('Cumulative BOM'!$B163/'Cumulative BOM'!$AA163*2,0)/2</f>
        <v>0.5</v>
      </c>
      <c r="AC163" s="129">
        <f>(VLOOKUP('Cumulative BOM'!$D163,'Sheet Metal Std'!$M$2:$N$16,2))*'Cumulative BOM'!$W163*'Cumulative BOM'!$X163*'Cumulative BOM'!$AB163*0.28</f>
        <v>138.95145600000001</v>
      </c>
      <c r="AD163" s="130">
        <f>Table1[[#This Row],[QTY. ]]*Table1[[#This Row],[L]]/12</f>
        <v>13.3375</v>
      </c>
    </row>
    <row r="164" spans="1:30" ht="18" x14ac:dyDescent="0.35">
      <c r="A164" s="91">
        <v>1724907</v>
      </c>
      <c r="B164" s="92">
        <v>1</v>
      </c>
      <c r="C164" s="92" t="s">
        <v>157</v>
      </c>
      <c r="D164" s="92" t="s">
        <v>1</v>
      </c>
      <c r="E164" s="93">
        <v>160.05000000000001</v>
      </c>
      <c r="F164" s="93">
        <v>3.07</v>
      </c>
      <c r="G164" s="93">
        <v>0</v>
      </c>
      <c r="H164" s="93">
        <v>0</v>
      </c>
      <c r="I164" s="93">
        <v>16.062000000000001</v>
      </c>
      <c r="J164" s="93"/>
      <c r="K164" s="93">
        <v>26.06</v>
      </c>
      <c r="L164" s="188" t="s">
        <v>94</v>
      </c>
      <c r="M164" s="161" t="s">
        <v>95</v>
      </c>
      <c r="N164" s="161" t="s">
        <v>153</v>
      </c>
      <c r="O164" s="92" t="s">
        <v>136</v>
      </c>
      <c r="P164" s="92" t="s">
        <v>91</v>
      </c>
      <c r="Q164" s="94" t="s">
        <v>8</v>
      </c>
      <c r="R164" s="94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164" s="94" t="str">
        <f>IF(UPPER(Table1[[#This Row],[ROLLFORMED]])="YES",VLOOKUP(Table1[[#This Row],[GAUGE]],'Sheet Metal Std'!$P$1:$Q$5,2,FALSE),"-")</f>
        <v>-</v>
      </c>
      <c r="T164" s="161" t="s">
        <v>130</v>
      </c>
      <c r="U164" s="94">
        <v>129.44</v>
      </c>
      <c r="V164" s="94">
        <f>Table1[[#This Row],[SINGLE PART WEIGHT (LBS)]]*Table1[[#This Row],[QTY. ]]</f>
        <v>129.44</v>
      </c>
      <c r="W164" s="94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164" s="94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164" s="94">
        <f>'Cumulative BOM'!$X164*'Cumulative BOM'!$W164</f>
        <v>9156</v>
      </c>
      <c r="Z164" s="94">
        <f>'Cumulative BOM'!$K164*'Cumulative BOM'!$E164</f>
        <v>4170.9030000000002</v>
      </c>
      <c r="AA164" s="94">
        <f>(QUOTIENT('Cumulative BOM'!$W164, MIN('Cumulative BOM'!$E164,'Cumulative BOM'!$K164)))*(QUOTIENT('Cumulative BOM'!$X164,MAX('Cumulative BOM'!$E164,'Cumulative BOM'!$K164)))</f>
        <v>2</v>
      </c>
      <c r="AB164" s="94">
        <f>ROUNDUP('Cumulative BOM'!$B164/'Cumulative BOM'!$AA164*2,0)/2</f>
        <v>0.5</v>
      </c>
      <c r="AC164" s="129">
        <f>(VLOOKUP('Cumulative BOM'!$D164,'Sheet Metal Std'!$M$2:$N$16,2))*'Cumulative BOM'!$W164*'Cumulative BOM'!$X164*'Cumulative BOM'!$AB164*0.28</f>
        <v>138.95145600000001</v>
      </c>
      <c r="AD164" s="130">
        <f>Table1[[#This Row],[QTY. ]]*Table1[[#This Row],[L]]/12</f>
        <v>13.3375</v>
      </c>
    </row>
    <row r="165" spans="1:30" ht="18" x14ac:dyDescent="0.35">
      <c r="A165" s="99">
        <v>1724892</v>
      </c>
      <c r="B165" s="100">
        <v>1</v>
      </c>
      <c r="C165" s="100" t="s">
        <v>157</v>
      </c>
      <c r="D165" s="100" t="s">
        <v>2</v>
      </c>
      <c r="E165" s="101">
        <v>144.65</v>
      </c>
      <c r="F165" s="101">
        <v>3.02</v>
      </c>
      <c r="G165" s="101">
        <v>0</v>
      </c>
      <c r="H165" s="101">
        <v>0</v>
      </c>
      <c r="I165" s="101">
        <v>14.5</v>
      </c>
      <c r="J165" s="101"/>
      <c r="K165" s="101">
        <v>25</v>
      </c>
      <c r="L165" s="162" t="s">
        <v>96</v>
      </c>
      <c r="M165" s="162" t="s">
        <v>97</v>
      </c>
      <c r="N165" s="162" t="s">
        <v>154</v>
      </c>
      <c r="O165" s="100" t="s">
        <v>137</v>
      </c>
      <c r="P165" s="100"/>
      <c r="Q165" s="100" t="s">
        <v>8</v>
      </c>
      <c r="R165" s="100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165" s="100" t="str">
        <f>IF(UPPER(Table1[[#This Row],[ROLLFORMED]])="YES",VLOOKUP(Table1[[#This Row],[GAUGE]],'Sheet Metal Std'!$P$1:$Q$5,2,FALSE),"-")</f>
        <v>-</v>
      </c>
      <c r="T165" s="162" t="s">
        <v>130</v>
      </c>
      <c r="U165" s="100">
        <v>81.03</v>
      </c>
      <c r="V165" s="100">
        <f>Table1[[#This Row],[SINGLE PART WEIGHT (LBS)]]*Table1[[#This Row],[QTY. ]]</f>
        <v>81.03</v>
      </c>
      <c r="W165" s="100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165" s="100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165" s="100">
        <f>'Cumulative BOM'!$X165*'Cumulative BOM'!$W165</f>
        <v>9156</v>
      </c>
      <c r="Z165" s="100">
        <f>'Cumulative BOM'!$K165*'Cumulative BOM'!$E165</f>
        <v>3616.25</v>
      </c>
      <c r="AA165" s="100">
        <f>(QUOTIENT('Cumulative BOM'!$W165, MIN('Cumulative BOM'!$E165,'Cumulative BOM'!$K165)))*(QUOTIENT('Cumulative BOM'!$X165,MAX('Cumulative BOM'!$E165,'Cumulative BOM'!$K165)))</f>
        <v>2</v>
      </c>
      <c r="AB165" s="100">
        <f>ROUNDUP('Cumulative BOM'!$B165/'Cumulative BOM'!$AA165*2,0)/2</f>
        <v>0.5</v>
      </c>
      <c r="AC165" s="135">
        <f>(VLOOKUP('Cumulative BOM'!$D165,'Sheet Metal Std'!$M$2:$N$16,2))*'Cumulative BOM'!$W165*'Cumulative BOM'!$X165*'Cumulative BOM'!$AB165*0.28</f>
        <v>100.62444000000001</v>
      </c>
      <c r="AD165" s="136">
        <f>Table1[[#This Row],[QTY. ]]*Table1[[#This Row],[L]]/12</f>
        <v>12.054166666666667</v>
      </c>
    </row>
    <row r="166" spans="1:30" ht="18" x14ac:dyDescent="0.35">
      <c r="A166" s="99">
        <v>1724891</v>
      </c>
      <c r="B166" s="100">
        <v>1</v>
      </c>
      <c r="C166" s="100" t="s">
        <v>157</v>
      </c>
      <c r="D166" s="100" t="s">
        <v>2</v>
      </c>
      <c r="E166" s="101">
        <v>144.65</v>
      </c>
      <c r="F166" s="101">
        <v>3.02</v>
      </c>
      <c r="G166" s="101">
        <v>0</v>
      </c>
      <c r="H166" s="101">
        <v>0</v>
      </c>
      <c r="I166" s="101">
        <v>16</v>
      </c>
      <c r="J166" s="101"/>
      <c r="K166" s="101">
        <v>26.5</v>
      </c>
      <c r="L166" s="162" t="s">
        <v>96</v>
      </c>
      <c r="M166" s="162" t="s">
        <v>97</v>
      </c>
      <c r="N166" s="162" t="s">
        <v>138</v>
      </c>
      <c r="O166" s="100" t="s">
        <v>139</v>
      </c>
      <c r="P166" s="100"/>
      <c r="Q166" s="100" t="s">
        <v>8</v>
      </c>
      <c r="R166" s="100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166" s="100" t="str">
        <f>IF(UPPER(Table1[[#This Row],[ROLLFORMED]])="YES",VLOOKUP(Table1[[#This Row],[GAUGE]],'Sheet Metal Std'!$P$1:$Q$5,2,FALSE),"-")</f>
        <v>-</v>
      </c>
      <c r="T166" s="162" t="s">
        <v>130</v>
      </c>
      <c r="U166" s="100">
        <v>85.84</v>
      </c>
      <c r="V166" s="100">
        <f>Table1[[#This Row],[SINGLE PART WEIGHT (LBS)]]*Table1[[#This Row],[QTY. ]]</f>
        <v>85.84</v>
      </c>
      <c r="W166" s="100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166" s="100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166" s="100">
        <f>'Cumulative BOM'!$X166*'Cumulative BOM'!$W166</f>
        <v>9156</v>
      </c>
      <c r="Z166" s="100">
        <f>'Cumulative BOM'!$K166*'Cumulative BOM'!$E166</f>
        <v>3833.2250000000004</v>
      </c>
      <c r="AA166" s="100">
        <f>(QUOTIENT('Cumulative BOM'!$W166, MIN('Cumulative BOM'!$E166,'Cumulative BOM'!$K166)))*(QUOTIENT('Cumulative BOM'!$X166,MAX('Cumulative BOM'!$E166,'Cumulative BOM'!$K166)))</f>
        <v>2</v>
      </c>
      <c r="AB166" s="100">
        <f>ROUNDUP('Cumulative BOM'!$B166/'Cumulative BOM'!$AA166*2,0)/2</f>
        <v>0.5</v>
      </c>
      <c r="AC166" s="135">
        <f>(VLOOKUP('Cumulative BOM'!$D166,'Sheet Metal Std'!$M$2:$N$16,2))*'Cumulative BOM'!$W166*'Cumulative BOM'!$X166*'Cumulative BOM'!$AB166*0.28</f>
        <v>100.62444000000001</v>
      </c>
      <c r="AD166" s="136">
        <f>Table1[[#This Row],[QTY. ]]*Table1[[#This Row],[L]]/12</f>
        <v>12.054166666666667</v>
      </c>
    </row>
    <row r="167" spans="1:30" ht="18" x14ac:dyDescent="0.35">
      <c r="A167" s="99">
        <v>1724900</v>
      </c>
      <c r="B167" s="100">
        <v>1</v>
      </c>
      <c r="C167" s="100" t="s">
        <v>157</v>
      </c>
      <c r="D167" s="100" t="s">
        <v>2</v>
      </c>
      <c r="E167" s="101">
        <v>144.65</v>
      </c>
      <c r="F167" s="101">
        <v>3.02</v>
      </c>
      <c r="G167" s="101">
        <v>0</v>
      </c>
      <c r="H167" s="101">
        <v>0</v>
      </c>
      <c r="I167" s="101">
        <v>16</v>
      </c>
      <c r="J167" s="101"/>
      <c r="K167" s="101">
        <v>26.5</v>
      </c>
      <c r="L167" s="162" t="s">
        <v>96</v>
      </c>
      <c r="M167" s="162" t="s">
        <v>97</v>
      </c>
      <c r="N167" s="162" t="s">
        <v>138</v>
      </c>
      <c r="O167" s="100" t="s">
        <v>139</v>
      </c>
      <c r="P167" s="100" t="s">
        <v>91</v>
      </c>
      <c r="Q167" s="100" t="s">
        <v>8</v>
      </c>
      <c r="R167" s="100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167" s="100" t="str">
        <f>IF(UPPER(Table1[[#This Row],[ROLLFORMED]])="YES",VLOOKUP(Table1[[#This Row],[GAUGE]],'Sheet Metal Std'!$P$1:$Q$5,2,FALSE),"-")</f>
        <v>-</v>
      </c>
      <c r="T167" s="162" t="s">
        <v>130</v>
      </c>
      <c r="U167" s="100">
        <v>85.84</v>
      </c>
      <c r="V167" s="100">
        <f>Table1[[#This Row],[SINGLE PART WEIGHT (LBS)]]*Table1[[#This Row],[QTY. ]]</f>
        <v>85.84</v>
      </c>
      <c r="W167" s="100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167" s="100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167" s="100">
        <f>'Cumulative BOM'!$X167*'Cumulative BOM'!$W167</f>
        <v>9156</v>
      </c>
      <c r="Z167" s="100">
        <f>'Cumulative BOM'!$K167*'Cumulative BOM'!$E167</f>
        <v>3833.2250000000004</v>
      </c>
      <c r="AA167" s="100">
        <f>(QUOTIENT('Cumulative BOM'!$W167, MIN('Cumulative BOM'!$E167,'Cumulative BOM'!$K167)))*(QUOTIENT('Cumulative BOM'!$X167,MAX('Cumulative BOM'!$E167,'Cumulative BOM'!$K167)))</f>
        <v>2</v>
      </c>
      <c r="AB167" s="100">
        <f>ROUNDUP('Cumulative BOM'!$B167/'Cumulative BOM'!$AA167*2,0)/2</f>
        <v>0.5</v>
      </c>
      <c r="AC167" s="135">
        <f>(VLOOKUP('Cumulative BOM'!$D167,'Sheet Metal Std'!$M$2:$N$16,2))*'Cumulative BOM'!$W167*'Cumulative BOM'!$X167*'Cumulative BOM'!$AB167*0.28</f>
        <v>100.62444000000001</v>
      </c>
      <c r="AD167" s="136">
        <f>Table1[[#This Row],[QTY. ]]*Table1[[#This Row],[L]]/12</f>
        <v>12.054166666666667</v>
      </c>
    </row>
    <row r="168" spans="1:30" ht="18" x14ac:dyDescent="0.35">
      <c r="A168" s="99">
        <v>1724889</v>
      </c>
      <c r="B168" s="100">
        <v>1</v>
      </c>
      <c r="C168" s="100" t="s">
        <v>157</v>
      </c>
      <c r="D168" s="100" t="s">
        <v>2</v>
      </c>
      <c r="E168" s="101">
        <v>144.65</v>
      </c>
      <c r="F168" s="101">
        <v>3.02</v>
      </c>
      <c r="G168" s="101">
        <v>0</v>
      </c>
      <c r="H168" s="101">
        <v>0</v>
      </c>
      <c r="I168" s="101">
        <v>14.25</v>
      </c>
      <c r="J168" s="101"/>
      <c r="K168" s="101">
        <v>24.25</v>
      </c>
      <c r="L168" s="182" t="s">
        <v>94</v>
      </c>
      <c r="M168" s="162" t="s">
        <v>97</v>
      </c>
      <c r="N168" s="162" t="s">
        <v>154</v>
      </c>
      <c r="O168" s="100" t="s">
        <v>139</v>
      </c>
      <c r="P168" s="100" t="s">
        <v>91</v>
      </c>
      <c r="Q168" s="100" t="s">
        <v>8</v>
      </c>
      <c r="R168" s="100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168" s="100" t="str">
        <f>IF(UPPER(Table1[[#This Row],[ROLLFORMED]])="YES",VLOOKUP(Table1[[#This Row],[GAUGE]],'Sheet Metal Std'!$P$1:$Q$5,2,FALSE),"-")</f>
        <v>-</v>
      </c>
      <c r="T168" s="162" t="s">
        <v>130</v>
      </c>
      <c r="U168" s="100">
        <v>78.599999999999994</v>
      </c>
      <c r="V168" s="100">
        <f>Table1[[#This Row],[SINGLE PART WEIGHT (LBS)]]*Table1[[#This Row],[QTY. ]]</f>
        <v>78.599999999999994</v>
      </c>
      <c r="W168" s="100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168" s="100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168" s="100">
        <f>'Cumulative BOM'!$X168*'Cumulative BOM'!$W168</f>
        <v>9156</v>
      </c>
      <c r="Z168" s="100">
        <f>'Cumulative BOM'!$K168*'Cumulative BOM'!$E168</f>
        <v>3507.7625000000003</v>
      </c>
      <c r="AA168" s="100">
        <f>(QUOTIENT('Cumulative BOM'!$W168, MIN('Cumulative BOM'!$E168,'Cumulative BOM'!$K168)))*(QUOTIENT('Cumulative BOM'!$X168,MAX('Cumulative BOM'!$E168,'Cumulative BOM'!$K168)))</f>
        <v>2</v>
      </c>
      <c r="AB168" s="100">
        <f>ROUNDUP('Cumulative BOM'!$B168/'Cumulative BOM'!$AA168*2,0)/2</f>
        <v>0.5</v>
      </c>
      <c r="AC168" s="135">
        <f>(VLOOKUP('Cumulative BOM'!$D168,'Sheet Metal Std'!$M$2:$N$16,2))*'Cumulative BOM'!$W168*'Cumulative BOM'!$X168*'Cumulative BOM'!$AB168*0.28</f>
        <v>100.62444000000001</v>
      </c>
      <c r="AD168" s="136">
        <f>Table1[[#This Row],[QTY. ]]*Table1[[#This Row],[L]]/12</f>
        <v>12.054166666666667</v>
      </c>
    </row>
    <row r="169" spans="1:30" ht="18" x14ac:dyDescent="0.35">
      <c r="A169" s="131">
        <v>1724921</v>
      </c>
      <c r="B169" s="132">
        <v>1</v>
      </c>
      <c r="C169" s="132" t="s">
        <v>157</v>
      </c>
      <c r="D169" s="132" t="s">
        <v>2</v>
      </c>
      <c r="E169" s="153">
        <v>135.93</v>
      </c>
      <c r="F169" s="153">
        <v>3.02</v>
      </c>
      <c r="G169" s="153">
        <v>1.75</v>
      </c>
      <c r="H169" s="153">
        <v>0</v>
      </c>
      <c r="I169" s="153">
        <v>10.88</v>
      </c>
      <c r="J169" s="153"/>
      <c r="K169" s="153">
        <v>21.38</v>
      </c>
      <c r="L169" s="162" t="s">
        <v>96</v>
      </c>
      <c r="M169" s="162" t="s">
        <v>98</v>
      </c>
      <c r="N169" s="162" t="s">
        <v>99</v>
      </c>
      <c r="O169" s="132" t="s">
        <v>140</v>
      </c>
      <c r="P169" s="100"/>
      <c r="Q169" s="100" t="s">
        <v>8</v>
      </c>
      <c r="R169" s="100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169" s="100" t="str">
        <f>IF(UPPER(Table1[[#This Row],[ROLLFORMED]])="YES",VLOOKUP(Table1[[#This Row],[GAUGE]],'Sheet Metal Std'!$P$1:$Q$5,2,FALSE),"-")</f>
        <v>-</v>
      </c>
      <c r="T169" s="162" t="s">
        <v>130</v>
      </c>
      <c r="U169" s="100">
        <v>64.709999999999994</v>
      </c>
      <c r="V169" s="100">
        <f>Table1[[#This Row],[SINGLE PART WEIGHT (LBS)]]*Table1[[#This Row],[QTY. ]]</f>
        <v>64.709999999999994</v>
      </c>
      <c r="W169" s="100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169" s="100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169" s="100">
        <f>'Cumulative BOM'!$X169*'Cumulative BOM'!$W169</f>
        <v>9156</v>
      </c>
      <c r="Z169" s="100">
        <f>'Cumulative BOM'!$K169*'Cumulative BOM'!$E169</f>
        <v>2906.1833999999999</v>
      </c>
      <c r="AA169" s="100">
        <f>(QUOTIENT('Cumulative BOM'!$W169, MIN('Cumulative BOM'!$E169,'Cumulative BOM'!$K169)))*(QUOTIENT('Cumulative BOM'!$X169,MAX('Cumulative BOM'!$E169,'Cumulative BOM'!$K169)))</f>
        <v>2</v>
      </c>
      <c r="AB169" s="100">
        <f>ROUNDUP('Cumulative BOM'!$B169/'Cumulative BOM'!$AA169*2,0)/2</f>
        <v>0.5</v>
      </c>
      <c r="AC169" s="135">
        <f>(VLOOKUP('Cumulative BOM'!$D169,'Sheet Metal Std'!$M$2:$N$16,2))*'Cumulative BOM'!$W169*'Cumulative BOM'!$X169*'Cumulative BOM'!$AB169*0.28</f>
        <v>100.62444000000001</v>
      </c>
      <c r="AD169" s="136">
        <f>Table1[[#This Row],[QTY. ]]*Table1[[#This Row],[L]]/12</f>
        <v>11.327500000000001</v>
      </c>
    </row>
    <row r="170" spans="1:30" ht="18" x14ac:dyDescent="0.35">
      <c r="A170" s="131">
        <v>1724927</v>
      </c>
      <c r="B170" s="132">
        <v>1</v>
      </c>
      <c r="C170" s="132" t="s">
        <v>157</v>
      </c>
      <c r="D170" s="132" t="s">
        <v>2</v>
      </c>
      <c r="E170" s="153">
        <v>135.93</v>
      </c>
      <c r="F170" s="153">
        <v>3.02</v>
      </c>
      <c r="G170" s="153">
        <v>1.75</v>
      </c>
      <c r="H170" s="153">
        <v>0</v>
      </c>
      <c r="I170" s="153">
        <v>9.19</v>
      </c>
      <c r="J170" s="153"/>
      <c r="K170" s="153">
        <v>19.690000000000001</v>
      </c>
      <c r="L170" s="162" t="s">
        <v>96</v>
      </c>
      <c r="M170" s="162" t="s">
        <v>98</v>
      </c>
      <c r="N170" s="162" t="s">
        <v>99</v>
      </c>
      <c r="O170" s="132" t="s">
        <v>140</v>
      </c>
      <c r="P170" s="100"/>
      <c r="Q170" s="100" t="s">
        <v>8</v>
      </c>
      <c r="R170" s="100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170" s="100" t="str">
        <f>IF(UPPER(Table1[[#This Row],[ROLLFORMED]])="YES",VLOOKUP(Table1[[#This Row],[GAUGE]],'Sheet Metal Std'!$P$1:$Q$5,2,FALSE),"-")</f>
        <v>-</v>
      </c>
      <c r="T170" s="162" t="s">
        <v>130</v>
      </c>
      <c r="U170" s="100">
        <v>59.59</v>
      </c>
      <c r="V170" s="100">
        <f>Table1[[#This Row],[SINGLE PART WEIGHT (LBS)]]*Table1[[#This Row],[QTY. ]]</f>
        <v>59.59</v>
      </c>
      <c r="W170" s="100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170" s="100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170" s="100">
        <f>'Cumulative BOM'!$X170*'Cumulative BOM'!$W170</f>
        <v>9156</v>
      </c>
      <c r="Z170" s="100">
        <f>'Cumulative BOM'!$K170*'Cumulative BOM'!$E170</f>
        <v>2676.4617000000003</v>
      </c>
      <c r="AA170" s="100">
        <f>(QUOTIENT('Cumulative BOM'!$W170, MIN('Cumulative BOM'!$E170,'Cumulative BOM'!$K170)))*(QUOTIENT('Cumulative BOM'!$X170,MAX('Cumulative BOM'!$E170,'Cumulative BOM'!$K170)))</f>
        <v>2</v>
      </c>
      <c r="AB170" s="100">
        <f>ROUNDUP('Cumulative BOM'!$B170/'Cumulative BOM'!$AA170*2,0)/2</f>
        <v>0.5</v>
      </c>
      <c r="AC170" s="135">
        <f>(VLOOKUP('Cumulative BOM'!$D170,'Sheet Metal Std'!$M$2:$N$16,2))*'Cumulative BOM'!$W170*'Cumulative BOM'!$X170*'Cumulative BOM'!$AB170*0.28</f>
        <v>100.62444000000001</v>
      </c>
      <c r="AD170" s="136">
        <f>Table1[[#This Row],[QTY. ]]*Table1[[#This Row],[L]]/12</f>
        <v>11.327500000000001</v>
      </c>
    </row>
    <row r="171" spans="1:30" ht="18" x14ac:dyDescent="0.35">
      <c r="A171" s="131">
        <v>1724934</v>
      </c>
      <c r="B171" s="132">
        <v>1</v>
      </c>
      <c r="C171" s="132" t="s">
        <v>157</v>
      </c>
      <c r="D171" s="132" t="s">
        <v>2</v>
      </c>
      <c r="E171" s="153">
        <v>135.93</v>
      </c>
      <c r="F171" s="153">
        <v>3.02</v>
      </c>
      <c r="G171" s="153">
        <v>1.75</v>
      </c>
      <c r="H171" s="153">
        <v>0</v>
      </c>
      <c r="I171" s="153">
        <v>9.25</v>
      </c>
      <c r="J171" s="153"/>
      <c r="K171" s="153">
        <v>19.75</v>
      </c>
      <c r="L171" s="162" t="s">
        <v>96</v>
      </c>
      <c r="M171" s="162" t="s">
        <v>98</v>
      </c>
      <c r="N171" s="162" t="s">
        <v>99</v>
      </c>
      <c r="O171" s="132" t="s">
        <v>142</v>
      </c>
      <c r="P171" s="132"/>
      <c r="Q171" s="100" t="s">
        <v>8</v>
      </c>
      <c r="R171" s="100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171" s="100" t="str">
        <f>IF(UPPER(Table1[[#This Row],[ROLLFORMED]])="YES",VLOOKUP(Table1[[#This Row],[GAUGE]],'Sheet Metal Std'!$P$1:$Q$5,2,FALSE),"-")</f>
        <v>-</v>
      </c>
      <c r="T171" s="162" t="s">
        <v>130</v>
      </c>
      <c r="U171" s="100">
        <v>59.77</v>
      </c>
      <c r="V171" s="100">
        <f>Table1[[#This Row],[SINGLE PART WEIGHT (LBS)]]*Table1[[#This Row],[QTY. ]]</f>
        <v>59.77</v>
      </c>
      <c r="W171" s="100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171" s="100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171" s="100">
        <f>'Cumulative BOM'!$X171*'Cumulative BOM'!$W171</f>
        <v>9156</v>
      </c>
      <c r="Z171" s="100">
        <f>'Cumulative BOM'!$K171*'Cumulative BOM'!$E171</f>
        <v>2684.6175000000003</v>
      </c>
      <c r="AA171" s="100">
        <f>(QUOTIENT('Cumulative BOM'!$W171, MIN('Cumulative BOM'!$E171,'Cumulative BOM'!$K171)))*(QUOTIENT('Cumulative BOM'!$X171,MAX('Cumulative BOM'!$E171,'Cumulative BOM'!$K171)))</f>
        <v>2</v>
      </c>
      <c r="AB171" s="100">
        <f>ROUNDUP('Cumulative BOM'!$B171/'Cumulative BOM'!$AA171*2,0)/2</f>
        <v>0.5</v>
      </c>
      <c r="AC171" s="135">
        <f>(VLOOKUP('Cumulative BOM'!$D171,'Sheet Metal Std'!$M$2:$N$16,2))*'Cumulative BOM'!$W171*'Cumulative BOM'!$X171*'Cumulative BOM'!$AB171*0.28</f>
        <v>100.62444000000001</v>
      </c>
      <c r="AD171" s="136">
        <f>Table1[[#This Row],[QTY. ]]*Table1[[#This Row],[L]]/12</f>
        <v>11.327500000000001</v>
      </c>
    </row>
    <row r="172" spans="1:30" ht="18" x14ac:dyDescent="0.35">
      <c r="A172" s="131">
        <v>1724944</v>
      </c>
      <c r="B172" s="132">
        <v>1</v>
      </c>
      <c r="C172" s="132" t="s">
        <v>157</v>
      </c>
      <c r="D172" s="132" t="s">
        <v>2</v>
      </c>
      <c r="E172" s="153">
        <v>132.68</v>
      </c>
      <c r="F172" s="153">
        <v>3.02</v>
      </c>
      <c r="G172" s="153">
        <v>1.75</v>
      </c>
      <c r="H172" s="153">
        <v>0</v>
      </c>
      <c r="I172" s="153">
        <v>10.76</v>
      </c>
      <c r="J172" s="153"/>
      <c r="K172" s="153">
        <v>21.26</v>
      </c>
      <c r="L172" s="162" t="s">
        <v>96</v>
      </c>
      <c r="M172" s="162" t="s">
        <v>103</v>
      </c>
      <c r="N172" s="162" t="s">
        <v>99</v>
      </c>
      <c r="O172" s="132" t="s">
        <v>144</v>
      </c>
      <c r="P172" s="132"/>
      <c r="Q172" s="100" t="s">
        <v>8</v>
      </c>
      <c r="R172" s="100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172" s="100" t="str">
        <f>IF(UPPER(Table1[[#This Row],[ROLLFORMED]])="YES",VLOOKUP(Table1[[#This Row],[GAUGE]],'Sheet Metal Std'!$P$1:$Q$5,2,FALSE),"-")</f>
        <v>-</v>
      </c>
      <c r="T172" s="162" t="s">
        <v>130</v>
      </c>
      <c r="U172" s="100">
        <v>62.78</v>
      </c>
      <c r="V172" s="100">
        <f>Table1[[#This Row],[SINGLE PART WEIGHT (LBS)]]*Table1[[#This Row],[QTY. ]]</f>
        <v>62.78</v>
      </c>
      <c r="W172" s="100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172" s="100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172" s="100">
        <f>'Cumulative BOM'!$X172*'Cumulative BOM'!$W172</f>
        <v>9156</v>
      </c>
      <c r="Z172" s="100">
        <f>'Cumulative BOM'!$K172*'Cumulative BOM'!$E172</f>
        <v>2820.7768000000005</v>
      </c>
      <c r="AA172" s="100">
        <f>(QUOTIENT('Cumulative BOM'!$W172, MIN('Cumulative BOM'!$E172,'Cumulative BOM'!$K172)))*(QUOTIENT('Cumulative BOM'!$X172,MAX('Cumulative BOM'!$E172,'Cumulative BOM'!$K172)))</f>
        <v>2</v>
      </c>
      <c r="AB172" s="100">
        <f>ROUNDUP('Cumulative BOM'!$B172/'Cumulative BOM'!$AA172*2,0)/2</f>
        <v>0.5</v>
      </c>
      <c r="AC172" s="135">
        <f>(VLOOKUP('Cumulative BOM'!$D172,'Sheet Metal Std'!$M$2:$N$16,2))*'Cumulative BOM'!$W172*'Cumulative BOM'!$X172*'Cumulative BOM'!$AB172*0.28</f>
        <v>100.62444000000001</v>
      </c>
      <c r="AD172" s="136">
        <f>Table1[[#This Row],[QTY. ]]*Table1[[#This Row],[L]]/12</f>
        <v>11.056666666666667</v>
      </c>
    </row>
    <row r="173" spans="1:30" ht="18" x14ac:dyDescent="0.35">
      <c r="A173" s="131">
        <v>1724942</v>
      </c>
      <c r="B173" s="132">
        <v>1</v>
      </c>
      <c r="C173" s="132" t="s">
        <v>157</v>
      </c>
      <c r="D173" s="132" t="s">
        <v>2</v>
      </c>
      <c r="E173" s="153">
        <v>132.68</v>
      </c>
      <c r="F173" s="153">
        <v>3.02</v>
      </c>
      <c r="G173" s="153">
        <v>1.75</v>
      </c>
      <c r="H173" s="153">
        <v>0</v>
      </c>
      <c r="I173" s="153">
        <v>8.26</v>
      </c>
      <c r="J173" s="153"/>
      <c r="K173" s="153">
        <v>18.760000000000002</v>
      </c>
      <c r="L173" s="162" t="s">
        <v>96</v>
      </c>
      <c r="M173" s="162" t="s">
        <v>103</v>
      </c>
      <c r="N173" s="162" t="s">
        <v>99</v>
      </c>
      <c r="O173" s="132" t="s">
        <v>133</v>
      </c>
      <c r="P173" s="100"/>
      <c r="Q173" s="100" t="s">
        <v>8</v>
      </c>
      <c r="R173" s="100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173" s="100" t="str">
        <f>IF(UPPER(Table1[[#This Row],[ROLLFORMED]])="YES",VLOOKUP(Table1[[#This Row],[GAUGE]],'Sheet Metal Std'!$P$1:$Q$5,2,FALSE),"-")</f>
        <v>-</v>
      </c>
      <c r="T173" s="162" t="s">
        <v>130</v>
      </c>
      <c r="U173" s="100">
        <v>55.38</v>
      </c>
      <c r="V173" s="100">
        <f>Table1[[#This Row],[SINGLE PART WEIGHT (LBS)]]*Table1[[#This Row],[QTY. ]]</f>
        <v>55.38</v>
      </c>
      <c r="W173" s="100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173" s="100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173" s="100">
        <f>'Cumulative BOM'!$X173*'Cumulative BOM'!$W173</f>
        <v>9156</v>
      </c>
      <c r="Z173" s="100">
        <f>'Cumulative BOM'!$K173*'Cumulative BOM'!$E173</f>
        <v>2489.0768000000003</v>
      </c>
      <c r="AA173" s="100">
        <f>(QUOTIENT('Cumulative BOM'!$W173, MIN('Cumulative BOM'!$E173,'Cumulative BOM'!$K173)))*(QUOTIENT('Cumulative BOM'!$X173,MAX('Cumulative BOM'!$E173,'Cumulative BOM'!$K173)))</f>
        <v>2</v>
      </c>
      <c r="AB173" s="100">
        <f>ROUNDUP('Cumulative BOM'!$B173/'Cumulative BOM'!$AA173*2,0)/2</f>
        <v>0.5</v>
      </c>
      <c r="AC173" s="135">
        <f>(VLOOKUP('Cumulative BOM'!$D173,'Sheet Metal Std'!$M$2:$N$16,2))*'Cumulative BOM'!$W173*'Cumulative BOM'!$X173*'Cumulative BOM'!$AB173*0.28</f>
        <v>100.62444000000001</v>
      </c>
      <c r="AD173" s="136">
        <f>Table1[[#This Row],[QTY. ]]*Table1[[#This Row],[L]]/12</f>
        <v>11.056666666666667</v>
      </c>
    </row>
    <row r="174" spans="1:30" ht="18" x14ac:dyDescent="0.35">
      <c r="A174" s="131">
        <v>1724958</v>
      </c>
      <c r="B174" s="132">
        <v>1</v>
      </c>
      <c r="C174" s="132" t="s">
        <v>157</v>
      </c>
      <c r="D174" s="132" t="s">
        <v>2</v>
      </c>
      <c r="E174" s="153">
        <v>132.87</v>
      </c>
      <c r="F174" s="153">
        <v>3.02</v>
      </c>
      <c r="G174" s="153">
        <v>1.75</v>
      </c>
      <c r="H174" s="153">
        <v>6.5</v>
      </c>
      <c r="I174" s="153">
        <v>12.12</v>
      </c>
      <c r="J174" s="153"/>
      <c r="K174" s="153">
        <v>22.62</v>
      </c>
      <c r="L174" s="162" t="s">
        <v>96</v>
      </c>
      <c r="M174" s="162" t="s">
        <v>107</v>
      </c>
      <c r="N174" s="162" t="s">
        <v>99</v>
      </c>
      <c r="O174" s="132" t="s">
        <v>145</v>
      </c>
      <c r="P174" s="100"/>
      <c r="Q174" s="100" t="s">
        <v>8</v>
      </c>
      <c r="R174" s="100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817-00230</v>
      </c>
      <c r="S174" s="100" t="str">
        <f>IF(UPPER(Table1[[#This Row],[ROLLFORMED]])="YES",VLOOKUP(Table1[[#This Row],[GAUGE]],'Sheet Metal Std'!$P$1:$Q$5,2,FALSE),"-")</f>
        <v>-</v>
      </c>
      <c r="T174" s="162" t="s">
        <v>130</v>
      </c>
      <c r="U174" s="100">
        <v>65.38</v>
      </c>
      <c r="V174" s="100">
        <f>Table1[[#This Row],[SINGLE PART WEIGHT (LBS)]]*Table1[[#This Row],[QTY. ]]</f>
        <v>65.38</v>
      </c>
      <c r="W174" s="100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174" s="100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174" s="100">
        <f>'Cumulative BOM'!$X174*'Cumulative BOM'!$W174</f>
        <v>9156</v>
      </c>
      <c r="Z174" s="100">
        <f>'Cumulative BOM'!$K174*'Cumulative BOM'!$E174</f>
        <v>3005.5194000000001</v>
      </c>
      <c r="AA174" s="100">
        <f>(QUOTIENT('Cumulative BOM'!$W174, MIN('Cumulative BOM'!$E174,'Cumulative BOM'!$K174)))*(QUOTIENT('Cumulative BOM'!$X174,MAX('Cumulative BOM'!$E174,'Cumulative BOM'!$K174)))</f>
        <v>2</v>
      </c>
      <c r="AB174" s="100">
        <f>ROUNDUP('Cumulative BOM'!$B174/'Cumulative BOM'!$AA174*2,0)/2</f>
        <v>0.5</v>
      </c>
      <c r="AC174" s="135">
        <f>(VLOOKUP('Cumulative BOM'!$D174,'Sheet Metal Std'!$M$2:$N$16,2))*'Cumulative BOM'!$W174*'Cumulative BOM'!$X174*'Cumulative BOM'!$AB174*0.28</f>
        <v>100.62444000000001</v>
      </c>
      <c r="AD174" s="136">
        <f>Table1[[#This Row],[QTY. ]]*Table1[[#This Row],[L]]/12</f>
        <v>11.0725</v>
      </c>
    </row>
    <row r="175" spans="1:30" ht="18" x14ac:dyDescent="0.35">
      <c r="A175" s="154">
        <v>1725020</v>
      </c>
      <c r="B175" s="155">
        <v>1</v>
      </c>
      <c r="C175" s="155" t="s">
        <v>157</v>
      </c>
      <c r="D175" s="155" t="s">
        <v>1</v>
      </c>
      <c r="E175" s="156">
        <v>133.59</v>
      </c>
      <c r="F175" s="156">
        <v>3.07</v>
      </c>
      <c r="G175" s="156">
        <v>1.75</v>
      </c>
      <c r="H175" s="156">
        <v>6.5</v>
      </c>
      <c r="I175" s="156">
        <v>9.64</v>
      </c>
      <c r="J175" s="156"/>
      <c r="K175" s="156">
        <v>19.64</v>
      </c>
      <c r="L175" s="190" t="s">
        <v>94</v>
      </c>
      <c r="M175" s="168" t="s">
        <v>147</v>
      </c>
      <c r="N175" s="168" t="s">
        <v>99</v>
      </c>
      <c r="O175" s="155" t="s">
        <v>146</v>
      </c>
      <c r="P175" s="157"/>
      <c r="Q175" s="157" t="s">
        <v>8</v>
      </c>
      <c r="R175" s="157" t="str">
        <f>IF(VLOOKUP(Table1[[#This Row],[GAUGE]]&amp;Table1[[#This Row],[SHEET WIDTH]]&amp;Table1[[#This Row],[SHEET LENGTH]],'Sheet Metal Std'!A$2:K$103,MATCH(Table1[[#This Row],[MATERIAL]],'Sheet Metal Std'!A$1:K$1,0),0)='Sheet Metal Std'!$E$59,"",VLOOKUP(Table1[[#This Row],[GAUGE]]&amp;Table1[[#This Row],[SHEET WIDTH]]&amp;Table1[[#This Row],[SHEET LENGTH]],'Sheet Metal Std'!A$2:K$103,MATCH(Table1[[#This Row],[MATERIAL]],'Sheet Metal Std'!A$1:K$1,0),0))</f>
        <v>817-00226</v>
      </c>
      <c r="S175" s="157" t="str">
        <f>IF(UPPER(Table1[[#This Row],[ROLLFORMED]])="YES",VLOOKUP(Table1[[#This Row],[GAUGE]],'Sheet Metal Std'!$P$1:$Q$5,2,FALSE),"-")</f>
        <v>-</v>
      </c>
      <c r="T175" s="168" t="s">
        <v>130</v>
      </c>
      <c r="U175" s="157">
        <v>78.89</v>
      </c>
      <c r="V175" s="157">
        <f>Table1[[#This Row],[SINGLE PART WEIGHT (LBS)]]*Table1[[#This Row],[QTY. ]]</f>
        <v>78.89</v>
      </c>
      <c r="W175" s="157">
        <f>IF(AND(Table1[[#This Row],[MATERIAL]]="G90 Grade SS50", Table1[[#This Row],[GAUGE]]="18GA"), 50,IF(AND(Table1[[#This Row],[MATERIAL]]="G90 Grade SS50", Table1[[#This Row],[GAUGE]]&lt;&gt;"18GA"), 54.5,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54.5</v>
      </c>
      <c r="X175" s="157">
        <f>IF(Table1[[#This Row],[MATERIAL]]="G90 Grade SS50",IF(Table1[[#This Row],[GAUGE]]="18GA",IF(Table1[[#This Row],[L]]&lt;=144,144,IF(Table1[[#This Row],[L]]&lt;=168,168,0)),IF(Table1[[#This Row],[L]]&lt;=168,168,IF(Table1[[#This Row],[L]]&lt;=240,240,0))),IF(Table1[[#This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Y175" s="157">
        <f>'Cumulative BOM'!$X175*'Cumulative BOM'!$W175</f>
        <v>9156</v>
      </c>
      <c r="Z175" s="157">
        <f>'Cumulative BOM'!$K175*'Cumulative BOM'!$E175</f>
        <v>2623.7076000000002</v>
      </c>
      <c r="AA175" s="157">
        <f>(QUOTIENT('Cumulative BOM'!$W175, MIN('Cumulative BOM'!$E175,'Cumulative BOM'!$K175)))*(QUOTIENT('Cumulative BOM'!$X175,MAX('Cumulative BOM'!$E175,'Cumulative BOM'!$K175)))</f>
        <v>2</v>
      </c>
      <c r="AB175" s="157">
        <f>ROUNDUP('Cumulative BOM'!$B175/'Cumulative BOM'!$AA175*2,0)/2</f>
        <v>0.5</v>
      </c>
      <c r="AC175" s="158">
        <f>(VLOOKUP('Cumulative BOM'!$D175,'Sheet Metal Std'!$M$2:$N$16,2))*'Cumulative BOM'!$W175*'Cumulative BOM'!$X175*'Cumulative BOM'!$AB175*0.28</f>
        <v>138.95145600000001</v>
      </c>
      <c r="AD175" s="159">
        <f>Table1[[#This Row],[QTY. ]]*Table1[[#This Row],[L]]/12</f>
        <v>11.1325</v>
      </c>
    </row>
  </sheetData>
  <mergeCells count="6">
    <mergeCell ref="P1:T2"/>
    <mergeCell ref="A1:B1"/>
    <mergeCell ref="A2:B2"/>
    <mergeCell ref="C1:I1"/>
    <mergeCell ref="C2:I2"/>
    <mergeCell ref="N1:O2"/>
  </mergeCells>
  <phoneticPr fontId="4" type="noConversion"/>
  <conditionalFormatting sqref="A4:O4 A5:T5 A6:O6 A7:T7 A8:O8 A9:T11 A12:O12 A13:T15 A16:O16 A17:T17 A18:O18 A19:T55 A56:O56 A57:T73 A74:O74 A75:T100 A101:O101 A102:T113 A114:O114 A115:T129 A130:O130 A131:T142 A143:O143 A144:T146 A147:O147 A148:T159 A160:O160 A161:T175">
    <cfRule type="expression" dxfId="102" priority="225">
      <formula>IF(AND($C4="NO",$D4="16GA",$E4&gt;168),TRUE,FALSE)</formula>
    </cfRule>
  </conditionalFormatting>
  <conditionalFormatting sqref="U5 U7 U9:U11 U13:U15 U17 U19:U55 U57:U73 U75:U100 U102:U113 U115:U129 U131:U142 U144:U146 U148:U159 U161:U175">
    <cfRule type="expression" dxfId="101" priority="224">
      <formula>IF(AND($C5="NO",$D5="16GA",$E5&gt;168),TRUE,FALSE)</formula>
    </cfRule>
  </conditionalFormatting>
  <conditionalFormatting sqref="V7:AB7">
    <cfRule type="expression" dxfId="100" priority="115">
      <formula>IF(AND($C7="NO",$D7="16GA",$E7&gt;168),TRUE,FALSE)</formula>
    </cfRule>
  </conditionalFormatting>
  <conditionalFormatting sqref="V9:AB11">
    <cfRule type="expression" dxfId="99" priority="112">
      <formula>IF(AND($C9="NO",$D9="16GA",$E9&gt;168),TRUE,FALSE)</formula>
    </cfRule>
  </conditionalFormatting>
  <conditionalFormatting sqref="V13:AB15">
    <cfRule type="expression" dxfId="98" priority="109">
      <formula>IF(AND($C13="NO",$D13="16GA",$E13&gt;168),TRUE,FALSE)</formula>
    </cfRule>
  </conditionalFormatting>
  <conditionalFormatting sqref="V17:AB17">
    <cfRule type="expression" dxfId="97" priority="108">
      <formula>IF(AND($C17="NO",$D17="16GA",$E17&gt;168),TRUE,FALSE)</formula>
    </cfRule>
  </conditionalFormatting>
  <conditionalFormatting sqref="V19:AB55">
    <cfRule type="expression" dxfId="96" priority="71">
      <formula>IF(AND($C19="NO",$D19="16GA",$E19&gt;168),TRUE,FALSE)</formula>
    </cfRule>
  </conditionalFormatting>
  <conditionalFormatting sqref="V57:AB73">
    <cfRule type="expression" dxfId="95" priority="54">
      <formula>IF(AND($C57="NO",$D57="16GA",$E57&gt;168),TRUE,FALSE)</formula>
    </cfRule>
  </conditionalFormatting>
  <conditionalFormatting sqref="V75:AB100">
    <cfRule type="expression" dxfId="94" priority="28">
      <formula>IF(AND($C75="NO",$D75="16GA",$E75&gt;168),TRUE,FALSE)</formula>
    </cfRule>
  </conditionalFormatting>
  <conditionalFormatting sqref="V102:AB113">
    <cfRule type="expression" dxfId="93" priority="16">
      <formula>IF(AND($C102="NO",$D102="16GA",$E102&gt;168),TRUE,FALSE)</formula>
    </cfRule>
  </conditionalFormatting>
  <conditionalFormatting sqref="V115:AB129">
    <cfRule type="expression" dxfId="92" priority="1">
      <formula>IF(AND($C115="NO",$D115="16GA",$E115&gt;168),TRUE,FALSE)</formula>
    </cfRule>
  </conditionalFormatting>
  <conditionalFormatting sqref="AC4:AD4 V5:AD5 V131:AB142 V144:AB146 V148:AB159 V161:AB175">
    <cfRule type="expression" dxfId="91" priority="1050">
      <formula>IF(AND($C4="NO",$D4="16GA",$E4&gt;168),TRUE,FALSE)</formula>
    </cfRule>
  </conditionalFormatting>
  <pageMargins left="0.19685039370078738" right="0.19685039370078738" top="0.19685039370078738" bottom="0.19685039370078738" header="0.11811023622047243" footer="0.11811023622047243"/>
  <pageSetup paperSize="3" scale="43" firstPageNumber="0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'Sheet Metal Std'!$E$1:$K$1</xm:f>
          </x14:formula1>
          <x14:formula2>
            <xm:f>0</xm:f>
          </x14:formula2>
          <xm:sqref>P176:P177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8DCAE-4139-4C38-9CBC-5887CD360874}">
  <sheetPr codeName="Sheet4">
    <pageSetUpPr fitToPage="1"/>
  </sheetPr>
  <dimension ref="A1:ALZ175"/>
  <sheetViews>
    <sheetView showGridLines="0" zoomScaleNormal="100" workbookViewId="0">
      <selection activeCell="C2" sqref="C2:I2"/>
    </sheetView>
  </sheetViews>
  <sheetFormatPr defaultColWidth="10.44140625" defaultRowHeight="15.6" x14ac:dyDescent="0.3"/>
  <cols>
    <col min="1" max="1" width="10.33203125" style="20" bestFit="1" customWidth="1"/>
    <col min="2" max="2" width="6.5546875" style="16" bestFit="1" customWidth="1"/>
    <col min="3" max="3" width="16.109375" style="16" bestFit="1" customWidth="1"/>
    <col min="4" max="4" width="8.77734375" style="16" bestFit="1" customWidth="1"/>
    <col min="5" max="5" width="9.6640625" style="19" bestFit="1" customWidth="1"/>
    <col min="6" max="6" width="8.33203125" style="19" bestFit="1" customWidth="1"/>
    <col min="7" max="8" width="7" style="19" bestFit="1" customWidth="1"/>
    <col min="9" max="10" width="8.33203125" style="19" bestFit="1" customWidth="1"/>
    <col min="11" max="11" width="12" style="16" bestFit="1" customWidth="1"/>
    <col min="12" max="12" width="23.88671875" style="16" bestFit="1" customWidth="1"/>
    <col min="13" max="13" width="28.88671875" style="21" customWidth="1"/>
    <col min="14" max="14" width="34.44140625" style="20" customWidth="1"/>
    <col min="15" max="15" width="11.44140625" style="20" bestFit="1" customWidth="1"/>
    <col min="16" max="16" width="12.44140625" style="20" bestFit="1" customWidth="1"/>
    <col min="17" max="17" width="18.109375" style="20" bestFit="1" customWidth="1"/>
    <col min="18" max="18" width="13.33203125" style="20" bestFit="1" customWidth="1"/>
    <col min="19" max="19" width="18.88671875" style="20" bestFit="1" customWidth="1"/>
    <col min="20" max="20" width="18.5546875" style="17" bestFit="1" customWidth="1"/>
    <col min="21" max="1014" width="10.44140625" style="15"/>
    <col min="1015" max="16384" width="10.44140625" style="17"/>
  </cols>
  <sheetData>
    <row r="1" spans="1:1014" ht="18" x14ac:dyDescent="0.3">
      <c r="A1" s="202" t="s">
        <v>78</v>
      </c>
      <c r="B1" s="202"/>
      <c r="C1" s="203" t="s">
        <v>220</v>
      </c>
      <c r="D1" s="204"/>
      <c r="E1" s="204"/>
      <c r="F1" s="204"/>
      <c r="G1" s="204"/>
      <c r="H1" s="204"/>
      <c r="I1" s="205"/>
      <c r="J1" s="38" t="s">
        <v>93</v>
      </c>
      <c r="K1" s="42" t="s">
        <v>218</v>
      </c>
      <c r="L1" s="38" t="s">
        <v>80</v>
      </c>
      <c r="M1" s="55" t="s">
        <v>218</v>
      </c>
      <c r="N1" s="196" t="s">
        <v>219</v>
      </c>
      <c r="O1" s="198"/>
      <c r="P1" s="196" t="s">
        <v>219</v>
      </c>
      <c r="Q1" s="197"/>
      <c r="R1" s="197"/>
      <c r="S1" s="197"/>
      <c r="T1" s="198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</row>
    <row r="2" spans="1:1014" ht="18" x14ac:dyDescent="0.3">
      <c r="A2" s="202" t="s">
        <v>79</v>
      </c>
      <c r="B2" s="202"/>
      <c r="C2" s="206" t="s">
        <v>217</v>
      </c>
      <c r="D2" s="207"/>
      <c r="E2" s="207"/>
      <c r="F2" s="207"/>
      <c r="G2" s="207"/>
      <c r="H2" s="207"/>
      <c r="I2" s="208"/>
      <c r="J2" s="39" t="s">
        <v>81</v>
      </c>
      <c r="K2" s="43">
        <v>45630</v>
      </c>
      <c r="L2" s="39" t="s">
        <v>82</v>
      </c>
      <c r="M2" s="55" t="s">
        <v>218</v>
      </c>
      <c r="N2" s="199"/>
      <c r="O2" s="201"/>
      <c r="P2" s="199"/>
      <c r="Q2" s="200"/>
      <c r="R2" s="200"/>
      <c r="S2" s="200"/>
      <c r="T2" s="201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</row>
    <row r="3" spans="1:1014" s="36" customFormat="1" ht="18" x14ac:dyDescent="0.3">
      <c r="A3" s="32" t="s">
        <v>92</v>
      </c>
      <c r="B3" s="33" t="s">
        <v>166</v>
      </c>
      <c r="C3" s="33" t="s">
        <v>165</v>
      </c>
      <c r="D3" s="33" t="s">
        <v>0</v>
      </c>
      <c r="E3" s="33" t="s">
        <v>42</v>
      </c>
      <c r="F3" s="34" t="s">
        <v>41</v>
      </c>
      <c r="G3" s="34" t="s">
        <v>43</v>
      </c>
      <c r="H3" s="34" t="s">
        <v>44</v>
      </c>
      <c r="I3" s="34" t="s">
        <v>45</v>
      </c>
      <c r="J3" s="34" t="s">
        <v>46</v>
      </c>
      <c r="K3" s="34" t="s">
        <v>47</v>
      </c>
      <c r="L3" s="33" t="s">
        <v>167</v>
      </c>
      <c r="M3" s="33" t="s">
        <v>40</v>
      </c>
      <c r="N3" s="33" t="s">
        <v>39</v>
      </c>
      <c r="O3" s="33" t="s">
        <v>168</v>
      </c>
      <c r="P3" s="33" t="s">
        <v>91</v>
      </c>
      <c r="Q3" s="44" t="s">
        <v>48</v>
      </c>
      <c r="R3" s="45" t="s">
        <v>83</v>
      </c>
      <c r="S3" s="45" t="s">
        <v>164</v>
      </c>
      <c r="T3" s="45" t="s">
        <v>77</v>
      </c>
    </row>
    <row r="4" spans="1:1014" s="37" customFormat="1" ht="18" x14ac:dyDescent="0.3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169"/>
      <c r="M4" s="160" t="s">
        <v>134</v>
      </c>
      <c r="N4" s="169"/>
      <c r="O4" s="88"/>
      <c r="P4" s="89"/>
      <c r="Q4" s="89"/>
      <c r="R4" s="89"/>
      <c r="S4" s="89"/>
      <c r="T4" s="185"/>
    </row>
    <row r="5" spans="1:1014" s="37" customFormat="1" ht="18" x14ac:dyDescent="0.3">
      <c r="A5" s="91">
        <v>1724906</v>
      </c>
      <c r="B5" s="92">
        <v>27</v>
      </c>
      <c r="C5" s="92" t="s">
        <v>156</v>
      </c>
      <c r="D5" s="92" t="s">
        <v>1</v>
      </c>
      <c r="E5" s="93">
        <v>160.05000000000001</v>
      </c>
      <c r="F5" s="93">
        <v>3.07</v>
      </c>
      <c r="G5" s="93">
        <v>0</v>
      </c>
      <c r="H5" s="93">
        <v>0</v>
      </c>
      <c r="I5" s="93">
        <v>16.062000000000001</v>
      </c>
      <c r="J5" s="93"/>
      <c r="K5" s="93">
        <v>26.5</v>
      </c>
      <c r="L5" s="176" t="s">
        <v>96</v>
      </c>
      <c r="M5" s="161" t="s">
        <v>95</v>
      </c>
      <c r="N5" s="161" t="s">
        <v>135</v>
      </c>
      <c r="O5" s="92" t="s">
        <v>134</v>
      </c>
      <c r="P5" s="94"/>
      <c r="Q5" s="94" t="s">
        <v>8</v>
      </c>
      <c r="R5" s="94" t="s">
        <v>84</v>
      </c>
      <c r="S5" s="94" t="s">
        <v>160</v>
      </c>
      <c r="T5" s="161"/>
    </row>
    <row r="6" spans="1:1014" s="37" customFormat="1" ht="18" x14ac:dyDescent="0.3">
      <c r="A6" s="87"/>
      <c r="B6" s="88"/>
      <c r="C6" s="88"/>
      <c r="D6" s="88"/>
      <c r="E6" s="88"/>
      <c r="F6" s="88"/>
      <c r="G6" s="88"/>
      <c r="H6" s="88"/>
      <c r="I6" s="88"/>
      <c r="J6" s="88"/>
      <c r="K6" s="88"/>
      <c r="L6" s="169"/>
      <c r="M6" s="160" t="s">
        <v>136</v>
      </c>
      <c r="N6" s="169"/>
      <c r="O6" s="88"/>
      <c r="P6" s="89"/>
      <c r="Q6" s="89"/>
      <c r="R6" s="89"/>
      <c r="S6" s="89"/>
      <c r="T6" s="185"/>
    </row>
    <row r="7" spans="1:1014" s="37" customFormat="1" ht="18" x14ac:dyDescent="0.3">
      <c r="A7" s="91">
        <v>1724906</v>
      </c>
      <c r="B7" s="92">
        <v>8</v>
      </c>
      <c r="C7" s="92" t="s">
        <v>156</v>
      </c>
      <c r="D7" s="92" t="s">
        <v>1</v>
      </c>
      <c r="E7" s="93">
        <v>160.05000000000001</v>
      </c>
      <c r="F7" s="93">
        <v>3.07</v>
      </c>
      <c r="G7" s="93">
        <v>0</v>
      </c>
      <c r="H7" s="93">
        <v>0</v>
      </c>
      <c r="I7" s="93">
        <v>16.062000000000001</v>
      </c>
      <c r="J7" s="93"/>
      <c r="K7" s="93">
        <v>26.5</v>
      </c>
      <c r="L7" s="176" t="s">
        <v>96</v>
      </c>
      <c r="M7" s="161" t="s">
        <v>95</v>
      </c>
      <c r="N7" s="161" t="s">
        <v>135</v>
      </c>
      <c r="O7" s="92" t="s">
        <v>136</v>
      </c>
      <c r="P7" s="94"/>
      <c r="Q7" s="94" t="s">
        <v>8</v>
      </c>
      <c r="R7" s="94" t="s">
        <v>84</v>
      </c>
      <c r="S7" s="94" t="s">
        <v>160</v>
      </c>
      <c r="T7" s="161"/>
    </row>
    <row r="8" spans="1:1014" s="37" customFormat="1" ht="18" x14ac:dyDescent="0.3">
      <c r="A8" s="87"/>
      <c r="B8" s="88"/>
      <c r="C8" s="88"/>
      <c r="D8" s="88"/>
      <c r="E8" s="88"/>
      <c r="F8" s="88"/>
      <c r="G8" s="88"/>
      <c r="H8" s="88"/>
      <c r="I8" s="88"/>
      <c r="J8" s="88"/>
      <c r="K8" s="88"/>
      <c r="L8" s="169"/>
      <c r="M8" s="160" t="s">
        <v>137</v>
      </c>
      <c r="N8" s="169"/>
      <c r="O8" s="88"/>
      <c r="P8" s="89"/>
      <c r="Q8" s="89"/>
      <c r="R8" s="89"/>
      <c r="S8" s="89"/>
      <c r="T8" s="185"/>
    </row>
    <row r="9" spans="1:1014" s="37" customFormat="1" ht="18" x14ac:dyDescent="0.3">
      <c r="A9" s="99">
        <v>1724890</v>
      </c>
      <c r="B9" s="100">
        <v>17</v>
      </c>
      <c r="C9" s="100" t="s">
        <v>156</v>
      </c>
      <c r="D9" s="100" t="s">
        <v>2</v>
      </c>
      <c r="E9" s="101">
        <v>144.65</v>
      </c>
      <c r="F9" s="101">
        <v>3.02</v>
      </c>
      <c r="G9" s="101">
        <v>0</v>
      </c>
      <c r="H9" s="101">
        <v>0</v>
      </c>
      <c r="I9" s="101">
        <v>16</v>
      </c>
      <c r="J9" s="101"/>
      <c r="K9" s="101">
        <v>26.5</v>
      </c>
      <c r="L9" s="162" t="s">
        <v>96</v>
      </c>
      <c r="M9" s="162" t="s">
        <v>97</v>
      </c>
      <c r="N9" s="162" t="s">
        <v>138</v>
      </c>
      <c r="O9" s="100" t="s">
        <v>137</v>
      </c>
      <c r="P9" s="100"/>
      <c r="Q9" s="100" t="s">
        <v>8</v>
      </c>
      <c r="R9" s="100" t="s">
        <v>86</v>
      </c>
      <c r="S9" s="100" t="s">
        <v>161</v>
      </c>
      <c r="T9" s="162"/>
    </row>
    <row r="10" spans="1:1014" s="37" customFormat="1" ht="18" x14ac:dyDescent="0.3">
      <c r="A10" s="104">
        <v>1724898</v>
      </c>
      <c r="B10" s="105">
        <v>1</v>
      </c>
      <c r="C10" s="105" t="s">
        <v>157</v>
      </c>
      <c r="D10" s="105" t="s">
        <v>4</v>
      </c>
      <c r="E10" s="106">
        <v>141.4</v>
      </c>
      <c r="F10" s="106"/>
      <c r="G10" s="106"/>
      <c r="H10" s="106"/>
      <c r="I10" s="106"/>
      <c r="J10" s="106"/>
      <c r="K10" s="106">
        <v>31.97</v>
      </c>
      <c r="L10" s="163" t="s">
        <v>101</v>
      </c>
      <c r="M10" s="163" t="s">
        <v>97</v>
      </c>
      <c r="N10" s="163" t="s">
        <v>141</v>
      </c>
      <c r="O10" s="105" t="s">
        <v>137</v>
      </c>
      <c r="P10" s="105"/>
      <c r="Q10" s="105" t="s">
        <v>8</v>
      </c>
      <c r="R10" s="105" t="s">
        <v>89</v>
      </c>
      <c r="S10" s="105" t="s">
        <v>100</v>
      </c>
      <c r="T10" s="163"/>
    </row>
    <row r="11" spans="1:1014" s="37" customFormat="1" ht="18" x14ac:dyDescent="0.3">
      <c r="A11" s="104">
        <v>1724897</v>
      </c>
      <c r="B11" s="105">
        <v>7</v>
      </c>
      <c r="C11" s="105" t="s">
        <v>157</v>
      </c>
      <c r="D11" s="105" t="s">
        <v>4</v>
      </c>
      <c r="E11" s="106">
        <v>141.4</v>
      </c>
      <c r="F11" s="106"/>
      <c r="G11" s="106"/>
      <c r="H11" s="106"/>
      <c r="I11" s="106"/>
      <c r="J11" s="106"/>
      <c r="K11" s="106">
        <v>50</v>
      </c>
      <c r="L11" s="163" t="s">
        <v>101</v>
      </c>
      <c r="M11" s="163" t="s">
        <v>97</v>
      </c>
      <c r="N11" s="163" t="s">
        <v>111</v>
      </c>
      <c r="O11" s="105" t="s">
        <v>137</v>
      </c>
      <c r="P11" s="105"/>
      <c r="Q11" s="105" t="s">
        <v>8</v>
      </c>
      <c r="R11" s="105" t="s">
        <v>89</v>
      </c>
      <c r="S11" s="105" t="s">
        <v>100</v>
      </c>
      <c r="T11" s="163"/>
    </row>
    <row r="12" spans="1:1014" s="37" customFormat="1" ht="18" x14ac:dyDescent="0.3">
      <c r="A12" s="87"/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169"/>
      <c r="M12" s="160" t="s">
        <v>139</v>
      </c>
      <c r="N12" s="169"/>
      <c r="O12" s="88"/>
      <c r="P12" s="89"/>
      <c r="Q12" s="89"/>
      <c r="R12" s="89"/>
      <c r="S12" s="89"/>
      <c r="T12" s="185"/>
    </row>
    <row r="13" spans="1:1014" s="37" customFormat="1" ht="18" x14ac:dyDescent="0.3">
      <c r="A13" s="99">
        <v>1724890</v>
      </c>
      <c r="B13" s="100">
        <v>16</v>
      </c>
      <c r="C13" s="100" t="s">
        <v>156</v>
      </c>
      <c r="D13" s="100" t="s">
        <v>2</v>
      </c>
      <c r="E13" s="101">
        <v>144.65</v>
      </c>
      <c r="F13" s="101">
        <v>3.02</v>
      </c>
      <c r="G13" s="101">
        <v>0</v>
      </c>
      <c r="H13" s="101">
        <v>0</v>
      </c>
      <c r="I13" s="101">
        <v>16</v>
      </c>
      <c r="J13" s="101"/>
      <c r="K13" s="101">
        <v>26.5</v>
      </c>
      <c r="L13" s="162" t="s">
        <v>96</v>
      </c>
      <c r="M13" s="162" t="s">
        <v>97</v>
      </c>
      <c r="N13" s="162" t="s">
        <v>138</v>
      </c>
      <c r="O13" s="100" t="s">
        <v>139</v>
      </c>
      <c r="P13" s="100"/>
      <c r="Q13" s="100" t="s">
        <v>8</v>
      </c>
      <c r="R13" s="100" t="s">
        <v>86</v>
      </c>
      <c r="S13" s="100" t="s">
        <v>161</v>
      </c>
      <c r="T13" s="162"/>
    </row>
    <row r="14" spans="1:1014" s="37" customFormat="1" ht="18" x14ac:dyDescent="0.3">
      <c r="A14" s="104">
        <v>1724897</v>
      </c>
      <c r="B14" s="105">
        <v>4</v>
      </c>
      <c r="C14" s="105" t="s">
        <v>157</v>
      </c>
      <c r="D14" s="105" t="s">
        <v>4</v>
      </c>
      <c r="E14" s="106">
        <v>141.4</v>
      </c>
      <c r="F14" s="106"/>
      <c r="G14" s="106"/>
      <c r="H14" s="106"/>
      <c r="I14" s="106"/>
      <c r="J14" s="106"/>
      <c r="K14" s="106">
        <v>50</v>
      </c>
      <c r="L14" s="163" t="s">
        <v>101</v>
      </c>
      <c r="M14" s="163" t="s">
        <v>97</v>
      </c>
      <c r="N14" s="163" t="s">
        <v>111</v>
      </c>
      <c r="O14" s="105" t="s">
        <v>139</v>
      </c>
      <c r="P14" s="105"/>
      <c r="Q14" s="105" t="s">
        <v>8</v>
      </c>
      <c r="R14" s="105" t="s">
        <v>89</v>
      </c>
      <c r="S14" s="105" t="s">
        <v>100</v>
      </c>
      <c r="T14" s="163"/>
    </row>
    <row r="15" spans="1:1014" s="37" customFormat="1" ht="18" x14ac:dyDescent="0.3">
      <c r="A15" s="104">
        <v>1724896</v>
      </c>
      <c r="B15" s="105">
        <v>1</v>
      </c>
      <c r="C15" s="105" t="s">
        <v>157</v>
      </c>
      <c r="D15" s="105" t="s">
        <v>4</v>
      </c>
      <c r="E15" s="106">
        <v>141.4</v>
      </c>
      <c r="F15" s="106"/>
      <c r="G15" s="106"/>
      <c r="H15" s="106"/>
      <c r="I15" s="106"/>
      <c r="J15" s="106"/>
      <c r="K15" s="106">
        <v>44.71</v>
      </c>
      <c r="L15" s="163" t="s">
        <v>101</v>
      </c>
      <c r="M15" s="163" t="s">
        <v>97</v>
      </c>
      <c r="N15" s="163" t="s">
        <v>141</v>
      </c>
      <c r="O15" s="105" t="s">
        <v>139</v>
      </c>
      <c r="P15" s="105"/>
      <c r="Q15" s="105" t="s">
        <v>8</v>
      </c>
      <c r="R15" s="105" t="s">
        <v>89</v>
      </c>
      <c r="S15" s="105" t="s">
        <v>100</v>
      </c>
      <c r="T15" s="163"/>
    </row>
    <row r="16" spans="1:1014" s="37" customFormat="1" ht="18" x14ac:dyDescent="0.3">
      <c r="A16" s="87"/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169"/>
      <c r="M16" s="160" t="s">
        <v>185</v>
      </c>
      <c r="N16" s="169"/>
      <c r="O16" s="88"/>
      <c r="P16" s="89"/>
      <c r="Q16" s="89"/>
      <c r="R16" s="89"/>
      <c r="S16" s="89"/>
      <c r="T16" s="185"/>
    </row>
    <row r="17" spans="1:20" s="37" customFormat="1" ht="18" x14ac:dyDescent="0.3">
      <c r="A17" s="99">
        <v>1724890</v>
      </c>
      <c r="B17" s="100">
        <v>1</v>
      </c>
      <c r="C17" s="100" t="s">
        <v>156</v>
      </c>
      <c r="D17" s="100" t="s">
        <v>2</v>
      </c>
      <c r="E17" s="101">
        <v>144.65</v>
      </c>
      <c r="F17" s="101">
        <v>3.02</v>
      </c>
      <c r="G17" s="101">
        <v>0</v>
      </c>
      <c r="H17" s="101">
        <v>0</v>
      </c>
      <c r="I17" s="101">
        <v>16</v>
      </c>
      <c r="J17" s="101"/>
      <c r="K17" s="101">
        <v>26.5</v>
      </c>
      <c r="L17" s="162" t="s">
        <v>96</v>
      </c>
      <c r="M17" s="162" t="s">
        <v>97</v>
      </c>
      <c r="N17" s="162" t="s">
        <v>138</v>
      </c>
      <c r="O17" s="100" t="s">
        <v>185</v>
      </c>
      <c r="P17" s="100"/>
      <c r="Q17" s="100" t="s">
        <v>8</v>
      </c>
      <c r="R17" s="100" t="s">
        <v>86</v>
      </c>
      <c r="S17" s="100" t="s">
        <v>161</v>
      </c>
      <c r="T17" s="162"/>
    </row>
    <row r="18" spans="1:20" s="37" customFormat="1" ht="18" x14ac:dyDescent="0.3">
      <c r="A18" s="87"/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169"/>
      <c r="M18" s="160" t="s">
        <v>140</v>
      </c>
      <c r="N18" s="169"/>
      <c r="O18" s="88"/>
      <c r="P18" s="89"/>
      <c r="Q18" s="89"/>
      <c r="R18" s="89"/>
      <c r="S18" s="89"/>
      <c r="T18" s="185"/>
    </row>
    <row r="19" spans="1:20" s="37" customFormat="1" ht="18" x14ac:dyDescent="0.3">
      <c r="A19" s="91">
        <v>1724917</v>
      </c>
      <c r="B19" s="92">
        <v>1</v>
      </c>
      <c r="C19" s="92" t="s">
        <v>157</v>
      </c>
      <c r="D19" s="92" t="s">
        <v>1</v>
      </c>
      <c r="E19" s="93">
        <v>135.93</v>
      </c>
      <c r="F19" s="93">
        <v>3.24</v>
      </c>
      <c r="G19" s="93">
        <v>1.75</v>
      </c>
      <c r="H19" s="93">
        <v>6.5</v>
      </c>
      <c r="I19" s="93">
        <v>9</v>
      </c>
      <c r="J19" s="93">
        <v>9</v>
      </c>
      <c r="K19" s="93">
        <v>29</v>
      </c>
      <c r="L19" s="177" t="s">
        <v>105</v>
      </c>
      <c r="M19" s="161" t="s">
        <v>186</v>
      </c>
      <c r="N19" s="161" t="s">
        <v>106</v>
      </c>
      <c r="O19" s="92" t="s">
        <v>140</v>
      </c>
      <c r="P19" s="92"/>
      <c r="Q19" s="94" t="s">
        <v>8</v>
      </c>
      <c r="R19" s="94" t="s">
        <v>84</v>
      </c>
      <c r="S19" s="94" t="s">
        <v>100</v>
      </c>
      <c r="T19" s="161"/>
    </row>
    <row r="20" spans="1:20" s="37" customFormat="1" ht="18" x14ac:dyDescent="0.3">
      <c r="A20" s="91">
        <v>1724922</v>
      </c>
      <c r="B20" s="92">
        <v>1</v>
      </c>
      <c r="C20" s="92" t="s">
        <v>157</v>
      </c>
      <c r="D20" s="92" t="s">
        <v>1</v>
      </c>
      <c r="E20" s="93">
        <v>135.92660000000001</v>
      </c>
      <c r="F20" s="93">
        <v>3.0710000000000002</v>
      </c>
      <c r="G20" s="93">
        <v>1.75</v>
      </c>
      <c r="H20" s="93">
        <v>1.0000000000000001E-5</v>
      </c>
      <c r="I20" s="93">
        <v>8</v>
      </c>
      <c r="J20" s="93"/>
      <c r="K20" s="93">
        <v>18</v>
      </c>
      <c r="L20" s="177" t="s">
        <v>94</v>
      </c>
      <c r="M20" s="161" t="s">
        <v>143</v>
      </c>
      <c r="N20" s="161" t="s">
        <v>99</v>
      </c>
      <c r="O20" s="92" t="s">
        <v>140</v>
      </c>
      <c r="P20" s="92"/>
      <c r="Q20" s="94" t="s">
        <v>8</v>
      </c>
      <c r="R20" s="94" t="s">
        <v>84</v>
      </c>
      <c r="S20" s="94" t="s">
        <v>100</v>
      </c>
      <c r="T20" s="161"/>
    </row>
    <row r="21" spans="1:20" s="37" customFormat="1" ht="18" x14ac:dyDescent="0.3">
      <c r="A21" s="91">
        <v>1724923</v>
      </c>
      <c r="B21" s="92">
        <v>1</v>
      </c>
      <c r="C21" s="92" t="s">
        <v>157</v>
      </c>
      <c r="D21" s="92" t="s">
        <v>1</v>
      </c>
      <c r="E21" s="93">
        <v>47.284999999999997</v>
      </c>
      <c r="F21" s="93">
        <v>3.0710000000000002</v>
      </c>
      <c r="G21" s="93">
        <v>1.75</v>
      </c>
      <c r="H21" s="93">
        <v>1E-4</v>
      </c>
      <c r="I21" s="93">
        <v>12.093999999999999</v>
      </c>
      <c r="J21" s="93"/>
      <c r="K21" s="93">
        <v>22.532</v>
      </c>
      <c r="L21" s="176" t="s">
        <v>96</v>
      </c>
      <c r="M21" s="161" t="s">
        <v>187</v>
      </c>
      <c r="N21" s="161" t="s">
        <v>99</v>
      </c>
      <c r="O21" s="92" t="s">
        <v>140</v>
      </c>
      <c r="P21" s="92"/>
      <c r="Q21" s="94" t="s">
        <v>8</v>
      </c>
      <c r="R21" s="94" t="s">
        <v>84</v>
      </c>
      <c r="S21" s="94" t="s">
        <v>100</v>
      </c>
      <c r="T21" s="161"/>
    </row>
    <row r="22" spans="1:20" s="37" customFormat="1" ht="18" x14ac:dyDescent="0.3">
      <c r="A22" s="91">
        <v>1724924</v>
      </c>
      <c r="B22" s="92">
        <v>1</v>
      </c>
      <c r="C22" s="92" t="s">
        <v>156</v>
      </c>
      <c r="D22" s="92" t="s">
        <v>1</v>
      </c>
      <c r="E22" s="93">
        <v>47.284999999999997</v>
      </c>
      <c r="F22" s="93">
        <v>3.0710000000000002</v>
      </c>
      <c r="G22" s="93">
        <v>1.75</v>
      </c>
      <c r="H22" s="93">
        <v>0</v>
      </c>
      <c r="I22" s="93">
        <v>16.062000000000001</v>
      </c>
      <c r="J22" s="93"/>
      <c r="K22" s="93">
        <v>26.5</v>
      </c>
      <c r="L22" s="176" t="s">
        <v>96</v>
      </c>
      <c r="M22" s="161" t="s">
        <v>187</v>
      </c>
      <c r="N22" s="161" t="s">
        <v>99</v>
      </c>
      <c r="O22" s="92" t="s">
        <v>140</v>
      </c>
      <c r="P22" s="92"/>
      <c r="Q22" s="94" t="s">
        <v>8</v>
      </c>
      <c r="R22" s="94" t="s">
        <v>84</v>
      </c>
      <c r="S22" s="94" t="s">
        <v>160</v>
      </c>
      <c r="T22" s="161"/>
    </row>
    <row r="23" spans="1:20" s="37" customFormat="1" ht="18" x14ac:dyDescent="0.3">
      <c r="A23" s="91">
        <v>1724925</v>
      </c>
      <c r="B23" s="92">
        <v>1</v>
      </c>
      <c r="C23" s="92" t="s">
        <v>157</v>
      </c>
      <c r="D23" s="92" t="s">
        <v>1</v>
      </c>
      <c r="E23" s="93">
        <v>47.284999999999997</v>
      </c>
      <c r="F23" s="93">
        <v>3.0710000000000002</v>
      </c>
      <c r="G23" s="93">
        <v>1.75</v>
      </c>
      <c r="H23" s="93">
        <v>1E-4</v>
      </c>
      <c r="I23" s="93">
        <v>12.093999999999999</v>
      </c>
      <c r="J23" s="93"/>
      <c r="K23" s="93">
        <v>22.532</v>
      </c>
      <c r="L23" s="176" t="s">
        <v>96</v>
      </c>
      <c r="M23" s="161" t="s">
        <v>187</v>
      </c>
      <c r="N23" s="161" t="s">
        <v>99</v>
      </c>
      <c r="O23" s="92" t="s">
        <v>140</v>
      </c>
      <c r="P23" s="92"/>
      <c r="Q23" s="94" t="s">
        <v>8</v>
      </c>
      <c r="R23" s="94" t="s">
        <v>84</v>
      </c>
      <c r="S23" s="94" t="s">
        <v>100</v>
      </c>
      <c r="T23" s="161"/>
    </row>
    <row r="24" spans="1:20" s="37" customFormat="1" ht="18" x14ac:dyDescent="0.3">
      <c r="A24" s="91">
        <v>1724926</v>
      </c>
      <c r="B24" s="92">
        <v>1</v>
      </c>
      <c r="C24" s="92" t="s">
        <v>157</v>
      </c>
      <c r="D24" s="92" t="s">
        <v>1</v>
      </c>
      <c r="E24" s="93">
        <v>135.92660000000001</v>
      </c>
      <c r="F24" s="93">
        <v>3.0710000000000002</v>
      </c>
      <c r="G24" s="93">
        <v>1.75</v>
      </c>
      <c r="H24" s="93">
        <v>1E-4</v>
      </c>
      <c r="I24" s="93">
        <v>8</v>
      </c>
      <c r="J24" s="93"/>
      <c r="K24" s="93">
        <v>18.437999999999999</v>
      </c>
      <c r="L24" s="176" t="s">
        <v>96</v>
      </c>
      <c r="M24" s="161" t="s">
        <v>98</v>
      </c>
      <c r="N24" s="161" t="s">
        <v>99</v>
      </c>
      <c r="O24" s="92" t="s">
        <v>140</v>
      </c>
      <c r="P24" s="92"/>
      <c r="Q24" s="94" t="s">
        <v>8</v>
      </c>
      <c r="R24" s="94" t="s">
        <v>84</v>
      </c>
      <c r="S24" s="94" t="s">
        <v>100</v>
      </c>
      <c r="T24" s="161"/>
    </row>
    <row r="25" spans="1:20" s="37" customFormat="1" ht="18" x14ac:dyDescent="0.3">
      <c r="A25" s="111">
        <v>1725025</v>
      </c>
      <c r="B25" s="112">
        <v>1</v>
      </c>
      <c r="C25" s="112" t="s">
        <v>157</v>
      </c>
      <c r="D25" s="112" t="s">
        <v>3</v>
      </c>
      <c r="E25" s="113">
        <v>135.92660000000001</v>
      </c>
      <c r="F25" s="113">
        <v>3</v>
      </c>
      <c r="G25" s="113">
        <v>1.75</v>
      </c>
      <c r="H25" s="113">
        <v>1E-4</v>
      </c>
      <c r="I25" s="113">
        <v>8</v>
      </c>
      <c r="J25" s="113"/>
      <c r="K25" s="113">
        <v>18.532</v>
      </c>
      <c r="L25" s="178" t="s">
        <v>96</v>
      </c>
      <c r="M25" s="164" t="s">
        <v>98</v>
      </c>
      <c r="N25" s="164" t="s">
        <v>99</v>
      </c>
      <c r="O25" s="112" t="s">
        <v>140</v>
      </c>
      <c r="P25" s="112"/>
      <c r="Q25" s="114" t="s">
        <v>8</v>
      </c>
      <c r="R25" s="114" t="s">
        <v>88</v>
      </c>
      <c r="S25" s="114" t="s">
        <v>100</v>
      </c>
      <c r="T25" s="164"/>
    </row>
    <row r="26" spans="1:20" s="37" customFormat="1" ht="18" x14ac:dyDescent="0.3">
      <c r="A26" s="111">
        <v>1724928</v>
      </c>
      <c r="B26" s="112">
        <v>6</v>
      </c>
      <c r="C26" s="112" t="s">
        <v>156</v>
      </c>
      <c r="D26" s="112" t="s">
        <v>3</v>
      </c>
      <c r="E26" s="113">
        <v>135.93</v>
      </c>
      <c r="F26" s="113">
        <v>3</v>
      </c>
      <c r="G26" s="113">
        <v>1.75</v>
      </c>
      <c r="H26" s="113">
        <v>0</v>
      </c>
      <c r="I26" s="113">
        <v>15.968</v>
      </c>
      <c r="J26" s="113"/>
      <c r="K26" s="113">
        <v>26.5</v>
      </c>
      <c r="L26" s="178" t="s">
        <v>96</v>
      </c>
      <c r="M26" s="164" t="s">
        <v>98</v>
      </c>
      <c r="N26" s="164" t="s">
        <v>99</v>
      </c>
      <c r="O26" s="112" t="s">
        <v>140</v>
      </c>
      <c r="P26" s="114"/>
      <c r="Q26" s="114" t="s">
        <v>8</v>
      </c>
      <c r="R26" s="114" t="s">
        <v>88</v>
      </c>
      <c r="S26" s="114" t="s">
        <v>162</v>
      </c>
      <c r="T26" s="164"/>
    </row>
    <row r="27" spans="1:20" s="37" customFormat="1" ht="18" x14ac:dyDescent="0.3">
      <c r="A27" s="91">
        <v>1724929</v>
      </c>
      <c r="B27" s="92">
        <v>1</v>
      </c>
      <c r="C27" s="92" t="s">
        <v>157</v>
      </c>
      <c r="D27" s="92" t="s">
        <v>1</v>
      </c>
      <c r="E27" s="93">
        <v>135.92660000000001</v>
      </c>
      <c r="F27" s="93">
        <v>3.0710000000000002</v>
      </c>
      <c r="G27" s="93">
        <v>1.75</v>
      </c>
      <c r="H27" s="93">
        <v>1E-4</v>
      </c>
      <c r="I27" s="93">
        <v>8</v>
      </c>
      <c r="J27" s="93"/>
      <c r="K27" s="93">
        <v>18.437999999999999</v>
      </c>
      <c r="L27" s="176" t="s">
        <v>96</v>
      </c>
      <c r="M27" s="161" t="s">
        <v>98</v>
      </c>
      <c r="N27" s="161" t="s">
        <v>99</v>
      </c>
      <c r="O27" s="92" t="s">
        <v>140</v>
      </c>
      <c r="P27" s="92"/>
      <c r="Q27" s="94" t="s">
        <v>8</v>
      </c>
      <c r="R27" s="94" t="s">
        <v>84</v>
      </c>
      <c r="S27" s="94" t="s">
        <v>100</v>
      </c>
      <c r="T27" s="161"/>
    </row>
    <row r="28" spans="1:20" s="37" customFormat="1" ht="18" x14ac:dyDescent="0.3">
      <c r="A28" s="111">
        <v>1724931</v>
      </c>
      <c r="B28" s="112">
        <v>1</v>
      </c>
      <c r="C28" s="112" t="s">
        <v>156</v>
      </c>
      <c r="D28" s="112" t="s">
        <v>3</v>
      </c>
      <c r="E28" s="113">
        <v>135.92660000000001</v>
      </c>
      <c r="F28" s="113">
        <v>3</v>
      </c>
      <c r="G28" s="113">
        <v>1.75</v>
      </c>
      <c r="H28" s="113">
        <v>1E-4</v>
      </c>
      <c r="I28" s="113">
        <v>15.968</v>
      </c>
      <c r="J28" s="113"/>
      <c r="K28" s="113">
        <v>26.5</v>
      </c>
      <c r="L28" s="178" t="s">
        <v>96</v>
      </c>
      <c r="M28" s="164" t="s">
        <v>98</v>
      </c>
      <c r="N28" s="164" t="s">
        <v>99</v>
      </c>
      <c r="O28" s="112" t="s">
        <v>140</v>
      </c>
      <c r="P28" s="112"/>
      <c r="Q28" s="114" t="s">
        <v>8</v>
      </c>
      <c r="R28" s="114" t="s">
        <v>88</v>
      </c>
      <c r="S28" s="114" t="s">
        <v>162</v>
      </c>
      <c r="T28" s="164"/>
    </row>
    <row r="29" spans="1:20" s="37" customFormat="1" ht="18" x14ac:dyDescent="0.3">
      <c r="A29" s="111">
        <v>1724928</v>
      </c>
      <c r="B29" s="112">
        <v>5</v>
      </c>
      <c r="C29" s="112" t="s">
        <v>156</v>
      </c>
      <c r="D29" s="112" t="s">
        <v>3</v>
      </c>
      <c r="E29" s="113">
        <v>135.93</v>
      </c>
      <c r="F29" s="113">
        <v>3</v>
      </c>
      <c r="G29" s="113">
        <v>1.75</v>
      </c>
      <c r="H29" s="113">
        <v>0</v>
      </c>
      <c r="I29" s="113">
        <v>15.968</v>
      </c>
      <c r="J29" s="113"/>
      <c r="K29" s="113">
        <v>26.5</v>
      </c>
      <c r="L29" s="178" t="s">
        <v>96</v>
      </c>
      <c r="M29" s="164" t="s">
        <v>98</v>
      </c>
      <c r="N29" s="164" t="s">
        <v>99</v>
      </c>
      <c r="O29" s="112" t="s">
        <v>140</v>
      </c>
      <c r="P29" s="112"/>
      <c r="Q29" s="114" t="s">
        <v>8</v>
      </c>
      <c r="R29" s="114" t="s">
        <v>88</v>
      </c>
      <c r="S29" s="114" t="s">
        <v>162</v>
      </c>
      <c r="T29" s="164"/>
    </row>
    <row r="30" spans="1:20" s="37" customFormat="1" ht="18" x14ac:dyDescent="0.3">
      <c r="A30" s="111">
        <v>1724930</v>
      </c>
      <c r="B30" s="112">
        <v>1</v>
      </c>
      <c r="C30" s="112" t="s">
        <v>157</v>
      </c>
      <c r="D30" s="112" t="s">
        <v>3</v>
      </c>
      <c r="E30" s="113">
        <v>135.92660000000001</v>
      </c>
      <c r="F30" s="113">
        <v>3</v>
      </c>
      <c r="G30" s="113">
        <v>1.75</v>
      </c>
      <c r="H30" s="113">
        <v>1E-4</v>
      </c>
      <c r="I30" s="113">
        <v>11.467000000000001</v>
      </c>
      <c r="J30" s="113"/>
      <c r="K30" s="113">
        <v>21.998999999999999</v>
      </c>
      <c r="L30" s="178" t="s">
        <v>96</v>
      </c>
      <c r="M30" s="164" t="s">
        <v>98</v>
      </c>
      <c r="N30" s="164" t="s">
        <v>99</v>
      </c>
      <c r="O30" s="112" t="s">
        <v>140</v>
      </c>
      <c r="P30" s="112"/>
      <c r="Q30" s="114" t="s">
        <v>8</v>
      </c>
      <c r="R30" s="114" t="s">
        <v>88</v>
      </c>
      <c r="S30" s="114" t="s">
        <v>100</v>
      </c>
      <c r="T30" s="164"/>
    </row>
    <row r="31" spans="1:20" s="37" customFormat="1" ht="18" x14ac:dyDescent="0.3">
      <c r="A31" s="91">
        <v>1724932</v>
      </c>
      <c r="B31" s="92">
        <v>1</v>
      </c>
      <c r="C31" s="92" t="s">
        <v>157</v>
      </c>
      <c r="D31" s="92" t="s">
        <v>1</v>
      </c>
      <c r="E31" s="93">
        <v>135.92660000000001</v>
      </c>
      <c r="F31" s="93">
        <v>3.0710000000000002</v>
      </c>
      <c r="G31" s="93">
        <v>1.75</v>
      </c>
      <c r="H31" s="93">
        <v>1E-4</v>
      </c>
      <c r="I31" s="93">
        <v>11.1</v>
      </c>
      <c r="J31" s="93"/>
      <c r="K31" s="93">
        <v>21.538</v>
      </c>
      <c r="L31" s="176" t="s">
        <v>96</v>
      </c>
      <c r="M31" s="161" t="s">
        <v>98</v>
      </c>
      <c r="N31" s="161" t="s">
        <v>99</v>
      </c>
      <c r="O31" s="92" t="s">
        <v>140</v>
      </c>
      <c r="P31" s="92"/>
      <c r="Q31" s="94" t="s">
        <v>8</v>
      </c>
      <c r="R31" s="94" t="s">
        <v>84</v>
      </c>
      <c r="S31" s="94" t="s">
        <v>100</v>
      </c>
      <c r="T31" s="161"/>
    </row>
    <row r="32" spans="1:20" s="37" customFormat="1" ht="18" x14ac:dyDescent="0.3">
      <c r="A32" s="111">
        <v>1724933</v>
      </c>
      <c r="B32" s="112">
        <v>1</v>
      </c>
      <c r="C32" s="112" t="s">
        <v>157</v>
      </c>
      <c r="D32" s="112" t="s">
        <v>3</v>
      </c>
      <c r="E32" s="113">
        <v>135.93</v>
      </c>
      <c r="F32" s="113">
        <v>3</v>
      </c>
      <c r="G32" s="113">
        <v>1.75</v>
      </c>
      <c r="H32" s="113">
        <v>0</v>
      </c>
      <c r="I32" s="113">
        <v>14.22</v>
      </c>
      <c r="J32" s="113"/>
      <c r="K32" s="113">
        <v>24.76</v>
      </c>
      <c r="L32" s="178" t="s">
        <v>96</v>
      </c>
      <c r="M32" s="164" t="s">
        <v>98</v>
      </c>
      <c r="N32" s="164" t="s">
        <v>99</v>
      </c>
      <c r="O32" s="112" t="s">
        <v>140</v>
      </c>
      <c r="P32" s="112"/>
      <c r="Q32" s="114" t="s">
        <v>8</v>
      </c>
      <c r="R32" s="114" t="s">
        <v>88</v>
      </c>
      <c r="S32" s="114" t="s">
        <v>100</v>
      </c>
      <c r="T32" s="164"/>
    </row>
    <row r="33" spans="1:20" s="37" customFormat="1" ht="18" x14ac:dyDescent="0.3">
      <c r="A33" s="111">
        <v>1724928</v>
      </c>
      <c r="B33" s="112">
        <v>7</v>
      </c>
      <c r="C33" s="112" t="s">
        <v>156</v>
      </c>
      <c r="D33" s="112" t="s">
        <v>3</v>
      </c>
      <c r="E33" s="113">
        <v>135.93</v>
      </c>
      <c r="F33" s="113">
        <v>3</v>
      </c>
      <c r="G33" s="113">
        <v>1.75</v>
      </c>
      <c r="H33" s="113">
        <v>0</v>
      </c>
      <c r="I33" s="113">
        <v>15.968</v>
      </c>
      <c r="J33" s="113"/>
      <c r="K33" s="113">
        <v>26.5</v>
      </c>
      <c r="L33" s="178" t="s">
        <v>96</v>
      </c>
      <c r="M33" s="164" t="s">
        <v>98</v>
      </c>
      <c r="N33" s="164" t="s">
        <v>99</v>
      </c>
      <c r="O33" s="112" t="s">
        <v>140</v>
      </c>
      <c r="P33" s="112"/>
      <c r="Q33" s="114" t="s">
        <v>8</v>
      </c>
      <c r="R33" s="114" t="s">
        <v>88</v>
      </c>
      <c r="S33" s="114" t="s">
        <v>162</v>
      </c>
      <c r="T33" s="164"/>
    </row>
    <row r="34" spans="1:20" s="37" customFormat="1" ht="18" x14ac:dyDescent="0.3">
      <c r="A34" s="91">
        <v>1724982</v>
      </c>
      <c r="B34" s="92">
        <v>1</v>
      </c>
      <c r="C34" s="92" t="s">
        <v>157</v>
      </c>
      <c r="D34" s="92" t="s">
        <v>1</v>
      </c>
      <c r="E34" s="93">
        <v>122.03</v>
      </c>
      <c r="F34" s="93"/>
      <c r="G34" s="93"/>
      <c r="H34" s="93"/>
      <c r="I34" s="93">
        <v>5.87</v>
      </c>
      <c r="J34" s="93">
        <v>5.87</v>
      </c>
      <c r="K34" s="93">
        <v>11.58</v>
      </c>
      <c r="L34" s="177" t="s">
        <v>108</v>
      </c>
      <c r="M34" s="161" t="s">
        <v>188</v>
      </c>
      <c r="N34" s="161" t="s">
        <v>109</v>
      </c>
      <c r="O34" s="92" t="s">
        <v>140</v>
      </c>
      <c r="P34" s="94" t="s">
        <v>91</v>
      </c>
      <c r="Q34" s="94" t="s">
        <v>8</v>
      </c>
      <c r="R34" s="94" t="s">
        <v>84</v>
      </c>
      <c r="S34" s="94" t="s">
        <v>100</v>
      </c>
      <c r="T34" s="161"/>
    </row>
    <row r="35" spans="1:20" s="37" customFormat="1" ht="18" x14ac:dyDescent="0.3">
      <c r="A35" s="117">
        <v>1724981</v>
      </c>
      <c r="B35" s="118">
        <v>1</v>
      </c>
      <c r="C35" s="118" t="s">
        <v>157</v>
      </c>
      <c r="D35" s="118" t="s">
        <v>4</v>
      </c>
      <c r="E35" s="119">
        <v>122.03</v>
      </c>
      <c r="F35" s="119"/>
      <c r="G35" s="119"/>
      <c r="H35" s="119"/>
      <c r="I35" s="119"/>
      <c r="J35" s="119"/>
      <c r="K35" s="119">
        <v>18.989999999999998</v>
      </c>
      <c r="L35" s="179" t="s">
        <v>101</v>
      </c>
      <c r="M35" s="163" t="s">
        <v>102</v>
      </c>
      <c r="N35" s="163" t="s">
        <v>141</v>
      </c>
      <c r="O35" s="118" t="s">
        <v>140</v>
      </c>
      <c r="P35" s="105" t="s">
        <v>91</v>
      </c>
      <c r="Q35" s="105" t="s">
        <v>8</v>
      </c>
      <c r="R35" s="105" t="s">
        <v>89</v>
      </c>
      <c r="S35" s="105" t="s">
        <v>100</v>
      </c>
      <c r="T35" s="163"/>
    </row>
    <row r="36" spans="1:20" s="37" customFormat="1" ht="18" x14ac:dyDescent="0.3">
      <c r="A36" s="117">
        <v>1724980</v>
      </c>
      <c r="B36" s="118">
        <v>1</v>
      </c>
      <c r="C36" s="118" t="s">
        <v>157</v>
      </c>
      <c r="D36" s="118" t="s">
        <v>4</v>
      </c>
      <c r="E36" s="119">
        <v>35.89</v>
      </c>
      <c r="F36" s="119"/>
      <c r="G36" s="119"/>
      <c r="H36" s="119"/>
      <c r="I36" s="119"/>
      <c r="J36" s="119"/>
      <c r="K36" s="119">
        <v>44.25</v>
      </c>
      <c r="L36" s="179" t="s">
        <v>101</v>
      </c>
      <c r="M36" s="163" t="s">
        <v>189</v>
      </c>
      <c r="N36" s="163" t="s">
        <v>141</v>
      </c>
      <c r="O36" s="118" t="s">
        <v>140</v>
      </c>
      <c r="P36" s="118"/>
      <c r="Q36" s="105" t="s">
        <v>8</v>
      </c>
      <c r="R36" s="105" t="s">
        <v>89</v>
      </c>
      <c r="S36" s="105" t="s">
        <v>100</v>
      </c>
      <c r="T36" s="163"/>
    </row>
    <row r="37" spans="1:20" s="37" customFormat="1" ht="18" x14ac:dyDescent="0.3">
      <c r="A37" s="117">
        <v>1724979</v>
      </c>
      <c r="B37" s="118">
        <v>1</v>
      </c>
      <c r="C37" s="118" t="s">
        <v>157</v>
      </c>
      <c r="D37" s="118" t="s">
        <v>4</v>
      </c>
      <c r="E37" s="119">
        <v>122.03</v>
      </c>
      <c r="F37" s="119"/>
      <c r="G37" s="119"/>
      <c r="H37" s="119"/>
      <c r="I37" s="119"/>
      <c r="J37" s="119"/>
      <c r="K37" s="119">
        <v>42.93</v>
      </c>
      <c r="L37" s="179" t="s">
        <v>101</v>
      </c>
      <c r="M37" s="163" t="s">
        <v>102</v>
      </c>
      <c r="N37" s="163" t="s">
        <v>141</v>
      </c>
      <c r="O37" s="118" t="s">
        <v>140</v>
      </c>
      <c r="P37" s="105"/>
      <c r="Q37" s="105" t="s">
        <v>8</v>
      </c>
      <c r="R37" s="105" t="s">
        <v>89</v>
      </c>
      <c r="S37" s="105" t="s">
        <v>100</v>
      </c>
      <c r="T37" s="163"/>
    </row>
    <row r="38" spans="1:20" s="37" customFormat="1" ht="18" x14ac:dyDescent="0.3">
      <c r="A38" s="117">
        <v>1724975</v>
      </c>
      <c r="B38" s="118">
        <v>1</v>
      </c>
      <c r="C38" s="118" t="s">
        <v>157</v>
      </c>
      <c r="D38" s="118" t="s">
        <v>4</v>
      </c>
      <c r="E38" s="119">
        <v>122.03</v>
      </c>
      <c r="F38" s="119"/>
      <c r="G38" s="119"/>
      <c r="H38" s="119"/>
      <c r="I38" s="119"/>
      <c r="J38" s="119"/>
      <c r="K38" s="119">
        <v>50</v>
      </c>
      <c r="L38" s="179" t="s">
        <v>101</v>
      </c>
      <c r="M38" s="163" t="s">
        <v>102</v>
      </c>
      <c r="N38" s="163" t="s">
        <v>111</v>
      </c>
      <c r="O38" s="118" t="s">
        <v>140</v>
      </c>
      <c r="P38" s="105"/>
      <c r="Q38" s="105" t="s">
        <v>8</v>
      </c>
      <c r="R38" s="105" t="s">
        <v>89</v>
      </c>
      <c r="S38" s="105" t="s">
        <v>100</v>
      </c>
      <c r="T38" s="163"/>
    </row>
    <row r="39" spans="1:20" s="37" customFormat="1" ht="18" x14ac:dyDescent="0.3">
      <c r="A39" s="117">
        <v>1724978</v>
      </c>
      <c r="B39" s="118">
        <v>1</v>
      </c>
      <c r="C39" s="118" t="s">
        <v>157</v>
      </c>
      <c r="D39" s="118" t="s">
        <v>4</v>
      </c>
      <c r="E39" s="119">
        <v>122.03</v>
      </c>
      <c r="F39" s="119"/>
      <c r="G39" s="119"/>
      <c r="H39" s="119"/>
      <c r="I39" s="119"/>
      <c r="J39" s="119"/>
      <c r="K39" s="119">
        <v>41.89</v>
      </c>
      <c r="L39" s="179" t="s">
        <v>101</v>
      </c>
      <c r="M39" s="163" t="s">
        <v>102</v>
      </c>
      <c r="N39" s="163" t="s">
        <v>141</v>
      </c>
      <c r="O39" s="118" t="s">
        <v>140</v>
      </c>
      <c r="P39" s="105" t="s">
        <v>91</v>
      </c>
      <c r="Q39" s="105" t="s">
        <v>8</v>
      </c>
      <c r="R39" s="105" t="s">
        <v>89</v>
      </c>
      <c r="S39" s="105" t="s">
        <v>100</v>
      </c>
      <c r="T39" s="163"/>
    </row>
    <row r="40" spans="1:20" s="37" customFormat="1" ht="18" x14ac:dyDescent="0.3">
      <c r="A40" s="117">
        <v>1724975</v>
      </c>
      <c r="B40" s="118">
        <v>1</v>
      </c>
      <c r="C40" s="118" t="s">
        <v>157</v>
      </c>
      <c r="D40" s="118" t="s">
        <v>4</v>
      </c>
      <c r="E40" s="119">
        <v>122.03</v>
      </c>
      <c r="F40" s="119"/>
      <c r="G40" s="119"/>
      <c r="H40" s="119"/>
      <c r="I40" s="119"/>
      <c r="J40" s="119"/>
      <c r="K40" s="119">
        <v>50</v>
      </c>
      <c r="L40" s="179" t="s">
        <v>101</v>
      </c>
      <c r="M40" s="163" t="s">
        <v>102</v>
      </c>
      <c r="N40" s="163" t="s">
        <v>111</v>
      </c>
      <c r="O40" s="118" t="s">
        <v>140</v>
      </c>
      <c r="P40" s="105" t="s">
        <v>91</v>
      </c>
      <c r="Q40" s="105" t="s">
        <v>8</v>
      </c>
      <c r="R40" s="105" t="s">
        <v>89</v>
      </c>
      <c r="S40" s="105" t="s">
        <v>100</v>
      </c>
      <c r="T40" s="163"/>
    </row>
    <row r="41" spans="1:20" s="37" customFormat="1" ht="18" x14ac:dyDescent="0.3">
      <c r="A41" s="117">
        <v>1724975</v>
      </c>
      <c r="B41" s="118">
        <v>1</v>
      </c>
      <c r="C41" s="118" t="s">
        <v>157</v>
      </c>
      <c r="D41" s="118" t="s">
        <v>4</v>
      </c>
      <c r="E41" s="119">
        <v>122.03</v>
      </c>
      <c r="F41" s="119"/>
      <c r="G41" s="119"/>
      <c r="H41" s="119"/>
      <c r="I41" s="119"/>
      <c r="J41" s="119"/>
      <c r="K41" s="119">
        <v>50</v>
      </c>
      <c r="L41" s="179" t="s">
        <v>101</v>
      </c>
      <c r="M41" s="163" t="s">
        <v>102</v>
      </c>
      <c r="N41" s="163" t="s">
        <v>111</v>
      </c>
      <c r="O41" s="118" t="s">
        <v>140</v>
      </c>
      <c r="P41" s="105"/>
      <c r="Q41" s="105" t="s">
        <v>8</v>
      </c>
      <c r="R41" s="105" t="s">
        <v>89</v>
      </c>
      <c r="S41" s="105" t="s">
        <v>100</v>
      </c>
      <c r="T41" s="163"/>
    </row>
    <row r="42" spans="1:20" s="37" customFormat="1" ht="18" x14ac:dyDescent="0.3">
      <c r="A42" s="117">
        <v>1724977</v>
      </c>
      <c r="B42" s="118">
        <v>1</v>
      </c>
      <c r="C42" s="118" t="s">
        <v>157</v>
      </c>
      <c r="D42" s="118" t="s">
        <v>4</v>
      </c>
      <c r="E42" s="119">
        <v>122.03</v>
      </c>
      <c r="F42" s="119"/>
      <c r="G42" s="119"/>
      <c r="H42" s="119"/>
      <c r="I42" s="119"/>
      <c r="J42" s="119"/>
      <c r="K42" s="119">
        <v>38.82</v>
      </c>
      <c r="L42" s="179" t="s">
        <v>101</v>
      </c>
      <c r="M42" s="163" t="s">
        <v>102</v>
      </c>
      <c r="N42" s="163" t="s">
        <v>141</v>
      </c>
      <c r="O42" s="118" t="s">
        <v>140</v>
      </c>
      <c r="P42" s="118" t="s">
        <v>91</v>
      </c>
      <c r="Q42" s="105" t="s">
        <v>8</v>
      </c>
      <c r="R42" s="105" t="s">
        <v>89</v>
      </c>
      <c r="S42" s="105" t="s">
        <v>100</v>
      </c>
      <c r="T42" s="163"/>
    </row>
    <row r="43" spans="1:20" s="37" customFormat="1" ht="18" x14ac:dyDescent="0.3">
      <c r="A43" s="117">
        <v>1725027</v>
      </c>
      <c r="B43" s="118">
        <v>1</v>
      </c>
      <c r="C43" s="118" t="s">
        <v>157</v>
      </c>
      <c r="D43" s="118" t="s">
        <v>4</v>
      </c>
      <c r="E43" s="119">
        <v>122.03</v>
      </c>
      <c r="F43" s="119"/>
      <c r="G43" s="119"/>
      <c r="H43" s="119"/>
      <c r="I43" s="119"/>
      <c r="J43" s="119"/>
      <c r="K43" s="119">
        <v>50</v>
      </c>
      <c r="L43" s="179" t="s">
        <v>101</v>
      </c>
      <c r="M43" s="163" t="s">
        <v>102</v>
      </c>
      <c r="N43" s="163" t="s">
        <v>111</v>
      </c>
      <c r="O43" s="118" t="s">
        <v>140</v>
      </c>
      <c r="P43" s="118" t="s">
        <v>91</v>
      </c>
      <c r="Q43" s="105" t="s">
        <v>8</v>
      </c>
      <c r="R43" s="105" t="s">
        <v>89</v>
      </c>
      <c r="S43" s="105" t="s">
        <v>100</v>
      </c>
      <c r="T43" s="163"/>
    </row>
    <row r="44" spans="1:20" s="37" customFormat="1" ht="18" x14ac:dyDescent="0.3">
      <c r="A44" s="117">
        <v>1724975</v>
      </c>
      <c r="B44" s="118">
        <v>1</v>
      </c>
      <c r="C44" s="118" t="s">
        <v>157</v>
      </c>
      <c r="D44" s="118" t="s">
        <v>4</v>
      </c>
      <c r="E44" s="119">
        <v>122.03</v>
      </c>
      <c r="F44" s="119"/>
      <c r="G44" s="119"/>
      <c r="H44" s="119"/>
      <c r="I44" s="119"/>
      <c r="J44" s="119"/>
      <c r="K44" s="119">
        <v>50</v>
      </c>
      <c r="L44" s="179" t="s">
        <v>101</v>
      </c>
      <c r="M44" s="163" t="s">
        <v>102</v>
      </c>
      <c r="N44" s="163" t="s">
        <v>111</v>
      </c>
      <c r="O44" s="118" t="s">
        <v>140</v>
      </c>
      <c r="P44" s="118"/>
      <c r="Q44" s="105" t="s">
        <v>8</v>
      </c>
      <c r="R44" s="105" t="s">
        <v>89</v>
      </c>
      <c r="S44" s="105" t="s">
        <v>100</v>
      </c>
      <c r="T44" s="163"/>
    </row>
    <row r="45" spans="1:20" s="37" customFormat="1" ht="18" x14ac:dyDescent="0.3">
      <c r="A45" s="117">
        <v>1724976</v>
      </c>
      <c r="B45" s="118">
        <v>1</v>
      </c>
      <c r="C45" s="118" t="s">
        <v>157</v>
      </c>
      <c r="D45" s="118" t="s">
        <v>4</v>
      </c>
      <c r="E45" s="119">
        <v>122.03</v>
      </c>
      <c r="F45" s="119"/>
      <c r="G45" s="119"/>
      <c r="H45" s="119"/>
      <c r="I45" s="119"/>
      <c r="J45" s="119"/>
      <c r="K45" s="119">
        <v>43.22</v>
      </c>
      <c r="L45" s="179" t="s">
        <v>101</v>
      </c>
      <c r="M45" s="163" t="s">
        <v>102</v>
      </c>
      <c r="N45" s="163" t="s">
        <v>141</v>
      </c>
      <c r="O45" s="118" t="s">
        <v>140</v>
      </c>
      <c r="P45" s="118" t="s">
        <v>91</v>
      </c>
      <c r="Q45" s="105" t="s">
        <v>8</v>
      </c>
      <c r="R45" s="105" t="s">
        <v>89</v>
      </c>
      <c r="S45" s="105" t="s">
        <v>100</v>
      </c>
      <c r="T45" s="163"/>
    </row>
    <row r="46" spans="1:20" s="37" customFormat="1" ht="18" x14ac:dyDescent="0.3">
      <c r="A46" s="117">
        <v>1725037</v>
      </c>
      <c r="B46" s="118">
        <v>1</v>
      </c>
      <c r="C46" s="118" t="s">
        <v>157</v>
      </c>
      <c r="D46" s="118" t="s">
        <v>4</v>
      </c>
      <c r="E46" s="119">
        <v>134.93</v>
      </c>
      <c r="F46" s="119"/>
      <c r="G46" s="119"/>
      <c r="H46" s="119"/>
      <c r="I46" s="119"/>
      <c r="J46" s="119"/>
      <c r="K46" s="119">
        <v>43.22</v>
      </c>
      <c r="L46" s="179" t="s">
        <v>101</v>
      </c>
      <c r="M46" s="163" t="s">
        <v>98</v>
      </c>
      <c r="N46" s="163" t="s">
        <v>141</v>
      </c>
      <c r="O46" s="118" t="s">
        <v>140</v>
      </c>
      <c r="P46" s="118" t="s">
        <v>91</v>
      </c>
      <c r="Q46" s="105" t="s">
        <v>8</v>
      </c>
      <c r="R46" s="105" t="s">
        <v>89</v>
      </c>
      <c r="S46" s="105" t="s">
        <v>100</v>
      </c>
      <c r="T46" s="163"/>
    </row>
    <row r="47" spans="1:20" s="37" customFormat="1" ht="18" x14ac:dyDescent="0.3">
      <c r="A47" s="117">
        <v>1725035</v>
      </c>
      <c r="B47" s="118">
        <v>1</v>
      </c>
      <c r="C47" s="118" t="s">
        <v>157</v>
      </c>
      <c r="D47" s="118" t="s">
        <v>4</v>
      </c>
      <c r="E47" s="119">
        <v>134.93</v>
      </c>
      <c r="F47" s="119"/>
      <c r="G47" s="119"/>
      <c r="H47" s="119"/>
      <c r="I47" s="119"/>
      <c r="J47" s="119"/>
      <c r="K47" s="119">
        <v>50</v>
      </c>
      <c r="L47" s="179" t="s">
        <v>101</v>
      </c>
      <c r="M47" s="163" t="s">
        <v>98</v>
      </c>
      <c r="N47" s="163" t="s">
        <v>111</v>
      </c>
      <c r="O47" s="118" t="s">
        <v>140</v>
      </c>
      <c r="P47" s="118"/>
      <c r="Q47" s="105" t="s">
        <v>8</v>
      </c>
      <c r="R47" s="105" t="s">
        <v>89</v>
      </c>
      <c r="S47" s="105" t="s">
        <v>100</v>
      </c>
      <c r="T47" s="163"/>
    </row>
    <row r="48" spans="1:20" s="37" customFormat="1" ht="18" x14ac:dyDescent="0.3">
      <c r="A48" s="117">
        <v>1725038</v>
      </c>
      <c r="B48" s="118">
        <v>1</v>
      </c>
      <c r="C48" s="118" t="s">
        <v>157</v>
      </c>
      <c r="D48" s="118" t="s">
        <v>4</v>
      </c>
      <c r="E48" s="119">
        <v>134.93</v>
      </c>
      <c r="F48" s="119"/>
      <c r="G48" s="119"/>
      <c r="H48" s="119"/>
      <c r="I48" s="119"/>
      <c r="J48" s="119"/>
      <c r="K48" s="119">
        <v>50</v>
      </c>
      <c r="L48" s="179" t="s">
        <v>101</v>
      </c>
      <c r="M48" s="163" t="s">
        <v>98</v>
      </c>
      <c r="N48" s="163" t="s">
        <v>111</v>
      </c>
      <c r="O48" s="118" t="s">
        <v>140</v>
      </c>
      <c r="P48" s="118"/>
      <c r="Q48" s="105" t="s">
        <v>8</v>
      </c>
      <c r="R48" s="105" t="s">
        <v>89</v>
      </c>
      <c r="S48" s="105" t="s">
        <v>100</v>
      </c>
      <c r="T48" s="163"/>
    </row>
    <row r="49" spans="1:20" s="37" customFormat="1" ht="18" x14ac:dyDescent="0.3">
      <c r="A49" s="117">
        <v>1725036</v>
      </c>
      <c r="B49" s="118">
        <v>1</v>
      </c>
      <c r="C49" s="118" t="s">
        <v>157</v>
      </c>
      <c r="D49" s="118" t="s">
        <v>4</v>
      </c>
      <c r="E49" s="119">
        <v>134.93</v>
      </c>
      <c r="F49" s="119"/>
      <c r="G49" s="119"/>
      <c r="H49" s="119"/>
      <c r="I49" s="119"/>
      <c r="J49" s="119"/>
      <c r="K49" s="119">
        <v>39.380000000000003</v>
      </c>
      <c r="L49" s="179" t="s">
        <v>101</v>
      </c>
      <c r="M49" s="163" t="s">
        <v>98</v>
      </c>
      <c r="N49" s="163" t="s">
        <v>141</v>
      </c>
      <c r="O49" s="118" t="s">
        <v>140</v>
      </c>
      <c r="P49" s="118"/>
      <c r="Q49" s="105" t="s">
        <v>8</v>
      </c>
      <c r="R49" s="105" t="s">
        <v>89</v>
      </c>
      <c r="S49" s="105" t="s">
        <v>100</v>
      </c>
      <c r="T49" s="163"/>
    </row>
    <row r="50" spans="1:20" s="37" customFormat="1" ht="18" x14ac:dyDescent="0.3">
      <c r="A50" s="117">
        <v>1725035</v>
      </c>
      <c r="B50" s="118">
        <v>2</v>
      </c>
      <c r="C50" s="118" t="s">
        <v>157</v>
      </c>
      <c r="D50" s="118" t="s">
        <v>4</v>
      </c>
      <c r="E50" s="119">
        <v>134.93</v>
      </c>
      <c r="F50" s="119"/>
      <c r="G50" s="119"/>
      <c r="H50" s="119"/>
      <c r="I50" s="119"/>
      <c r="J50" s="119"/>
      <c r="K50" s="119">
        <v>50</v>
      </c>
      <c r="L50" s="179" t="s">
        <v>101</v>
      </c>
      <c r="M50" s="163" t="s">
        <v>98</v>
      </c>
      <c r="N50" s="163" t="s">
        <v>111</v>
      </c>
      <c r="O50" s="118" t="s">
        <v>140</v>
      </c>
      <c r="P50" s="118"/>
      <c r="Q50" s="105" t="s">
        <v>8</v>
      </c>
      <c r="R50" s="105" t="s">
        <v>89</v>
      </c>
      <c r="S50" s="105" t="s">
        <v>100</v>
      </c>
      <c r="T50" s="163"/>
    </row>
    <row r="51" spans="1:20" s="37" customFormat="1" ht="18" x14ac:dyDescent="0.3">
      <c r="A51" s="117">
        <v>1725054</v>
      </c>
      <c r="B51" s="118">
        <v>1</v>
      </c>
      <c r="C51" s="118" t="s">
        <v>157</v>
      </c>
      <c r="D51" s="118" t="s">
        <v>4</v>
      </c>
      <c r="E51" s="119">
        <v>134.93</v>
      </c>
      <c r="F51" s="119"/>
      <c r="G51" s="119"/>
      <c r="H51" s="119"/>
      <c r="I51" s="119"/>
      <c r="J51" s="119"/>
      <c r="K51" s="119">
        <v>41.97</v>
      </c>
      <c r="L51" s="179" t="s">
        <v>101</v>
      </c>
      <c r="M51" s="163" t="s">
        <v>98</v>
      </c>
      <c r="N51" s="163" t="s">
        <v>141</v>
      </c>
      <c r="O51" s="118" t="s">
        <v>140</v>
      </c>
      <c r="P51" s="118"/>
      <c r="Q51" s="105" t="s">
        <v>8</v>
      </c>
      <c r="R51" s="105" t="s">
        <v>89</v>
      </c>
      <c r="S51" s="105" t="s">
        <v>100</v>
      </c>
      <c r="T51" s="163"/>
    </row>
    <row r="52" spans="1:20" s="37" customFormat="1" ht="18" x14ac:dyDescent="0.3">
      <c r="A52" s="117">
        <v>1725035</v>
      </c>
      <c r="B52" s="118">
        <v>1</v>
      </c>
      <c r="C52" s="118" t="s">
        <v>157</v>
      </c>
      <c r="D52" s="118" t="s">
        <v>4</v>
      </c>
      <c r="E52" s="119">
        <v>134.93</v>
      </c>
      <c r="F52" s="119"/>
      <c r="G52" s="119"/>
      <c r="H52" s="119"/>
      <c r="I52" s="119"/>
      <c r="J52" s="119"/>
      <c r="K52" s="119">
        <v>50</v>
      </c>
      <c r="L52" s="179" t="s">
        <v>101</v>
      </c>
      <c r="M52" s="163" t="s">
        <v>98</v>
      </c>
      <c r="N52" s="163" t="s">
        <v>111</v>
      </c>
      <c r="O52" s="118" t="s">
        <v>140</v>
      </c>
      <c r="P52" s="118"/>
      <c r="Q52" s="105" t="s">
        <v>8</v>
      </c>
      <c r="R52" s="105" t="s">
        <v>89</v>
      </c>
      <c r="S52" s="105" t="s">
        <v>100</v>
      </c>
      <c r="T52" s="163"/>
    </row>
    <row r="53" spans="1:20" s="37" customFormat="1" ht="18" x14ac:dyDescent="0.3">
      <c r="A53" s="117">
        <v>1725032</v>
      </c>
      <c r="B53" s="118">
        <v>1</v>
      </c>
      <c r="C53" s="118" t="s">
        <v>157</v>
      </c>
      <c r="D53" s="118" t="s">
        <v>4</v>
      </c>
      <c r="E53" s="119">
        <v>134.93</v>
      </c>
      <c r="F53" s="119"/>
      <c r="G53" s="119"/>
      <c r="H53" s="119"/>
      <c r="I53" s="119"/>
      <c r="J53" s="119"/>
      <c r="K53" s="119">
        <v>42.93</v>
      </c>
      <c r="L53" s="179" t="s">
        <v>101</v>
      </c>
      <c r="M53" s="163" t="s">
        <v>98</v>
      </c>
      <c r="N53" s="163" t="s">
        <v>141</v>
      </c>
      <c r="O53" s="118" t="s">
        <v>140</v>
      </c>
      <c r="P53" s="118"/>
      <c r="Q53" s="105" t="s">
        <v>8</v>
      </c>
      <c r="R53" s="105" t="s">
        <v>89</v>
      </c>
      <c r="S53" s="105" t="s">
        <v>100</v>
      </c>
      <c r="T53" s="163"/>
    </row>
    <row r="54" spans="1:20" s="37" customFormat="1" ht="18" x14ac:dyDescent="0.3">
      <c r="A54" s="117">
        <v>1725034</v>
      </c>
      <c r="B54" s="118">
        <v>1</v>
      </c>
      <c r="C54" s="118" t="s">
        <v>157</v>
      </c>
      <c r="D54" s="118" t="s">
        <v>4</v>
      </c>
      <c r="E54" s="119">
        <v>47.29</v>
      </c>
      <c r="F54" s="119"/>
      <c r="G54" s="119"/>
      <c r="H54" s="119"/>
      <c r="I54" s="119"/>
      <c r="J54" s="119"/>
      <c r="K54" s="119">
        <v>44.25</v>
      </c>
      <c r="L54" s="179" t="s">
        <v>101</v>
      </c>
      <c r="M54" s="163" t="s">
        <v>190</v>
      </c>
      <c r="N54" s="163" t="s">
        <v>141</v>
      </c>
      <c r="O54" s="118" t="s">
        <v>140</v>
      </c>
      <c r="P54" s="118"/>
      <c r="Q54" s="105" t="s">
        <v>8</v>
      </c>
      <c r="R54" s="105" t="s">
        <v>89</v>
      </c>
      <c r="S54" s="105" t="s">
        <v>100</v>
      </c>
      <c r="T54" s="163"/>
    </row>
    <row r="55" spans="1:20" s="37" customFormat="1" ht="18" x14ac:dyDescent="0.3">
      <c r="A55" s="117">
        <v>1725033</v>
      </c>
      <c r="B55" s="118">
        <v>1</v>
      </c>
      <c r="C55" s="118" t="s">
        <v>157</v>
      </c>
      <c r="D55" s="118" t="s">
        <v>4</v>
      </c>
      <c r="E55" s="119">
        <v>134.93</v>
      </c>
      <c r="F55" s="119"/>
      <c r="G55" s="119"/>
      <c r="H55" s="119"/>
      <c r="I55" s="119"/>
      <c r="J55" s="119"/>
      <c r="K55" s="119">
        <v>29.88</v>
      </c>
      <c r="L55" s="179" t="s">
        <v>101</v>
      </c>
      <c r="M55" s="163" t="s">
        <v>98</v>
      </c>
      <c r="N55" s="163" t="s">
        <v>141</v>
      </c>
      <c r="O55" s="118" t="s">
        <v>140</v>
      </c>
      <c r="P55" s="118"/>
      <c r="Q55" s="105" t="s">
        <v>8</v>
      </c>
      <c r="R55" s="105" t="s">
        <v>89</v>
      </c>
      <c r="S55" s="105" t="s">
        <v>100</v>
      </c>
      <c r="T55" s="163"/>
    </row>
    <row r="56" spans="1:20" s="36" customFormat="1" ht="18" x14ac:dyDescent="0.3">
      <c r="A56" s="120"/>
      <c r="B56" s="121"/>
      <c r="C56" s="121"/>
      <c r="D56" s="121"/>
      <c r="E56" s="121"/>
      <c r="F56" s="121"/>
      <c r="G56" s="121"/>
      <c r="H56" s="121"/>
      <c r="I56" s="121"/>
      <c r="J56" s="121"/>
      <c r="K56" s="121"/>
      <c r="L56" s="170"/>
      <c r="M56" s="160" t="s">
        <v>142</v>
      </c>
      <c r="N56" s="170"/>
      <c r="O56" s="121"/>
      <c r="P56" s="89"/>
      <c r="Q56" s="89"/>
      <c r="R56" s="89"/>
      <c r="S56" s="89"/>
      <c r="T56" s="185"/>
    </row>
    <row r="57" spans="1:20" s="37" customFormat="1" ht="18" x14ac:dyDescent="0.3">
      <c r="A57" s="91">
        <v>1142991</v>
      </c>
      <c r="B57" s="92">
        <v>1</v>
      </c>
      <c r="C57" s="92" t="s">
        <v>157</v>
      </c>
      <c r="D57" s="92" t="s">
        <v>1</v>
      </c>
      <c r="E57" s="93">
        <v>64.25</v>
      </c>
      <c r="F57" s="93">
        <v>3.2170000000000001</v>
      </c>
      <c r="G57" s="93" t="s">
        <v>169</v>
      </c>
      <c r="H57" s="93" t="s">
        <v>169</v>
      </c>
      <c r="I57" s="93">
        <v>12</v>
      </c>
      <c r="J57" s="93"/>
      <c r="K57" s="93">
        <v>21.911999999999999</v>
      </c>
      <c r="L57" s="176" t="s">
        <v>131</v>
      </c>
      <c r="M57" s="161" t="s">
        <v>191</v>
      </c>
      <c r="N57" s="161" t="s">
        <v>132</v>
      </c>
      <c r="O57" s="92" t="s">
        <v>142</v>
      </c>
      <c r="P57" s="94"/>
      <c r="Q57" s="94" t="s">
        <v>8</v>
      </c>
      <c r="R57" s="94" t="s">
        <v>84</v>
      </c>
      <c r="S57" s="94" t="s">
        <v>100</v>
      </c>
      <c r="T57" s="161"/>
    </row>
    <row r="58" spans="1:20" s="37" customFormat="1" ht="18" x14ac:dyDescent="0.3">
      <c r="A58" s="111">
        <v>1724928</v>
      </c>
      <c r="B58" s="112">
        <v>4</v>
      </c>
      <c r="C58" s="112" t="s">
        <v>156</v>
      </c>
      <c r="D58" s="112" t="s">
        <v>3</v>
      </c>
      <c r="E58" s="113">
        <v>135.93</v>
      </c>
      <c r="F58" s="113">
        <v>3</v>
      </c>
      <c r="G58" s="113">
        <v>1.75</v>
      </c>
      <c r="H58" s="113">
        <v>0</v>
      </c>
      <c r="I58" s="113">
        <v>15.968</v>
      </c>
      <c r="J58" s="113"/>
      <c r="K58" s="113">
        <v>26.5</v>
      </c>
      <c r="L58" s="178" t="s">
        <v>96</v>
      </c>
      <c r="M58" s="164" t="s">
        <v>98</v>
      </c>
      <c r="N58" s="164" t="s">
        <v>99</v>
      </c>
      <c r="O58" s="112" t="s">
        <v>142</v>
      </c>
      <c r="P58" s="112"/>
      <c r="Q58" s="114" t="s">
        <v>8</v>
      </c>
      <c r="R58" s="114" t="s">
        <v>88</v>
      </c>
      <c r="S58" s="114" t="s">
        <v>162</v>
      </c>
      <c r="T58" s="164"/>
    </row>
    <row r="59" spans="1:20" s="37" customFormat="1" ht="18" x14ac:dyDescent="0.3">
      <c r="A59" s="111">
        <v>1724935</v>
      </c>
      <c r="B59" s="112">
        <v>1</v>
      </c>
      <c r="C59" s="112" t="s">
        <v>157</v>
      </c>
      <c r="D59" s="112" t="s">
        <v>3</v>
      </c>
      <c r="E59" s="113">
        <v>135.92660000000001</v>
      </c>
      <c r="F59" s="113">
        <v>3</v>
      </c>
      <c r="G59" s="113">
        <v>1.75</v>
      </c>
      <c r="H59" s="113">
        <v>1E-4</v>
      </c>
      <c r="I59" s="113">
        <v>8.125</v>
      </c>
      <c r="J59" s="113"/>
      <c r="K59" s="113">
        <v>18.657</v>
      </c>
      <c r="L59" s="178" t="s">
        <v>96</v>
      </c>
      <c r="M59" s="164" t="s">
        <v>98</v>
      </c>
      <c r="N59" s="164" t="s">
        <v>99</v>
      </c>
      <c r="O59" s="112" t="s">
        <v>142</v>
      </c>
      <c r="P59" s="112"/>
      <c r="Q59" s="114" t="s">
        <v>8</v>
      </c>
      <c r="R59" s="114" t="s">
        <v>88</v>
      </c>
      <c r="S59" s="114" t="s">
        <v>100</v>
      </c>
      <c r="T59" s="164"/>
    </row>
    <row r="60" spans="1:20" s="37" customFormat="1" ht="18" x14ac:dyDescent="0.3">
      <c r="A60" s="91">
        <v>1724936</v>
      </c>
      <c r="B60" s="92">
        <v>1</v>
      </c>
      <c r="C60" s="92" t="s">
        <v>157</v>
      </c>
      <c r="D60" s="92" t="s">
        <v>1</v>
      </c>
      <c r="E60" s="93">
        <v>135.92660000000001</v>
      </c>
      <c r="F60" s="93">
        <v>3.0710000000000002</v>
      </c>
      <c r="G60" s="93">
        <v>1.75</v>
      </c>
      <c r="H60" s="93">
        <v>1.0000000000000001E-5</v>
      </c>
      <c r="I60" s="93">
        <v>8</v>
      </c>
      <c r="J60" s="93"/>
      <c r="K60" s="93">
        <v>18</v>
      </c>
      <c r="L60" s="177" t="s">
        <v>94</v>
      </c>
      <c r="M60" s="161" t="s">
        <v>143</v>
      </c>
      <c r="N60" s="161" t="s">
        <v>99</v>
      </c>
      <c r="O60" s="92" t="s">
        <v>142</v>
      </c>
      <c r="P60" s="92"/>
      <c r="Q60" s="94" t="s">
        <v>8</v>
      </c>
      <c r="R60" s="94" t="s">
        <v>84</v>
      </c>
      <c r="S60" s="94" t="s">
        <v>100</v>
      </c>
      <c r="T60" s="161"/>
    </row>
    <row r="61" spans="1:20" s="37" customFormat="1" ht="18" x14ac:dyDescent="0.3">
      <c r="A61" s="91">
        <v>1724937</v>
      </c>
      <c r="B61" s="92">
        <v>1</v>
      </c>
      <c r="C61" s="92" t="s">
        <v>157</v>
      </c>
      <c r="D61" s="92" t="s">
        <v>1</v>
      </c>
      <c r="E61" s="93">
        <v>23.285</v>
      </c>
      <c r="F61" s="93">
        <v>3.0710000000000002</v>
      </c>
      <c r="G61" s="93">
        <v>1.75</v>
      </c>
      <c r="H61" s="93">
        <v>1E-4</v>
      </c>
      <c r="I61" s="93">
        <v>8.032</v>
      </c>
      <c r="J61" s="93"/>
      <c r="K61" s="93">
        <v>18.47</v>
      </c>
      <c r="L61" s="176" t="s">
        <v>96</v>
      </c>
      <c r="M61" s="161" t="s">
        <v>187</v>
      </c>
      <c r="N61" s="161" t="s">
        <v>99</v>
      </c>
      <c r="O61" s="92" t="s">
        <v>142</v>
      </c>
      <c r="P61" s="92"/>
      <c r="Q61" s="94" t="s">
        <v>8</v>
      </c>
      <c r="R61" s="94" t="s">
        <v>84</v>
      </c>
      <c r="S61" s="94" t="s">
        <v>100</v>
      </c>
      <c r="T61" s="161"/>
    </row>
    <row r="62" spans="1:20" s="37" customFormat="1" ht="18" x14ac:dyDescent="0.3">
      <c r="A62" s="91">
        <v>1724938</v>
      </c>
      <c r="B62" s="92">
        <v>3</v>
      </c>
      <c r="C62" s="92" t="s">
        <v>156</v>
      </c>
      <c r="D62" s="92" t="s">
        <v>1</v>
      </c>
      <c r="E62" s="93">
        <v>23.285</v>
      </c>
      <c r="F62" s="93">
        <v>3.0710000000000002</v>
      </c>
      <c r="G62" s="93">
        <v>1.75</v>
      </c>
      <c r="H62" s="93">
        <v>0</v>
      </c>
      <c r="I62" s="93">
        <v>16.062000000000001</v>
      </c>
      <c r="J62" s="93"/>
      <c r="K62" s="93">
        <v>26.5</v>
      </c>
      <c r="L62" s="176" t="s">
        <v>96</v>
      </c>
      <c r="M62" s="161" t="s">
        <v>187</v>
      </c>
      <c r="N62" s="161" t="s">
        <v>99</v>
      </c>
      <c r="O62" s="92" t="s">
        <v>142</v>
      </c>
      <c r="P62" s="92"/>
      <c r="Q62" s="94" t="s">
        <v>8</v>
      </c>
      <c r="R62" s="94" t="s">
        <v>84</v>
      </c>
      <c r="S62" s="94" t="s">
        <v>160</v>
      </c>
      <c r="T62" s="161"/>
    </row>
    <row r="63" spans="1:20" s="37" customFormat="1" ht="18" x14ac:dyDescent="0.3">
      <c r="A63" s="91">
        <v>1724941</v>
      </c>
      <c r="B63" s="92">
        <v>1</v>
      </c>
      <c r="C63" s="92" t="s">
        <v>157</v>
      </c>
      <c r="D63" s="92" t="s">
        <v>1</v>
      </c>
      <c r="E63" s="93">
        <v>23.285</v>
      </c>
      <c r="F63" s="93">
        <v>3.0710000000000002</v>
      </c>
      <c r="G63" s="93">
        <v>1.75</v>
      </c>
      <c r="H63" s="93">
        <v>1E-4</v>
      </c>
      <c r="I63" s="93">
        <v>8.032</v>
      </c>
      <c r="J63" s="93"/>
      <c r="K63" s="93">
        <v>18.47</v>
      </c>
      <c r="L63" s="176" t="s">
        <v>96</v>
      </c>
      <c r="M63" s="161" t="s">
        <v>187</v>
      </c>
      <c r="N63" s="161" t="s">
        <v>99</v>
      </c>
      <c r="O63" s="92" t="s">
        <v>142</v>
      </c>
      <c r="P63" s="92"/>
      <c r="Q63" s="94" t="s">
        <v>8</v>
      </c>
      <c r="R63" s="94" t="s">
        <v>84</v>
      </c>
      <c r="S63" s="94" t="s">
        <v>100</v>
      </c>
      <c r="T63" s="161"/>
    </row>
    <row r="64" spans="1:20" s="37" customFormat="1" ht="18" x14ac:dyDescent="0.3">
      <c r="A64" s="91">
        <v>1741633</v>
      </c>
      <c r="B64" s="92">
        <v>1</v>
      </c>
      <c r="C64" s="92" t="s">
        <v>157</v>
      </c>
      <c r="D64" s="92" t="s">
        <v>1</v>
      </c>
      <c r="E64" s="93">
        <v>135.92660000000001</v>
      </c>
      <c r="F64" s="93">
        <v>3.0710000000000002</v>
      </c>
      <c r="G64" s="93">
        <v>1.75</v>
      </c>
      <c r="H64" s="93">
        <v>1.0000000000000001E-5</v>
      </c>
      <c r="I64" s="93">
        <v>8</v>
      </c>
      <c r="J64" s="93"/>
      <c r="K64" s="93">
        <v>18</v>
      </c>
      <c r="L64" s="177" t="s">
        <v>94</v>
      </c>
      <c r="M64" s="161" t="s">
        <v>143</v>
      </c>
      <c r="N64" s="161" t="s">
        <v>99</v>
      </c>
      <c r="O64" s="92" t="s">
        <v>142</v>
      </c>
      <c r="P64" s="92"/>
      <c r="Q64" s="94" t="s">
        <v>8</v>
      </c>
      <c r="R64" s="94" t="s">
        <v>84</v>
      </c>
      <c r="S64" s="94" t="s">
        <v>100</v>
      </c>
      <c r="T64" s="161"/>
    </row>
    <row r="65" spans="1:20" s="37" customFormat="1" ht="36" x14ac:dyDescent="0.3">
      <c r="A65" s="91">
        <v>1724918</v>
      </c>
      <c r="B65" s="92">
        <v>1</v>
      </c>
      <c r="C65" s="92" t="s">
        <v>157</v>
      </c>
      <c r="D65" s="92" t="s">
        <v>1</v>
      </c>
      <c r="E65" s="93">
        <v>135.92660000000001</v>
      </c>
      <c r="F65" s="93">
        <v>3.24</v>
      </c>
      <c r="G65" s="93">
        <v>1.75</v>
      </c>
      <c r="H65" s="93">
        <v>6.5</v>
      </c>
      <c r="I65" s="93">
        <v>9</v>
      </c>
      <c r="J65" s="93">
        <v>9</v>
      </c>
      <c r="K65" s="93">
        <v>29</v>
      </c>
      <c r="L65" s="177" t="s">
        <v>105</v>
      </c>
      <c r="M65" s="161" t="s">
        <v>192</v>
      </c>
      <c r="N65" s="161" t="s">
        <v>106</v>
      </c>
      <c r="O65" s="92" t="s">
        <v>142</v>
      </c>
      <c r="P65" s="92"/>
      <c r="Q65" s="94" t="s">
        <v>8</v>
      </c>
      <c r="R65" s="94" t="s">
        <v>84</v>
      </c>
      <c r="S65" s="94" t="s">
        <v>100</v>
      </c>
      <c r="T65" s="161"/>
    </row>
    <row r="66" spans="1:20" s="37" customFormat="1" ht="18" x14ac:dyDescent="0.3">
      <c r="A66" s="117">
        <v>1760421</v>
      </c>
      <c r="B66" s="118">
        <v>1</v>
      </c>
      <c r="C66" s="118" t="s">
        <v>157</v>
      </c>
      <c r="D66" s="118" t="s">
        <v>4</v>
      </c>
      <c r="E66" s="119">
        <v>122.03</v>
      </c>
      <c r="F66" s="119"/>
      <c r="G66" s="119"/>
      <c r="H66" s="119"/>
      <c r="I66" s="119"/>
      <c r="J66" s="119"/>
      <c r="K66" s="119">
        <v>34</v>
      </c>
      <c r="L66" s="179" t="s">
        <v>101</v>
      </c>
      <c r="M66" s="163" t="s">
        <v>102</v>
      </c>
      <c r="N66" s="163" t="s">
        <v>141</v>
      </c>
      <c r="O66" s="118" t="s">
        <v>142</v>
      </c>
      <c r="P66" s="118"/>
      <c r="Q66" s="105" t="s">
        <v>8</v>
      </c>
      <c r="R66" s="105" t="s">
        <v>89</v>
      </c>
      <c r="S66" s="105" t="s">
        <v>100</v>
      </c>
      <c r="T66" s="163"/>
    </row>
    <row r="67" spans="1:20" s="37" customFormat="1" ht="18" x14ac:dyDescent="0.3">
      <c r="A67" s="117">
        <v>1724973</v>
      </c>
      <c r="B67" s="118">
        <v>1</v>
      </c>
      <c r="C67" s="118" t="s">
        <v>157</v>
      </c>
      <c r="D67" s="118" t="s">
        <v>4</v>
      </c>
      <c r="E67" s="119">
        <v>122.03</v>
      </c>
      <c r="F67" s="119"/>
      <c r="G67" s="119"/>
      <c r="H67" s="119"/>
      <c r="I67" s="119"/>
      <c r="J67" s="119"/>
      <c r="K67" s="119">
        <v>32.21</v>
      </c>
      <c r="L67" s="179" t="s">
        <v>101</v>
      </c>
      <c r="M67" s="163" t="s">
        <v>102</v>
      </c>
      <c r="N67" s="163" t="s">
        <v>141</v>
      </c>
      <c r="O67" s="118" t="s">
        <v>142</v>
      </c>
      <c r="P67" s="118"/>
      <c r="Q67" s="105" t="s">
        <v>8</v>
      </c>
      <c r="R67" s="105" t="s">
        <v>89</v>
      </c>
      <c r="S67" s="105" t="s">
        <v>100</v>
      </c>
      <c r="T67" s="163"/>
    </row>
    <row r="68" spans="1:20" s="37" customFormat="1" ht="18" x14ac:dyDescent="0.3">
      <c r="A68" s="117">
        <v>1724972</v>
      </c>
      <c r="B68" s="118">
        <v>1</v>
      </c>
      <c r="C68" s="118" t="s">
        <v>157</v>
      </c>
      <c r="D68" s="118" t="s">
        <v>4</v>
      </c>
      <c r="E68" s="119">
        <v>23.89</v>
      </c>
      <c r="F68" s="119"/>
      <c r="G68" s="119"/>
      <c r="H68" s="119"/>
      <c r="I68" s="119"/>
      <c r="J68" s="119"/>
      <c r="K68" s="119">
        <v>68.209999999999994</v>
      </c>
      <c r="L68" s="179" t="s">
        <v>101</v>
      </c>
      <c r="M68" s="163" t="s">
        <v>189</v>
      </c>
      <c r="N68" s="163" t="s">
        <v>111</v>
      </c>
      <c r="O68" s="118" t="s">
        <v>142</v>
      </c>
      <c r="P68" s="118"/>
      <c r="Q68" s="105" t="s">
        <v>8</v>
      </c>
      <c r="R68" s="105" t="s">
        <v>89</v>
      </c>
      <c r="S68" s="105" t="s">
        <v>100</v>
      </c>
      <c r="T68" s="163"/>
    </row>
    <row r="69" spans="1:20" s="37" customFormat="1" ht="18" x14ac:dyDescent="0.3">
      <c r="A69" s="91">
        <v>1724971</v>
      </c>
      <c r="B69" s="92">
        <v>1</v>
      </c>
      <c r="C69" s="92" t="s">
        <v>157</v>
      </c>
      <c r="D69" s="92" t="s">
        <v>1</v>
      </c>
      <c r="E69" s="93">
        <v>122.03</v>
      </c>
      <c r="F69" s="93"/>
      <c r="G69" s="93"/>
      <c r="H69" s="93"/>
      <c r="I69" s="93">
        <v>13.49</v>
      </c>
      <c r="J69" s="93">
        <v>13.11</v>
      </c>
      <c r="K69" s="93">
        <v>26.43</v>
      </c>
      <c r="L69" s="177" t="s">
        <v>108</v>
      </c>
      <c r="M69" s="161" t="s">
        <v>193</v>
      </c>
      <c r="N69" s="161" t="s">
        <v>109</v>
      </c>
      <c r="O69" s="92" t="s">
        <v>142</v>
      </c>
      <c r="P69" s="92" t="s">
        <v>91</v>
      </c>
      <c r="Q69" s="94" t="s">
        <v>8</v>
      </c>
      <c r="R69" s="94" t="s">
        <v>84</v>
      </c>
      <c r="S69" s="94" t="s">
        <v>100</v>
      </c>
      <c r="T69" s="161"/>
    </row>
    <row r="70" spans="1:20" s="37" customFormat="1" ht="18" x14ac:dyDescent="0.3">
      <c r="A70" s="117">
        <v>1725041</v>
      </c>
      <c r="B70" s="118">
        <v>1</v>
      </c>
      <c r="C70" s="118" t="s">
        <v>157</v>
      </c>
      <c r="D70" s="118" t="s">
        <v>4</v>
      </c>
      <c r="E70" s="119">
        <v>134.93</v>
      </c>
      <c r="F70" s="119"/>
      <c r="G70" s="119"/>
      <c r="H70" s="119"/>
      <c r="I70" s="119"/>
      <c r="J70" s="119"/>
      <c r="K70" s="119">
        <v>17</v>
      </c>
      <c r="L70" s="179" t="s">
        <v>101</v>
      </c>
      <c r="M70" s="163" t="s">
        <v>98</v>
      </c>
      <c r="N70" s="163" t="s">
        <v>141</v>
      </c>
      <c r="O70" s="118" t="s">
        <v>142</v>
      </c>
      <c r="P70" s="118" t="s">
        <v>91</v>
      </c>
      <c r="Q70" s="105" t="s">
        <v>8</v>
      </c>
      <c r="R70" s="105" t="s">
        <v>89</v>
      </c>
      <c r="S70" s="105" t="s">
        <v>100</v>
      </c>
      <c r="T70" s="163"/>
    </row>
    <row r="71" spans="1:20" s="37" customFormat="1" ht="18" x14ac:dyDescent="0.3">
      <c r="A71" s="117">
        <v>1725040</v>
      </c>
      <c r="B71" s="118">
        <v>1</v>
      </c>
      <c r="C71" s="118" t="s">
        <v>157</v>
      </c>
      <c r="D71" s="118" t="s">
        <v>4</v>
      </c>
      <c r="E71" s="119">
        <v>35.54</v>
      </c>
      <c r="F71" s="119"/>
      <c r="G71" s="119"/>
      <c r="H71" s="119"/>
      <c r="I71" s="119"/>
      <c r="J71" s="119"/>
      <c r="K71" s="119">
        <v>68.25</v>
      </c>
      <c r="L71" s="179" t="s">
        <v>101</v>
      </c>
      <c r="M71" s="163" t="s">
        <v>190</v>
      </c>
      <c r="N71" s="163" t="s">
        <v>141</v>
      </c>
      <c r="O71" s="118" t="s">
        <v>142</v>
      </c>
      <c r="P71" s="118"/>
      <c r="Q71" s="105" t="s">
        <v>8</v>
      </c>
      <c r="R71" s="105" t="s">
        <v>89</v>
      </c>
      <c r="S71" s="105" t="s">
        <v>100</v>
      </c>
      <c r="T71" s="163"/>
    </row>
    <row r="72" spans="1:20" s="37" customFormat="1" ht="18" x14ac:dyDescent="0.3">
      <c r="A72" s="117">
        <v>1725039</v>
      </c>
      <c r="B72" s="118">
        <v>1</v>
      </c>
      <c r="C72" s="118" t="s">
        <v>157</v>
      </c>
      <c r="D72" s="118" t="s">
        <v>4</v>
      </c>
      <c r="E72" s="119">
        <v>134.93</v>
      </c>
      <c r="F72" s="119"/>
      <c r="G72" s="119"/>
      <c r="H72" s="119"/>
      <c r="I72" s="119"/>
      <c r="J72" s="119"/>
      <c r="K72" s="119">
        <v>16.21</v>
      </c>
      <c r="L72" s="179" t="s">
        <v>101</v>
      </c>
      <c r="M72" s="163" t="s">
        <v>98</v>
      </c>
      <c r="N72" s="163" t="s">
        <v>141</v>
      </c>
      <c r="O72" s="118" t="s">
        <v>142</v>
      </c>
      <c r="P72" s="118"/>
      <c r="Q72" s="105" t="s">
        <v>8</v>
      </c>
      <c r="R72" s="105" t="s">
        <v>89</v>
      </c>
      <c r="S72" s="105" t="s">
        <v>100</v>
      </c>
      <c r="T72" s="163"/>
    </row>
    <row r="73" spans="1:20" s="37" customFormat="1" ht="18" x14ac:dyDescent="0.3">
      <c r="A73" s="117">
        <v>1725035</v>
      </c>
      <c r="B73" s="118">
        <v>1</v>
      </c>
      <c r="C73" s="118" t="s">
        <v>157</v>
      </c>
      <c r="D73" s="118" t="s">
        <v>4</v>
      </c>
      <c r="E73" s="119">
        <v>134.93</v>
      </c>
      <c r="F73" s="119"/>
      <c r="G73" s="119"/>
      <c r="H73" s="119"/>
      <c r="I73" s="119"/>
      <c r="J73" s="119"/>
      <c r="K73" s="119">
        <v>50</v>
      </c>
      <c r="L73" s="179" t="s">
        <v>101</v>
      </c>
      <c r="M73" s="163" t="s">
        <v>98</v>
      </c>
      <c r="N73" s="163" t="s">
        <v>111</v>
      </c>
      <c r="O73" s="118" t="s">
        <v>142</v>
      </c>
      <c r="P73" s="118"/>
      <c r="Q73" s="105" t="s">
        <v>8</v>
      </c>
      <c r="R73" s="105" t="s">
        <v>89</v>
      </c>
      <c r="S73" s="105" t="s">
        <v>100</v>
      </c>
      <c r="T73" s="163"/>
    </row>
    <row r="74" spans="1:20" s="37" customFormat="1" ht="18" x14ac:dyDescent="0.3">
      <c r="A74" s="120"/>
      <c r="B74" s="121"/>
      <c r="C74" s="121"/>
      <c r="D74" s="121"/>
      <c r="E74" s="121"/>
      <c r="F74" s="121"/>
      <c r="G74" s="121"/>
      <c r="H74" s="121"/>
      <c r="I74" s="121"/>
      <c r="J74" s="121"/>
      <c r="K74" s="121"/>
      <c r="L74" s="170"/>
      <c r="M74" s="160" t="s">
        <v>144</v>
      </c>
      <c r="N74" s="170"/>
      <c r="O74" s="121"/>
      <c r="P74" s="89"/>
      <c r="Q74" s="89"/>
      <c r="R74" s="89"/>
      <c r="S74" s="89"/>
      <c r="T74" s="185"/>
    </row>
    <row r="75" spans="1:20" s="37" customFormat="1" ht="18" x14ac:dyDescent="0.3">
      <c r="A75" s="111">
        <v>1724943</v>
      </c>
      <c r="B75" s="112">
        <v>7</v>
      </c>
      <c r="C75" s="112" t="s">
        <v>156</v>
      </c>
      <c r="D75" s="112" t="s">
        <v>3</v>
      </c>
      <c r="E75" s="113">
        <v>132.67660000000001</v>
      </c>
      <c r="F75" s="113">
        <v>3</v>
      </c>
      <c r="G75" s="113">
        <v>1.75</v>
      </c>
      <c r="H75" s="113">
        <v>0</v>
      </c>
      <c r="I75" s="113">
        <v>15.968</v>
      </c>
      <c r="J75" s="113"/>
      <c r="K75" s="113">
        <v>26.5</v>
      </c>
      <c r="L75" s="178" t="s">
        <v>96</v>
      </c>
      <c r="M75" s="164" t="s">
        <v>103</v>
      </c>
      <c r="N75" s="164" t="s">
        <v>99</v>
      </c>
      <c r="O75" s="112" t="s">
        <v>144</v>
      </c>
      <c r="P75" s="112"/>
      <c r="Q75" s="114" t="s">
        <v>8</v>
      </c>
      <c r="R75" s="114" t="s">
        <v>88</v>
      </c>
      <c r="S75" s="114" t="s">
        <v>162</v>
      </c>
      <c r="T75" s="164"/>
    </row>
    <row r="76" spans="1:20" s="37" customFormat="1" ht="18" x14ac:dyDescent="0.3">
      <c r="A76" s="111">
        <v>1725055</v>
      </c>
      <c r="B76" s="112">
        <v>1</v>
      </c>
      <c r="C76" s="112" t="s">
        <v>156</v>
      </c>
      <c r="D76" s="112" t="s">
        <v>3</v>
      </c>
      <c r="E76" s="113">
        <v>132.67660000000001</v>
      </c>
      <c r="F76" s="113">
        <v>3</v>
      </c>
      <c r="G76" s="113">
        <v>1.75</v>
      </c>
      <c r="H76" s="113">
        <v>1E-4</v>
      </c>
      <c r="I76" s="113">
        <v>15.968</v>
      </c>
      <c r="J76" s="113"/>
      <c r="K76" s="113">
        <v>26.5</v>
      </c>
      <c r="L76" s="178" t="s">
        <v>96</v>
      </c>
      <c r="M76" s="164" t="s">
        <v>103</v>
      </c>
      <c r="N76" s="164" t="s">
        <v>99</v>
      </c>
      <c r="O76" s="112" t="s">
        <v>144</v>
      </c>
      <c r="P76" s="112"/>
      <c r="Q76" s="114" t="s">
        <v>8</v>
      </c>
      <c r="R76" s="114" t="s">
        <v>88</v>
      </c>
      <c r="S76" s="114" t="s">
        <v>162</v>
      </c>
      <c r="T76" s="164"/>
    </row>
    <row r="77" spans="1:20" s="37" customFormat="1" ht="18" x14ac:dyDescent="0.3">
      <c r="A77" s="91">
        <v>1724945</v>
      </c>
      <c r="B77" s="92">
        <v>1</v>
      </c>
      <c r="C77" s="92" t="s">
        <v>157</v>
      </c>
      <c r="D77" s="92" t="s">
        <v>1</v>
      </c>
      <c r="E77" s="93">
        <v>132.67660000000001</v>
      </c>
      <c r="F77" s="93">
        <v>3.0710000000000002</v>
      </c>
      <c r="G77" s="93">
        <v>1.75</v>
      </c>
      <c r="H77" s="93">
        <v>1E-4</v>
      </c>
      <c r="I77" s="93">
        <v>10</v>
      </c>
      <c r="J77" s="93"/>
      <c r="K77" s="93">
        <v>20.437999999999999</v>
      </c>
      <c r="L77" s="176" t="s">
        <v>96</v>
      </c>
      <c r="M77" s="161" t="s">
        <v>103</v>
      </c>
      <c r="N77" s="161" t="s">
        <v>99</v>
      </c>
      <c r="O77" s="92" t="s">
        <v>144</v>
      </c>
      <c r="P77" s="92"/>
      <c r="Q77" s="94" t="s">
        <v>8</v>
      </c>
      <c r="R77" s="94" t="s">
        <v>84</v>
      </c>
      <c r="S77" s="94" t="s">
        <v>100</v>
      </c>
      <c r="T77" s="161"/>
    </row>
    <row r="78" spans="1:20" s="37" customFormat="1" ht="18" x14ac:dyDescent="0.3">
      <c r="A78" s="111">
        <v>1724947</v>
      </c>
      <c r="B78" s="112">
        <v>1</v>
      </c>
      <c r="C78" s="112" t="s">
        <v>157</v>
      </c>
      <c r="D78" s="112" t="s">
        <v>3</v>
      </c>
      <c r="E78" s="113">
        <v>132.67660000000001</v>
      </c>
      <c r="F78" s="113">
        <v>3</v>
      </c>
      <c r="G78" s="113">
        <v>1.75</v>
      </c>
      <c r="H78" s="113">
        <v>1E-4</v>
      </c>
      <c r="I78" s="113">
        <v>12.567</v>
      </c>
      <c r="J78" s="113"/>
      <c r="K78" s="113">
        <v>23.099</v>
      </c>
      <c r="L78" s="178" t="s">
        <v>96</v>
      </c>
      <c r="M78" s="164" t="s">
        <v>103</v>
      </c>
      <c r="N78" s="164" t="s">
        <v>99</v>
      </c>
      <c r="O78" s="112" t="s">
        <v>144</v>
      </c>
      <c r="P78" s="112"/>
      <c r="Q78" s="114" t="s">
        <v>8</v>
      </c>
      <c r="R78" s="114" t="s">
        <v>88</v>
      </c>
      <c r="S78" s="114" t="s">
        <v>100</v>
      </c>
      <c r="T78" s="164"/>
    </row>
    <row r="79" spans="1:20" s="37" customFormat="1" ht="18" x14ac:dyDescent="0.3">
      <c r="A79" s="111">
        <v>1724943</v>
      </c>
      <c r="B79" s="112">
        <v>6</v>
      </c>
      <c r="C79" s="112" t="s">
        <v>156</v>
      </c>
      <c r="D79" s="112" t="s">
        <v>3</v>
      </c>
      <c r="E79" s="113">
        <v>132.67660000000001</v>
      </c>
      <c r="F79" s="113">
        <v>3</v>
      </c>
      <c r="G79" s="113">
        <v>1.75</v>
      </c>
      <c r="H79" s="113">
        <v>0</v>
      </c>
      <c r="I79" s="113">
        <v>15.968</v>
      </c>
      <c r="J79" s="113"/>
      <c r="K79" s="113">
        <v>26.5</v>
      </c>
      <c r="L79" s="178" t="s">
        <v>96</v>
      </c>
      <c r="M79" s="164" t="s">
        <v>103</v>
      </c>
      <c r="N79" s="164" t="s">
        <v>99</v>
      </c>
      <c r="O79" s="112" t="s">
        <v>144</v>
      </c>
      <c r="P79" s="112"/>
      <c r="Q79" s="114" t="s">
        <v>8</v>
      </c>
      <c r="R79" s="114" t="s">
        <v>88</v>
      </c>
      <c r="S79" s="114" t="s">
        <v>162</v>
      </c>
      <c r="T79" s="164"/>
    </row>
    <row r="80" spans="1:20" s="37" customFormat="1" ht="18" x14ac:dyDescent="0.3">
      <c r="A80" s="91">
        <v>1724946</v>
      </c>
      <c r="B80" s="92">
        <v>1</v>
      </c>
      <c r="C80" s="92" t="s">
        <v>157</v>
      </c>
      <c r="D80" s="92" t="s">
        <v>1</v>
      </c>
      <c r="E80" s="93">
        <v>132.67660000000001</v>
      </c>
      <c r="F80" s="93">
        <v>3.0710000000000002</v>
      </c>
      <c r="G80" s="93">
        <v>1.75</v>
      </c>
      <c r="H80" s="93">
        <v>1E-4</v>
      </c>
      <c r="I80" s="93">
        <v>8</v>
      </c>
      <c r="J80" s="93"/>
      <c r="K80" s="93">
        <v>18.437999999999999</v>
      </c>
      <c r="L80" s="176" t="s">
        <v>96</v>
      </c>
      <c r="M80" s="161" t="s">
        <v>103</v>
      </c>
      <c r="N80" s="161" t="s">
        <v>99</v>
      </c>
      <c r="O80" s="92" t="s">
        <v>144</v>
      </c>
      <c r="P80" s="92"/>
      <c r="Q80" s="94" t="s">
        <v>8</v>
      </c>
      <c r="R80" s="94" t="s">
        <v>84</v>
      </c>
      <c r="S80" s="94" t="s">
        <v>100</v>
      </c>
      <c r="T80" s="161"/>
    </row>
    <row r="81" spans="1:20" s="37" customFormat="1" ht="18" x14ac:dyDescent="0.3">
      <c r="A81" s="111">
        <v>1724948</v>
      </c>
      <c r="B81" s="112">
        <v>1</v>
      </c>
      <c r="C81" s="112" t="s">
        <v>157</v>
      </c>
      <c r="D81" s="112" t="s">
        <v>3</v>
      </c>
      <c r="E81" s="113">
        <v>132.67660000000001</v>
      </c>
      <c r="F81" s="113">
        <v>3</v>
      </c>
      <c r="G81" s="113">
        <v>1.75</v>
      </c>
      <c r="H81" s="113">
        <v>1E-4</v>
      </c>
      <c r="I81" s="113">
        <v>12.445</v>
      </c>
      <c r="J81" s="113"/>
      <c r="K81" s="113">
        <v>22.977</v>
      </c>
      <c r="L81" s="178" t="s">
        <v>96</v>
      </c>
      <c r="M81" s="164" t="s">
        <v>103</v>
      </c>
      <c r="N81" s="164" t="s">
        <v>99</v>
      </c>
      <c r="O81" s="112" t="s">
        <v>144</v>
      </c>
      <c r="P81" s="112"/>
      <c r="Q81" s="114" t="s">
        <v>8</v>
      </c>
      <c r="R81" s="114" t="s">
        <v>88</v>
      </c>
      <c r="S81" s="114" t="s">
        <v>100</v>
      </c>
      <c r="T81" s="164"/>
    </row>
    <row r="82" spans="1:20" s="37" customFormat="1" ht="18" x14ac:dyDescent="0.3">
      <c r="A82" s="111">
        <v>1724943</v>
      </c>
      <c r="B82" s="112">
        <v>10</v>
      </c>
      <c r="C82" s="112" t="s">
        <v>156</v>
      </c>
      <c r="D82" s="112" t="s">
        <v>3</v>
      </c>
      <c r="E82" s="113">
        <v>132.67660000000001</v>
      </c>
      <c r="F82" s="113">
        <v>3</v>
      </c>
      <c r="G82" s="113">
        <v>1.75</v>
      </c>
      <c r="H82" s="113">
        <v>0</v>
      </c>
      <c r="I82" s="113">
        <v>15.968</v>
      </c>
      <c r="J82" s="113"/>
      <c r="K82" s="113">
        <v>26.5</v>
      </c>
      <c r="L82" s="178" t="s">
        <v>96</v>
      </c>
      <c r="M82" s="164" t="s">
        <v>103</v>
      </c>
      <c r="N82" s="164" t="s">
        <v>99</v>
      </c>
      <c r="O82" s="112" t="s">
        <v>144</v>
      </c>
      <c r="P82" s="112"/>
      <c r="Q82" s="114" t="s">
        <v>8</v>
      </c>
      <c r="R82" s="114" t="s">
        <v>88</v>
      </c>
      <c r="S82" s="114" t="s">
        <v>162</v>
      </c>
      <c r="T82" s="164"/>
    </row>
    <row r="83" spans="1:20" s="37" customFormat="1" ht="18" x14ac:dyDescent="0.3">
      <c r="A83" s="111">
        <v>1724949</v>
      </c>
      <c r="B83" s="112">
        <v>1</v>
      </c>
      <c r="C83" s="112" t="s">
        <v>157</v>
      </c>
      <c r="D83" s="112" t="s">
        <v>3</v>
      </c>
      <c r="E83" s="113">
        <v>132.67660000000001</v>
      </c>
      <c r="F83" s="113">
        <v>3</v>
      </c>
      <c r="G83" s="113">
        <v>1.75</v>
      </c>
      <c r="H83" s="113">
        <v>1.0000000000000001E-5</v>
      </c>
      <c r="I83" s="113">
        <v>8</v>
      </c>
      <c r="J83" s="113"/>
      <c r="K83" s="113">
        <v>18</v>
      </c>
      <c r="L83" s="180" t="s">
        <v>94</v>
      </c>
      <c r="M83" s="164" t="s">
        <v>103</v>
      </c>
      <c r="N83" s="164" t="s">
        <v>99</v>
      </c>
      <c r="O83" s="112" t="s">
        <v>144</v>
      </c>
      <c r="P83" s="112"/>
      <c r="Q83" s="114" t="s">
        <v>8</v>
      </c>
      <c r="R83" s="114" t="s">
        <v>88</v>
      </c>
      <c r="S83" s="114" t="s">
        <v>100</v>
      </c>
      <c r="T83" s="164"/>
    </row>
    <row r="84" spans="1:20" s="37" customFormat="1" ht="36" x14ac:dyDescent="0.3">
      <c r="A84" s="91">
        <v>1724919</v>
      </c>
      <c r="B84" s="92">
        <v>1</v>
      </c>
      <c r="C84" s="92" t="s">
        <v>157</v>
      </c>
      <c r="D84" s="92" t="s">
        <v>1</v>
      </c>
      <c r="E84" s="93">
        <v>132.67660000000001</v>
      </c>
      <c r="F84" s="93">
        <v>3.24</v>
      </c>
      <c r="G84" s="93">
        <v>1.75</v>
      </c>
      <c r="H84" s="93">
        <v>6.5</v>
      </c>
      <c r="I84" s="93">
        <v>9</v>
      </c>
      <c r="J84" s="93">
        <v>9</v>
      </c>
      <c r="K84" s="93">
        <v>29</v>
      </c>
      <c r="L84" s="177" t="s">
        <v>105</v>
      </c>
      <c r="M84" s="161" t="s">
        <v>194</v>
      </c>
      <c r="N84" s="161" t="s">
        <v>106</v>
      </c>
      <c r="O84" s="92" t="s">
        <v>144</v>
      </c>
      <c r="P84" s="92"/>
      <c r="Q84" s="94" t="s">
        <v>8</v>
      </c>
      <c r="R84" s="94" t="s">
        <v>84</v>
      </c>
      <c r="S84" s="94" t="s">
        <v>100</v>
      </c>
      <c r="T84" s="161"/>
    </row>
    <row r="85" spans="1:20" s="37" customFormat="1" ht="18" x14ac:dyDescent="0.3">
      <c r="A85" s="117">
        <v>1724989</v>
      </c>
      <c r="B85" s="118">
        <v>1</v>
      </c>
      <c r="C85" s="118" t="s">
        <v>157</v>
      </c>
      <c r="D85" s="118" t="s">
        <v>4</v>
      </c>
      <c r="E85" s="119">
        <v>122.03</v>
      </c>
      <c r="F85" s="119"/>
      <c r="G85" s="119"/>
      <c r="H85" s="119"/>
      <c r="I85" s="119"/>
      <c r="J85" s="119"/>
      <c r="K85" s="119">
        <v>42</v>
      </c>
      <c r="L85" s="179" t="s">
        <v>101</v>
      </c>
      <c r="M85" s="163" t="s">
        <v>104</v>
      </c>
      <c r="N85" s="163" t="s">
        <v>195</v>
      </c>
      <c r="O85" s="118" t="s">
        <v>144</v>
      </c>
      <c r="P85" s="118" t="s">
        <v>91</v>
      </c>
      <c r="Q85" s="105" t="s">
        <v>8</v>
      </c>
      <c r="R85" s="105" t="s">
        <v>89</v>
      </c>
      <c r="S85" s="105" t="s">
        <v>100</v>
      </c>
      <c r="T85" s="163"/>
    </row>
    <row r="86" spans="1:20" s="37" customFormat="1" ht="18" x14ac:dyDescent="0.3">
      <c r="A86" s="117">
        <v>1724975</v>
      </c>
      <c r="B86" s="118">
        <v>2</v>
      </c>
      <c r="C86" s="118" t="s">
        <v>157</v>
      </c>
      <c r="D86" s="118" t="s">
        <v>4</v>
      </c>
      <c r="E86" s="119">
        <v>122.03</v>
      </c>
      <c r="F86" s="119"/>
      <c r="G86" s="119"/>
      <c r="H86" s="119"/>
      <c r="I86" s="119"/>
      <c r="J86" s="119"/>
      <c r="K86" s="119">
        <v>50</v>
      </c>
      <c r="L86" s="179" t="s">
        <v>101</v>
      </c>
      <c r="M86" s="163" t="s">
        <v>104</v>
      </c>
      <c r="N86" s="163" t="s">
        <v>111</v>
      </c>
      <c r="O86" s="118" t="s">
        <v>144</v>
      </c>
      <c r="P86" s="118"/>
      <c r="Q86" s="105" t="s">
        <v>8</v>
      </c>
      <c r="R86" s="105" t="s">
        <v>89</v>
      </c>
      <c r="S86" s="105" t="s">
        <v>100</v>
      </c>
      <c r="T86" s="163"/>
    </row>
    <row r="87" spans="1:20" s="37" customFormat="1" ht="18" x14ac:dyDescent="0.3">
      <c r="A87" s="117">
        <v>1724988</v>
      </c>
      <c r="B87" s="118">
        <v>1</v>
      </c>
      <c r="C87" s="118" t="s">
        <v>157</v>
      </c>
      <c r="D87" s="118" t="s">
        <v>4</v>
      </c>
      <c r="E87" s="119">
        <v>122.03</v>
      </c>
      <c r="F87" s="119"/>
      <c r="G87" s="119"/>
      <c r="H87" s="119"/>
      <c r="I87" s="119"/>
      <c r="J87" s="119"/>
      <c r="K87" s="119">
        <v>39.880000000000003</v>
      </c>
      <c r="L87" s="179" t="s">
        <v>101</v>
      </c>
      <c r="M87" s="163" t="s">
        <v>104</v>
      </c>
      <c r="N87" s="163" t="s">
        <v>195</v>
      </c>
      <c r="O87" s="118" t="s">
        <v>144</v>
      </c>
      <c r="P87" s="118" t="s">
        <v>91</v>
      </c>
      <c r="Q87" s="105" t="s">
        <v>8</v>
      </c>
      <c r="R87" s="105" t="s">
        <v>89</v>
      </c>
      <c r="S87" s="105" t="s">
        <v>100</v>
      </c>
      <c r="T87" s="163"/>
    </row>
    <row r="88" spans="1:20" s="37" customFormat="1" ht="18" x14ac:dyDescent="0.3">
      <c r="A88" s="117">
        <v>1725015</v>
      </c>
      <c r="B88" s="118">
        <v>1</v>
      </c>
      <c r="C88" s="118" t="s">
        <v>157</v>
      </c>
      <c r="D88" s="118" t="s">
        <v>4</v>
      </c>
      <c r="E88" s="119">
        <v>122.03</v>
      </c>
      <c r="F88" s="119"/>
      <c r="G88" s="119"/>
      <c r="H88" s="119"/>
      <c r="I88" s="119"/>
      <c r="J88" s="119"/>
      <c r="K88" s="119">
        <v>34</v>
      </c>
      <c r="L88" s="179" t="s">
        <v>101</v>
      </c>
      <c r="M88" s="163" t="s">
        <v>104</v>
      </c>
      <c r="N88" s="163" t="s">
        <v>195</v>
      </c>
      <c r="O88" s="118" t="s">
        <v>144</v>
      </c>
      <c r="P88" s="118"/>
      <c r="Q88" s="105" t="s">
        <v>8</v>
      </c>
      <c r="R88" s="105" t="s">
        <v>89</v>
      </c>
      <c r="S88" s="105" t="s">
        <v>100</v>
      </c>
      <c r="T88" s="163"/>
    </row>
    <row r="89" spans="1:20" s="37" customFormat="1" ht="18" x14ac:dyDescent="0.3">
      <c r="A89" s="117">
        <v>1724975</v>
      </c>
      <c r="B89" s="118">
        <v>1</v>
      </c>
      <c r="C89" s="118" t="s">
        <v>157</v>
      </c>
      <c r="D89" s="118" t="s">
        <v>4</v>
      </c>
      <c r="E89" s="119">
        <v>122.03</v>
      </c>
      <c r="F89" s="119"/>
      <c r="G89" s="119"/>
      <c r="H89" s="119"/>
      <c r="I89" s="119"/>
      <c r="J89" s="119"/>
      <c r="K89" s="119">
        <v>50</v>
      </c>
      <c r="L89" s="179" t="s">
        <v>101</v>
      </c>
      <c r="M89" s="163" t="s">
        <v>104</v>
      </c>
      <c r="N89" s="163" t="s">
        <v>111</v>
      </c>
      <c r="O89" s="118" t="s">
        <v>144</v>
      </c>
      <c r="P89" s="118"/>
      <c r="Q89" s="105" t="s">
        <v>8</v>
      </c>
      <c r="R89" s="105" t="s">
        <v>89</v>
      </c>
      <c r="S89" s="105" t="s">
        <v>100</v>
      </c>
      <c r="T89" s="163"/>
    </row>
    <row r="90" spans="1:20" s="37" customFormat="1" ht="18" x14ac:dyDescent="0.3">
      <c r="A90" s="117">
        <v>1724987</v>
      </c>
      <c r="B90" s="118">
        <v>1</v>
      </c>
      <c r="C90" s="118" t="s">
        <v>157</v>
      </c>
      <c r="D90" s="118" t="s">
        <v>4</v>
      </c>
      <c r="E90" s="119">
        <v>122.03</v>
      </c>
      <c r="F90" s="119"/>
      <c r="G90" s="119"/>
      <c r="H90" s="119"/>
      <c r="I90" s="119"/>
      <c r="J90" s="119"/>
      <c r="K90" s="119">
        <v>38.130000000000003</v>
      </c>
      <c r="L90" s="179" t="s">
        <v>101</v>
      </c>
      <c r="M90" s="163" t="s">
        <v>104</v>
      </c>
      <c r="N90" s="163" t="s">
        <v>195</v>
      </c>
      <c r="O90" s="118" t="s">
        <v>144</v>
      </c>
      <c r="P90" s="118" t="s">
        <v>91</v>
      </c>
      <c r="Q90" s="105" t="s">
        <v>8</v>
      </c>
      <c r="R90" s="105" t="s">
        <v>89</v>
      </c>
      <c r="S90" s="105" t="s">
        <v>100</v>
      </c>
      <c r="T90" s="163"/>
    </row>
    <row r="91" spans="1:20" s="37" customFormat="1" ht="18" x14ac:dyDescent="0.3">
      <c r="A91" s="117">
        <v>1724975</v>
      </c>
      <c r="B91" s="118">
        <v>3</v>
      </c>
      <c r="C91" s="118" t="s">
        <v>157</v>
      </c>
      <c r="D91" s="118" t="s">
        <v>4</v>
      </c>
      <c r="E91" s="119">
        <v>122.03</v>
      </c>
      <c r="F91" s="119"/>
      <c r="G91" s="119"/>
      <c r="H91" s="119"/>
      <c r="I91" s="119"/>
      <c r="J91" s="119"/>
      <c r="K91" s="119">
        <v>50</v>
      </c>
      <c r="L91" s="179" t="s">
        <v>101</v>
      </c>
      <c r="M91" s="163" t="s">
        <v>104</v>
      </c>
      <c r="N91" s="163" t="s">
        <v>111</v>
      </c>
      <c r="O91" s="118" t="s">
        <v>144</v>
      </c>
      <c r="P91" s="105"/>
      <c r="Q91" s="105" t="s">
        <v>8</v>
      </c>
      <c r="R91" s="105" t="s">
        <v>89</v>
      </c>
      <c r="S91" s="105" t="s">
        <v>100</v>
      </c>
      <c r="T91" s="163"/>
    </row>
    <row r="92" spans="1:20" s="37" customFormat="1" ht="18" x14ac:dyDescent="0.3">
      <c r="A92" s="117">
        <v>1725016</v>
      </c>
      <c r="B92" s="118">
        <v>1</v>
      </c>
      <c r="C92" s="118" t="s">
        <v>157</v>
      </c>
      <c r="D92" s="118" t="s">
        <v>4</v>
      </c>
      <c r="E92" s="119">
        <v>122.03</v>
      </c>
      <c r="F92" s="119"/>
      <c r="G92" s="119"/>
      <c r="H92" s="119"/>
      <c r="I92" s="119"/>
      <c r="J92" s="119"/>
      <c r="K92" s="119">
        <v>24.19</v>
      </c>
      <c r="L92" s="179" t="s">
        <v>101</v>
      </c>
      <c r="M92" s="163" t="s">
        <v>104</v>
      </c>
      <c r="N92" s="163" t="s">
        <v>195</v>
      </c>
      <c r="O92" s="118" t="s">
        <v>144</v>
      </c>
      <c r="P92" s="118" t="s">
        <v>91</v>
      </c>
      <c r="Q92" s="105" t="s">
        <v>8</v>
      </c>
      <c r="R92" s="105" t="s">
        <v>89</v>
      </c>
      <c r="S92" s="105" t="s">
        <v>100</v>
      </c>
      <c r="T92" s="163"/>
    </row>
    <row r="93" spans="1:20" s="37" customFormat="1" ht="18" x14ac:dyDescent="0.3">
      <c r="A93" s="91">
        <v>1724986</v>
      </c>
      <c r="B93" s="92">
        <v>1</v>
      </c>
      <c r="C93" s="92" t="s">
        <v>157</v>
      </c>
      <c r="D93" s="92" t="s">
        <v>1</v>
      </c>
      <c r="E93" s="93">
        <v>122.03</v>
      </c>
      <c r="F93" s="93"/>
      <c r="G93" s="93"/>
      <c r="H93" s="93"/>
      <c r="I93" s="93">
        <v>17.96</v>
      </c>
      <c r="J93" s="93">
        <v>4.95</v>
      </c>
      <c r="K93" s="93">
        <v>23.67</v>
      </c>
      <c r="L93" s="177" t="s">
        <v>108</v>
      </c>
      <c r="M93" s="161" t="s">
        <v>196</v>
      </c>
      <c r="N93" s="161" t="s">
        <v>109</v>
      </c>
      <c r="O93" s="92" t="s">
        <v>144</v>
      </c>
      <c r="P93" s="92" t="s">
        <v>91</v>
      </c>
      <c r="Q93" s="94" t="s">
        <v>8</v>
      </c>
      <c r="R93" s="94" t="s">
        <v>84</v>
      </c>
      <c r="S93" s="94" t="s">
        <v>100</v>
      </c>
      <c r="T93" s="161"/>
    </row>
    <row r="94" spans="1:20" s="37" customFormat="1" ht="18" x14ac:dyDescent="0.3">
      <c r="A94" s="117">
        <v>1725052</v>
      </c>
      <c r="B94" s="118">
        <v>1</v>
      </c>
      <c r="C94" s="118" t="s">
        <v>157</v>
      </c>
      <c r="D94" s="118" t="s">
        <v>4</v>
      </c>
      <c r="E94" s="119">
        <v>131.68</v>
      </c>
      <c r="F94" s="119"/>
      <c r="G94" s="119"/>
      <c r="H94" s="119"/>
      <c r="I94" s="119"/>
      <c r="J94" s="119"/>
      <c r="K94" s="119">
        <v>35.03</v>
      </c>
      <c r="L94" s="179" t="s">
        <v>101</v>
      </c>
      <c r="M94" s="163" t="s">
        <v>103</v>
      </c>
      <c r="N94" s="163" t="s">
        <v>141</v>
      </c>
      <c r="O94" s="118" t="s">
        <v>144</v>
      </c>
      <c r="P94" s="122"/>
      <c r="Q94" s="105" t="s">
        <v>8</v>
      </c>
      <c r="R94" s="105" t="s">
        <v>89</v>
      </c>
      <c r="S94" s="105" t="s">
        <v>100</v>
      </c>
      <c r="T94" s="163"/>
    </row>
    <row r="95" spans="1:20" s="37" customFormat="1" ht="18" x14ac:dyDescent="0.3">
      <c r="A95" s="117">
        <v>1725047</v>
      </c>
      <c r="B95" s="118">
        <v>3</v>
      </c>
      <c r="C95" s="118" t="s">
        <v>157</v>
      </c>
      <c r="D95" s="118" t="s">
        <v>4</v>
      </c>
      <c r="E95" s="119">
        <v>131.68</v>
      </c>
      <c r="F95" s="119"/>
      <c r="G95" s="119"/>
      <c r="H95" s="119"/>
      <c r="I95" s="119"/>
      <c r="J95" s="119"/>
      <c r="K95" s="119">
        <v>50</v>
      </c>
      <c r="L95" s="179" t="s">
        <v>101</v>
      </c>
      <c r="M95" s="163" t="s">
        <v>103</v>
      </c>
      <c r="N95" s="163" t="s">
        <v>111</v>
      </c>
      <c r="O95" s="118" t="s">
        <v>144</v>
      </c>
      <c r="P95" s="122"/>
      <c r="Q95" s="105" t="s">
        <v>8</v>
      </c>
      <c r="R95" s="105" t="s">
        <v>89</v>
      </c>
      <c r="S95" s="105" t="s">
        <v>100</v>
      </c>
      <c r="T95" s="163"/>
    </row>
    <row r="96" spans="1:20" s="37" customFormat="1" ht="18" x14ac:dyDescent="0.3">
      <c r="A96" s="117">
        <v>1725051</v>
      </c>
      <c r="B96" s="118">
        <v>1</v>
      </c>
      <c r="C96" s="118" t="s">
        <v>157</v>
      </c>
      <c r="D96" s="118" t="s">
        <v>4</v>
      </c>
      <c r="E96" s="119">
        <v>131.68</v>
      </c>
      <c r="F96" s="119"/>
      <c r="G96" s="119"/>
      <c r="H96" s="119"/>
      <c r="I96" s="119"/>
      <c r="J96" s="119"/>
      <c r="K96" s="119">
        <v>22.49</v>
      </c>
      <c r="L96" s="179" t="s">
        <v>101</v>
      </c>
      <c r="M96" s="163" t="s">
        <v>103</v>
      </c>
      <c r="N96" s="163" t="s">
        <v>141</v>
      </c>
      <c r="O96" s="118" t="s">
        <v>144</v>
      </c>
      <c r="P96" s="122"/>
      <c r="Q96" s="105" t="s">
        <v>8</v>
      </c>
      <c r="R96" s="105" t="s">
        <v>89</v>
      </c>
      <c r="S96" s="105" t="s">
        <v>100</v>
      </c>
      <c r="T96" s="163"/>
    </row>
    <row r="97" spans="1:20" s="37" customFormat="1" ht="18" x14ac:dyDescent="0.3">
      <c r="A97" s="117">
        <v>1725047</v>
      </c>
      <c r="B97" s="118">
        <v>2</v>
      </c>
      <c r="C97" s="118" t="s">
        <v>157</v>
      </c>
      <c r="D97" s="118" t="s">
        <v>4</v>
      </c>
      <c r="E97" s="119">
        <v>131.68</v>
      </c>
      <c r="F97" s="119"/>
      <c r="G97" s="119"/>
      <c r="H97" s="119"/>
      <c r="I97" s="119"/>
      <c r="J97" s="119"/>
      <c r="K97" s="119">
        <v>50</v>
      </c>
      <c r="L97" s="179" t="s">
        <v>101</v>
      </c>
      <c r="M97" s="163" t="s">
        <v>103</v>
      </c>
      <c r="N97" s="163" t="s">
        <v>111</v>
      </c>
      <c r="O97" s="118" t="s">
        <v>144</v>
      </c>
      <c r="P97" s="122"/>
      <c r="Q97" s="105" t="s">
        <v>8</v>
      </c>
      <c r="R97" s="105" t="s">
        <v>89</v>
      </c>
      <c r="S97" s="105" t="s">
        <v>100</v>
      </c>
      <c r="T97" s="163"/>
    </row>
    <row r="98" spans="1:20" s="37" customFormat="1" ht="18" x14ac:dyDescent="0.3">
      <c r="A98" s="117">
        <v>1725050</v>
      </c>
      <c r="B98" s="118">
        <v>1</v>
      </c>
      <c r="C98" s="118" t="s">
        <v>157</v>
      </c>
      <c r="D98" s="118" t="s">
        <v>4</v>
      </c>
      <c r="E98" s="119">
        <v>131.68</v>
      </c>
      <c r="F98" s="119"/>
      <c r="G98" s="119"/>
      <c r="H98" s="119"/>
      <c r="I98" s="119"/>
      <c r="J98" s="119"/>
      <c r="K98" s="119">
        <v>24.38</v>
      </c>
      <c r="L98" s="179" t="s">
        <v>101</v>
      </c>
      <c r="M98" s="163" t="s">
        <v>103</v>
      </c>
      <c r="N98" s="163" t="s">
        <v>141</v>
      </c>
      <c r="O98" s="118" t="s">
        <v>144</v>
      </c>
      <c r="P98" s="122"/>
      <c r="Q98" s="105" t="s">
        <v>8</v>
      </c>
      <c r="R98" s="105" t="s">
        <v>89</v>
      </c>
      <c r="S98" s="105" t="s">
        <v>100</v>
      </c>
      <c r="T98" s="163"/>
    </row>
    <row r="99" spans="1:20" s="37" customFormat="1" ht="18" x14ac:dyDescent="0.3">
      <c r="A99" s="117">
        <v>1725049</v>
      </c>
      <c r="B99" s="118">
        <v>1</v>
      </c>
      <c r="C99" s="118" t="s">
        <v>157</v>
      </c>
      <c r="D99" s="118" t="s">
        <v>4</v>
      </c>
      <c r="E99" s="119">
        <v>131.68</v>
      </c>
      <c r="F99" s="119"/>
      <c r="G99" s="119"/>
      <c r="H99" s="119"/>
      <c r="I99" s="119"/>
      <c r="J99" s="119"/>
      <c r="K99" s="119">
        <v>33.51</v>
      </c>
      <c r="L99" s="179" t="s">
        <v>101</v>
      </c>
      <c r="M99" s="163" t="s">
        <v>103</v>
      </c>
      <c r="N99" s="163" t="s">
        <v>141</v>
      </c>
      <c r="O99" s="118" t="s">
        <v>144</v>
      </c>
      <c r="P99" s="122"/>
      <c r="Q99" s="105" t="s">
        <v>8</v>
      </c>
      <c r="R99" s="105" t="s">
        <v>89</v>
      </c>
      <c r="S99" s="105" t="s">
        <v>100</v>
      </c>
      <c r="T99" s="163"/>
    </row>
    <row r="100" spans="1:20" s="37" customFormat="1" ht="18" x14ac:dyDescent="0.3">
      <c r="A100" s="117">
        <v>1725047</v>
      </c>
      <c r="B100" s="118">
        <v>2</v>
      </c>
      <c r="C100" s="118" t="s">
        <v>157</v>
      </c>
      <c r="D100" s="118" t="s">
        <v>4</v>
      </c>
      <c r="E100" s="119">
        <v>131.68</v>
      </c>
      <c r="F100" s="119"/>
      <c r="G100" s="119"/>
      <c r="H100" s="119"/>
      <c r="I100" s="119"/>
      <c r="J100" s="119"/>
      <c r="K100" s="119">
        <v>50</v>
      </c>
      <c r="L100" s="179" t="s">
        <v>101</v>
      </c>
      <c r="M100" s="163" t="s">
        <v>103</v>
      </c>
      <c r="N100" s="163" t="s">
        <v>111</v>
      </c>
      <c r="O100" s="118" t="s">
        <v>144</v>
      </c>
      <c r="P100" s="122"/>
      <c r="Q100" s="105" t="s">
        <v>8</v>
      </c>
      <c r="R100" s="105" t="s">
        <v>89</v>
      </c>
      <c r="S100" s="105" t="s">
        <v>100</v>
      </c>
      <c r="T100" s="163"/>
    </row>
    <row r="101" spans="1:20" s="37" customFormat="1" ht="18" x14ac:dyDescent="0.3">
      <c r="A101" s="123"/>
      <c r="B101" s="124"/>
      <c r="C101" s="121"/>
      <c r="D101" s="124"/>
      <c r="E101" s="124"/>
      <c r="F101" s="124"/>
      <c r="G101" s="124"/>
      <c r="H101" s="124"/>
      <c r="I101" s="124"/>
      <c r="J101" s="124"/>
      <c r="K101" s="124"/>
      <c r="L101" s="171"/>
      <c r="M101" s="165" t="s">
        <v>133</v>
      </c>
      <c r="N101" s="171"/>
      <c r="O101" s="124"/>
      <c r="P101" s="89"/>
      <c r="Q101" s="89"/>
      <c r="R101" s="89"/>
      <c r="S101" s="89"/>
      <c r="T101" s="185"/>
    </row>
    <row r="102" spans="1:20" s="37" customFormat="1" ht="36" x14ac:dyDescent="0.3">
      <c r="A102" s="91">
        <v>1724920</v>
      </c>
      <c r="B102" s="92">
        <v>1</v>
      </c>
      <c r="C102" s="92" t="s">
        <v>157</v>
      </c>
      <c r="D102" s="92" t="s">
        <v>1</v>
      </c>
      <c r="E102" s="93">
        <v>132.67660000000001</v>
      </c>
      <c r="F102" s="93">
        <v>3.24</v>
      </c>
      <c r="G102" s="93">
        <v>3.75</v>
      </c>
      <c r="H102" s="93">
        <v>6.5</v>
      </c>
      <c r="I102" s="93">
        <v>9</v>
      </c>
      <c r="J102" s="93">
        <v>9</v>
      </c>
      <c r="K102" s="93">
        <v>29</v>
      </c>
      <c r="L102" s="177" t="s">
        <v>105</v>
      </c>
      <c r="M102" s="161" t="s">
        <v>197</v>
      </c>
      <c r="N102" s="161" t="s">
        <v>106</v>
      </c>
      <c r="O102" s="92" t="s">
        <v>133</v>
      </c>
      <c r="P102" s="92"/>
      <c r="Q102" s="94" t="s">
        <v>8</v>
      </c>
      <c r="R102" s="94" t="s">
        <v>84</v>
      </c>
      <c r="S102" s="94" t="s">
        <v>100</v>
      </c>
      <c r="T102" s="161"/>
    </row>
    <row r="103" spans="1:20" s="37" customFormat="1" ht="18" x14ac:dyDescent="0.3">
      <c r="A103" s="111">
        <v>1724943</v>
      </c>
      <c r="B103" s="112">
        <v>8</v>
      </c>
      <c r="C103" s="112" t="s">
        <v>156</v>
      </c>
      <c r="D103" s="112" t="s">
        <v>3</v>
      </c>
      <c r="E103" s="113">
        <v>132.67660000000001</v>
      </c>
      <c r="F103" s="113">
        <v>3</v>
      </c>
      <c r="G103" s="113">
        <v>1.75</v>
      </c>
      <c r="H103" s="113">
        <v>0</v>
      </c>
      <c r="I103" s="113">
        <v>15.968</v>
      </c>
      <c r="J103" s="113"/>
      <c r="K103" s="113">
        <v>26.5</v>
      </c>
      <c r="L103" s="178" t="s">
        <v>96</v>
      </c>
      <c r="M103" s="164" t="s">
        <v>103</v>
      </c>
      <c r="N103" s="164" t="s">
        <v>99</v>
      </c>
      <c r="O103" s="112" t="s">
        <v>133</v>
      </c>
      <c r="P103" s="114"/>
      <c r="Q103" s="114" t="s">
        <v>8</v>
      </c>
      <c r="R103" s="114" t="s">
        <v>88</v>
      </c>
      <c r="S103" s="114" t="s">
        <v>162</v>
      </c>
      <c r="T103" s="164"/>
    </row>
    <row r="104" spans="1:20" s="37" customFormat="1" ht="18" x14ac:dyDescent="0.3">
      <c r="A104" s="111">
        <v>1725026</v>
      </c>
      <c r="B104" s="112">
        <v>1</v>
      </c>
      <c r="C104" s="112" t="s">
        <v>157</v>
      </c>
      <c r="D104" s="112" t="s">
        <v>3</v>
      </c>
      <c r="E104" s="113">
        <v>132.67660000000001</v>
      </c>
      <c r="F104" s="113">
        <v>3</v>
      </c>
      <c r="G104" s="113">
        <v>1.75</v>
      </c>
      <c r="H104" s="113">
        <v>1E-4</v>
      </c>
      <c r="I104" s="113">
        <v>13</v>
      </c>
      <c r="J104" s="113"/>
      <c r="K104" s="113">
        <v>23.532</v>
      </c>
      <c r="L104" s="178" t="s">
        <v>96</v>
      </c>
      <c r="M104" s="164" t="s">
        <v>103</v>
      </c>
      <c r="N104" s="164" t="s">
        <v>99</v>
      </c>
      <c r="O104" s="112" t="s">
        <v>133</v>
      </c>
      <c r="P104" s="112"/>
      <c r="Q104" s="114" t="s">
        <v>8</v>
      </c>
      <c r="R104" s="114" t="s">
        <v>88</v>
      </c>
      <c r="S104" s="114" t="s">
        <v>100</v>
      </c>
      <c r="T104" s="164"/>
    </row>
    <row r="105" spans="1:20" s="37" customFormat="1" ht="18" x14ac:dyDescent="0.3">
      <c r="A105" s="91">
        <v>1724991</v>
      </c>
      <c r="B105" s="92">
        <v>1</v>
      </c>
      <c r="C105" s="92" t="s">
        <v>157</v>
      </c>
      <c r="D105" s="92" t="s">
        <v>1</v>
      </c>
      <c r="E105" s="93">
        <v>122.03</v>
      </c>
      <c r="F105" s="93"/>
      <c r="G105" s="93"/>
      <c r="H105" s="93"/>
      <c r="I105" s="93">
        <v>7.12</v>
      </c>
      <c r="J105" s="93">
        <v>13.49</v>
      </c>
      <c r="K105" s="93">
        <v>20.45</v>
      </c>
      <c r="L105" s="177" t="s">
        <v>108</v>
      </c>
      <c r="M105" s="161" t="s">
        <v>198</v>
      </c>
      <c r="N105" s="161" t="s">
        <v>109</v>
      </c>
      <c r="O105" s="92" t="s">
        <v>133</v>
      </c>
      <c r="P105" s="92" t="s">
        <v>91</v>
      </c>
      <c r="Q105" s="94" t="s">
        <v>8</v>
      </c>
      <c r="R105" s="94" t="s">
        <v>84</v>
      </c>
      <c r="S105" s="94" t="s">
        <v>100</v>
      </c>
      <c r="T105" s="161"/>
    </row>
    <row r="106" spans="1:20" s="37" customFormat="1" ht="18" x14ac:dyDescent="0.3">
      <c r="A106" s="117">
        <v>1724990</v>
      </c>
      <c r="B106" s="118">
        <v>1</v>
      </c>
      <c r="C106" s="118" t="s">
        <v>157</v>
      </c>
      <c r="D106" s="118" t="s">
        <v>4</v>
      </c>
      <c r="E106" s="119">
        <v>122.03</v>
      </c>
      <c r="F106" s="119"/>
      <c r="G106" s="119"/>
      <c r="H106" s="119"/>
      <c r="I106" s="119"/>
      <c r="J106" s="119"/>
      <c r="K106" s="119">
        <v>10.050000000000001</v>
      </c>
      <c r="L106" s="179" t="s">
        <v>101</v>
      </c>
      <c r="M106" s="163" t="s">
        <v>104</v>
      </c>
      <c r="N106" s="163" t="s">
        <v>141</v>
      </c>
      <c r="O106" s="118" t="s">
        <v>133</v>
      </c>
      <c r="P106" s="118" t="s">
        <v>91</v>
      </c>
      <c r="Q106" s="105" t="s">
        <v>8</v>
      </c>
      <c r="R106" s="105" t="s">
        <v>89</v>
      </c>
      <c r="S106" s="105" t="s">
        <v>100</v>
      </c>
      <c r="T106" s="163"/>
    </row>
    <row r="107" spans="1:20" s="37" customFormat="1" ht="18" x14ac:dyDescent="0.3">
      <c r="A107" s="117">
        <v>1725015</v>
      </c>
      <c r="B107" s="118">
        <v>1</v>
      </c>
      <c r="C107" s="118" t="s">
        <v>157</v>
      </c>
      <c r="D107" s="118" t="s">
        <v>4</v>
      </c>
      <c r="E107" s="119">
        <v>122.03</v>
      </c>
      <c r="F107" s="119"/>
      <c r="G107" s="119"/>
      <c r="H107" s="119"/>
      <c r="I107" s="119"/>
      <c r="J107" s="119"/>
      <c r="K107" s="119">
        <v>34</v>
      </c>
      <c r="L107" s="179" t="s">
        <v>101</v>
      </c>
      <c r="M107" s="163" t="s">
        <v>104</v>
      </c>
      <c r="N107" s="163" t="s">
        <v>141</v>
      </c>
      <c r="O107" s="118" t="s">
        <v>133</v>
      </c>
      <c r="P107" s="105"/>
      <c r="Q107" s="105" t="s">
        <v>8</v>
      </c>
      <c r="R107" s="105" t="s">
        <v>89</v>
      </c>
      <c r="S107" s="105" t="s">
        <v>100</v>
      </c>
      <c r="T107" s="163"/>
    </row>
    <row r="108" spans="1:20" s="37" customFormat="1" ht="18" x14ac:dyDescent="0.3">
      <c r="A108" s="117">
        <v>1725014</v>
      </c>
      <c r="B108" s="118">
        <v>1</v>
      </c>
      <c r="C108" s="118" t="s">
        <v>157</v>
      </c>
      <c r="D108" s="118" t="s">
        <v>4</v>
      </c>
      <c r="E108" s="119">
        <v>122.03</v>
      </c>
      <c r="F108" s="119"/>
      <c r="G108" s="119"/>
      <c r="H108" s="119"/>
      <c r="I108" s="119"/>
      <c r="J108" s="119"/>
      <c r="K108" s="119">
        <v>50</v>
      </c>
      <c r="L108" s="179" t="s">
        <v>101</v>
      </c>
      <c r="M108" s="163" t="s">
        <v>104</v>
      </c>
      <c r="N108" s="163" t="s">
        <v>141</v>
      </c>
      <c r="O108" s="118" t="s">
        <v>133</v>
      </c>
      <c r="P108" s="118"/>
      <c r="Q108" s="105" t="s">
        <v>8</v>
      </c>
      <c r="R108" s="105" t="s">
        <v>89</v>
      </c>
      <c r="S108" s="105" t="s">
        <v>100</v>
      </c>
      <c r="T108" s="163"/>
    </row>
    <row r="109" spans="1:20" s="37" customFormat="1" ht="18" x14ac:dyDescent="0.3">
      <c r="A109" s="117">
        <v>1724975</v>
      </c>
      <c r="B109" s="118">
        <v>1</v>
      </c>
      <c r="C109" s="118" t="s">
        <v>157</v>
      </c>
      <c r="D109" s="118" t="s">
        <v>4</v>
      </c>
      <c r="E109" s="119">
        <v>122.03</v>
      </c>
      <c r="F109" s="119"/>
      <c r="G109" s="119"/>
      <c r="H109" s="119"/>
      <c r="I109" s="119"/>
      <c r="J109" s="119"/>
      <c r="K109" s="119">
        <v>50</v>
      </c>
      <c r="L109" s="179" t="s">
        <v>101</v>
      </c>
      <c r="M109" s="163" t="s">
        <v>104</v>
      </c>
      <c r="N109" s="163" t="s">
        <v>199</v>
      </c>
      <c r="O109" s="118" t="s">
        <v>133</v>
      </c>
      <c r="P109" s="105"/>
      <c r="Q109" s="105" t="s">
        <v>8</v>
      </c>
      <c r="R109" s="105" t="s">
        <v>89</v>
      </c>
      <c r="S109" s="105" t="s">
        <v>100</v>
      </c>
      <c r="T109" s="163"/>
    </row>
    <row r="110" spans="1:20" s="37" customFormat="1" ht="18" x14ac:dyDescent="0.3">
      <c r="A110" s="117">
        <v>1725048</v>
      </c>
      <c r="B110" s="118">
        <v>1</v>
      </c>
      <c r="C110" s="118" t="s">
        <v>157</v>
      </c>
      <c r="D110" s="118" t="s">
        <v>4</v>
      </c>
      <c r="E110" s="119">
        <v>131.68</v>
      </c>
      <c r="F110" s="119"/>
      <c r="G110" s="119"/>
      <c r="H110" s="119"/>
      <c r="I110" s="119"/>
      <c r="J110" s="119"/>
      <c r="K110" s="119">
        <v>41.78</v>
      </c>
      <c r="L110" s="179" t="s">
        <v>101</v>
      </c>
      <c r="M110" s="163" t="s">
        <v>103</v>
      </c>
      <c r="N110" s="163" t="s">
        <v>141</v>
      </c>
      <c r="O110" s="118" t="s">
        <v>133</v>
      </c>
      <c r="P110" s="118" t="s">
        <v>91</v>
      </c>
      <c r="Q110" s="105" t="s">
        <v>8</v>
      </c>
      <c r="R110" s="105" t="s">
        <v>89</v>
      </c>
      <c r="S110" s="105" t="s">
        <v>100</v>
      </c>
      <c r="T110" s="163"/>
    </row>
    <row r="111" spans="1:20" s="37" customFormat="1" ht="18" x14ac:dyDescent="0.3">
      <c r="A111" s="117">
        <v>1725047</v>
      </c>
      <c r="B111" s="118">
        <v>1</v>
      </c>
      <c r="C111" s="118" t="s">
        <v>157</v>
      </c>
      <c r="D111" s="118" t="s">
        <v>4</v>
      </c>
      <c r="E111" s="119">
        <v>131.68</v>
      </c>
      <c r="F111" s="119"/>
      <c r="G111" s="119"/>
      <c r="H111" s="119"/>
      <c r="I111" s="119"/>
      <c r="J111" s="119"/>
      <c r="K111" s="119">
        <v>50</v>
      </c>
      <c r="L111" s="179" t="s">
        <v>101</v>
      </c>
      <c r="M111" s="163" t="s">
        <v>103</v>
      </c>
      <c r="N111" s="163" t="s">
        <v>111</v>
      </c>
      <c r="O111" s="118" t="s">
        <v>133</v>
      </c>
      <c r="P111" s="118"/>
      <c r="Q111" s="105" t="s">
        <v>8</v>
      </c>
      <c r="R111" s="105" t="s">
        <v>89</v>
      </c>
      <c r="S111" s="105" t="s">
        <v>100</v>
      </c>
      <c r="T111" s="163"/>
    </row>
    <row r="112" spans="1:20" s="37" customFormat="1" ht="18" x14ac:dyDescent="0.3">
      <c r="A112" s="117">
        <v>1725069</v>
      </c>
      <c r="B112" s="118">
        <v>1</v>
      </c>
      <c r="C112" s="118" t="s">
        <v>157</v>
      </c>
      <c r="D112" s="118" t="s">
        <v>4</v>
      </c>
      <c r="E112" s="119">
        <v>131.68</v>
      </c>
      <c r="F112" s="119"/>
      <c r="G112" s="119"/>
      <c r="H112" s="119"/>
      <c r="I112" s="119"/>
      <c r="J112" s="119"/>
      <c r="K112" s="119">
        <v>50</v>
      </c>
      <c r="L112" s="179" t="s">
        <v>101</v>
      </c>
      <c r="M112" s="163" t="s">
        <v>103</v>
      </c>
      <c r="N112" s="163" t="s">
        <v>111</v>
      </c>
      <c r="O112" s="118" t="s">
        <v>133</v>
      </c>
      <c r="P112" s="118"/>
      <c r="Q112" s="105" t="s">
        <v>8</v>
      </c>
      <c r="R112" s="105" t="s">
        <v>89</v>
      </c>
      <c r="S112" s="105" t="s">
        <v>100</v>
      </c>
      <c r="T112" s="163"/>
    </row>
    <row r="113" spans="1:20" s="37" customFormat="1" ht="18" x14ac:dyDescent="0.3">
      <c r="A113" s="117">
        <v>1725046</v>
      </c>
      <c r="B113" s="118">
        <v>1</v>
      </c>
      <c r="C113" s="118" t="s">
        <v>157</v>
      </c>
      <c r="D113" s="118" t="s">
        <v>4</v>
      </c>
      <c r="E113" s="119">
        <v>131.68</v>
      </c>
      <c r="F113" s="119"/>
      <c r="G113" s="119"/>
      <c r="H113" s="119"/>
      <c r="I113" s="119"/>
      <c r="J113" s="119"/>
      <c r="K113" s="119">
        <v>34.92</v>
      </c>
      <c r="L113" s="179" t="s">
        <v>101</v>
      </c>
      <c r="M113" s="163" t="s">
        <v>103</v>
      </c>
      <c r="N113" s="163" t="s">
        <v>141</v>
      </c>
      <c r="O113" s="118" t="s">
        <v>133</v>
      </c>
      <c r="P113" s="118"/>
      <c r="Q113" s="105" t="s">
        <v>8</v>
      </c>
      <c r="R113" s="105" t="s">
        <v>89</v>
      </c>
      <c r="S113" s="105" t="s">
        <v>100</v>
      </c>
      <c r="T113" s="163"/>
    </row>
    <row r="114" spans="1:20" s="37" customFormat="1" ht="18" x14ac:dyDescent="0.3">
      <c r="A114" s="120"/>
      <c r="B114" s="121"/>
      <c r="C114" s="121"/>
      <c r="D114" s="121"/>
      <c r="E114" s="121"/>
      <c r="F114" s="121"/>
      <c r="G114" s="121"/>
      <c r="H114" s="121"/>
      <c r="I114" s="121"/>
      <c r="J114" s="121"/>
      <c r="K114" s="121"/>
      <c r="L114" s="170"/>
      <c r="M114" s="160" t="s">
        <v>145</v>
      </c>
      <c r="N114" s="170"/>
      <c r="O114" s="121"/>
      <c r="P114" s="89"/>
      <c r="Q114" s="89"/>
      <c r="R114" s="89"/>
      <c r="S114" s="89"/>
      <c r="T114" s="185"/>
    </row>
    <row r="115" spans="1:20" s="37" customFormat="1" ht="18" x14ac:dyDescent="0.3">
      <c r="A115" s="111">
        <v>1724950</v>
      </c>
      <c r="B115" s="112">
        <v>1</v>
      </c>
      <c r="C115" s="112" t="s">
        <v>156</v>
      </c>
      <c r="D115" s="112" t="s">
        <v>3</v>
      </c>
      <c r="E115" s="113">
        <v>133.13999999999999</v>
      </c>
      <c r="F115" s="113">
        <v>3</v>
      </c>
      <c r="G115" s="113">
        <v>1.75</v>
      </c>
      <c r="H115" s="113">
        <v>6.5</v>
      </c>
      <c r="I115" s="113">
        <v>15.968</v>
      </c>
      <c r="J115" s="113"/>
      <c r="K115" s="113">
        <v>26.5</v>
      </c>
      <c r="L115" s="178" t="s">
        <v>96</v>
      </c>
      <c r="M115" s="164" t="s">
        <v>107</v>
      </c>
      <c r="N115" s="164" t="s">
        <v>99</v>
      </c>
      <c r="O115" s="112" t="s">
        <v>145</v>
      </c>
      <c r="P115" s="112"/>
      <c r="Q115" s="114" t="s">
        <v>8</v>
      </c>
      <c r="R115" s="114" t="s">
        <v>88</v>
      </c>
      <c r="S115" s="114" t="s">
        <v>162</v>
      </c>
      <c r="T115" s="164"/>
    </row>
    <row r="116" spans="1:20" s="37" customFormat="1" ht="18" x14ac:dyDescent="0.3">
      <c r="A116" s="111">
        <v>1724952</v>
      </c>
      <c r="B116" s="112">
        <v>1</v>
      </c>
      <c r="C116" s="112" t="s">
        <v>156</v>
      </c>
      <c r="D116" s="112" t="s">
        <v>3</v>
      </c>
      <c r="E116" s="113">
        <v>133.49</v>
      </c>
      <c r="F116" s="113">
        <v>3</v>
      </c>
      <c r="G116" s="113">
        <v>1.75</v>
      </c>
      <c r="H116" s="113">
        <v>6.5</v>
      </c>
      <c r="I116" s="113">
        <v>15.968</v>
      </c>
      <c r="J116" s="113"/>
      <c r="K116" s="113">
        <v>26.5</v>
      </c>
      <c r="L116" s="178" t="s">
        <v>96</v>
      </c>
      <c r="M116" s="164" t="s">
        <v>107</v>
      </c>
      <c r="N116" s="164" t="s">
        <v>99</v>
      </c>
      <c r="O116" s="112" t="s">
        <v>145</v>
      </c>
      <c r="P116" s="112"/>
      <c r="Q116" s="114" t="s">
        <v>8</v>
      </c>
      <c r="R116" s="114" t="s">
        <v>88</v>
      </c>
      <c r="S116" s="114" t="s">
        <v>162</v>
      </c>
      <c r="T116" s="164"/>
    </row>
    <row r="117" spans="1:20" s="37" customFormat="1" ht="18" x14ac:dyDescent="0.3">
      <c r="A117" s="111">
        <v>1724953</v>
      </c>
      <c r="B117" s="112">
        <v>1</v>
      </c>
      <c r="C117" s="112" t="s">
        <v>156</v>
      </c>
      <c r="D117" s="112" t="s">
        <v>3</v>
      </c>
      <c r="E117" s="113">
        <v>133.84</v>
      </c>
      <c r="F117" s="113">
        <v>3</v>
      </c>
      <c r="G117" s="113">
        <v>1.75</v>
      </c>
      <c r="H117" s="113">
        <v>6.5</v>
      </c>
      <c r="I117" s="113">
        <v>15.968</v>
      </c>
      <c r="J117" s="113"/>
      <c r="K117" s="113">
        <v>26.5</v>
      </c>
      <c r="L117" s="178" t="s">
        <v>96</v>
      </c>
      <c r="M117" s="164" t="s">
        <v>107</v>
      </c>
      <c r="N117" s="164" t="s">
        <v>99</v>
      </c>
      <c r="O117" s="112" t="s">
        <v>145</v>
      </c>
      <c r="P117" s="112"/>
      <c r="Q117" s="114" t="s">
        <v>8</v>
      </c>
      <c r="R117" s="114" t="s">
        <v>88</v>
      </c>
      <c r="S117" s="114" t="s">
        <v>162</v>
      </c>
      <c r="T117" s="164"/>
    </row>
    <row r="118" spans="1:20" s="37" customFormat="1" ht="18" x14ac:dyDescent="0.3">
      <c r="A118" s="111">
        <v>1724954</v>
      </c>
      <c r="B118" s="112">
        <v>1</v>
      </c>
      <c r="C118" s="112" t="s">
        <v>156</v>
      </c>
      <c r="D118" s="112" t="s">
        <v>3</v>
      </c>
      <c r="E118" s="113">
        <v>134.19</v>
      </c>
      <c r="F118" s="113">
        <v>3</v>
      </c>
      <c r="G118" s="113">
        <v>1.75</v>
      </c>
      <c r="H118" s="113">
        <v>6.5</v>
      </c>
      <c r="I118" s="113">
        <v>15.968</v>
      </c>
      <c r="J118" s="113"/>
      <c r="K118" s="113">
        <v>26.5</v>
      </c>
      <c r="L118" s="178" t="s">
        <v>96</v>
      </c>
      <c r="M118" s="164" t="s">
        <v>107</v>
      </c>
      <c r="N118" s="164" t="s">
        <v>99</v>
      </c>
      <c r="O118" s="112" t="s">
        <v>145</v>
      </c>
      <c r="P118" s="112"/>
      <c r="Q118" s="114" t="s">
        <v>8</v>
      </c>
      <c r="R118" s="114" t="s">
        <v>88</v>
      </c>
      <c r="S118" s="114" t="s">
        <v>162</v>
      </c>
      <c r="T118" s="164"/>
    </row>
    <row r="119" spans="1:20" s="37" customFormat="1" ht="18" x14ac:dyDescent="0.3">
      <c r="A119" s="111">
        <v>1724955</v>
      </c>
      <c r="B119" s="112">
        <v>1</v>
      </c>
      <c r="C119" s="112" t="s">
        <v>156</v>
      </c>
      <c r="D119" s="112" t="s">
        <v>3</v>
      </c>
      <c r="E119" s="113">
        <v>134.53</v>
      </c>
      <c r="F119" s="113">
        <v>3</v>
      </c>
      <c r="G119" s="113">
        <v>1.75</v>
      </c>
      <c r="H119" s="113">
        <v>6.5</v>
      </c>
      <c r="I119" s="113">
        <v>15.968</v>
      </c>
      <c r="J119" s="113"/>
      <c r="K119" s="113">
        <v>26.5</v>
      </c>
      <c r="L119" s="178" t="s">
        <v>96</v>
      </c>
      <c r="M119" s="164" t="s">
        <v>107</v>
      </c>
      <c r="N119" s="164" t="s">
        <v>99</v>
      </c>
      <c r="O119" s="112" t="s">
        <v>145</v>
      </c>
      <c r="P119" s="112"/>
      <c r="Q119" s="114" t="s">
        <v>8</v>
      </c>
      <c r="R119" s="114" t="s">
        <v>88</v>
      </c>
      <c r="S119" s="114" t="s">
        <v>162</v>
      </c>
      <c r="T119" s="164"/>
    </row>
    <row r="120" spans="1:20" s="37" customFormat="1" ht="18" x14ac:dyDescent="0.3">
      <c r="A120" s="111">
        <v>1724956</v>
      </c>
      <c r="B120" s="112">
        <v>1</v>
      </c>
      <c r="C120" s="112" t="s">
        <v>156</v>
      </c>
      <c r="D120" s="112" t="s">
        <v>3</v>
      </c>
      <c r="E120" s="113">
        <v>134.88</v>
      </c>
      <c r="F120" s="113">
        <v>3</v>
      </c>
      <c r="G120" s="113">
        <v>1.75</v>
      </c>
      <c r="H120" s="113">
        <v>6.5</v>
      </c>
      <c r="I120" s="113">
        <v>15.968</v>
      </c>
      <c r="J120" s="113"/>
      <c r="K120" s="113">
        <v>26.5</v>
      </c>
      <c r="L120" s="178" t="s">
        <v>96</v>
      </c>
      <c r="M120" s="164" t="s">
        <v>107</v>
      </c>
      <c r="N120" s="164" t="s">
        <v>99</v>
      </c>
      <c r="O120" s="112" t="s">
        <v>145</v>
      </c>
      <c r="P120" s="112"/>
      <c r="Q120" s="114" t="s">
        <v>8</v>
      </c>
      <c r="R120" s="114" t="s">
        <v>88</v>
      </c>
      <c r="S120" s="114" t="s">
        <v>162</v>
      </c>
      <c r="T120" s="164"/>
    </row>
    <row r="121" spans="1:20" s="37" customFormat="1" ht="18" x14ac:dyDescent="0.3">
      <c r="A121" s="111">
        <v>1724957</v>
      </c>
      <c r="B121" s="112">
        <v>1</v>
      </c>
      <c r="C121" s="112" t="s">
        <v>156</v>
      </c>
      <c r="D121" s="112" t="s">
        <v>3</v>
      </c>
      <c r="E121" s="113">
        <v>135.22999999999999</v>
      </c>
      <c r="F121" s="113">
        <v>3</v>
      </c>
      <c r="G121" s="113">
        <v>1.75</v>
      </c>
      <c r="H121" s="113">
        <v>6.5</v>
      </c>
      <c r="I121" s="113">
        <v>15.968</v>
      </c>
      <c r="J121" s="113"/>
      <c r="K121" s="113">
        <v>26.5</v>
      </c>
      <c r="L121" s="178" t="s">
        <v>96</v>
      </c>
      <c r="M121" s="164" t="s">
        <v>107</v>
      </c>
      <c r="N121" s="164" t="s">
        <v>99</v>
      </c>
      <c r="O121" s="112" t="s">
        <v>145</v>
      </c>
      <c r="P121" s="112"/>
      <c r="Q121" s="114" t="s">
        <v>8</v>
      </c>
      <c r="R121" s="114" t="s">
        <v>88</v>
      </c>
      <c r="S121" s="114" t="s">
        <v>162</v>
      </c>
      <c r="T121" s="164"/>
    </row>
    <row r="122" spans="1:20" s="15" customFormat="1" ht="18" x14ac:dyDescent="0.3">
      <c r="A122" s="111">
        <v>1724951</v>
      </c>
      <c r="B122" s="112">
        <v>1</v>
      </c>
      <c r="C122" s="112" t="s">
        <v>157</v>
      </c>
      <c r="D122" s="112" t="s">
        <v>3</v>
      </c>
      <c r="E122" s="113">
        <v>135.58000000000001</v>
      </c>
      <c r="F122" s="113">
        <v>3</v>
      </c>
      <c r="G122" s="113">
        <v>1.75</v>
      </c>
      <c r="H122" s="113">
        <v>6.5</v>
      </c>
      <c r="I122" s="113">
        <v>10</v>
      </c>
      <c r="J122" s="113"/>
      <c r="K122" s="113">
        <v>20</v>
      </c>
      <c r="L122" s="180" t="s">
        <v>94</v>
      </c>
      <c r="M122" s="164" t="s">
        <v>107</v>
      </c>
      <c r="N122" s="164" t="s">
        <v>99</v>
      </c>
      <c r="O122" s="112" t="s">
        <v>145</v>
      </c>
      <c r="P122" s="112"/>
      <c r="Q122" s="114" t="s">
        <v>8</v>
      </c>
      <c r="R122" s="114" t="s">
        <v>88</v>
      </c>
      <c r="S122" s="114" t="s">
        <v>100</v>
      </c>
      <c r="T122" s="164"/>
    </row>
    <row r="123" spans="1:20" s="15" customFormat="1" ht="18" x14ac:dyDescent="0.3">
      <c r="A123" s="117">
        <v>1724974</v>
      </c>
      <c r="B123" s="118">
        <v>1</v>
      </c>
      <c r="C123" s="118" t="s">
        <v>157</v>
      </c>
      <c r="D123" s="118" t="s">
        <v>4</v>
      </c>
      <c r="E123" s="119">
        <v>122.03</v>
      </c>
      <c r="F123" s="119"/>
      <c r="G123" s="119"/>
      <c r="H123" s="119"/>
      <c r="I123" s="119"/>
      <c r="J123" s="119"/>
      <c r="K123" s="119">
        <v>34</v>
      </c>
      <c r="L123" s="179" t="s">
        <v>101</v>
      </c>
      <c r="M123" s="163" t="s">
        <v>110</v>
      </c>
      <c r="N123" s="163" t="s">
        <v>141</v>
      </c>
      <c r="O123" s="118" t="s">
        <v>145</v>
      </c>
      <c r="P123" s="118"/>
      <c r="Q123" s="105" t="s">
        <v>8</v>
      </c>
      <c r="R123" s="105" t="s">
        <v>89</v>
      </c>
      <c r="S123" s="105" t="s">
        <v>100</v>
      </c>
      <c r="T123" s="163"/>
    </row>
    <row r="124" spans="1:20" s="15" customFormat="1" ht="18" x14ac:dyDescent="0.3">
      <c r="A124" s="117">
        <v>1724984</v>
      </c>
      <c r="B124" s="118">
        <v>1</v>
      </c>
      <c r="C124" s="118" t="s">
        <v>157</v>
      </c>
      <c r="D124" s="118" t="s">
        <v>4</v>
      </c>
      <c r="E124" s="119">
        <v>122.03</v>
      </c>
      <c r="F124" s="119"/>
      <c r="G124" s="119"/>
      <c r="H124" s="119"/>
      <c r="I124" s="119"/>
      <c r="J124" s="119"/>
      <c r="K124" s="119">
        <v>50</v>
      </c>
      <c r="L124" s="179" t="s">
        <v>101</v>
      </c>
      <c r="M124" s="163" t="s">
        <v>110</v>
      </c>
      <c r="N124" s="163" t="s">
        <v>111</v>
      </c>
      <c r="O124" s="118" t="s">
        <v>145</v>
      </c>
      <c r="P124" s="118"/>
      <c r="Q124" s="105" t="s">
        <v>8</v>
      </c>
      <c r="R124" s="105" t="s">
        <v>89</v>
      </c>
      <c r="S124" s="105" t="s">
        <v>100</v>
      </c>
      <c r="T124" s="163"/>
    </row>
    <row r="125" spans="1:20" s="15" customFormat="1" ht="18" x14ac:dyDescent="0.3">
      <c r="A125" s="117">
        <v>1724983</v>
      </c>
      <c r="B125" s="118">
        <v>1</v>
      </c>
      <c r="C125" s="118" t="s">
        <v>157</v>
      </c>
      <c r="D125" s="118" t="s">
        <v>4</v>
      </c>
      <c r="E125" s="119">
        <v>122.03</v>
      </c>
      <c r="F125" s="119"/>
      <c r="G125" s="119"/>
      <c r="H125" s="119"/>
      <c r="I125" s="119"/>
      <c r="J125" s="119"/>
      <c r="K125" s="119">
        <v>42.11</v>
      </c>
      <c r="L125" s="179" t="s">
        <v>101</v>
      </c>
      <c r="M125" s="163" t="s">
        <v>110</v>
      </c>
      <c r="N125" s="163" t="s">
        <v>141</v>
      </c>
      <c r="O125" s="118" t="s">
        <v>145</v>
      </c>
      <c r="P125" s="118" t="s">
        <v>91</v>
      </c>
      <c r="Q125" s="105" t="s">
        <v>8</v>
      </c>
      <c r="R125" s="105" t="s">
        <v>89</v>
      </c>
      <c r="S125" s="105" t="s">
        <v>100</v>
      </c>
      <c r="T125" s="163"/>
    </row>
    <row r="126" spans="1:20" s="15" customFormat="1" ht="18" x14ac:dyDescent="0.3">
      <c r="A126" s="117">
        <v>1725045</v>
      </c>
      <c r="B126" s="118">
        <v>1</v>
      </c>
      <c r="C126" s="118" t="s">
        <v>157</v>
      </c>
      <c r="D126" s="118" t="s">
        <v>4</v>
      </c>
      <c r="E126" s="119">
        <v>134.24</v>
      </c>
      <c r="F126" s="119"/>
      <c r="G126" s="119"/>
      <c r="H126" s="119"/>
      <c r="I126" s="119"/>
      <c r="J126" s="119"/>
      <c r="K126" s="119">
        <v>36.909999999999997</v>
      </c>
      <c r="L126" s="179" t="s">
        <v>101</v>
      </c>
      <c r="M126" s="163" t="s">
        <v>107</v>
      </c>
      <c r="N126" s="163" t="s">
        <v>141</v>
      </c>
      <c r="O126" s="118" t="s">
        <v>145</v>
      </c>
      <c r="P126" s="118" t="s">
        <v>91</v>
      </c>
      <c r="Q126" s="105" t="s">
        <v>8</v>
      </c>
      <c r="R126" s="105" t="s">
        <v>89</v>
      </c>
      <c r="S126" s="105" t="s">
        <v>100</v>
      </c>
      <c r="T126" s="163"/>
    </row>
    <row r="127" spans="1:20" s="15" customFormat="1" ht="18" x14ac:dyDescent="0.3">
      <c r="A127" s="117">
        <v>1725044</v>
      </c>
      <c r="B127" s="118">
        <v>1</v>
      </c>
      <c r="C127" s="118" t="s">
        <v>157</v>
      </c>
      <c r="D127" s="118" t="s">
        <v>4</v>
      </c>
      <c r="E127" s="119">
        <v>133.19999999999999</v>
      </c>
      <c r="F127" s="119"/>
      <c r="G127" s="119"/>
      <c r="H127" s="119"/>
      <c r="I127" s="119"/>
      <c r="J127" s="119"/>
      <c r="K127" s="119">
        <v>50</v>
      </c>
      <c r="L127" s="179" t="s">
        <v>101</v>
      </c>
      <c r="M127" s="163" t="s">
        <v>107</v>
      </c>
      <c r="N127" s="163" t="s">
        <v>111</v>
      </c>
      <c r="O127" s="118" t="s">
        <v>145</v>
      </c>
      <c r="P127" s="118"/>
      <c r="Q127" s="105" t="s">
        <v>8</v>
      </c>
      <c r="R127" s="105" t="s">
        <v>89</v>
      </c>
      <c r="S127" s="105" t="s">
        <v>100</v>
      </c>
      <c r="T127" s="163"/>
    </row>
    <row r="128" spans="1:20" s="15" customFormat="1" ht="18" x14ac:dyDescent="0.3">
      <c r="A128" s="117">
        <v>1725043</v>
      </c>
      <c r="B128" s="118">
        <v>1</v>
      </c>
      <c r="C128" s="118" t="s">
        <v>157</v>
      </c>
      <c r="D128" s="118" t="s">
        <v>4</v>
      </c>
      <c r="E128" s="119">
        <v>132.51</v>
      </c>
      <c r="F128" s="119"/>
      <c r="G128" s="119"/>
      <c r="H128" s="119"/>
      <c r="I128" s="119"/>
      <c r="J128" s="119"/>
      <c r="K128" s="119">
        <v>33.94</v>
      </c>
      <c r="L128" s="179" t="s">
        <v>101</v>
      </c>
      <c r="M128" s="163" t="s">
        <v>107</v>
      </c>
      <c r="N128" s="163" t="s">
        <v>141</v>
      </c>
      <c r="O128" s="118" t="s">
        <v>145</v>
      </c>
      <c r="P128" s="118"/>
      <c r="Q128" s="105" t="s">
        <v>8</v>
      </c>
      <c r="R128" s="105" t="s">
        <v>89</v>
      </c>
      <c r="S128" s="105" t="s">
        <v>100</v>
      </c>
      <c r="T128" s="163"/>
    </row>
    <row r="129" spans="1:20" s="15" customFormat="1" ht="18" x14ac:dyDescent="0.3">
      <c r="A129" s="117">
        <v>1725042</v>
      </c>
      <c r="B129" s="118">
        <v>1</v>
      </c>
      <c r="C129" s="118" t="s">
        <v>157</v>
      </c>
      <c r="D129" s="118" t="s">
        <v>4</v>
      </c>
      <c r="E129" s="119">
        <v>131.63</v>
      </c>
      <c r="F129" s="119"/>
      <c r="G129" s="119"/>
      <c r="H129" s="119"/>
      <c r="I129" s="119"/>
      <c r="J129" s="119"/>
      <c r="K129" s="119">
        <v>41.06</v>
      </c>
      <c r="L129" s="179" t="s">
        <v>101</v>
      </c>
      <c r="M129" s="163" t="s">
        <v>107</v>
      </c>
      <c r="N129" s="163" t="s">
        <v>141</v>
      </c>
      <c r="O129" s="118" t="s">
        <v>145</v>
      </c>
      <c r="P129" s="118" t="s">
        <v>91</v>
      </c>
      <c r="Q129" s="105" t="s">
        <v>8</v>
      </c>
      <c r="R129" s="105" t="s">
        <v>89</v>
      </c>
      <c r="S129" s="105" t="s">
        <v>100</v>
      </c>
      <c r="T129" s="163"/>
    </row>
    <row r="130" spans="1:20" s="15" customFormat="1" ht="18" x14ac:dyDescent="0.3">
      <c r="A130" s="120"/>
      <c r="B130" s="121"/>
      <c r="C130" s="121"/>
      <c r="D130" s="121"/>
      <c r="E130" s="121"/>
      <c r="F130" s="121"/>
      <c r="G130" s="121"/>
      <c r="H130" s="121"/>
      <c r="I130" s="121"/>
      <c r="J130" s="121"/>
      <c r="K130" s="121"/>
      <c r="L130" s="170"/>
      <c r="M130" s="160" t="s">
        <v>146</v>
      </c>
      <c r="N130" s="170"/>
      <c r="O130" s="121"/>
      <c r="P130" s="89"/>
      <c r="Q130" s="89"/>
      <c r="R130" s="89"/>
      <c r="S130" s="89"/>
      <c r="T130" s="185"/>
    </row>
    <row r="131" spans="1:20" s="15" customFormat="1" ht="18" x14ac:dyDescent="0.3">
      <c r="A131" s="91">
        <v>1142991</v>
      </c>
      <c r="B131" s="92">
        <v>1</v>
      </c>
      <c r="C131" s="92" t="s">
        <v>157</v>
      </c>
      <c r="D131" s="92" t="s">
        <v>1</v>
      </c>
      <c r="E131" s="93">
        <v>114.625</v>
      </c>
      <c r="F131" s="93">
        <v>3.2170000000000001</v>
      </c>
      <c r="G131" s="93" t="s">
        <v>169</v>
      </c>
      <c r="H131" s="93" t="s">
        <v>169</v>
      </c>
      <c r="I131" s="93">
        <v>12</v>
      </c>
      <c r="J131" s="93"/>
      <c r="K131" s="93">
        <v>21.911999999999999</v>
      </c>
      <c r="L131" s="176" t="s">
        <v>131</v>
      </c>
      <c r="M131" s="161" t="s">
        <v>191</v>
      </c>
      <c r="N131" s="161" t="s">
        <v>132</v>
      </c>
      <c r="O131" s="92" t="s">
        <v>146</v>
      </c>
      <c r="P131" s="94"/>
      <c r="Q131" s="94" t="s">
        <v>8</v>
      </c>
      <c r="R131" s="94" t="s">
        <v>84</v>
      </c>
      <c r="S131" s="94" t="s">
        <v>100</v>
      </c>
      <c r="T131" s="161"/>
    </row>
    <row r="132" spans="1:20" s="15" customFormat="1" ht="18" x14ac:dyDescent="0.3">
      <c r="A132" s="91">
        <v>1724963</v>
      </c>
      <c r="B132" s="92">
        <v>1</v>
      </c>
      <c r="C132" s="92" t="s">
        <v>156</v>
      </c>
      <c r="D132" s="92" t="s">
        <v>1</v>
      </c>
      <c r="E132" s="93">
        <v>21.74</v>
      </c>
      <c r="F132" s="93">
        <v>3.07</v>
      </c>
      <c r="G132" s="93">
        <v>1.75</v>
      </c>
      <c r="H132" s="93">
        <v>6.5</v>
      </c>
      <c r="I132" s="93">
        <v>16.062000000000001</v>
      </c>
      <c r="J132" s="93"/>
      <c r="K132" s="93">
        <v>26.5</v>
      </c>
      <c r="L132" s="176" t="s">
        <v>96</v>
      </c>
      <c r="M132" s="161" t="s">
        <v>200</v>
      </c>
      <c r="N132" s="161" t="s">
        <v>99</v>
      </c>
      <c r="O132" s="92" t="s">
        <v>146</v>
      </c>
      <c r="P132" s="94"/>
      <c r="Q132" s="94" t="s">
        <v>8</v>
      </c>
      <c r="R132" s="94" t="s">
        <v>84</v>
      </c>
      <c r="S132" s="94" t="s">
        <v>160</v>
      </c>
      <c r="T132" s="161"/>
    </row>
    <row r="133" spans="1:20" s="15" customFormat="1" ht="18" x14ac:dyDescent="0.3">
      <c r="A133" s="91">
        <v>1724964</v>
      </c>
      <c r="B133" s="92">
        <v>1</v>
      </c>
      <c r="C133" s="92" t="s">
        <v>156</v>
      </c>
      <c r="D133" s="92" t="s">
        <v>1</v>
      </c>
      <c r="E133" s="93">
        <v>21.39</v>
      </c>
      <c r="F133" s="93">
        <v>3.07</v>
      </c>
      <c r="G133" s="93">
        <v>1.75</v>
      </c>
      <c r="H133" s="93">
        <v>6.5</v>
      </c>
      <c r="I133" s="93">
        <v>16.062000000000001</v>
      </c>
      <c r="J133" s="93"/>
      <c r="K133" s="93">
        <v>26.5</v>
      </c>
      <c r="L133" s="176" t="s">
        <v>96</v>
      </c>
      <c r="M133" s="161" t="s">
        <v>200</v>
      </c>
      <c r="N133" s="161" t="s">
        <v>99</v>
      </c>
      <c r="O133" s="92" t="s">
        <v>146</v>
      </c>
      <c r="P133" s="94"/>
      <c r="Q133" s="94" t="s">
        <v>8</v>
      </c>
      <c r="R133" s="94" t="s">
        <v>84</v>
      </c>
      <c r="S133" s="94" t="s">
        <v>160</v>
      </c>
      <c r="T133" s="161"/>
    </row>
    <row r="134" spans="1:20" s="15" customFormat="1" ht="18" x14ac:dyDescent="0.3">
      <c r="A134" s="91">
        <v>1724967</v>
      </c>
      <c r="B134" s="92">
        <v>1</v>
      </c>
      <c r="C134" s="92" t="s">
        <v>156</v>
      </c>
      <c r="D134" s="92" t="s">
        <v>1</v>
      </c>
      <c r="E134" s="93">
        <v>21.04</v>
      </c>
      <c r="F134" s="93">
        <v>3.07</v>
      </c>
      <c r="G134" s="93">
        <v>1.75</v>
      </c>
      <c r="H134" s="93">
        <v>6.5</v>
      </c>
      <c r="I134" s="93">
        <v>16.062000000000001</v>
      </c>
      <c r="J134" s="93"/>
      <c r="K134" s="93">
        <v>26.5</v>
      </c>
      <c r="L134" s="176" t="s">
        <v>96</v>
      </c>
      <c r="M134" s="161" t="s">
        <v>200</v>
      </c>
      <c r="N134" s="161" t="s">
        <v>99</v>
      </c>
      <c r="O134" s="92" t="s">
        <v>146</v>
      </c>
      <c r="P134" s="94"/>
      <c r="Q134" s="94" t="s">
        <v>8</v>
      </c>
      <c r="R134" s="94" t="s">
        <v>84</v>
      </c>
      <c r="S134" s="94" t="s">
        <v>160</v>
      </c>
      <c r="T134" s="161"/>
    </row>
    <row r="135" spans="1:20" s="15" customFormat="1" ht="18" x14ac:dyDescent="0.3">
      <c r="A135" s="91">
        <v>1724968</v>
      </c>
      <c r="B135" s="92">
        <v>1</v>
      </c>
      <c r="C135" s="92" t="s">
        <v>156</v>
      </c>
      <c r="D135" s="92" t="s">
        <v>1</v>
      </c>
      <c r="E135" s="93">
        <v>20.69</v>
      </c>
      <c r="F135" s="93">
        <v>3.07</v>
      </c>
      <c r="G135" s="93">
        <v>1.75</v>
      </c>
      <c r="H135" s="93">
        <v>6.5</v>
      </c>
      <c r="I135" s="93">
        <v>16.062000000000001</v>
      </c>
      <c r="J135" s="93"/>
      <c r="K135" s="93">
        <v>26.5</v>
      </c>
      <c r="L135" s="176" t="s">
        <v>96</v>
      </c>
      <c r="M135" s="161" t="s">
        <v>200</v>
      </c>
      <c r="N135" s="161" t="s">
        <v>99</v>
      </c>
      <c r="O135" s="92" t="s">
        <v>146</v>
      </c>
      <c r="P135" s="94"/>
      <c r="Q135" s="94" t="s">
        <v>8</v>
      </c>
      <c r="R135" s="94" t="s">
        <v>84</v>
      </c>
      <c r="S135" s="94" t="s">
        <v>160</v>
      </c>
      <c r="T135" s="161"/>
    </row>
    <row r="136" spans="1:20" s="15" customFormat="1" ht="18" x14ac:dyDescent="0.3">
      <c r="A136" s="91">
        <v>1724969</v>
      </c>
      <c r="B136" s="92">
        <v>1</v>
      </c>
      <c r="C136" s="92" t="s">
        <v>156</v>
      </c>
      <c r="D136" s="92" t="s">
        <v>1</v>
      </c>
      <c r="E136" s="93">
        <v>20.34</v>
      </c>
      <c r="F136" s="93">
        <v>3.07</v>
      </c>
      <c r="G136" s="93">
        <v>1.75</v>
      </c>
      <c r="H136" s="93">
        <v>6.5</v>
      </c>
      <c r="I136" s="93">
        <v>16.062000000000001</v>
      </c>
      <c r="J136" s="93"/>
      <c r="K136" s="93">
        <v>26.5</v>
      </c>
      <c r="L136" s="176" t="s">
        <v>96</v>
      </c>
      <c r="M136" s="161" t="s">
        <v>200</v>
      </c>
      <c r="N136" s="161" t="s">
        <v>99</v>
      </c>
      <c r="O136" s="92" t="s">
        <v>146</v>
      </c>
      <c r="P136" s="94"/>
      <c r="Q136" s="94" t="s">
        <v>8</v>
      </c>
      <c r="R136" s="94" t="s">
        <v>84</v>
      </c>
      <c r="S136" s="94" t="s">
        <v>160</v>
      </c>
      <c r="T136" s="161"/>
    </row>
    <row r="137" spans="1:20" s="15" customFormat="1" ht="18" x14ac:dyDescent="0.3">
      <c r="A137" s="91">
        <v>1741387</v>
      </c>
      <c r="B137" s="92">
        <v>1</v>
      </c>
      <c r="C137" s="92" t="s">
        <v>156</v>
      </c>
      <c r="D137" s="92" t="s">
        <v>1</v>
      </c>
      <c r="E137" s="93">
        <v>19.989999999999998</v>
      </c>
      <c r="F137" s="93">
        <v>3.07</v>
      </c>
      <c r="G137" s="93">
        <v>1.75</v>
      </c>
      <c r="H137" s="93">
        <v>6.5</v>
      </c>
      <c r="I137" s="93">
        <v>16.062000000000001</v>
      </c>
      <c r="J137" s="93"/>
      <c r="K137" s="93">
        <v>26.5</v>
      </c>
      <c r="L137" s="176" t="s">
        <v>96</v>
      </c>
      <c r="M137" s="161" t="s">
        <v>200</v>
      </c>
      <c r="N137" s="161" t="s">
        <v>99</v>
      </c>
      <c r="O137" s="92" t="s">
        <v>146</v>
      </c>
      <c r="P137" s="94"/>
      <c r="Q137" s="94" t="s">
        <v>8</v>
      </c>
      <c r="R137" s="94" t="s">
        <v>84</v>
      </c>
      <c r="S137" s="94" t="s">
        <v>160</v>
      </c>
      <c r="T137" s="161"/>
    </row>
    <row r="138" spans="1:20" s="15" customFormat="1" ht="18" x14ac:dyDescent="0.3">
      <c r="A138" s="91">
        <v>1724965</v>
      </c>
      <c r="B138" s="92">
        <v>1</v>
      </c>
      <c r="C138" s="92" t="s">
        <v>157</v>
      </c>
      <c r="D138" s="92" t="s">
        <v>1</v>
      </c>
      <c r="E138" s="93">
        <v>19.79</v>
      </c>
      <c r="F138" s="93">
        <v>3.07</v>
      </c>
      <c r="G138" s="93">
        <v>1.75</v>
      </c>
      <c r="H138" s="93">
        <v>6.5</v>
      </c>
      <c r="I138" s="93">
        <v>9.1300000000000008</v>
      </c>
      <c r="J138" s="93"/>
      <c r="K138" s="93">
        <v>19.559999999999999</v>
      </c>
      <c r="L138" s="176" t="s">
        <v>96</v>
      </c>
      <c r="M138" s="161" t="s">
        <v>200</v>
      </c>
      <c r="N138" s="161" t="s">
        <v>99</v>
      </c>
      <c r="O138" s="92" t="s">
        <v>146</v>
      </c>
      <c r="P138" s="94"/>
      <c r="Q138" s="94" t="s">
        <v>8</v>
      </c>
      <c r="R138" s="94" t="s">
        <v>84</v>
      </c>
      <c r="S138" s="94" t="s">
        <v>100</v>
      </c>
      <c r="T138" s="161"/>
    </row>
    <row r="139" spans="1:20" s="15" customFormat="1" ht="18" x14ac:dyDescent="0.3">
      <c r="A139" s="91">
        <v>1724966</v>
      </c>
      <c r="B139" s="92">
        <v>1</v>
      </c>
      <c r="C139" s="92" t="s">
        <v>157</v>
      </c>
      <c r="D139" s="92" t="s">
        <v>1</v>
      </c>
      <c r="E139" s="93">
        <v>19.59</v>
      </c>
      <c r="F139" s="93">
        <v>3.07</v>
      </c>
      <c r="G139" s="93">
        <v>1.75</v>
      </c>
      <c r="H139" s="93">
        <v>6.5</v>
      </c>
      <c r="I139" s="93">
        <v>9.1300000000000008</v>
      </c>
      <c r="J139" s="93"/>
      <c r="K139" s="93">
        <v>19.559999999999999</v>
      </c>
      <c r="L139" s="176" t="s">
        <v>96</v>
      </c>
      <c r="M139" s="161" t="s">
        <v>200</v>
      </c>
      <c r="N139" s="161" t="s">
        <v>99</v>
      </c>
      <c r="O139" s="92" t="s">
        <v>146</v>
      </c>
      <c r="P139" s="94"/>
      <c r="Q139" s="94" t="s">
        <v>8</v>
      </c>
      <c r="R139" s="94" t="s">
        <v>84</v>
      </c>
      <c r="S139" s="94" t="s">
        <v>100</v>
      </c>
      <c r="T139" s="161"/>
    </row>
    <row r="140" spans="1:20" s="15" customFormat="1" ht="18" x14ac:dyDescent="0.3">
      <c r="A140" s="91">
        <v>1724970</v>
      </c>
      <c r="B140" s="92">
        <v>1</v>
      </c>
      <c r="C140" s="92" t="s">
        <v>157</v>
      </c>
      <c r="D140" s="92" t="s">
        <v>1</v>
      </c>
      <c r="E140" s="93">
        <v>130.87</v>
      </c>
      <c r="F140" s="93">
        <v>3.07</v>
      </c>
      <c r="G140" s="93">
        <v>1.75</v>
      </c>
      <c r="H140" s="93">
        <v>6.5</v>
      </c>
      <c r="I140" s="93">
        <v>9.64</v>
      </c>
      <c r="J140" s="93"/>
      <c r="K140" s="93">
        <v>19.64</v>
      </c>
      <c r="L140" s="177" t="s">
        <v>94</v>
      </c>
      <c r="M140" s="161" t="s">
        <v>147</v>
      </c>
      <c r="N140" s="161" t="s">
        <v>99</v>
      </c>
      <c r="O140" s="92" t="s">
        <v>146</v>
      </c>
      <c r="P140" s="94"/>
      <c r="Q140" s="94" t="s">
        <v>8</v>
      </c>
      <c r="R140" s="94" t="s">
        <v>84</v>
      </c>
      <c r="S140" s="94" t="s">
        <v>100</v>
      </c>
      <c r="T140" s="161"/>
    </row>
    <row r="141" spans="1:20" s="15" customFormat="1" ht="18" x14ac:dyDescent="0.3">
      <c r="A141" s="117">
        <v>1724994</v>
      </c>
      <c r="B141" s="118">
        <v>1</v>
      </c>
      <c r="C141" s="118"/>
      <c r="D141" s="118" t="s">
        <v>4</v>
      </c>
      <c r="E141" s="119">
        <v>21.04</v>
      </c>
      <c r="F141" s="119"/>
      <c r="G141" s="119"/>
      <c r="H141" s="119"/>
      <c r="I141" s="119"/>
      <c r="J141" s="119"/>
      <c r="K141" s="119">
        <v>118.44</v>
      </c>
      <c r="L141" s="179" t="s">
        <v>101</v>
      </c>
      <c r="M141" s="163" t="s">
        <v>148</v>
      </c>
      <c r="N141" s="163" t="s">
        <v>141</v>
      </c>
      <c r="O141" s="118" t="s">
        <v>146</v>
      </c>
      <c r="P141" s="105"/>
      <c r="Q141" s="105" t="s">
        <v>8</v>
      </c>
      <c r="R141" s="105" t="s">
        <v>89</v>
      </c>
      <c r="S141" s="105" t="s">
        <v>100</v>
      </c>
      <c r="T141" s="163"/>
    </row>
    <row r="142" spans="1:20" s="15" customFormat="1" ht="18" x14ac:dyDescent="0.3">
      <c r="A142" s="117">
        <v>1724997</v>
      </c>
      <c r="B142" s="118">
        <v>1</v>
      </c>
      <c r="C142" s="118"/>
      <c r="D142" s="118" t="s">
        <v>4</v>
      </c>
      <c r="E142" s="119">
        <v>118.12</v>
      </c>
      <c r="F142" s="119" t="s">
        <v>100</v>
      </c>
      <c r="G142" s="119" t="s">
        <v>100</v>
      </c>
      <c r="H142" s="119" t="s">
        <v>100</v>
      </c>
      <c r="I142" s="119" t="s">
        <v>100</v>
      </c>
      <c r="J142" s="119" t="s">
        <v>100</v>
      </c>
      <c r="K142" s="119">
        <v>2.37</v>
      </c>
      <c r="L142" s="179" t="s">
        <v>101</v>
      </c>
      <c r="M142" s="163" t="s">
        <v>148</v>
      </c>
      <c r="N142" s="163" t="s">
        <v>141</v>
      </c>
      <c r="O142" s="118" t="s">
        <v>146</v>
      </c>
      <c r="P142" s="105"/>
      <c r="Q142" s="105" t="s">
        <v>8</v>
      </c>
      <c r="R142" s="105" t="s">
        <v>89</v>
      </c>
      <c r="S142" s="105" t="s">
        <v>100</v>
      </c>
      <c r="T142" s="163"/>
    </row>
    <row r="143" spans="1:20" s="15" customFormat="1" ht="18" x14ac:dyDescent="0.3">
      <c r="A143" s="87"/>
      <c r="B143" s="88"/>
      <c r="C143" s="88"/>
      <c r="D143" s="88"/>
      <c r="E143" s="88"/>
      <c r="F143" s="88"/>
      <c r="G143" s="88"/>
      <c r="H143" s="88"/>
      <c r="I143" s="88"/>
      <c r="J143" s="88"/>
      <c r="K143" s="88"/>
      <c r="L143" s="169"/>
      <c r="M143" s="160" t="s">
        <v>112</v>
      </c>
      <c r="N143" s="169"/>
      <c r="O143" s="88"/>
      <c r="P143" s="89"/>
      <c r="Q143" s="89"/>
      <c r="R143" s="89"/>
      <c r="S143" s="89"/>
      <c r="T143" s="185"/>
    </row>
    <row r="144" spans="1:20" s="15" customFormat="1" ht="18" x14ac:dyDescent="0.3">
      <c r="A144" s="131">
        <v>1724905</v>
      </c>
      <c r="B144" s="132">
        <v>9</v>
      </c>
      <c r="C144" s="100" t="s">
        <v>157</v>
      </c>
      <c r="D144" s="100" t="s">
        <v>2</v>
      </c>
      <c r="E144" s="133">
        <v>168</v>
      </c>
      <c r="F144" s="100">
        <v>5.282</v>
      </c>
      <c r="G144" s="100"/>
      <c r="H144" s="100"/>
      <c r="I144" s="100">
        <v>7.0460000000000003</v>
      </c>
      <c r="J144" s="100">
        <v>2</v>
      </c>
      <c r="K144" s="100">
        <v>14.698</v>
      </c>
      <c r="L144" s="162" t="s">
        <v>210</v>
      </c>
      <c r="M144" s="162" t="s">
        <v>201</v>
      </c>
      <c r="N144" s="162" t="s">
        <v>202</v>
      </c>
      <c r="O144" s="134" t="s">
        <v>95</v>
      </c>
      <c r="P144" s="100"/>
      <c r="Q144" s="100" t="s">
        <v>8</v>
      </c>
      <c r="R144" s="100" t="s">
        <v>86</v>
      </c>
      <c r="S144" s="100" t="s">
        <v>100</v>
      </c>
      <c r="T144" s="162"/>
    </row>
    <row r="145" spans="1:20" s="15" customFormat="1" ht="18" x14ac:dyDescent="0.3">
      <c r="A145" s="91">
        <v>1724748</v>
      </c>
      <c r="B145" s="92">
        <v>1</v>
      </c>
      <c r="C145" s="94" t="s">
        <v>157</v>
      </c>
      <c r="D145" s="92" t="s">
        <v>1</v>
      </c>
      <c r="E145" s="92">
        <v>143.25</v>
      </c>
      <c r="F145" s="92">
        <v>2</v>
      </c>
      <c r="G145" s="92"/>
      <c r="H145" s="92"/>
      <c r="I145" s="92">
        <v>3.9910000000000001</v>
      </c>
      <c r="J145" s="92"/>
      <c r="K145" s="92">
        <v>7.8710000000000004</v>
      </c>
      <c r="L145" s="176" t="s">
        <v>115</v>
      </c>
      <c r="M145" s="161" t="s">
        <v>203</v>
      </c>
      <c r="N145" s="161" t="s">
        <v>204</v>
      </c>
      <c r="O145" s="137" t="s">
        <v>205</v>
      </c>
      <c r="P145" s="94"/>
      <c r="Q145" s="94" t="s">
        <v>8</v>
      </c>
      <c r="R145" s="94" t="s">
        <v>84</v>
      </c>
      <c r="S145" s="94" t="s">
        <v>100</v>
      </c>
      <c r="T145" s="161"/>
    </row>
    <row r="146" spans="1:20" s="15" customFormat="1" ht="18" x14ac:dyDescent="0.3">
      <c r="A146" s="91">
        <v>1724995</v>
      </c>
      <c r="B146" s="92">
        <v>1</v>
      </c>
      <c r="C146" s="92" t="s">
        <v>157</v>
      </c>
      <c r="D146" s="92" t="s">
        <v>1</v>
      </c>
      <c r="E146" s="93">
        <v>114.63</v>
      </c>
      <c r="F146" s="93">
        <v>3</v>
      </c>
      <c r="G146" s="93"/>
      <c r="H146" s="93"/>
      <c r="I146" s="93">
        <v>2.88</v>
      </c>
      <c r="J146" s="93">
        <v>4.63</v>
      </c>
      <c r="K146" s="93">
        <v>10.16</v>
      </c>
      <c r="L146" s="176" t="s">
        <v>115</v>
      </c>
      <c r="M146" s="161" t="s">
        <v>147</v>
      </c>
      <c r="N146" s="161" t="s">
        <v>206</v>
      </c>
      <c r="O146" s="92" t="s">
        <v>146</v>
      </c>
      <c r="P146" s="94"/>
      <c r="Q146" s="94" t="s">
        <v>8</v>
      </c>
      <c r="R146" s="94" t="s">
        <v>84</v>
      </c>
      <c r="S146" s="94" t="s">
        <v>100</v>
      </c>
      <c r="T146" s="161"/>
    </row>
    <row r="147" spans="1:20" s="15" customFormat="1" ht="18" x14ac:dyDescent="0.3">
      <c r="A147" s="87"/>
      <c r="B147" s="88"/>
      <c r="C147" s="88"/>
      <c r="D147" s="88"/>
      <c r="E147" s="88"/>
      <c r="F147" s="88"/>
      <c r="G147" s="88"/>
      <c r="H147" s="88"/>
      <c r="I147" s="88"/>
      <c r="J147" s="88"/>
      <c r="K147" s="88"/>
      <c r="L147" s="169"/>
      <c r="M147" s="160" t="s">
        <v>116</v>
      </c>
      <c r="N147" s="169"/>
      <c r="O147" s="88"/>
      <c r="P147" s="89"/>
      <c r="Q147" s="89"/>
      <c r="R147" s="89"/>
      <c r="S147" s="89"/>
      <c r="T147" s="185"/>
    </row>
    <row r="148" spans="1:20" s="15" customFormat="1" ht="18" x14ac:dyDescent="0.3">
      <c r="A148" s="91">
        <v>1411495</v>
      </c>
      <c r="B148" s="92">
        <v>9</v>
      </c>
      <c r="C148" s="94" t="s">
        <v>157</v>
      </c>
      <c r="D148" s="92" t="s">
        <v>1</v>
      </c>
      <c r="E148" s="138">
        <v>168</v>
      </c>
      <c r="F148" s="92" t="s">
        <v>113</v>
      </c>
      <c r="G148" s="92" t="s">
        <v>100</v>
      </c>
      <c r="H148" s="92" t="s">
        <v>100</v>
      </c>
      <c r="I148" s="93">
        <v>3</v>
      </c>
      <c r="J148" s="93">
        <v>5.75</v>
      </c>
      <c r="K148" s="93">
        <v>8.58</v>
      </c>
      <c r="L148" s="176" t="s">
        <v>114</v>
      </c>
      <c r="M148" s="166" t="s">
        <v>119</v>
      </c>
      <c r="N148" s="161" t="s">
        <v>207</v>
      </c>
      <c r="O148" s="139" t="s">
        <v>116</v>
      </c>
      <c r="P148" s="94"/>
      <c r="Q148" s="94" t="s">
        <v>8</v>
      </c>
      <c r="R148" s="94" t="s">
        <v>84</v>
      </c>
      <c r="S148" s="94" t="s">
        <v>100</v>
      </c>
      <c r="T148" s="161"/>
    </row>
    <row r="149" spans="1:20" s="15" customFormat="1" ht="18" x14ac:dyDescent="0.3">
      <c r="A149" s="104">
        <v>1412100</v>
      </c>
      <c r="B149" s="105">
        <v>9</v>
      </c>
      <c r="C149" s="105" t="s">
        <v>157</v>
      </c>
      <c r="D149" s="105" t="s">
        <v>4</v>
      </c>
      <c r="E149" s="140">
        <v>168</v>
      </c>
      <c r="F149" s="105" t="s">
        <v>113</v>
      </c>
      <c r="G149" s="105" t="s">
        <v>100</v>
      </c>
      <c r="H149" s="105" t="s">
        <v>100</v>
      </c>
      <c r="I149" s="105">
        <v>1.5</v>
      </c>
      <c r="J149" s="105">
        <v>1.5</v>
      </c>
      <c r="K149" s="106">
        <v>2.8729</v>
      </c>
      <c r="L149" s="163" t="s">
        <v>114</v>
      </c>
      <c r="M149" s="163" t="s">
        <v>97</v>
      </c>
      <c r="N149" s="163" t="s">
        <v>120</v>
      </c>
      <c r="O149" s="105" t="s">
        <v>116</v>
      </c>
      <c r="P149" s="105"/>
      <c r="Q149" s="105" t="s">
        <v>8</v>
      </c>
      <c r="R149" s="105" t="s">
        <v>90</v>
      </c>
      <c r="S149" s="105" t="s">
        <v>100</v>
      </c>
      <c r="T149" s="163"/>
    </row>
    <row r="150" spans="1:20" s="15" customFormat="1" ht="18" x14ac:dyDescent="0.3">
      <c r="A150" s="141">
        <v>1052220</v>
      </c>
      <c r="B150" s="142">
        <v>11</v>
      </c>
      <c r="C150" s="94" t="s">
        <v>157</v>
      </c>
      <c r="D150" s="142" t="s">
        <v>1</v>
      </c>
      <c r="E150" s="143">
        <v>165.32400000000001</v>
      </c>
      <c r="F150" s="143" t="s">
        <v>113</v>
      </c>
      <c r="G150" s="143"/>
      <c r="H150" s="143"/>
      <c r="I150" s="143">
        <v>3</v>
      </c>
      <c r="J150" s="143">
        <v>3</v>
      </c>
      <c r="K150" s="143">
        <v>5.8129999999999997</v>
      </c>
      <c r="L150" s="167" t="s">
        <v>114</v>
      </c>
      <c r="M150" s="167" t="s">
        <v>208</v>
      </c>
      <c r="N150" s="167" t="s">
        <v>209</v>
      </c>
      <c r="O150" s="139" t="s">
        <v>116</v>
      </c>
      <c r="P150" s="94"/>
      <c r="Q150" s="94" t="s">
        <v>8</v>
      </c>
      <c r="R150" s="94" t="s">
        <v>84</v>
      </c>
      <c r="S150" s="94" t="s">
        <v>100</v>
      </c>
      <c r="T150" s="161"/>
    </row>
    <row r="151" spans="1:20" s="15" customFormat="1" ht="18" x14ac:dyDescent="0.3">
      <c r="A151" s="99">
        <v>1034272</v>
      </c>
      <c r="B151" s="100">
        <v>9</v>
      </c>
      <c r="C151" s="100" t="s">
        <v>157</v>
      </c>
      <c r="D151" s="100" t="s">
        <v>2</v>
      </c>
      <c r="E151" s="133">
        <v>168</v>
      </c>
      <c r="F151" s="101">
        <v>11.6469</v>
      </c>
      <c r="G151" s="100"/>
      <c r="H151" s="100"/>
      <c r="I151" s="101">
        <v>1.5</v>
      </c>
      <c r="J151" s="101">
        <v>4</v>
      </c>
      <c r="K151" s="101">
        <v>16.851099999999999</v>
      </c>
      <c r="L151" s="162" t="s">
        <v>115</v>
      </c>
      <c r="M151" s="162" t="s">
        <v>118</v>
      </c>
      <c r="N151" s="162" t="s">
        <v>150</v>
      </c>
      <c r="O151" s="100" t="s">
        <v>116</v>
      </c>
      <c r="P151" s="100"/>
      <c r="Q151" s="100" t="s">
        <v>8</v>
      </c>
      <c r="R151" s="100" t="s">
        <v>86</v>
      </c>
      <c r="S151" s="100" t="s">
        <v>100</v>
      </c>
      <c r="T151" s="162"/>
    </row>
    <row r="152" spans="1:20" s="15" customFormat="1" ht="18" x14ac:dyDescent="0.3">
      <c r="A152" s="99">
        <v>1034279</v>
      </c>
      <c r="B152" s="100">
        <v>1</v>
      </c>
      <c r="C152" s="100" t="s">
        <v>157</v>
      </c>
      <c r="D152" s="100" t="s">
        <v>2</v>
      </c>
      <c r="E152" s="144">
        <v>168</v>
      </c>
      <c r="F152" s="144">
        <v>3.532</v>
      </c>
      <c r="G152" s="144"/>
      <c r="H152" s="144"/>
      <c r="I152" s="144">
        <v>6.7430000000000003</v>
      </c>
      <c r="J152" s="144">
        <v>2</v>
      </c>
      <c r="K152" s="144">
        <v>12.645</v>
      </c>
      <c r="L152" s="181" t="s">
        <v>210</v>
      </c>
      <c r="M152" s="162" t="s">
        <v>211</v>
      </c>
      <c r="N152" s="162" t="s">
        <v>151</v>
      </c>
      <c r="O152" s="100" t="s">
        <v>116</v>
      </c>
      <c r="P152" s="100"/>
      <c r="Q152" s="100" t="s">
        <v>8</v>
      </c>
      <c r="R152" s="100" t="s">
        <v>86</v>
      </c>
      <c r="S152" s="100" t="s">
        <v>100</v>
      </c>
      <c r="T152" s="162"/>
    </row>
    <row r="153" spans="1:20" s="15" customFormat="1" ht="18" x14ac:dyDescent="0.3">
      <c r="A153" s="145">
        <v>1033907</v>
      </c>
      <c r="B153" s="94">
        <v>2</v>
      </c>
      <c r="C153" s="94" t="s">
        <v>157</v>
      </c>
      <c r="D153" s="94" t="s">
        <v>1</v>
      </c>
      <c r="E153" s="93">
        <v>160.37</v>
      </c>
      <c r="F153" s="146">
        <v>2.25</v>
      </c>
      <c r="G153" s="147" t="s">
        <v>100</v>
      </c>
      <c r="H153" s="147" t="s">
        <v>100</v>
      </c>
      <c r="I153" s="146">
        <v>9.625</v>
      </c>
      <c r="J153" s="147" t="s">
        <v>100</v>
      </c>
      <c r="K153" s="146">
        <v>16.95</v>
      </c>
      <c r="L153" s="161" t="s">
        <v>129</v>
      </c>
      <c r="M153" s="161" t="s">
        <v>212</v>
      </c>
      <c r="N153" s="161" t="s">
        <v>152</v>
      </c>
      <c r="O153" s="94" t="s">
        <v>116</v>
      </c>
      <c r="P153" s="94"/>
      <c r="Q153" s="94" t="s">
        <v>8</v>
      </c>
      <c r="R153" s="94" t="s">
        <v>84</v>
      </c>
      <c r="S153" s="94" t="s">
        <v>100</v>
      </c>
      <c r="T153" s="161"/>
    </row>
    <row r="154" spans="1:20" s="15" customFormat="1" ht="18" x14ac:dyDescent="0.3">
      <c r="A154" s="145">
        <v>1411100</v>
      </c>
      <c r="B154" s="94">
        <v>1</v>
      </c>
      <c r="C154" s="94" t="s">
        <v>157</v>
      </c>
      <c r="D154" s="94" t="s">
        <v>1</v>
      </c>
      <c r="E154" s="138">
        <v>168</v>
      </c>
      <c r="F154" s="143">
        <v>3.25</v>
      </c>
      <c r="G154" s="143"/>
      <c r="H154" s="143"/>
      <c r="I154" s="143">
        <v>2</v>
      </c>
      <c r="J154" s="143">
        <v>2</v>
      </c>
      <c r="K154" s="148">
        <v>6.9130000000000003</v>
      </c>
      <c r="L154" s="161" t="s">
        <v>122</v>
      </c>
      <c r="M154" s="161" t="s">
        <v>213</v>
      </c>
      <c r="N154" s="161" t="s">
        <v>123</v>
      </c>
      <c r="O154" s="94" t="s">
        <v>116</v>
      </c>
      <c r="P154" s="94"/>
      <c r="Q154" s="94" t="s">
        <v>8</v>
      </c>
      <c r="R154" s="94" t="s">
        <v>84</v>
      </c>
      <c r="S154" s="94" t="s">
        <v>100</v>
      </c>
      <c r="T154" s="161"/>
    </row>
    <row r="155" spans="1:20" s="15" customFormat="1" ht="18" x14ac:dyDescent="0.3">
      <c r="A155" s="145">
        <v>1411200</v>
      </c>
      <c r="B155" s="94">
        <v>1</v>
      </c>
      <c r="C155" s="94" t="s">
        <v>157</v>
      </c>
      <c r="D155" s="94" t="s">
        <v>1</v>
      </c>
      <c r="E155" s="138">
        <v>168</v>
      </c>
      <c r="F155" s="148">
        <v>3</v>
      </c>
      <c r="G155" s="148"/>
      <c r="H155" s="148"/>
      <c r="I155" s="148">
        <v>1.875</v>
      </c>
      <c r="J155" s="148">
        <v>1.875</v>
      </c>
      <c r="K155" s="148">
        <v>6.4130000000000003</v>
      </c>
      <c r="L155" s="161" t="s">
        <v>124</v>
      </c>
      <c r="M155" s="161" t="s">
        <v>213</v>
      </c>
      <c r="N155" s="161" t="s">
        <v>125</v>
      </c>
      <c r="O155" s="94" t="s">
        <v>116</v>
      </c>
      <c r="P155" s="94"/>
      <c r="Q155" s="94" t="s">
        <v>8</v>
      </c>
      <c r="R155" s="94" t="s">
        <v>84</v>
      </c>
      <c r="S155" s="94" t="s">
        <v>100</v>
      </c>
      <c r="T155" s="161"/>
    </row>
    <row r="156" spans="1:20" s="15" customFormat="1" ht="18" x14ac:dyDescent="0.3">
      <c r="A156" s="149">
        <v>1411300</v>
      </c>
      <c r="B156" s="114">
        <v>1</v>
      </c>
      <c r="C156" s="114" t="s">
        <v>157</v>
      </c>
      <c r="D156" s="114" t="s">
        <v>3</v>
      </c>
      <c r="E156" s="150">
        <v>168</v>
      </c>
      <c r="F156" s="114" t="s">
        <v>100</v>
      </c>
      <c r="G156" s="114" t="s">
        <v>100</v>
      </c>
      <c r="H156" s="114" t="s">
        <v>100</v>
      </c>
      <c r="I156" s="114" t="s">
        <v>100</v>
      </c>
      <c r="J156" s="114" t="s">
        <v>100</v>
      </c>
      <c r="K156" s="114">
        <v>3.2759999999999998</v>
      </c>
      <c r="L156" s="164" t="s">
        <v>121</v>
      </c>
      <c r="M156" s="164" t="s">
        <v>213</v>
      </c>
      <c r="N156" s="164" t="s">
        <v>126</v>
      </c>
      <c r="O156" s="114" t="s">
        <v>116</v>
      </c>
      <c r="P156" s="114"/>
      <c r="Q156" s="114" t="s">
        <v>8</v>
      </c>
      <c r="R156" s="114" t="s">
        <v>88</v>
      </c>
      <c r="S156" s="114" t="s">
        <v>100</v>
      </c>
      <c r="T156" s="164"/>
    </row>
    <row r="157" spans="1:20" s="15" customFormat="1" ht="18" x14ac:dyDescent="0.3">
      <c r="A157" s="99">
        <v>1028633</v>
      </c>
      <c r="B157" s="100">
        <v>36</v>
      </c>
      <c r="C157" s="100" t="s">
        <v>157</v>
      </c>
      <c r="D157" s="100" t="s">
        <v>2</v>
      </c>
      <c r="E157" s="101">
        <v>2</v>
      </c>
      <c r="F157" s="101">
        <v>13.75</v>
      </c>
      <c r="G157" s="100"/>
      <c r="H157" s="100"/>
      <c r="I157" s="101">
        <v>2.4375</v>
      </c>
      <c r="J157" s="101">
        <v>2.4375</v>
      </c>
      <c r="K157" s="101">
        <v>20.221900000000002</v>
      </c>
      <c r="L157" s="162" t="s">
        <v>117</v>
      </c>
      <c r="M157" s="162" t="s">
        <v>118</v>
      </c>
      <c r="N157" s="162" t="s">
        <v>117</v>
      </c>
      <c r="O157" s="100" t="s">
        <v>116</v>
      </c>
      <c r="P157" s="100"/>
      <c r="Q157" s="100" t="s">
        <v>8</v>
      </c>
      <c r="R157" s="100" t="s">
        <v>86</v>
      </c>
      <c r="S157" s="100" t="s">
        <v>100</v>
      </c>
      <c r="T157" s="162"/>
    </row>
    <row r="158" spans="1:20" s="15" customFormat="1" ht="18" x14ac:dyDescent="0.3">
      <c r="A158" s="145">
        <v>1411900</v>
      </c>
      <c r="B158" s="94">
        <v>8</v>
      </c>
      <c r="C158" s="94" t="s">
        <v>157</v>
      </c>
      <c r="D158" s="94" t="s">
        <v>1</v>
      </c>
      <c r="E158" s="146">
        <v>168</v>
      </c>
      <c r="F158" s="146">
        <v>5.5</v>
      </c>
      <c r="G158" s="94" t="s">
        <v>100</v>
      </c>
      <c r="H158" s="94" t="s">
        <v>100</v>
      </c>
      <c r="I158" s="94">
        <v>2.125</v>
      </c>
      <c r="J158" s="94">
        <v>1.625</v>
      </c>
      <c r="K158" s="94">
        <v>8.9130000000000003</v>
      </c>
      <c r="L158" s="161" t="s">
        <v>127</v>
      </c>
      <c r="M158" s="161" t="s">
        <v>214</v>
      </c>
      <c r="N158" s="161" t="s">
        <v>128</v>
      </c>
      <c r="O158" s="94" t="s">
        <v>116</v>
      </c>
      <c r="P158" s="94"/>
      <c r="Q158" s="94" t="s">
        <v>8</v>
      </c>
      <c r="R158" s="94" t="s">
        <v>84</v>
      </c>
      <c r="S158" s="94" t="s">
        <v>100</v>
      </c>
      <c r="T158" s="161"/>
    </row>
    <row r="159" spans="1:20" s="15" customFormat="1" ht="18" x14ac:dyDescent="0.3">
      <c r="A159" s="145">
        <v>1411900</v>
      </c>
      <c r="B159" s="94">
        <v>1</v>
      </c>
      <c r="C159" s="94" t="s">
        <v>157</v>
      </c>
      <c r="D159" s="94" t="s">
        <v>1</v>
      </c>
      <c r="E159" s="146">
        <v>168</v>
      </c>
      <c r="F159" s="94">
        <v>4.125</v>
      </c>
      <c r="G159" s="94" t="s">
        <v>100</v>
      </c>
      <c r="H159" s="94" t="s">
        <v>100</v>
      </c>
      <c r="I159" s="146">
        <v>3.5</v>
      </c>
      <c r="J159" s="94">
        <v>1.625</v>
      </c>
      <c r="K159" s="94">
        <v>8.9130000000000003</v>
      </c>
      <c r="L159" s="161" t="s">
        <v>127</v>
      </c>
      <c r="M159" s="161" t="s">
        <v>149</v>
      </c>
      <c r="N159" s="161" t="s">
        <v>128</v>
      </c>
      <c r="O159" s="94" t="s">
        <v>116</v>
      </c>
      <c r="P159" s="94"/>
      <c r="Q159" s="94" t="s">
        <v>8</v>
      </c>
      <c r="R159" s="94" t="s">
        <v>84</v>
      </c>
      <c r="S159" s="94" t="s">
        <v>100</v>
      </c>
      <c r="T159" s="161"/>
    </row>
    <row r="160" spans="1:20" s="15" customFormat="1" ht="18" x14ac:dyDescent="0.3">
      <c r="A160" s="87"/>
      <c r="B160" s="88"/>
      <c r="C160" s="88"/>
      <c r="D160" s="88"/>
      <c r="E160" s="88"/>
      <c r="F160" s="88"/>
      <c r="G160" s="88"/>
      <c r="H160" s="88"/>
      <c r="I160" s="88"/>
      <c r="J160" s="88"/>
      <c r="K160" s="88"/>
      <c r="L160" s="169"/>
      <c r="M160" s="160" t="s">
        <v>130</v>
      </c>
      <c r="N160" s="169"/>
      <c r="O160" s="88"/>
      <c r="P160" s="89"/>
      <c r="Q160" s="89"/>
      <c r="R160" s="89"/>
      <c r="S160" s="89"/>
      <c r="T160" s="185"/>
    </row>
    <row r="161" spans="1:20" s="15" customFormat="1" ht="18" x14ac:dyDescent="0.3">
      <c r="A161" s="91">
        <v>1724909</v>
      </c>
      <c r="B161" s="92">
        <v>1</v>
      </c>
      <c r="C161" s="92" t="s">
        <v>157</v>
      </c>
      <c r="D161" s="92" t="s">
        <v>1</v>
      </c>
      <c r="E161" s="93">
        <v>160.16999999999999</v>
      </c>
      <c r="F161" s="93">
        <v>3.07</v>
      </c>
      <c r="G161" s="93">
        <v>0</v>
      </c>
      <c r="H161" s="93">
        <v>0</v>
      </c>
      <c r="I161" s="93">
        <v>9.83</v>
      </c>
      <c r="J161" s="93"/>
      <c r="K161" s="93">
        <v>20.260000000000002</v>
      </c>
      <c r="L161" s="176" t="s">
        <v>96</v>
      </c>
      <c r="M161" s="161" t="s">
        <v>95</v>
      </c>
      <c r="N161" s="161" t="s">
        <v>153</v>
      </c>
      <c r="O161" s="92" t="s">
        <v>134</v>
      </c>
      <c r="P161" s="92" t="s">
        <v>91</v>
      </c>
      <c r="Q161" s="94" t="s">
        <v>8</v>
      </c>
      <c r="R161" s="94" t="s">
        <v>84</v>
      </c>
      <c r="S161" s="94" t="s">
        <v>100</v>
      </c>
      <c r="T161" s="161" t="s">
        <v>130</v>
      </c>
    </row>
    <row r="162" spans="1:20" s="15" customFormat="1" ht="18" x14ac:dyDescent="0.3">
      <c r="A162" s="91">
        <v>1724908</v>
      </c>
      <c r="B162" s="92">
        <v>1</v>
      </c>
      <c r="C162" s="92" t="s">
        <v>157</v>
      </c>
      <c r="D162" s="92" t="s">
        <v>1</v>
      </c>
      <c r="E162" s="93">
        <v>160.05000000000001</v>
      </c>
      <c r="F162" s="93">
        <v>3.07</v>
      </c>
      <c r="G162" s="93">
        <v>0</v>
      </c>
      <c r="H162" s="93">
        <v>0</v>
      </c>
      <c r="I162" s="93">
        <v>10.01</v>
      </c>
      <c r="J162" s="93"/>
      <c r="K162" s="93">
        <v>20.45</v>
      </c>
      <c r="L162" s="176" t="s">
        <v>96</v>
      </c>
      <c r="M162" s="161" t="s">
        <v>95</v>
      </c>
      <c r="N162" s="161" t="s">
        <v>135</v>
      </c>
      <c r="O162" s="92" t="s">
        <v>136</v>
      </c>
      <c r="P162" s="92"/>
      <c r="Q162" s="94" t="s">
        <v>8</v>
      </c>
      <c r="R162" s="94" t="s">
        <v>84</v>
      </c>
      <c r="S162" s="94" t="s">
        <v>100</v>
      </c>
      <c r="T162" s="161" t="s">
        <v>130</v>
      </c>
    </row>
    <row r="163" spans="1:20" s="15" customFormat="1" ht="18" x14ac:dyDescent="0.3">
      <c r="A163" s="91">
        <v>1724916</v>
      </c>
      <c r="B163" s="92">
        <v>1</v>
      </c>
      <c r="C163" s="92" t="s">
        <v>157</v>
      </c>
      <c r="D163" s="92" t="s">
        <v>1</v>
      </c>
      <c r="E163" s="93">
        <v>160.05000000000001</v>
      </c>
      <c r="F163" s="93">
        <v>3.07</v>
      </c>
      <c r="G163" s="93">
        <v>0</v>
      </c>
      <c r="H163" s="93">
        <v>0</v>
      </c>
      <c r="I163" s="93">
        <v>16.062000000000001</v>
      </c>
      <c r="J163" s="93"/>
      <c r="K163" s="93">
        <v>26.5</v>
      </c>
      <c r="L163" s="176" t="s">
        <v>96</v>
      </c>
      <c r="M163" s="161" t="s">
        <v>95</v>
      </c>
      <c r="N163" s="161" t="s">
        <v>135</v>
      </c>
      <c r="O163" s="92" t="s">
        <v>136</v>
      </c>
      <c r="P163" s="92" t="s">
        <v>91</v>
      </c>
      <c r="Q163" s="94" t="s">
        <v>8</v>
      </c>
      <c r="R163" s="94" t="s">
        <v>84</v>
      </c>
      <c r="S163" s="94" t="s">
        <v>100</v>
      </c>
      <c r="T163" s="161" t="s">
        <v>130</v>
      </c>
    </row>
    <row r="164" spans="1:20" s="15" customFormat="1" ht="18" x14ac:dyDescent="0.3">
      <c r="A164" s="91">
        <v>1724907</v>
      </c>
      <c r="B164" s="92">
        <v>1</v>
      </c>
      <c r="C164" s="92" t="s">
        <v>157</v>
      </c>
      <c r="D164" s="92" t="s">
        <v>1</v>
      </c>
      <c r="E164" s="93">
        <v>160.05000000000001</v>
      </c>
      <c r="F164" s="93">
        <v>3.07</v>
      </c>
      <c r="G164" s="93">
        <v>0</v>
      </c>
      <c r="H164" s="93">
        <v>0</v>
      </c>
      <c r="I164" s="93">
        <v>16.062000000000001</v>
      </c>
      <c r="J164" s="93"/>
      <c r="K164" s="93">
        <v>26.06</v>
      </c>
      <c r="L164" s="177" t="s">
        <v>94</v>
      </c>
      <c r="M164" s="161" t="s">
        <v>95</v>
      </c>
      <c r="N164" s="161" t="s">
        <v>153</v>
      </c>
      <c r="O164" s="92" t="s">
        <v>136</v>
      </c>
      <c r="P164" s="92" t="s">
        <v>91</v>
      </c>
      <c r="Q164" s="94" t="s">
        <v>8</v>
      </c>
      <c r="R164" s="94" t="s">
        <v>84</v>
      </c>
      <c r="S164" s="94" t="s">
        <v>100</v>
      </c>
      <c r="T164" s="161" t="s">
        <v>130</v>
      </c>
    </row>
    <row r="165" spans="1:20" s="15" customFormat="1" ht="18" x14ac:dyDescent="0.3">
      <c r="A165" s="99">
        <v>1724892</v>
      </c>
      <c r="B165" s="100">
        <v>1</v>
      </c>
      <c r="C165" s="100" t="s">
        <v>157</v>
      </c>
      <c r="D165" s="100" t="s">
        <v>2</v>
      </c>
      <c r="E165" s="101">
        <v>144.65</v>
      </c>
      <c r="F165" s="101">
        <v>3.02</v>
      </c>
      <c r="G165" s="101">
        <v>0</v>
      </c>
      <c r="H165" s="101">
        <v>0</v>
      </c>
      <c r="I165" s="101">
        <v>14.5</v>
      </c>
      <c r="J165" s="101"/>
      <c r="K165" s="101">
        <v>25</v>
      </c>
      <c r="L165" s="162" t="s">
        <v>96</v>
      </c>
      <c r="M165" s="162" t="s">
        <v>97</v>
      </c>
      <c r="N165" s="162" t="s">
        <v>154</v>
      </c>
      <c r="O165" s="100" t="s">
        <v>137</v>
      </c>
      <c r="P165" s="100"/>
      <c r="Q165" s="100" t="s">
        <v>8</v>
      </c>
      <c r="R165" s="100" t="s">
        <v>86</v>
      </c>
      <c r="S165" s="100" t="s">
        <v>100</v>
      </c>
      <c r="T165" s="162" t="s">
        <v>130</v>
      </c>
    </row>
    <row r="166" spans="1:20" s="15" customFormat="1" ht="18" x14ac:dyDescent="0.3">
      <c r="A166" s="99">
        <v>1724891</v>
      </c>
      <c r="B166" s="100">
        <v>1</v>
      </c>
      <c r="C166" s="100" t="s">
        <v>157</v>
      </c>
      <c r="D166" s="100" t="s">
        <v>2</v>
      </c>
      <c r="E166" s="101">
        <v>144.65</v>
      </c>
      <c r="F166" s="101">
        <v>3.02</v>
      </c>
      <c r="G166" s="101">
        <v>0</v>
      </c>
      <c r="H166" s="101">
        <v>0</v>
      </c>
      <c r="I166" s="101">
        <v>16</v>
      </c>
      <c r="J166" s="101"/>
      <c r="K166" s="101">
        <v>26.5</v>
      </c>
      <c r="L166" s="162" t="s">
        <v>96</v>
      </c>
      <c r="M166" s="162" t="s">
        <v>97</v>
      </c>
      <c r="N166" s="162" t="s">
        <v>138</v>
      </c>
      <c r="O166" s="100" t="s">
        <v>139</v>
      </c>
      <c r="P166" s="100"/>
      <c r="Q166" s="100" t="s">
        <v>8</v>
      </c>
      <c r="R166" s="100" t="s">
        <v>86</v>
      </c>
      <c r="S166" s="100" t="s">
        <v>100</v>
      </c>
      <c r="T166" s="162" t="s">
        <v>130</v>
      </c>
    </row>
    <row r="167" spans="1:20" s="15" customFormat="1" ht="18" x14ac:dyDescent="0.3">
      <c r="A167" s="99">
        <v>1724900</v>
      </c>
      <c r="B167" s="100">
        <v>1</v>
      </c>
      <c r="C167" s="100" t="s">
        <v>157</v>
      </c>
      <c r="D167" s="100" t="s">
        <v>2</v>
      </c>
      <c r="E167" s="101">
        <v>144.65</v>
      </c>
      <c r="F167" s="101">
        <v>3.02</v>
      </c>
      <c r="G167" s="101">
        <v>0</v>
      </c>
      <c r="H167" s="101">
        <v>0</v>
      </c>
      <c r="I167" s="101">
        <v>16</v>
      </c>
      <c r="J167" s="101"/>
      <c r="K167" s="101">
        <v>26.5</v>
      </c>
      <c r="L167" s="162" t="s">
        <v>96</v>
      </c>
      <c r="M167" s="162" t="s">
        <v>97</v>
      </c>
      <c r="N167" s="162" t="s">
        <v>138</v>
      </c>
      <c r="O167" s="100" t="s">
        <v>139</v>
      </c>
      <c r="P167" s="100" t="s">
        <v>91</v>
      </c>
      <c r="Q167" s="100" t="s">
        <v>8</v>
      </c>
      <c r="R167" s="100" t="s">
        <v>86</v>
      </c>
      <c r="S167" s="100" t="s">
        <v>100</v>
      </c>
      <c r="T167" s="162" t="s">
        <v>130</v>
      </c>
    </row>
    <row r="168" spans="1:20" s="15" customFormat="1" ht="18" x14ac:dyDescent="0.3">
      <c r="A168" s="99">
        <v>1724889</v>
      </c>
      <c r="B168" s="100">
        <v>1</v>
      </c>
      <c r="C168" s="100" t="s">
        <v>157</v>
      </c>
      <c r="D168" s="100" t="s">
        <v>2</v>
      </c>
      <c r="E168" s="101">
        <v>144.65</v>
      </c>
      <c r="F168" s="101">
        <v>3.02</v>
      </c>
      <c r="G168" s="101">
        <v>0</v>
      </c>
      <c r="H168" s="101">
        <v>0</v>
      </c>
      <c r="I168" s="101">
        <v>14.25</v>
      </c>
      <c r="J168" s="101"/>
      <c r="K168" s="101">
        <v>24.25</v>
      </c>
      <c r="L168" s="182" t="s">
        <v>94</v>
      </c>
      <c r="M168" s="162" t="s">
        <v>97</v>
      </c>
      <c r="N168" s="162" t="s">
        <v>154</v>
      </c>
      <c r="O168" s="100" t="s">
        <v>139</v>
      </c>
      <c r="P168" s="100" t="s">
        <v>91</v>
      </c>
      <c r="Q168" s="100" t="s">
        <v>8</v>
      </c>
      <c r="R168" s="100" t="s">
        <v>86</v>
      </c>
      <c r="S168" s="100" t="s">
        <v>100</v>
      </c>
      <c r="T168" s="162" t="s">
        <v>130</v>
      </c>
    </row>
    <row r="169" spans="1:20" s="15" customFormat="1" ht="18" x14ac:dyDescent="0.3">
      <c r="A169" s="131">
        <v>1724921</v>
      </c>
      <c r="B169" s="132">
        <v>1</v>
      </c>
      <c r="C169" s="132" t="s">
        <v>157</v>
      </c>
      <c r="D169" s="132" t="s">
        <v>2</v>
      </c>
      <c r="E169" s="153">
        <v>135.93</v>
      </c>
      <c r="F169" s="153">
        <v>3.02</v>
      </c>
      <c r="G169" s="153">
        <v>1.75</v>
      </c>
      <c r="H169" s="153">
        <v>0</v>
      </c>
      <c r="I169" s="153">
        <v>10.88</v>
      </c>
      <c r="J169" s="153"/>
      <c r="K169" s="153">
        <v>21.38</v>
      </c>
      <c r="L169" s="183" t="s">
        <v>96</v>
      </c>
      <c r="M169" s="162" t="s">
        <v>98</v>
      </c>
      <c r="N169" s="162" t="s">
        <v>99</v>
      </c>
      <c r="O169" s="132" t="s">
        <v>140</v>
      </c>
      <c r="P169" s="100"/>
      <c r="Q169" s="100" t="s">
        <v>8</v>
      </c>
      <c r="R169" s="100" t="s">
        <v>86</v>
      </c>
      <c r="S169" s="100" t="s">
        <v>100</v>
      </c>
      <c r="T169" s="162" t="s">
        <v>130</v>
      </c>
    </row>
    <row r="170" spans="1:20" s="15" customFormat="1" ht="18" x14ac:dyDescent="0.3">
      <c r="A170" s="131">
        <v>1724927</v>
      </c>
      <c r="B170" s="132">
        <v>1</v>
      </c>
      <c r="C170" s="132" t="s">
        <v>157</v>
      </c>
      <c r="D170" s="132" t="s">
        <v>2</v>
      </c>
      <c r="E170" s="153">
        <v>135.93</v>
      </c>
      <c r="F170" s="153">
        <v>3.02</v>
      </c>
      <c r="G170" s="153">
        <v>1.75</v>
      </c>
      <c r="H170" s="153">
        <v>0</v>
      </c>
      <c r="I170" s="153">
        <v>9.19</v>
      </c>
      <c r="J170" s="153"/>
      <c r="K170" s="153">
        <v>19.690000000000001</v>
      </c>
      <c r="L170" s="183" t="s">
        <v>96</v>
      </c>
      <c r="M170" s="162" t="s">
        <v>98</v>
      </c>
      <c r="N170" s="162" t="s">
        <v>99</v>
      </c>
      <c r="O170" s="132" t="s">
        <v>140</v>
      </c>
      <c r="P170" s="100"/>
      <c r="Q170" s="100" t="s">
        <v>8</v>
      </c>
      <c r="R170" s="100" t="s">
        <v>86</v>
      </c>
      <c r="S170" s="100" t="s">
        <v>100</v>
      </c>
      <c r="T170" s="162" t="s">
        <v>130</v>
      </c>
    </row>
    <row r="171" spans="1:20" s="15" customFormat="1" ht="18" x14ac:dyDescent="0.3">
      <c r="A171" s="131">
        <v>1724934</v>
      </c>
      <c r="B171" s="132">
        <v>1</v>
      </c>
      <c r="C171" s="132" t="s">
        <v>157</v>
      </c>
      <c r="D171" s="132" t="s">
        <v>2</v>
      </c>
      <c r="E171" s="153">
        <v>135.93</v>
      </c>
      <c r="F171" s="153">
        <v>3.02</v>
      </c>
      <c r="G171" s="153">
        <v>1.75</v>
      </c>
      <c r="H171" s="153">
        <v>0</v>
      </c>
      <c r="I171" s="153">
        <v>9.25</v>
      </c>
      <c r="J171" s="153"/>
      <c r="K171" s="153">
        <v>19.75</v>
      </c>
      <c r="L171" s="183" t="s">
        <v>96</v>
      </c>
      <c r="M171" s="162" t="s">
        <v>98</v>
      </c>
      <c r="N171" s="162" t="s">
        <v>99</v>
      </c>
      <c r="O171" s="132" t="s">
        <v>142</v>
      </c>
      <c r="P171" s="132"/>
      <c r="Q171" s="100" t="s">
        <v>8</v>
      </c>
      <c r="R171" s="100" t="s">
        <v>86</v>
      </c>
      <c r="S171" s="100" t="s">
        <v>100</v>
      </c>
      <c r="T171" s="162" t="s">
        <v>130</v>
      </c>
    </row>
    <row r="172" spans="1:20" s="15" customFormat="1" ht="18" x14ac:dyDescent="0.3">
      <c r="A172" s="131">
        <v>1724944</v>
      </c>
      <c r="B172" s="132">
        <v>1</v>
      </c>
      <c r="C172" s="132" t="s">
        <v>157</v>
      </c>
      <c r="D172" s="132" t="s">
        <v>2</v>
      </c>
      <c r="E172" s="153">
        <v>132.68</v>
      </c>
      <c r="F172" s="153">
        <v>3.02</v>
      </c>
      <c r="G172" s="153">
        <v>1.75</v>
      </c>
      <c r="H172" s="153">
        <v>0</v>
      </c>
      <c r="I172" s="153">
        <v>10.76</v>
      </c>
      <c r="J172" s="153"/>
      <c r="K172" s="153">
        <v>21.26</v>
      </c>
      <c r="L172" s="183" t="s">
        <v>96</v>
      </c>
      <c r="M172" s="162" t="s">
        <v>103</v>
      </c>
      <c r="N172" s="162" t="s">
        <v>99</v>
      </c>
      <c r="O172" s="132" t="s">
        <v>144</v>
      </c>
      <c r="P172" s="132"/>
      <c r="Q172" s="100" t="s">
        <v>8</v>
      </c>
      <c r="R172" s="100" t="s">
        <v>86</v>
      </c>
      <c r="S172" s="100" t="s">
        <v>100</v>
      </c>
      <c r="T172" s="162" t="s">
        <v>130</v>
      </c>
    </row>
    <row r="173" spans="1:20" s="15" customFormat="1" ht="18" x14ac:dyDescent="0.3">
      <c r="A173" s="131">
        <v>1724942</v>
      </c>
      <c r="B173" s="132">
        <v>1</v>
      </c>
      <c r="C173" s="132" t="s">
        <v>157</v>
      </c>
      <c r="D173" s="132" t="s">
        <v>2</v>
      </c>
      <c r="E173" s="153">
        <v>132.68</v>
      </c>
      <c r="F173" s="153">
        <v>3.02</v>
      </c>
      <c r="G173" s="153">
        <v>1.75</v>
      </c>
      <c r="H173" s="153">
        <v>0</v>
      </c>
      <c r="I173" s="153">
        <v>8.26</v>
      </c>
      <c r="J173" s="153"/>
      <c r="K173" s="153">
        <v>18.760000000000002</v>
      </c>
      <c r="L173" s="183" t="s">
        <v>96</v>
      </c>
      <c r="M173" s="162" t="s">
        <v>103</v>
      </c>
      <c r="N173" s="162" t="s">
        <v>99</v>
      </c>
      <c r="O173" s="132" t="s">
        <v>133</v>
      </c>
      <c r="P173" s="100"/>
      <c r="Q173" s="100" t="s">
        <v>8</v>
      </c>
      <c r="R173" s="100" t="s">
        <v>86</v>
      </c>
      <c r="S173" s="100" t="s">
        <v>100</v>
      </c>
      <c r="T173" s="162" t="s">
        <v>130</v>
      </c>
    </row>
    <row r="174" spans="1:20" s="15" customFormat="1" ht="18" x14ac:dyDescent="0.3">
      <c r="A174" s="131">
        <v>1724958</v>
      </c>
      <c r="B174" s="132">
        <v>1</v>
      </c>
      <c r="C174" s="132" t="s">
        <v>157</v>
      </c>
      <c r="D174" s="132" t="s">
        <v>2</v>
      </c>
      <c r="E174" s="153">
        <v>132.87</v>
      </c>
      <c r="F174" s="153">
        <v>3.02</v>
      </c>
      <c r="G174" s="153">
        <v>1.75</v>
      </c>
      <c r="H174" s="153">
        <v>6.5</v>
      </c>
      <c r="I174" s="153">
        <v>12.12</v>
      </c>
      <c r="J174" s="153"/>
      <c r="K174" s="153">
        <v>22.62</v>
      </c>
      <c r="L174" s="183" t="s">
        <v>96</v>
      </c>
      <c r="M174" s="162" t="s">
        <v>107</v>
      </c>
      <c r="N174" s="162" t="s">
        <v>99</v>
      </c>
      <c r="O174" s="132" t="s">
        <v>145</v>
      </c>
      <c r="P174" s="100"/>
      <c r="Q174" s="100" t="s">
        <v>8</v>
      </c>
      <c r="R174" s="100" t="s">
        <v>86</v>
      </c>
      <c r="S174" s="100" t="s">
        <v>100</v>
      </c>
      <c r="T174" s="162" t="s">
        <v>130</v>
      </c>
    </row>
    <row r="175" spans="1:20" ht="18" x14ac:dyDescent="0.3">
      <c r="A175" s="154">
        <v>1725020</v>
      </c>
      <c r="B175" s="155">
        <v>1</v>
      </c>
      <c r="C175" s="155" t="s">
        <v>157</v>
      </c>
      <c r="D175" s="155" t="s">
        <v>1</v>
      </c>
      <c r="E175" s="156">
        <v>133.59</v>
      </c>
      <c r="F175" s="156">
        <v>3.07</v>
      </c>
      <c r="G175" s="156">
        <v>1.75</v>
      </c>
      <c r="H175" s="156">
        <v>6.5</v>
      </c>
      <c r="I175" s="156">
        <v>9.64</v>
      </c>
      <c r="J175" s="156"/>
      <c r="K175" s="156">
        <v>19.64</v>
      </c>
      <c r="L175" s="184" t="s">
        <v>94</v>
      </c>
      <c r="M175" s="168" t="s">
        <v>147</v>
      </c>
      <c r="N175" s="168" t="s">
        <v>99</v>
      </c>
      <c r="O175" s="155" t="s">
        <v>146</v>
      </c>
      <c r="P175" s="157"/>
      <c r="Q175" s="157" t="s">
        <v>8</v>
      </c>
      <c r="R175" s="157" t="s">
        <v>84</v>
      </c>
      <c r="S175" s="157" t="s">
        <v>100</v>
      </c>
      <c r="T175" s="168" t="s">
        <v>130</v>
      </c>
    </row>
  </sheetData>
  <mergeCells count="6">
    <mergeCell ref="A1:B1"/>
    <mergeCell ref="C1:I1"/>
    <mergeCell ref="N1:O2"/>
    <mergeCell ref="P1:T2"/>
    <mergeCell ref="A2:B2"/>
    <mergeCell ref="C2:I2"/>
  </mergeCells>
  <conditionalFormatting sqref="A4:O4 A5:T5 A6:O6 A7:T7 A8:O8 A9:T11 A12:O12 A13:T15 A16:O16 A17:T17 A18:O18 A19:T55 A56:O56 A57:T73 A74:O74 A75:T100 A101:O101 A102:T113 A114:O114 A115:T129 A130:O130 A131:T142 A143:O143 A144:T146 A147:O147 A148:T159 A160:O160 A161:T175">
    <cfRule type="expression" dxfId="90" priority="11">
      <formula>IF(AND($C4="NO",$D4="16GA",$E4&gt;168),TRUE,FALSE)</formula>
    </cfRule>
  </conditionalFormatting>
  <printOptions horizontalCentered="1"/>
  <pageMargins left="0.19685039370078738" right="0.19685039370078738" top="0.19685039370078738" bottom="0.27559055118110232" header="0.11811023622047243" footer="0.11811023622047243"/>
  <pageSetup paperSize="3" scale="74" firstPageNumber="0" fitToHeight="0" orientation="landscape" r:id="rId1"/>
  <headerFooter>
    <oddFooter>&amp;C&amp;"Calibri,Bold"&amp;14&amp;A&amp;R&amp;"Calibri,Bold"&amp;14 Sheet &amp;P of &amp;N</oddFoot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5D0BE73-F2EE-4709-B4B4-F1A7F086DC1A}">
          <x14:formula1>
            <xm:f>'Sheet Metal Std'!$E$1:$K$1</xm:f>
          </x14:formula1>
          <x14:formula2>
            <xm:f>0</xm:f>
          </x14:formula2>
          <xm:sqref>P176:P177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89228-EB22-4149-BAFF-226EB9E6D8D8}">
  <sheetPr codeName="Sheet5">
    <pageSetUpPr fitToPage="1"/>
  </sheetPr>
  <dimension ref="A1:ALZ122"/>
  <sheetViews>
    <sheetView showGridLines="0" zoomScaleNormal="100" workbookViewId="0">
      <selection sqref="A1:B1"/>
    </sheetView>
  </sheetViews>
  <sheetFormatPr defaultColWidth="10.44140625" defaultRowHeight="15.6" x14ac:dyDescent="0.3"/>
  <cols>
    <col min="1" max="1" width="10.33203125" style="20" bestFit="1" customWidth="1"/>
    <col min="2" max="2" width="6.5546875" style="16" bestFit="1" customWidth="1"/>
    <col min="3" max="3" width="16.109375" style="16" bestFit="1" customWidth="1"/>
    <col min="4" max="4" width="8.77734375" style="16" bestFit="1" customWidth="1"/>
    <col min="5" max="5" width="9.6640625" style="19" bestFit="1" customWidth="1"/>
    <col min="6" max="8" width="7.33203125" style="19" customWidth="1"/>
    <col min="9" max="9" width="8.6640625" style="19" customWidth="1"/>
    <col min="10" max="10" width="7.77734375" style="19" customWidth="1"/>
    <col min="11" max="11" width="12" style="16" bestFit="1" customWidth="1"/>
    <col min="12" max="12" width="23.88671875" style="16" bestFit="1" customWidth="1"/>
    <col min="13" max="13" width="36.109375" style="21" customWidth="1"/>
    <col min="14" max="14" width="34.77734375" style="20" customWidth="1"/>
    <col min="15" max="15" width="11.44140625" style="20" bestFit="1" customWidth="1"/>
    <col min="16" max="16" width="12.44140625" style="20" bestFit="1" customWidth="1"/>
    <col min="17" max="17" width="18.109375" style="20" bestFit="1" customWidth="1"/>
    <col min="18" max="18" width="13.33203125" style="20" bestFit="1" customWidth="1"/>
    <col min="19" max="19" width="18.88671875" style="20" bestFit="1" customWidth="1"/>
    <col min="20" max="20" width="11.5546875" style="17" bestFit="1" customWidth="1"/>
    <col min="21" max="1014" width="10.44140625" style="15"/>
    <col min="1015" max="16384" width="10.44140625" style="17"/>
  </cols>
  <sheetData>
    <row r="1" spans="1:1014" ht="18" x14ac:dyDescent="0.3">
      <c r="A1" s="202" t="s">
        <v>78</v>
      </c>
      <c r="B1" s="202"/>
      <c r="C1" s="203" t="s">
        <v>220</v>
      </c>
      <c r="D1" s="204"/>
      <c r="E1" s="204"/>
      <c r="F1" s="204"/>
      <c r="G1" s="204"/>
      <c r="H1" s="204"/>
      <c r="I1" s="205"/>
      <c r="J1" s="38" t="s">
        <v>93</v>
      </c>
      <c r="K1" s="42" t="s">
        <v>218</v>
      </c>
      <c r="L1" s="38" t="s">
        <v>80</v>
      </c>
      <c r="M1" s="55" t="s">
        <v>218</v>
      </c>
      <c r="N1" s="196" t="s">
        <v>219</v>
      </c>
      <c r="O1" s="198"/>
      <c r="P1" s="196" t="s">
        <v>219</v>
      </c>
      <c r="Q1" s="197"/>
      <c r="R1" s="197"/>
      <c r="S1" s="197"/>
      <c r="T1" s="198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</row>
    <row r="2" spans="1:1014" ht="18" x14ac:dyDescent="0.3">
      <c r="A2" s="202" t="s">
        <v>79</v>
      </c>
      <c r="B2" s="202"/>
      <c r="C2" s="206" t="s">
        <v>217</v>
      </c>
      <c r="D2" s="207"/>
      <c r="E2" s="207"/>
      <c r="F2" s="207"/>
      <c r="G2" s="207"/>
      <c r="H2" s="207"/>
      <c r="I2" s="208"/>
      <c r="J2" s="39" t="s">
        <v>81</v>
      </c>
      <c r="K2" s="43">
        <v>45630</v>
      </c>
      <c r="L2" s="39" t="s">
        <v>82</v>
      </c>
      <c r="M2" s="55" t="s">
        <v>218</v>
      </c>
      <c r="N2" s="199"/>
      <c r="O2" s="201"/>
      <c r="P2" s="199"/>
      <c r="Q2" s="200"/>
      <c r="R2" s="200"/>
      <c r="S2" s="200"/>
      <c r="T2" s="201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</row>
    <row r="3" spans="1:1014" s="36" customFormat="1" ht="18" x14ac:dyDescent="0.3">
      <c r="A3" s="32" t="s">
        <v>92</v>
      </c>
      <c r="B3" s="33" t="s">
        <v>166</v>
      </c>
      <c r="C3" s="33" t="s">
        <v>165</v>
      </c>
      <c r="D3" s="33" t="s">
        <v>0</v>
      </c>
      <c r="E3" s="33" t="s">
        <v>42</v>
      </c>
      <c r="F3" s="34" t="s">
        <v>41</v>
      </c>
      <c r="G3" s="34" t="s">
        <v>43</v>
      </c>
      <c r="H3" s="34" t="s">
        <v>44</v>
      </c>
      <c r="I3" s="34" t="s">
        <v>45</v>
      </c>
      <c r="J3" s="34" t="s">
        <v>46</v>
      </c>
      <c r="K3" s="34" t="s">
        <v>47</v>
      </c>
      <c r="L3" s="33" t="s">
        <v>167</v>
      </c>
      <c r="M3" s="33" t="s">
        <v>40</v>
      </c>
      <c r="N3" s="33" t="s">
        <v>39</v>
      </c>
      <c r="O3" s="33" t="s">
        <v>168</v>
      </c>
      <c r="P3" s="33" t="s">
        <v>91</v>
      </c>
      <c r="Q3" s="44" t="s">
        <v>48</v>
      </c>
      <c r="R3" s="45" t="s">
        <v>83</v>
      </c>
      <c r="S3" s="45" t="s">
        <v>164</v>
      </c>
      <c r="T3" s="45" t="s">
        <v>77</v>
      </c>
    </row>
    <row r="4" spans="1:1014" s="37" customFormat="1" ht="18" x14ac:dyDescent="0.3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169"/>
      <c r="M4" s="160" t="s">
        <v>134</v>
      </c>
      <c r="N4" s="169"/>
      <c r="O4" s="88"/>
      <c r="P4" s="89"/>
      <c r="Q4" s="89"/>
      <c r="R4" s="89"/>
      <c r="S4" s="89"/>
      <c r="T4" s="185"/>
    </row>
    <row r="5" spans="1:1014" s="37" customFormat="1" ht="18" x14ac:dyDescent="0.3">
      <c r="A5" s="91">
        <v>1724906</v>
      </c>
      <c r="B5" s="92">
        <v>27</v>
      </c>
      <c r="C5" s="92" t="s">
        <v>156</v>
      </c>
      <c r="D5" s="92" t="s">
        <v>1</v>
      </c>
      <c r="E5" s="93">
        <v>160.05000000000001</v>
      </c>
      <c r="F5" s="93">
        <v>3.07</v>
      </c>
      <c r="G5" s="93">
        <v>0</v>
      </c>
      <c r="H5" s="93">
        <v>0</v>
      </c>
      <c r="I5" s="93">
        <v>16.062000000000001</v>
      </c>
      <c r="J5" s="93"/>
      <c r="K5" s="93">
        <v>26.5</v>
      </c>
      <c r="L5" s="176" t="s">
        <v>96</v>
      </c>
      <c r="M5" s="161" t="s">
        <v>95</v>
      </c>
      <c r="N5" s="161" t="s">
        <v>135</v>
      </c>
      <c r="O5" s="92" t="s">
        <v>134</v>
      </c>
      <c r="P5" s="94"/>
      <c r="Q5" s="94" t="s">
        <v>8</v>
      </c>
      <c r="R5" s="94" t="s">
        <v>84</v>
      </c>
      <c r="S5" s="94" t="s">
        <v>160</v>
      </c>
      <c r="T5" s="161"/>
    </row>
    <row r="6" spans="1:1014" s="37" customFormat="1" ht="18" x14ac:dyDescent="0.3">
      <c r="A6" s="87"/>
      <c r="B6" s="88"/>
      <c r="C6" s="88"/>
      <c r="D6" s="88"/>
      <c r="E6" s="88"/>
      <c r="F6" s="88"/>
      <c r="G6" s="88"/>
      <c r="H6" s="88"/>
      <c r="I6" s="88"/>
      <c r="J6" s="88"/>
      <c r="K6" s="88"/>
      <c r="L6" s="169"/>
      <c r="M6" s="160" t="s">
        <v>136</v>
      </c>
      <c r="N6" s="169"/>
      <c r="O6" s="88"/>
      <c r="P6" s="89"/>
      <c r="Q6" s="89"/>
      <c r="R6" s="89"/>
      <c r="S6" s="89"/>
      <c r="T6" s="185"/>
    </row>
    <row r="7" spans="1:1014" s="37" customFormat="1" ht="18" x14ac:dyDescent="0.3">
      <c r="A7" s="91">
        <v>1724906</v>
      </c>
      <c r="B7" s="92">
        <v>8</v>
      </c>
      <c r="C7" s="92" t="s">
        <v>156</v>
      </c>
      <c r="D7" s="92" t="s">
        <v>1</v>
      </c>
      <c r="E7" s="93">
        <v>160.05000000000001</v>
      </c>
      <c r="F7" s="93">
        <v>3.07</v>
      </c>
      <c r="G7" s="93">
        <v>0</v>
      </c>
      <c r="H7" s="93">
        <v>0</v>
      </c>
      <c r="I7" s="93">
        <v>16.062000000000001</v>
      </c>
      <c r="J7" s="93"/>
      <c r="K7" s="93">
        <v>26.5</v>
      </c>
      <c r="L7" s="176" t="s">
        <v>96</v>
      </c>
      <c r="M7" s="161" t="s">
        <v>95</v>
      </c>
      <c r="N7" s="161" t="s">
        <v>135</v>
      </c>
      <c r="O7" s="92" t="s">
        <v>136</v>
      </c>
      <c r="P7" s="94"/>
      <c r="Q7" s="94" t="s">
        <v>8</v>
      </c>
      <c r="R7" s="94" t="s">
        <v>84</v>
      </c>
      <c r="S7" s="94" t="s">
        <v>160</v>
      </c>
      <c r="T7" s="161"/>
    </row>
    <row r="8" spans="1:1014" s="37" customFormat="1" ht="18" x14ac:dyDescent="0.3">
      <c r="A8" s="87"/>
      <c r="B8" s="88"/>
      <c r="C8" s="88"/>
      <c r="D8" s="88"/>
      <c r="E8" s="88"/>
      <c r="F8" s="88"/>
      <c r="G8" s="88"/>
      <c r="H8" s="88"/>
      <c r="I8" s="88"/>
      <c r="J8" s="88"/>
      <c r="K8" s="88"/>
      <c r="L8" s="169"/>
      <c r="M8" s="160" t="s">
        <v>137</v>
      </c>
      <c r="N8" s="169"/>
      <c r="O8" s="88"/>
      <c r="P8" s="89"/>
      <c r="Q8" s="89"/>
      <c r="R8" s="89"/>
      <c r="S8" s="89"/>
      <c r="T8" s="185"/>
    </row>
    <row r="9" spans="1:1014" s="37" customFormat="1" ht="18" x14ac:dyDescent="0.3">
      <c r="A9" s="99">
        <v>1724890</v>
      </c>
      <c r="B9" s="100">
        <v>17</v>
      </c>
      <c r="C9" s="100" t="s">
        <v>156</v>
      </c>
      <c r="D9" s="100" t="s">
        <v>2</v>
      </c>
      <c r="E9" s="101">
        <v>144.65</v>
      </c>
      <c r="F9" s="101">
        <v>3.02</v>
      </c>
      <c r="G9" s="101">
        <v>0</v>
      </c>
      <c r="H9" s="101">
        <v>0</v>
      </c>
      <c r="I9" s="101">
        <v>16</v>
      </c>
      <c r="J9" s="101"/>
      <c r="K9" s="101">
        <v>26.5</v>
      </c>
      <c r="L9" s="162" t="s">
        <v>96</v>
      </c>
      <c r="M9" s="162" t="s">
        <v>97</v>
      </c>
      <c r="N9" s="162" t="s">
        <v>138</v>
      </c>
      <c r="O9" s="100" t="s">
        <v>137</v>
      </c>
      <c r="P9" s="100"/>
      <c r="Q9" s="100" t="s">
        <v>8</v>
      </c>
      <c r="R9" s="100" t="s">
        <v>86</v>
      </c>
      <c r="S9" s="100" t="s">
        <v>161</v>
      </c>
      <c r="T9" s="162"/>
    </row>
    <row r="10" spans="1:1014" s="37" customFormat="1" ht="18" x14ac:dyDescent="0.3">
      <c r="A10" s="87"/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169"/>
      <c r="M10" s="160" t="s">
        <v>139</v>
      </c>
      <c r="N10" s="169"/>
      <c r="O10" s="88"/>
      <c r="P10" s="89"/>
      <c r="Q10" s="89"/>
      <c r="R10" s="89"/>
      <c r="S10" s="89"/>
      <c r="T10" s="185"/>
    </row>
    <row r="11" spans="1:1014" s="37" customFormat="1" ht="18" x14ac:dyDescent="0.3">
      <c r="A11" s="99">
        <v>1724890</v>
      </c>
      <c r="B11" s="100">
        <v>16</v>
      </c>
      <c r="C11" s="100" t="s">
        <v>156</v>
      </c>
      <c r="D11" s="100" t="s">
        <v>2</v>
      </c>
      <c r="E11" s="101">
        <v>144.65</v>
      </c>
      <c r="F11" s="101">
        <v>3.02</v>
      </c>
      <c r="G11" s="101">
        <v>0</v>
      </c>
      <c r="H11" s="101">
        <v>0</v>
      </c>
      <c r="I11" s="101">
        <v>16</v>
      </c>
      <c r="J11" s="101"/>
      <c r="K11" s="101">
        <v>26.5</v>
      </c>
      <c r="L11" s="162" t="s">
        <v>96</v>
      </c>
      <c r="M11" s="162" t="s">
        <v>97</v>
      </c>
      <c r="N11" s="162" t="s">
        <v>138</v>
      </c>
      <c r="O11" s="100" t="s">
        <v>139</v>
      </c>
      <c r="P11" s="100"/>
      <c r="Q11" s="100" t="s">
        <v>8</v>
      </c>
      <c r="R11" s="100" t="s">
        <v>86</v>
      </c>
      <c r="S11" s="100" t="s">
        <v>161</v>
      </c>
      <c r="T11" s="162"/>
    </row>
    <row r="12" spans="1:1014" s="37" customFormat="1" ht="18" x14ac:dyDescent="0.3">
      <c r="A12" s="87"/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169"/>
      <c r="M12" s="160" t="s">
        <v>185</v>
      </c>
      <c r="N12" s="169"/>
      <c r="O12" s="88"/>
      <c r="P12" s="89"/>
      <c r="Q12" s="89"/>
      <c r="R12" s="89"/>
      <c r="S12" s="89"/>
      <c r="T12" s="185"/>
    </row>
    <row r="13" spans="1:1014" s="37" customFormat="1" ht="18" x14ac:dyDescent="0.3">
      <c r="A13" s="99">
        <v>1724890</v>
      </c>
      <c r="B13" s="100">
        <v>1</v>
      </c>
      <c r="C13" s="100" t="s">
        <v>156</v>
      </c>
      <c r="D13" s="100" t="s">
        <v>2</v>
      </c>
      <c r="E13" s="101">
        <v>144.65</v>
      </c>
      <c r="F13" s="101">
        <v>3.02</v>
      </c>
      <c r="G13" s="101">
        <v>0</v>
      </c>
      <c r="H13" s="101">
        <v>0</v>
      </c>
      <c r="I13" s="101">
        <v>16</v>
      </c>
      <c r="J13" s="101"/>
      <c r="K13" s="101">
        <v>26.5</v>
      </c>
      <c r="L13" s="162" t="s">
        <v>96</v>
      </c>
      <c r="M13" s="162" t="s">
        <v>97</v>
      </c>
      <c r="N13" s="162" t="s">
        <v>138</v>
      </c>
      <c r="O13" s="100" t="s">
        <v>185</v>
      </c>
      <c r="P13" s="100"/>
      <c r="Q13" s="100" t="s">
        <v>8</v>
      </c>
      <c r="R13" s="100" t="s">
        <v>86</v>
      </c>
      <c r="S13" s="100" t="s">
        <v>161</v>
      </c>
      <c r="T13" s="162"/>
    </row>
    <row r="14" spans="1:1014" s="37" customFormat="1" ht="18" x14ac:dyDescent="0.3">
      <c r="A14" s="87"/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169"/>
      <c r="M14" s="160" t="s">
        <v>140</v>
      </c>
      <c r="N14" s="169"/>
      <c r="O14" s="88"/>
      <c r="P14" s="89"/>
      <c r="Q14" s="89"/>
      <c r="R14" s="89"/>
      <c r="S14" s="89"/>
      <c r="T14" s="185"/>
    </row>
    <row r="15" spans="1:1014" s="37" customFormat="1" ht="18" x14ac:dyDescent="0.3">
      <c r="A15" s="91">
        <v>1724917</v>
      </c>
      <c r="B15" s="92">
        <v>1</v>
      </c>
      <c r="C15" s="92" t="s">
        <v>157</v>
      </c>
      <c r="D15" s="92" t="s">
        <v>1</v>
      </c>
      <c r="E15" s="93">
        <v>135.93</v>
      </c>
      <c r="F15" s="93">
        <v>3.24</v>
      </c>
      <c r="G15" s="93">
        <v>1.75</v>
      </c>
      <c r="H15" s="93">
        <v>6.5</v>
      </c>
      <c r="I15" s="93">
        <v>9</v>
      </c>
      <c r="J15" s="93">
        <v>9</v>
      </c>
      <c r="K15" s="93">
        <v>29</v>
      </c>
      <c r="L15" s="177" t="s">
        <v>105</v>
      </c>
      <c r="M15" s="161" t="s">
        <v>186</v>
      </c>
      <c r="N15" s="161" t="s">
        <v>106</v>
      </c>
      <c r="O15" s="92" t="s">
        <v>140</v>
      </c>
      <c r="P15" s="92"/>
      <c r="Q15" s="94" t="s">
        <v>8</v>
      </c>
      <c r="R15" s="94" t="s">
        <v>84</v>
      </c>
      <c r="S15" s="94" t="s">
        <v>100</v>
      </c>
      <c r="T15" s="161"/>
    </row>
    <row r="16" spans="1:1014" s="37" customFormat="1" ht="18" x14ac:dyDescent="0.3">
      <c r="A16" s="91">
        <v>1724922</v>
      </c>
      <c r="B16" s="92">
        <v>1</v>
      </c>
      <c r="C16" s="92" t="s">
        <v>157</v>
      </c>
      <c r="D16" s="92" t="s">
        <v>1</v>
      </c>
      <c r="E16" s="93">
        <v>135.92660000000001</v>
      </c>
      <c r="F16" s="93">
        <v>3.0710000000000002</v>
      </c>
      <c r="G16" s="93">
        <v>1.75</v>
      </c>
      <c r="H16" s="93">
        <v>1.0000000000000001E-5</v>
      </c>
      <c r="I16" s="93">
        <v>8</v>
      </c>
      <c r="J16" s="93"/>
      <c r="K16" s="93">
        <v>18</v>
      </c>
      <c r="L16" s="177" t="s">
        <v>94</v>
      </c>
      <c r="M16" s="161" t="s">
        <v>143</v>
      </c>
      <c r="N16" s="161" t="s">
        <v>99</v>
      </c>
      <c r="O16" s="92" t="s">
        <v>140</v>
      </c>
      <c r="P16" s="92"/>
      <c r="Q16" s="94" t="s">
        <v>8</v>
      </c>
      <c r="R16" s="94" t="s">
        <v>84</v>
      </c>
      <c r="S16" s="94" t="s">
        <v>100</v>
      </c>
      <c r="T16" s="161"/>
    </row>
    <row r="17" spans="1:20" s="37" customFormat="1" ht="18" x14ac:dyDescent="0.3">
      <c r="A17" s="91">
        <v>1724923</v>
      </c>
      <c r="B17" s="92">
        <v>1</v>
      </c>
      <c r="C17" s="92" t="s">
        <v>157</v>
      </c>
      <c r="D17" s="92" t="s">
        <v>1</v>
      </c>
      <c r="E17" s="93">
        <v>47.284999999999997</v>
      </c>
      <c r="F17" s="93">
        <v>3.0710000000000002</v>
      </c>
      <c r="G17" s="93">
        <v>1.75</v>
      </c>
      <c r="H17" s="93">
        <v>1E-4</v>
      </c>
      <c r="I17" s="93">
        <v>12.093999999999999</v>
      </c>
      <c r="J17" s="93"/>
      <c r="K17" s="93">
        <v>22.532</v>
      </c>
      <c r="L17" s="176" t="s">
        <v>96</v>
      </c>
      <c r="M17" s="161" t="s">
        <v>187</v>
      </c>
      <c r="N17" s="161" t="s">
        <v>99</v>
      </c>
      <c r="O17" s="92" t="s">
        <v>140</v>
      </c>
      <c r="P17" s="92"/>
      <c r="Q17" s="94" t="s">
        <v>8</v>
      </c>
      <c r="R17" s="94" t="s">
        <v>84</v>
      </c>
      <c r="S17" s="94" t="s">
        <v>100</v>
      </c>
      <c r="T17" s="161"/>
    </row>
    <row r="18" spans="1:20" s="37" customFormat="1" ht="18" x14ac:dyDescent="0.3">
      <c r="A18" s="91">
        <v>1724924</v>
      </c>
      <c r="B18" s="92">
        <v>1</v>
      </c>
      <c r="C18" s="92" t="s">
        <v>156</v>
      </c>
      <c r="D18" s="92" t="s">
        <v>1</v>
      </c>
      <c r="E18" s="93">
        <v>47.284999999999997</v>
      </c>
      <c r="F18" s="93">
        <v>3.0710000000000002</v>
      </c>
      <c r="G18" s="93">
        <v>1.75</v>
      </c>
      <c r="H18" s="93">
        <v>0</v>
      </c>
      <c r="I18" s="93">
        <v>16.062000000000001</v>
      </c>
      <c r="J18" s="93"/>
      <c r="K18" s="93">
        <v>26.5</v>
      </c>
      <c r="L18" s="176" t="s">
        <v>96</v>
      </c>
      <c r="M18" s="161" t="s">
        <v>187</v>
      </c>
      <c r="N18" s="161" t="s">
        <v>99</v>
      </c>
      <c r="O18" s="92" t="s">
        <v>140</v>
      </c>
      <c r="P18" s="92"/>
      <c r="Q18" s="94" t="s">
        <v>8</v>
      </c>
      <c r="R18" s="94" t="s">
        <v>84</v>
      </c>
      <c r="S18" s="94" t="s">
        <v>160</v>
      </c>
      <c r="T18" s="161"/>
    </row>
    <row r="19" spans="1:20" s="37" customFormat="1" ht="18" x14ac:dyDescent="0.3">
      <c r="A19" s="91">
        <v>1724925</v>
      </c>
      <c r="B19" s="92">
        <v>1</v>
      </c>
      <c r="C19" s="92" t="s">
        <v>157</v>
      </c>
      <c r="D19" s="92" t="s">
        <v>1</v>
      </c>
      <c r="E19" s="93">
        <v>47.284999999999997</v>
      </c>
      <c r="F19" s="93">
        <v>3.0710000000000002</v>
      </c>
      <c r="G19" s="93">
        <v>1.75</v>
      </c>
      <c r="H19" s="93">
        <v>1E-4</v>
      </c>
      <c r="I19" s="93">
        <v>12.093999999999999</v>
      </c>
      <c r="J19" s="93"/>
      <c r="K19" s="93">
        <v>22.532</v>
      </c>
      <c r="L19" s="176" t="s">
        <v>96</v>
      </c>
      <c r="M19" s="161" t="s">
        <v>187</v>
      </c>
      <c r="N19" s="161" t="s">
        <v>99</v>
      </c>
      <c r="O19" s="92" t="s">
        <v>140</v>
      </c>
      <c r="P19" s="92"/>
      <c r="Q19" s="94" t="s">
        <v>8</v>
      </c>
      <c r="R19" s="94" t="s">
        <v>84</v>
      </c>
      <c r="S19" s="94" t="s">
        <v>100</v>
      </c>
      <c r="T19" s="161"/>
    </row>
    <row r="20" spans="1:20" s="37" customFormat="1" ht="18" x14ac:dyDescent="0.3">
      <c r="A20" s="91">
        <v>1724926</v>
      </c>
      <c r="B20" s="92">
        <v>1</v>
      </c>
      <c r="C20" s="92" t="s">
        <v>157</v>
      </c>
      <c r="D20" s="92" t="s">
        <v>1</v>
      </c>
      <c r="E20" s="93">
        <v>135.92660000000001</v>
      </c>
      <c r="F20" s="93">
        <v>3.0710000000000002</v>
      </c>
      <c r="G20" s="93">
        <v>1.75</v>
      </c>
      <c r="H20" s="93">
        <v>1E-4</v>
      </c>
      <c r="I20" s="93">
        <v>8</v>
      </c>
      <c r="J20" s="93"/>
      <c r="K20" s="93">
        <v>18.437999999999999</v>
      </c>
      <c r="L20" s="176" t="s">
        <v>96</v>
      </c>
      <c r="M20" s="161" t="s">
        <v>98</v>
      </c>
      <c r="N20" s="161" t="s">
        <v>99</v>
      </c>
      <c r="O20" s="92" t="s">
        <v>140</v>
      </c>
      <c r="P20" s="92"/>
      <c r="Q20" s="94" t="s">
        <v>8</v>
      </c>
      <c r="R20" s="94" t="s">
        <v>84</v>
      </c>
      <c r="S20" s="94" t="s">
        <v>100</v>
      </c>
      <c r="T20" s="161"/>
    </row>
    <row r="21" spans="1:20" s="37" customFormat="1" ht="18" x14ac:dyDescent="0.3">
      <c r="A21" s="111">
        <v>1725025</v>
      </c>
      <c r="B21" s="112">
        <v>1</v>
      </c>
      <c r="C21" s="112" t="s">
        <v>157</v>
      </c>
      <c r="D21" s="112" t="s">
        <v>3</v>
      </c>
      <c r="E21" s="113">
        <v>135.92660000000001</v>
      </c>
      <c r="F21" s="113">
        <v>3</v>
      </c>
      <c r="G21" s="113">
        <v>1.75</v>
      </c>
      <c r="H21" s="113">
        <v>1E-4</v>
      </c>
      <c r="I21" s="113">
        <v>8</v>
      </c>
      <c r="J21" s="113"/>
      <c r="K21" s="113">
        <v>18.532</v>
      </c>
      <c r="L21" s="178" t="s">
        <v>96</v>
      </c>
      <c r="M21" s="164" t="s">
        <v>98</v>
      </c>
      <c r="N21" s="164" t="s">
        <v>99</v>
      </c>
      <c r="O21" s="112" t="s">
        <v>140</v>
      </c>
      <c r="P21" s="112"/>
      <c r="Q21" s="114" t="s">
        <v>8</v>
      </c>
      <c r="R21" s="114" t="s">
        <v>88</v>
      </c>
      <c r="S21" s="114" t="s">
        <v>100</v>
      </c>
      <c r="T21" s="164"/>
    </row>
    <row r="22" spans="1:20" s="37" customFormat="1" ht="18" x14ac:dyDescent="0.3">
      <c r="A22" s="111">
        <v>1724928</v>
      </c>
      <c r="B22" s="112">
        <v>6</v>
      </c>
      <c r="C22" s="112" t="s">
        <v>156</v>
      </c>
      <c r="D22" s="112" t="s">
        <v>3</v>
      </c>
      <c r="E22" s="113">
        <v>135.93</v>
      </c>
      <c r="F22" s="113">
        <v>3</v>
      </c>
      <c r="G22" s="113">
        <v>1.75</v>
      </c>
      <c r="H22" s="113">
        <v>0</v>
      </c>
      <c r="I22" s="113">
        <v>15.968</v>
      </c>
      <c r="J22" s="113"/>
      <c r="K22" s="113">
        <v>26.5</v>
      </c>
      <c r="L22" s="178" t="s">
        <v>96</v>
      </c>
      <c r="M22" s="164" t="s">
        <v>98</v>
      </c>
      <c r="N22" s="164" t="s">
        <v>99</v>
      </c>
      <c r="O22" s="112" t="s">
        <v>140</v>
      </c>
      <c r="P22" s="114"/>
      <c r="Q22" s="114" t="s">
        <v>8</v>
      </c>
      <c r="R22" s="114" t="s">
        <v>88</v>
      </c>
      <c r="S22" s="114" t="s">
        <v>162</v>
      </c>
      <c r="T22" s="164"/>
    </row>
    <row r="23" spans="1:20" s="37" customFormat="1" ht="18" x14ac:dyDescent="0.3">
      <c r="A23" s="91">
        <v>1724929</v>
      </c>
      <c r="B23" s="92">
        <v>1</v>
      </c>
      <c r="C23" s="92" t="s">
        <v>157</v>
      </c>
      <c r="D23" s="92" t="s">
        <v>1</v>
      </c>
      <c r="E23" s="93">
        <v>135.92660000000001</v>
      </c>
      <c r="F23" s="93">
        <v>3.0710000000000002</v>
      </c>
      <c r="G23" s="93">
        <v>1.75</v>
      </c>
      <c r="H23" s="93">
        <v>1E-4</v>
      </c>
      <c r="I23" s="93">
        <v>8</v>
      </c>
      <c r="J23" s="93"/>
      <c r="K23" s="93">
        <v>18.437999999999999</v>
      </c>
      <c r="L23" s="176" t="s">
        <v>96</v>
      </c>
      <c r="M23" s="161" t="s">
        <v>98</v>
      </c>
      <c r="N23" s="161" t="s">
        <v>99</v>
      </c>
      <c r="O23" s="92" t="s">
        <v>140</v>
      </c>
      <c r="P23" s="92"/>
      <c r="Q23" s="94" t="s">
        <v>8</v>
      </c>
      <c r="R23" s="94" t="s">
        <v>84</v>
      </c>
      <c r="S23" s="94" t="s">
        <v>100</v>
      </c>
      <c r="T23" s="161"/>
    </row>
    <row r="24" spans="1:20" s="37" customFormat="1" ht="18" x14ac:dyDescent="0.3">
      <c r="A24" s="111">
        <v>1724931</v>
      </c>
      <c r="B24" s="112">
        <v>1</v>
      </c>
      <c r="C24" s="112" t="s">
        <v>156</v>
      </c>
      <c r="D24" s="112" t="s">
        <v>3</v>
      </c>
      <c r="E24" s="113">
        <v>135.92660000000001</v>
      </c>
      <c r="F24" s="113">
        <v>3</v>
      </c>
      <c r="G24" s="113">
        <v>1.75</v>
      </c>
      <c r="H24" s="113">
        <v>1E-4</v>
      </c>
      <c r="I24" s="113">
        <v>15.968</v>
      </c>
      <c r="J24" s="113"/>
      <c r="K24" s="113">
        <v>26.5</v>
      </c>
      <c r="L24" s="178" t="s">
        <v>96</v>
      </c>
      <c r="M24" s="164" t="s">
        <v>98</v>
      </c>
      <c r="N24" s="164" t="s">
        <v>99</v>
      </c>
      <c r="O24" s="112" t="s">
        <v>140</v>
      </c>
      <c r="P24" s="112"/>
      <c r="Q24" s="114" t="s">
        <v>8</v>
      </c>
      <c r="R24" s="114" t="s">
        <v>88</v>
      </c>
      <c r="S24" s="114" t="s">
        <v>162</v>
      </c>
      <c r="T24" s="164"/>
    </row>
    <row r="25" spans="1:20" s="37" customFormat="1" ht="18" x14ac:dyDescent="0.3">
      <c r="A25" s="111">
        <v>1724928</v>
      </c>
      <c r="B25" s="112">
        <v>5</v>
      </c>
      <c r="C25" s="112" t="s">
        <v>156</v>
      </c>
      <c r="D25" s="112" t="s">
        <v>3</v>
      </c>
      <c r="E25" s="113">
        <v>135.93</v>
      </c>
      <c r="F25" s="113">
        <v>3</v>
      </c>
      <c r="G25" s="113">
        <v>1.75</v>
      </c>
      <c r="H25" s="113">
        <v>0</v>
      </c>
      <c r="I25" s="113">
        <v>15.968</v>
      </c>
      <c r="J25" s="113"/>
      <c r="K25" s="113">
        <v>26.5</v>
      </c>
      <c r="L25" s="178" t="s">
        <v>96</v>
      </c>
      <c r="M25" s="164" t="s">
        <v>98</v>
      </c>
      <c r="N25" s="164" t="s">
        <v>99</v>
      </c>
      <c r="O25" s="112" t="s">
        <v>140</v>
      </c>
      <c r="P25" s="112"/>
      <c r="Q25" s="114" t="s">
        <v>8</v>
      </c>
      <c r="R25" s="114" t="s">
        <v>88</v>
      </c>
      <c r="S25" s="114" t="s">
        <v>162</v>
      </c>
      <c r="T25" s="164"/>
    </row>
    <row r="26" spans="1:20" s="37" customFormat="1" ht="18" x14ac:dyDescent="0.3">
      <c r="A26" s="111">
        <v>1724930</v>
      </c>
      <c r="B26" s="112">
        <v>1</v>
      </c>
      <c r="C26" s="112" t="s">
        <v>157</v>
      </c>
      <c r="D26" s="112" t="s">
        <v>3</v>
      </c>
      <c r="E26" s="113">
        <v>135.92660000000001</v>
      </c>
      <c r="F26" s="113">
        <v>3</v>
      </c>
      <c r="G26" s="113">
        <v>1.75</v>
      </c>
      <c r="H26" s="113">
        <v>1E-4</v>
      </c>
      <c r="I26" s="113">
        <v>11.467000000000001</v>
      </c>
      <c r="J26" s="113"/>
      <c r="K26" s="113">
        <v>21.998999999999999</v>
      </c>
      <c r="L26" s="178" t="s">
        <v>96</v>
      </c>
      <c r="M26" s="164" t="s">
        <v>98</v>
      </c>
      <c r="N26" s="164" t="s">
        <v>99</v>
      </c>
      <c r="O26" s="112" t="s">
        <v>140</v>
      </c>
      <c r="P26" s="112"/>
      <c r="Q26" s="114" t="s">
        <v>8</v>
      </c>
      <c r="R26" s="114" t="s">
        <v>88</v>
      </c>
      <c r="S26" s="114" t="s">
        <v>100</v>
      </c>
      <c r="T26" s="164"/>
    </row>
    <row r="27" spans="1:20" s="37" customFormat="1" ht="18" x14ac:dyDescent="0.3">
      <c r="A27" s="91">
        <v>1724932</v>
      </c>
      <c r="B27" s="92">
        <v>1</v>
      </c>
      <c r="C27" s="92" t="s">
        <v>157</v>
      </c>
      <c r="D27" s="92" t="s">
        <v>1</v>
      </c>
      <c r="E27" s="93">
        <v>135.92660000000001</v>
      </c>
      <c r="F27" s="93">
        <v>3.0710000000000002</v>
      </c>
      <c r="G27" s="93">
        <v>1.75</v>
      </c>
      <c r="H27" s="93">
        <v>1E-4</v>
      </c>
      <c r="I27" s="93">
        <v>11.1</v>
      </c>
      <c r="J27" s="93"/>
      <c r="K27" s="93">
        <v>21.538</v>
      </c>
      <c r="L27" s="176" t="s">
        <v>96</v>
      </c>
      <c r="M27" s="161" t="s">
        <v>98</v>
      </c>
      <c r="N27" s="161" t="s">
        <v>99</v>
      </c>
      <c r="O27" s="92" t="s">
        <v>140</v>
      </c>
      <c r="P27" s="92"/>
      <c r="Q27" s="94" t="s">
        <v>8</v>
      </c>
      <c r="R27" s="94" t="s">
        <v>84</v>
      </c>
      <c r="S27" s="94" t="s">
        <v>100</v>
      </c>
      <c r="T27" s="161"/>
    </row>
    <row r="28" spans="1:20" s="37" customFormat="1" ht="18" x14ac:dyDescent="0.3">
      <c r="A28" s="111">
        <v>1724933</v>
      </c>
      <c r="B28" s="112">
        <v>1</v>
      </c>
      <c r="C28" s="112" t="s">
        <v>157</v>
      </c>
      <c r="D28" s="112" t="s">
        <v>3</v>
      </c>
      <c r="E28" s="113">
        <v>135.93</v>
      </c>
      <c r="F28" s="113">
        <v>3</v>
      </c>
      <c r="G28" s="113">
        <v>1.75</v>
      </c>
      <c r="H28" s="113">
        <v>0</v>
      </c>
      <c r="I28" s="113">
        <v>14.22</v>
      </c>
      <c r="J28" s="113"/>
      <c r="K28" s="113">
        <v>24.76</v>
      </c>
      <c r="L28" s="178" t="s">
        <v>96</v>
      </c>
      <c r="M28" s="164" t="s">
        <v>98</v>
      </c>
      <c r="N28" s="164" t="s">
        <v>99</v>
      </c>
      <c r="O28" s="112" t="s">
        <v>140</v>
      </c>
      <c r="P28" s="112"/>
      <c r="Q28" s="114" t="s">
        <v>8</v>
      </c>
      <c r="R28" s="114" t="s">
        <v>88</v>
      </c>
      <c r="S28" s="114" t="s">
        <v>100</v>
      </c>
      <c r="T28" s="164"/>
    </row>
    <row r="29" spans="1:20" s="37" customFormat="1" ht="18" x14ac:dyDescent="0.3">
      <c r="A29" s="111">
        <v>1724928</v>
      </c>
      <c r="B29" s="112">
        <v>7</v>
      </c>
      <c r="C29" s="112" t="s">
        <v>156</v>
      </c>
      <c r="D29" s="112" t="s">
        <v>3</v>
      </c>
      <c r="E29" s="113">
        <v>135.93</v>
      </c>
      <c r="F29" s="113">
        <v>3</v>
      </c>
      <c r="G29" s="113">
        <v>1.75</v>
      </c>
      <c r="H29" s="113">
        <v>0</v>
      </c>
      <c r="I29" s="113">
        <v>15.968</v>
      </c>
      <c r="J29" s="113"/>
      <c r="K29" s="113">
        <v>26.5</v>
      </c>
      <c r="L29" s="178" t="s">
        <v>96</v>
      </c>
      <c r="M29" s="164" t="s">
        <v>98</v>
      </c>
      <c r="N29" s="164" t="s">
        <v>99</v>
      </c>
      <c r="O29" s="112" t="s">
        <v>140</v>
      </c>
      <c r="P29" s="112"/>
      <c r="Q29" s="114" t="s">
        <v>8</v>
      </c>
      <c r="R29" s="114" t="s">
        <v>88</v>
      </c>
      <c r="S29" s="114" t="s">
        <v>162</v>
      </c>
      <c r="T29" s="164"/>
    </row>
    <row r="30" spans="1:20" s="37" customFormat="1" ht="18" x14ac:dyDescent="0.3">
      <c r="A30" s="120"/>
      <c r="B30" s="121"/>
      <c r="C30" s="121"/>
      <c r="D30" s="121"/>
      <c r="E30" s="121"/>
      <c r="F30" s="121"/>
      <c r="G30" s="121"/>
      <c r="H30" s="121"/>
      <c r="I30" s="121"/>
      <c r="J30" s="121"/>
      <c r="K30" s="121"/>
      <c r="L30" s="170"/>
      <c r="M30" s="160" t="s">
        <v>142</v>
      </c>
      <c r="N30" s="170"/>
      <c r="O30" s="121"/>
      <c r="P30" s="89"/>
      <c r="Q30" s="89"/>
      <c r="R30" s="89"/>
      <c r="S30" s="89"/>
      <c r="T30" s="185"/>
    </row>
    <row r="31" spans="1:20" s="37" customFormat="1" ht="18" x14ac:dyDescent="0.3">
      <c r="A31" s="91">
        <v>1142991</v>
      </c>
      <c r="B31" s="92">
        <v>1</v>
      </c>
      <c r="C31" s="92" t="s">
        <v>157</v>
      </c>
      <c r="D31" s="92" t="s">
        <v>1</v>
      </c>
      <c r="E31" s="93">
        <v>64.25</v>
      </c>
      <c r="F31" s="93">
        <v>3.2170000000000001</v>
      </c>
      <c r="G31" s="93" t="s">
        <v>169</v>
      </c>
      <c r="H31" s="93" t="s">
        <v>169</v>
      </c>
      <c r="I31" s="93">
        <v>12</v>
      </c>
      <c r="J31" s="93"/>
      <c r="K31" s="93">
        <v>21.911999999999999</v>
      </c>
      <c r="L31" s="176" t="s">
        <v>131</v>
      </c>
      <c r="M31" s="161" t="s">
        <v>191</v>
      </c>
      <c r="N31" s="161" t="s">
        <v>132</v>
      </c>
      <c r="O31" s="92" t="s">
        <v>142</v>
      </c>
      <c r="P31" s="94"/>
      <c r="Q31" s="94" t="s">
        <v>8</v>
      </c>
      <c r="R31" s="94" t="s">
        <v>84</v>
      </c>
      <c r="S31" s="94" t="s">
        <v>100</v>
      </c>
      <c r="T31" s="161"/>
    </row>
    <row r="32" spans="1:20" s="37" customFormat="1" ht="18" x14ac:dyDescent="0.3">
      <c r="A32" s="111">
        <v>1724928</v>
      </c>
      <c r="B32" s="112">
        <v>4</v>
      </c>
      <c r="C32" s="112" t="s">
        <v>156</v>
      </c>
      <c r="D32" s="112" t="s">
        <v>3</v>
      </c>
      <c r="E32" s="113">
        <v>135.93</v>
      </c>
      <c r="F32" s="113">
        <v>3</v>
      </c>
      <c r="G32" s="113">
        <v>1.75</v>
      </c>
      <c r="H32" s="113">
        <v>0</v>
      </c>
      <c r="I32" s="113">
        <v>15.968</v>
      </c>
      <c r="J32" s="113"/>
      <c r="K32" s="113">
        <v>26.5</v>
      </c>
      <c r="L32" s="178" t="s">
        <v>96</v>
      </c>
      <c r="M32" s="164" t="s">
        <v>98</v>
      </c>
      <c r="N32" s="164" t="s">
        <v>99</v>
      </c>
      <c r="O32" s="112" t="s">
        <v>142</v>
      </c>
      <c r="P32" s="112"/>
      <c r="Q32" s="114" t="s">
        <v>8</v>
      </c>
      <c r="R32" s="114" t="s">
        <v>88</v>
      </c>
      <c r="S32" s="114" t="s">
        <v>162</v>
      </c>
      <c r="T32" s="164"/>
    </row>
    <row r="33" spans="1:20" s="37" customFormat="1" ht="18" x14ac:dyDescent="0.3">
      <c r="A33" s="111">
        <v>1724935</v>
      </c>
      <c r="B33" s="112">
        <v>1</v>
      </c>
      <c r="C33" s="112" t="s">
        <v>157</v>
      </c>
      <c r="D33" s="112" t="s">
        <v>3</v>
      </c>
      <c r="E33" s="113">
        <v>135.92660000000001</v>
      </c>
      <c r="F33" s="113">
        <v>3</v>
      </c>
      <c r="G33" s="113">
        <v>1.75</v>
      </c>
      <c r="H33" s="113">
        <v>1E-4</v>
      </c>
      <c r="I33" s="113">
        <v>8.125</v>
      </c>
      <c r="J33" s="113"/>
      <c r="K33" s="113">
        <v>18.657</v>
      </c>
      <c r="L33" s="178" t="s">
        <v>96</v>
      </c>
      <c r="M33" s="164" t="s">
        <v>98</v>
      </c>
      <c r="N33" s="164" t="s">
        <v>99</v>
      </c>
      <c r="O33" s="112" t="s">
        <v>142</v>
      </c>
      <c r="P33" s="112"/>
      <c r="Q33" s="114" t="s">
        <v>8</v>
      </c>
      <c r="R33" s="114" t="s">
        <v>88</v>
      </c>
      <c r="S33" s="114" t="s">
        <v>100</v>
      </c>
      <c r="T33" s="164"/>
    </row>
    <row r="34" spans="1:20" s="37" customFormat="1" ht="18" x14ac:dyDescent="0.3">
      <c r="A34" s="91">
        <v>1724936</v>
      </c>
      <c r="B34" s="92">
        <v>1</v>
      </c>
      <c r="C34" s="92" t="s">
        <v>157</v>
      </c>
      <c r="D34" s="92" t="s">
        <v>1</v>
      </c>
      <c r="E34" s="93">
        <v>135.92660000000001</v>
      </c>
      <c r="F34" s="93">
        <v>3.0710000000000002</v>
      </c>
      <c r="G34" s="93">
        <v>1.75</v>
      </c>
      <c r="H34" s="93">
        <v>1.0000000000000001E-5</v>
      </c>
      <c r="I34" s="93">
        <v>8</v>
      </c>
      <c r="J34" s="93"/>
      <c r="K34" s="93">
        <v>18</v>
      </c>
      <c r="L34" s="177" t="s">
        <v>94</v>
      </c>
      <c r="M34" s="161" t="s">
        <v>143</v>
      </c>
      <c r="N34" s="161" t="s">
        <v>99</v>
      </c>
      <c r="O34" s="92" t="s">
        <v>142</v>
      </c>
      <c r="P34" s="92"/>
      <c r="Q34" s="94" t="s">
        <v>8</v>
      </c>
      <c r="R34" s="94" t="s">
        <v>84</v>
      </c>
      <c r="S34" s="94" t="s">
        <v>100</v>
      </c>
      <c r="T34" s="161"/>
    </row>
    <row r="35" spans="1:20" s="37" customFormat="1" ht="18" x14ac:dyDescent="0.3">
      <c r="A35" s="91">
        <v>1724937</v>
      </c>
      <c r="B35" s="92">
        <v>1</v>
      </c>
      <c r="C35" s="92" t="s">
        <v>157</v>
      </c>
      <c r="D35" s="92" t="s">
        <v>1</v>
      </c>
      <c r="E35" s="93">
        <v>23.285</v>
      </c>
      <c r="F35" s="93">
        <v>3.0710000000000002</v>
      </c>
      <c r="G35" s="93">
        <v>1.75</v>
      </c>
      <c r="H35" s="93">
        <v>1E-4</v>
      </c>
      <c r="I35" s="93">
        <v>8.032</v>
      </c>
      <c r="J35" s="93"/>
      <c r="K35" s="93">
        <v>18.47</v>
      </c>
      <c r="L35" s="176" t="s">
        <v>96</v>
      </c>
      <c r="M35" s="161" t="s">
        <v>187</v>
      </c>
      <c r="N35" s="161" t="s">
        <v>99</v>
      </c>
      <c r="O35" s="92" t="s">
        <v>142</v>
      </c>
      <c r="P35" s="92"/>
      <c r="Q35" s="94" t="s">
        <v>8</v>
      </c>
      <c r="R35" s="94" t="s">
        <v>84</v>
      </c>
      <c r="S35" s="94" t="s">
        <v>100</v>
      </c>
      <c r="T35" s="161"/>
    </row>
    <row r="36" spans="1:20" s="37" customFormat="1" ht="18" x14ac:dyDescent="0.3">
      <c r="A36" s="91">
        <v>1724938</v>
      </c>
      <c r="B36" s="92">
        <v>3</v>
      </c>
      <c r="C36" s="92" t="s">
        <v>156</v>
      </c>
      <c r="D36" s="92" t="s">
        <v>1</v>
      </c>
      <c r="E36" s="93">
        <v>23.285</v>
      </c>
      <c r="F36" s="93">
        <v>3.0710000000000002</v>
      </c>
      <c r="G36" s="93">
        <v>1.75</v>
      </c>
      <c r="H36" s="93">
        <v>0</v>
      </c>
      <c r="I36" s="93">
        <v>16.062000000000001</v>
      </c>
      <c r="J36" s="93"/>
      <c r="K36" s="93">
        <v>26.5</v>
      </c>
      <c r="L36" s="176" t="s">
        <v>96</v>
      </c>
      <c r="M36" s="161" t="s">
        <v>187</v>
      </c>
      <c r="N36" s="161" t="s">
        <v>99</v>
      </c>
      <c r="O36" s="92" t="s">
        <v>142</v>
      </c>
      <c r="P36" s="92"/>
      <c r="Q36" s="94" t="s">
        <v>8</v>
      </c>
      <c r="R36" s="94" t="s">
        <v>84</v>
      </c>
      <c r="S36" s="94" t="s">
        <v>160</v>
      </c>
      <c r="T36" s="161"/>
    </row>
    <row r="37" spans="1:20" s="37" customFormat="1" ht="18" x14ac:dyDescent="0.3">
      <c r="A37" s="91">
        <v>1724941</v>
      </c>
      <c r="B37" s="92">
        <v>1</v>
      </c>
      <c r="C37" s="92" t="s">
        <v>157</v>
      </c>
      <c r="D37" s="92" t="s">
        <v>1</v>
      </c>
      <c r="E37" s="93">
        <v>23.285</v>
      </c>
      <c r="F37" s="93">
        <v>3.0710000000000002</v>
      </c>
      <c r="G37" s="93">
        <v>1.75</v>
      </c>
      <c r="H37" s="93">
        <v>1E-4</v>
      </c>
      <c r="I37" s="93">
        <v>8.032</v>
      </c>
      <c r="J37" s="93"/>
      <c r="K37" s="93">
        <v>18.47</v>
      </c>
      <c r="L37" s="176" t="s">
        <v>96</v>
      </c>
      <c r="M37" s="161" t="s">
        <v>187</v>
      </c>
      <c r="N37" s="161" t="s">
        <v>99</v>
      </c>
      <c r="O37" s="92" t="s">
        <v>142</v>
      </c>
      <c r="P37" s="92"/>
      <c r="Q37" s="94" t="s">
        <v>8</v>
      </c>
      <c r="R37" s="94" t="s">
        <v>84</v>
      </c>
      <c r="S37" s="94" t="s">
        <v>100</v>
      </c>
      <c r="T37" s="161"/>
    </row>
    <row r="38" spans="1:20" s="37" customFormat="1" ht="18" x14ac:dyDescent="0.3">
      <c r="A38" s="91">
        <v>1741633</v>
      </c>
      <c r="B38" s="92">
        <v>1</v>
      </c>
      <c r="C38" s="92" t="s">
        <v>157</v>
      </c>
      <c r="D38" s="92" t="s">
        <v>1</v>
      </c>
      <c r="E38" s="93">
        <v>135.92660000000001</v>
      </c>
      <c r="F38" s="93">
        <v>3.0710000000000002</v>
      </c>
      <c r="G38" s="93">
        <v>1.75</v>
      </c>
      <c r="H38" s="93">
        <v>1.0000000000000001E-5</v>
      </c>
      <c r="I38" s="93">
        <v>8</v>
      </c>
      <c r="J38" s="93"/>
      <c r="K38" s="93">
        <v>18</v>
      </c>
      <c r="L38" s="177" t="s">
        <v>94</v>
      </c>
      <c r="M38" s="161" t="s">
        <v>143</v>
      </c>
      <c r="N38" s="161" t="s">
        <v>99</v>
      </c>
      <c r="O38" s="92" t="s">
        <v>142</v>
      </c>
      <c r="P38" s="92"/>
      <c r="Q38" s="94" t="s">
        <v>8</v>
      </c>
      <c r="R38" s="94" t="s">
        <v>84</v>
      </c>
      <c r="S38" s="94" t="s">
        <v>100</v>
      </c>
      <c r="T38" s="161"/>
    </row>
    <row r="39" spans="1:20" s="37" customFormat="1" ht="36" x14ac:dyDescent="0.3">
      <c r="A39" s="91">
        <v>1724918</v>
      </c>
      <c r="B39" s="92">
        <v>1</v>
      </c>
      <c r="C39" s="92" t="s">
        <v>157</v>
      </c>
      <c r="D39" s="92" t="s">
        <v>1</v>
      </c>
      <c r="E39" s="93">
        <v>135.92660000000001</v>
      </c>
      <c r="F39" s="93">
        <v>3.24</v>
      </c>
      <c r="G39" s="93">
        <v>1.75</v>
      </c>
      <c r="H39" s="93">
        <v>6.5</v>
      </c>
      <c r="I39" s="93">
        <v>9</v>
      </c>
      <c r="J39" s="93">
        <v>9</v>
      </c>
      <c r="K39" s="93">
        <v>29</v>
      </c>
      <c r="L39" s="177" t="s">
        <v>105</v>
      </c>
      <c r="M39" s="161" t="s">
        <v>192</v>
      </c>
      <c r="N39" s="161" t="s">
        <v>106</v>
      </c>
      <c r="O39" s="92" t="s">
        <v>142</v>
      </c>
      <c r="P39" s="92"/>
      <c r="Q39" s="94" t="s">
        <v>8</v>
      </c>
      <c r="R39" s="94" t="s">
        <v>84</v>
      </c>
      <c r="S39" s="94" t="s">
        <v>100</v>
      </c>
      <c r="T39" s="161"/>
    </row>
    <row r="40" spans="1:20" s="37" customFormat="1" ht="18" x14ac:dyDescent="0.3">
      <c r="A40" s="120"/>
      <c r="B40" s="121"/>
      <c r="C40" s="121"/>
      <c r="D40" s="121"/>
      <c r="E40" s="121"/>
      <c r="F40" s="121"/>
      <c r="G40" s="121"/>
      <c r="H40" s="121"/>
      <c r="I40" s="121"/>
      <c r="J40" s="121"/>
      <c r="K40" s="121"/>
      <c r="L40" s="170"/>
      <c r="M40" s="160" t="s">
        <v>144</v>
      </c>
      <c r="N40" s="170"/>
      <c r="O40" s="121"/>
      <c r="P40" s="89"/>
      <c r="Q40" s="89"/>
      <c r="R40" s="89"/>
      <c r="S40" s="89"/>
      <c r="T40" s="185"/>
    </row>
    <row r="41" spans="1:20" s="37" customFormat="1" ht="18" x14ac:dyDescent="0.3">
      <c r="A41" s="111">
        <v>1724943</v>
      </c>
      <c r="B41" s="112">
        <v>7</v>
      </c>
      <c r="C41" s="112" t="s">
        <v>156</v>
      </c>
      <c r="D41" s="112" t="s">
        <v>3</v>
      </c>
      <c r="E41" s="113">
        <v>132.67660000000001</v>
      </c>
      <c r="F41" s="113">
        <v>3</v>
      </c>
      <c r="G41" s="113">
        <v>1.75</v>
      </c>
      <c r="H41" s="113">
        <v>0</v>
      </c>
      <c r="I41" s="113">
        <v>15.968</v>
      </c>
      <c r="J41" s="113"/>
      <c r="K41" s="113">
        <v>26.5</v>
      </c>
      <c r="L41" s="178" t="s">
        <v>96</v>
      </c>
      <c r="M41" s="164" t="s">
        <v>103</v>
      </c>
      <c r="N41" s="164" t="s">
        <v>99</v>
      </c>
      <c r="O41" s="112" t="s">
        <v>144</v>
      </c>
      <c r="P41" s="112"/>
      <c r="Q41" s="114" t="s">
        <v>8</v>
      </c>
      <c r="R41" s="114" t="s">
        <v>88</v>
      </c>
      <c r="S41" s="114" t="s">
        <v>162</v>
      </c>
      <c r="T41" s="164"/>
    </row>
    <row r="42" spans="1:20" s="37" customFormat="1" ht="18" x14ac:dyDescent="0.3">
      <c r="A42" s="111">
        <v>1725055</v>
      </c>
      <c r="B42" s="112">
        <v>1</v>
      </c>
      <c r="C42" s="112" t="s">
        <v>156</v>
      </c>
      <c r="D42" s="112" t="s">
        <v>3</v>
      </c>
      <c r="E42" s="113">
        <v>132.67660000000001</v>
      </c>
      <c r="F42" s="113">
        <v>3</v>
      </c>
      <c r="G42" s="113">
        <v>1.75</v>
      </c>
      <c r="H42" s="113">
        <v>1E-4</v>
      </c>
      <c r="I42" s="113">
        <v>15.968</v>
      </c>
      <c r="J42" s="113"/>
      <c r="K42" s="113">
        <v>26.5</v>
      </c>
      <c r="L42" s="178" t="s">
        <v>96</v>
      </c>
      <c r="M42" s="164" t="s">
        <v>103</v>
      </c>
      <c r="N42" s="164" t="s">
        <v>99</v>
      </c>
      <c r="O42" s="112" t="s">
        <v>144</v>
      </c>
      <c r="P42" s="112"/>
      <c r="Q42" s="114" t="s">
        <v>8</v>
      </c>
      <c r="R42" s="114" t="s">
        <v>88</v>
      </c>
      <c r="S42" s="114" t="s">
        <v>162</v>
      </c>
      <c r="T42" s="164"/>
    </row>
    <row r="43" spans="1:20" s="37" customFormat="1" ht="18" x14ac:dyDescent="0.3">
      <c r="A43" s="91">
        <v>1724945</v>
      </c>
      <c r="B43" s="92">
        <v>1</v>
      </c>
      <c r="C43" s="92" t="s">
        <v>157</v>
      </c>
      <c r="D43" s="92" t="s">
        <v>1</v>
      </c>
      <c r="E43" s="93">
        <v>132.67660000000001</v>
      </c>
      <c r="F43" s="93">
        <v>3.0710000000000002</v>
      </c>
      <c r="G43" s="93">
        <v>1.75</v>
      </c>
      <c r="H43" s="93">
        <v>1E-4</v>
      </c>
      <c r="I43" s="93">
        <v>10</v>
      </c>
      <c r="J43" s="93"/>
      <c r="K43" s="93">
        <v>20.437999999999999</v>
      </c>
      <c r="L43" s="176" t="s">
        <v>96</v>
      </c>
      <c r="M43" s="161" t="s">
        <v>103</v>
      </c>
      <c r="N43" s="161" t="s">
        <v>99</v>
      </c>
      <c r="O43" s="92" t="s">
        <v>144</v>
      </c>
      <c r="P43" s="92"/>
      <c r="Q43" s="94" t="s">
        <v>8</v>
      </c>
      <c r="R43" s="94" t="s">
        <v>84</v>
      </c>
      <c r="S43" s="94" t="s">
        <v>100</v>
      </c>
      <c r="T43" s="161"/>
    </row>
    <row r="44" spans="1:20" s="37" customFormat="1" ht="18" x14ac:dyDescent="0.3">
      <c r="A44" s="111">
        <v>1724947</v>
      </c>
      <c r="B44" s="112">
        <v>1</v>
      </c>
      <c r="C44" s="112" t="s">
        <v>157</v>
      </c>
      <c r="D44" s="112" t="s">
        <v>3</v>
      </c>
      <c r="E44" s="113">
        <v>132.67660000000001</v>
      </c>
      <c r="F44" s="113">
        <v>3</v>
      </c>
      <c r="G44" s="113">
        <v>1.75</v>
      </c>
      <c r="H44" s="113">
        <v>1E-4</v>
      </c>
      <c r="I44" s="113">
        <v>12.567</v>
      </c>
      <c r="J44" s="113"/>
      <c r="K44" s="113">
        <v>23.099</v>
      </c>
      <c r="L44" s="178" t="s">
        <v>96</v>
      </c>
      <c r="M44" s="164" t="s">
        <v>103</v>
      </c>
      <c r="N44" s="164" t="s">
        <v>99</v>
      </c>
      <c r="O44" s="112" t="s">
        <v>144</v>
      </c>
      <c r="P44" s="112"/>
      <c r="Q44" s="114" t="s">
        <v>8</v>
      </c>
      <c r="R44" s="114" t="s">
        <v>88</v>
      </c>
      <c r="S44" s="114" t="s">
        <v>100</v>
      </c>
      <c r="T44" s="164"/>
    </row>
    <row r="45" spans="1:20" s="37" customFormat="1" ht="18" x14ac:dyDescent="0.3">
      <c r="A45" s="111">
        <v>1724943</v>
      </c>
      <c r="B45" s="112">
        <v>6</v>
      </c>
      <c r="C45" s="112" t="s">
        <v>156</v>
      </c>
      <c r="D45" s="112" t="s">
        <v>3</v>
      </c>
      <c r="E45" s="113">
        <v>132.67660000000001</v>
      </c>
      <c r="F45" s="113">
        <v>3</v>
      </c>
      <c r="G45" s="113">
        <v>1.75</v>
      </c>
      <c r="H45" s="113">
        <v>0</v>
      </c>
      <c r="I45" s="113">
        <v>15.968</v>
      </c>
      <c r="J45" s="113"/>
      <c r="K45" s="113">
        <v>26.5</v>
      </c>
      <c r="L45" s="178" t="s">
        <v>96</v>
      </c>
      <c r="M45" s="164" t="s">
        <v>103</v>
      </c>
      <c r="N45" s="164" t="s">
        <v>99</v>
      </c>
      <c r="O45" s="112" t="s">
        <v>144</v>
      </c>
      <c r="P45" s="112"/>
      <c r="Q45" s="114" t="s">
        <v>8</v>
      </c>
      <c r="R45" s="114" t="s">
        <v>88</v>
      </c>
      <c r="S45" s="114" t="s">
        <v>162</v>
      </c>
      <c r="T45" s="164"/>
    </row>
    <row r="46" spans="1:20" s="37" customFormat="1" ht="18" x14ac:dyDescent="0.3">
      <c r="A46" s="91">
        <v>1724946</v>
      </c>
      <c r="B46" s="92">
        <v>1</v>
      </c>
      <c r="C46" s="92" t="s">
        <v>157</v>
      </c>
      <c r="D46" s="92" t="s">
        <v>1</v>
      </c>
      <c r="E46" s="93">
        <v>132.67660000000001</v>
      </c>
      <c r="F46" s="93">
        <v>3.0710000000000002</v>
      </c>
      <c r="G46" s="93">
        <v>1.75</v>
      </c>
      <c r="H46" s="93">
        <v>1E-4</v>
      </c>
      <c r="I46" s="93">
        <v>8</v>
      </c>
      <c r="J46" s="93"/>
      <c r="K46" s="93">
        <v>18.437999999999999</v>
      </c>
      <c r="L46" s="176" t="s">
        <v>96</v>
      </c>
      <c r="M46" s="161" t="s">
        <v>103</v>
      </c>
      <c r="N46" s="161" t="s">
        <v>99</v>
      </c>
      <c r="O46" s="92" t="s">
        <v>144</v>
      </c>
      <c r="P46" s="92"/>
      <c r="Q46" s="94" t="s">
        <v>8</v>
      </c>
      <c r="R46" s="94" t="s">
        <v>84</v>
      </c>
      <c r="S46" s="94" t="s">
        <v>100</v>
      </c>
      <c r="T46" s="161"/>
    </row>
    <row r="47" spans="1:20" s="37" customFormat="1" ht="18" x14ac:dyDescent="0.3">
      <c r="A47" s="111">
        <v>1724948</v>
      </c>
      <c r="B47" s="112">
        <v>1</v>
      </c>
      <c r="C47" s="112" t="s">
        <v>157</v>
      </c>
      <c r="D47" s="112" t="s">
        <v>3</v>
      </c>
      <c r="E47" s="113">
        <v>132.67660000000001</v>
      </c>
      <c r="F47" s="113">
        <v>3</v>
      </c>
      <c r="G47" s="113">
        <v>1.75</v>
      </c>
      <c r="H47" s="113">
        <v>1E-4</v>
      </c>
      <c r="I47" s="113">
        <v>12.445</v>
      </c>
      <c r="J47" s="113"/>
      <c r="K47" s="113">
        <v>22.977</v>
      </c>
      <c r="L47" s="178" t="s">
        <v>96</v>
      </c>
      <c r="M47" s="164" t="s">
        <v>103</v>
      </c>
      <c r="N47" s="164" t="s">
        <v>99</v>
      </c>
      <c r="O47" s="112" t="s">
        <v>144</v>
      </c>
      <c r="P47" s="112"/>
      <c r="Q47" s="114" t="s">
        <v>8</v>
      </c>
      <c r="R47" s="114" t="s">
        <v>88</v>
      </c>
      <c r="S47" s="114" t="s">
        <v>100</v>
      </c>
      <c r="T47" s="164"/>
    </row>
    <row r="48" spans="1:20" s="37" customFormat="1" ht="18" x14ac:dyDescent="0.3">
      <c r="A48" s="111">
        <v>1724943</v>
      </c>
      <c r="B48" s="112">
        <v>10</v>
      </c>
      <c r="C48" s="112" t="s">
        <v>156</v>
      </c>
      <c r="D48" s="112" t="s">
        <v>3</v>
      </c>
      <c r="E48" s="113">
        <v>132.67660000000001</v>
      </c>
      <c r="F48" s="113">
        <v>3</v>
      </c>
      <c r="G48" s="113">
        <v>1.75</v>
      </c>
      <c r="H48" s="113">
        <v>0</v>
      </c>
      <c r="I48" s="113">
        <v>15.968</v>
      </c>
      <c r="J48" s="113"/>
      <c r="K48" s="113">
        <v>26.5</v>
      </c>
      <c r="L48" s="178" t="s">
        <v>96</v>
      </c>
      <c r="M48" s="164" t="s">
        <v>103</v>
      </c>
      <c r="N48" s="164" t="s">
        <v>99</v>
      </c>
      <c r="O48" s="112" t="s">
        <v>144</v>
      </c>
      <c r="P48" s="112"/>
      <c r="Q48" s="114" t="s">
        <v>8</v>
      </c>
      <c r="R48" s="114" t="s">
        <v>88</v>
      </c>
      <c r="S48" s="114" t="s">
        <v>162</v>
      </c>
      <c r="T48" s="164"/>
    </row>
    <row r="49" spans="1:20" s="37" customFormat="1" ht="18" x14ac:dyDescent="0.3">
      <c r="A49" s="111">
        <v>1724949</v>
      </c>
      <c r="B49" s="112">
        <v>1</v>
      </c>
      <c r="C49" s="112" t="s">
        <v>157</v>
      </c>
      <c r="D49" s="112" t="s">
        <v>3</v>
      </c>
      <c r="E49" s="113">
        <v>132.67660000000001</v>
      </c>
      <c r="F49" s="113">
        <v>3</v>
      </c>
      <c r="G49" s="113">
        <v>1.75</v>
      </c>
      <c r="H49" s="113">
        <v>1.0000000000000001E-5</v>
      </c>
      <c r="I49" s="113">
        <v>8</v>
      </c>
      <c r="J49" s="113"/>
      <c r="K49" s="113">
        <v>18</v>
      </c>
      <c r="L49" s="180" t="s">
        <v>94</v>
      </c>
      <c r="M49" s="164" t="s">
        <v>103</v>
      </c>
      <c r="N49" s="164" t="s">
        <v>99</v>
      </c>
      <c r="O49" s="112" t="s">
        <v>144</v>
      </c>
      <c r="P49" s="112"/>
      <c r="Q49" s="114" t="s">
        <v>8</v>
      </c>
      <c r="R49" s="114" t="s">
        <v>88</v>
      </c>
      <c r="S49" s="114" t="s">
        <v>100</v>
      </c>
      <c r="T49" s="164"/>
    </row>
    <row r="50" spans="1:20" s="37" customFormat="1" ht="36" x14ac:dyDescent="0.3">
      <c r="A50" s="91">
        <v>1724919</v>
      </c>
      <c r="B50" s="92">
        <v>1</v>
      </c>
      <c r="C50" s="92" t="s">
        <v>157</v>
      </c>
      <c r="D50" s="92" t="s">
        <v>1</v>
      </c>
      <c r="E50" s="93">
        <v>132.67660000000001</v>
      </c>
      <c r="F50" s="93">
        <v>3.24</v>
      </c>
      <c r="G50" s="93">
        <v>1.75</v>
      </c>
      <c r="H50" s="93">
        <v>6.5</v>
      </c>
      <c r="I50" s="93">
        <v>9</v>
      </c>
      <c r="J50" s="93">
        <v>9</v>
      </c>
      <c r="K50" s="93">
        <v>29</v>
      </c>
      <c r="L50" s="177" t="s">
        <v>105</v>
      </c>
      <c r="M50" s="161" t="s">
        <v>194</v>
      </c>
      <c r="N50" s="161" t="s">
        <v>106</v>
      </c>
      <c r="O50" s="92" t="s">
        <v>144</v>
      </c>
      <c r="P50" s="92"/>
      <c r="Q50" s="94" t="s">
        <v>8</v>
      </c>
      <c r="R50" s="94" t="s">
        <v>84</v>
      </c>
      <c r="S50" s="94" t="s">
        <v>100</v>
      </c>
      <c r="T50" s="161"/>
    </row>
    <row r="51" spans="1:20" s="37" customFormat="1" ht="18" x14ac:dyDescent="0.3">
      <c r="A51" s="123"/>
      <c r="B51" s="124"/>
      <c r="C51" s="121"/>
      <c r="D51" s="124"/>
      <c r="E51" s="124"/>
      <c r="F51" s="124"/>
      <c r="G51" s="124"/>
      <c r="H51" s="124"/>
      <c r="I51" s="124"/>
      <c r="J51" s="124"/>
      <c r="K51" s="124"/>
      <c r="L51" s="171"/>
      <c r="M51" s="165" t="s">
        <v>133</v>
      </c>
      <c r="N51" s="171"/>
      <c r="O51" s="124"/>
      <c r="P51" s="89"/>
      <c r="Q51" s="89"/>
      <c r="R51" s="89"/>
      <c r="S51" s="89"/>
      <c r="T51" s="185"/>
    </row>
    <row r="52" spans="1:20" s="37" customFormat="1" ht="36" x14ac:dyDescent="0.3">
      <c r="A52" s="91">
        <v>1724920</v>
      </c>
      <c r="B52" s="92">
        <v>1</v>
      </c>
      <c r="C52" s="92" t="s">
        <v>157</v>
      </c>
      <c r="D52" s="92" t="s">
        <v>1</v>
      </c>
      <c r="E52" s="93">
        <v>132.67660000000001</v>
      </c>
      <c r="F52" s="93">
        <v>3.24</v>
      </c>
      <c r="G52" s="93">
        <v>3.75</v>
      </c>
      <c r="H52" s="93">
        <v>6.5</v>
      </c>
      <c r="I52" s="93">
        <v>9</v>
      </c>
      <c r="J52" s="93">
        <v>9</v>
      </c>
      <c r="K52" s="93">
        <v>29</v>
      </c>
      <c r="L52" s="177" t="s">
        <v>105</v>
      </c>
      <c r="M52" s="161" t="s">
        <v>197</v>
      </c>
      <c r="N52" s="161" t="s">
        <v>106</v>
      </c>
      <c r="O52" s="92" t="s">
        <v>133</v>
      </c>
      <c r="P52" s="92"/>
      <c r="Q52" s="94" t="s">
        <v>8</v>
      </c>
      <c r="R52" s="94" t="s">
        <v>84</v>
      </c>
      <c r="S52" s="94" t="s">
        <v>100</v>
      </c>
      <c r="T52" s="161"/>
    </row>
    <row r="53" spans="1:20" s="37" customFormat="1" ht="18" x14ac:dyDescent="0.3">
      <c r="A53" s="111">
        <v>1724943</v>
      </c>
      <c r="B53" s="112">
        <v>8</v>
      </c>
      <c r="C53" s="112" t="s">
        <v>156</v>
      </c>
      <c r="D53" s="112" t="s">
        <v>3</v>
      </c>
      <c r="E53" s="113">
        <v>132.67660000000001</v>
      </c>
      <c r="F53" s="113">
        <v>3</v>
      </c>
      <c r="G53" s="113">
        <v>1.75</v>
      </c>
      <c r="H53" s="113">
        <v>0</v>
      </c>
      <c r="I53" s="113">
        <v>15.968</v>
      </c>
      <c r="J53" s="113"/>
      <c r="K53" s="113">
        <v>26.5</v>
      </c>
      <c r="L53" s="178" t="s">
        <v>96</v>
      </c>
      <c r="M53" s="164" t="s">
        <v>103</v>
      </c>
      <c r="N53" s="164" t="s">
        <v>99</v>
      </c>
      <c r="O53" s="112" t="s">
        <v>133</v>
      </c>
      <c r="P53" s="114"/>
      <c r="Q53" s="114" t="s">
        <v>8</v>
      </c>
      <c r="R53" s="114" t="s">
        <v>88</v>
      </c>
      <c r="S53" s="114" t="s">
        <v>162</v>
      </c>
      <c r="T53" s="164"/>
    </row>
    <row r="54" spans="1:20" s="37" customFormat="1" ht="18" x14ac:dyDescent="0.3">
      <c r="A54" s="111">
        <v>1725026</v>
      </c>
      <c r="B54" s="112">
        <v>1</v>
      </c>
      <c r="C54" s="112" t="s">
        <v>157</v>
      </c>
      <c r="D54" s="112" t="s">
        <v>3</v>
      </c>
      <c r="E54" s="113">
        <v>132.67660000000001</v>
      </c>
      <c r="F54" s="113">
        <v>3</v>
      </c>
      <c r="G54" s="113">
        <v>1.75</v>
      </c>
      <c r="H54" s="113">
        <v>1E-4</v>
      </c>
      <c r="I54" s="113">
        <v>13</v>
      </c>
      <c r="J54" s="113"/>
      <c r="K54" s="113">
        <v>23.532</v>
      </c>
      <c r="L54" s="178" t="s">
        <v>96</v>
      </c>
      <c r="M54" s="164" t="s">
        <v>103</v>
      </c>
      <c r="N54" s="164" t="s">
        <v>99</v>
      </c>
      <c r="O54" s="112" t="s">
        <v>133</v>
      </c>
      <c r="P54" s="112"/>
      <c r="Q54" s="114" t="s">
        <v>8</v>
      </c>
      <c r="R54" s="114" t="s">
        <v>88</v>
      </c>
      <c r="S54" s="114" t="s">
        <v>100</v>
      </c>
      <c r="T54" s="164"/>
    </row>
    <row r="55" spans="1:20" s="37" customFormat="1" ht="18" x14ac:dyDescent="0.3">
      <c r="A55" s="120"/>
      <c r="B55" s="121"/>
      <c r="C55" s="121"/>
      <c r="D55" s="121"/>
      <c r="E55" s="121"/>
      <c r="F55" s="121"/>
      <c r="G55" s="121"/>
      <c r="H55" s="121"/>
      <c r="I55" s="121"/>
      <c r="J55" s="121"/>
      <c r="K55" s="121"/>
      <c r="L55" s="170"/>
      <c r="M55" s="160" t="s">
        <v>145</v>
      </c>
      <c r="N55" s="170"/>
      <c r="O55" s="121"/>
      <c r="P55" s="89"/>
      <c r="Q55" s="89"/>
      <c r="R55" s="89"/>
      <c r="S55" s="89"/>
      <c r="T55" s="185"/>
    </row>
    <row r="56" spans="1:20" s="37" customFormat="1" ht="18" x14ac:dyDescent="0.3">
      <c r="A56" s="111">
        <v>1724950</v>
      </c>
      <c r="B56" s="112">
        <v>1</v>
      </c>
      <c r="C56" s="112" t="s">
        <v>156</v>
      </c>
      <c r="D56" s="112" t="s">
        <v>3</v>
      </c>
      <c r="E56" s="113">
        <v>133.13999999999999</v>
      </c>
      <c r="F56" s="113">
        <v>3</v>
      </c>
      <c r="G56" s="113">
        <v>1.75</v>
      </c>
      <c r="H56" s="113">
        <v>6.5</v>
      </c>
      <c r="I56" s="113">
        <v>15.968</v>
      </c>
      <c r="J56" s="113"/>
      <c r="K56" s="113">
        <v>26.5</v>
      </c>
      <c r="L56" s="178" t="s">
        <v>96</v>
      </c>
      <c r="M56" s="164" t="s">
        <v>107</v>
      </c>
      <c r="N56" s="164" t="s">
        <v>99</v>
      </c>
      <c r="O56" s="112" t="s">
        <v>145</v>
      </c>
      <c r="P56" s="112"/>
      <c r="Q56" s="114" t="s">
        <v>8</v>
      </c>
      <c r="R56" s="114" t="s">
        <v>88</v>
      </c>
      <c r="S56" s="114" t="s">
        <v>162</v>
      </c>
      <c r="T56" s="164"/>
    </row>
    <row r="57" spans="1:20" s="36" customFormat="1" ht="18" x14ac:dyDescent="0.3">
      <c r="A57" s="111">
        <v>1724952</v>
      </c>
      <c r="B57" s="112">
        <v>1</v>
      </c>
      <c r="C57" s="112" t="s">
        <v>156</v>
      </c>
      <c r="D57" s="112" t="s">
        <v>3</v>
      </c>
      <c r="E57" s="113">
        <v>133.49</v>
      </c>
      <c r="F57" s="113">
        <v>3</v>
      </c>
      <c r="G57" s="113">
        <v>1.75</v>
      </c>
      <c r="H57" s="113">
        <v>6.5</v>
      </c>
      <c r="I57" s="113">
        <v>15.968</v>
      </c>
      <c r="J57" s="113"/>
      <c r="K57" s="113">
        <v>26.5</v>
      </c>
      <c r="L57" s="178" t="s">
        <v>96</v>
      </c>
      <c r="M57" s="164" t="s">
        <v>107</v>
      </c>
      <c r="N57" s="164" t="s">
        <v>99</v>
      </c>
      <c r="O57" s="112" t="s">
        <v>145</v>
      </c>
      <c r="P57" s="112"/>
      <c r="Q57" s="114" t="s">
        <v>8</v>
      </c>
      <c r="R57" s="114" t="s">
        <v>88</v>
      </c>
      <c r="S57" s="114" t="s">
        <v>162</v>
      </c>
      <c r="T57" s="164"/>
    </row>
    <row r="58" spans="1:20" s="37" customFormat="1" ht="18" x14ac:dyDescent="0.3">
      <c r="A58" s="111">
        <v>1724953</v>
      </c>
      <c r="B58" s="112">
        <v>1</v>
      </c>
      <c r="C58" s="112" t="s">
        <v>156</v>
      </c>
      <c r="D58" s="112" t="s">
        <v>3</v>
      </c>
      <c r="E58" s="113">
        <v>133.84</v>
      </c>
      <c r="F58" s="113">
        <v>3</v>
      </c>
      <c r="G58" s="113">
        <v>1.75</v>
      </c>
      <c r="H58" s="113">
        <v>6.5</v>
      </c>
      <c r="I58" s="113">
        <v>15.968</v>
      </c>
      <c r="J58" s="113"/>
      <c r="K58" s="113">
        <v>26.5</v>
      </c>
      <c r="L58" s="178" t="s">
        <v>96</v>
      </c>
      <c r="M58" s="164" t="s">
        <v>107</v>
      </c>
      <c r="N58" s="164" t="s">
        <v>99</v>
      </c>
      <c r="O58" s="112" t="s">
        <v>145</v>
      </c>
      <c r="P58" s="112"/>
      <c r="Q58" s="114" t="s">
        <v>8</v>
      </c>
      <c r="R58" s="114" t="s">
        <v>88</v>
      </c>
      <c r="S58" s="114" t="s">
        <v>162</v>
      </c>
      <c r="T58" s="164"/>
    </row>
    <row r="59" spans="1:20" s="37" customFormat="1" ht="18" x14ac:dyDescent="0.3">
      <c r="A59" s="111">
        <v>1724954</v>
      </c>
      <c r="B59" s="112">
        <v>1</v>
      </c>
      <c r="C59" s="112" t="s">
        <v>156</v>
      </c>
      <c r="D59" s="112" t="s">
        <v>3</v>
      </c>
      <c r="E59" s="113">
        <v>134.19</v>
      </c>
      <c r="F59" s="113">
        <v>3</v>
      </c>
      <c r="G59" s="113">
        <v>1.75</v>
      </c>
      <c r="H59" s="113">
        <v>6.5</v>
      </c>
      <c r="I59" s="113">
        <v>15.968</v>
      </c>
      <c r="J59" s="113"/>
      <c r="K59" s="113">
        <v>26.5</v>
      </c>
      <c r="L59" s="178" t="s">
        <v>96</v>
      </c>
      <c r="M59" s="164" t="s">
        <v>107</v>
      </c>
      <c r="N59" s="164" t="s">
        <v>99</v>
      </c>
      <c r="O59" s="112" t="s">
        <v>145</v>
      </c>
      <c r="P59" s="112"/>
      <c r="Q59" s="114" t="s">
        <v>8</v>
      </c>
      <c r="R59" s="114" t="s">
        <v>88</v>
      </c>
      <c r="S59" s="114" t="s">
        <v>162</v>
      </c>
      <c r="T59" s="164"/>
    </row>
    <row r="60" spans="1:20" s="37" customFormat="1" ht="18" x14ac:dyDescent="0.3">
      <c r="A60" s="111">
        <v>1724955</v>
      </c>
      <c r="B60" s="112">
        <v>1</v>
      </c>
      <c r="C60" s="112" t="s">
        <v>156</v>
      </c>
      <c r="D60" s="112" t="s">
        <v>3</v>
      </c>
      <c r="E60" s="113">
        <v>134.53</v>
      </c>
      <c r="F60" s="113">
        <v>3</v>
      </c>
      <c r="G60" s="113">
        <v>1.75</v>
      </c>
      <c r="H60" s="113">
        <v>6.5</v>
      </c>
      <c r="I60" s="113">
        <v>15.968</v>
      </c>
      <c r="J60" s="113"/>
      <c r="K60" s="113">
        <v>26.5</v>
      </c>
      <c r="L60" s="178" t="s">
        <v>96</v>
      </c>
      <c r="M60" s="164" t="s">
        <v>107</v>
      </c>
      <c r="N60" s="164" t="s">
        <v>99</v>
      </c>
      <c r="O60" s="112" t="s">
        <v>145</v>
      </c>
      <c r="P60" s="112"/>
      <c r="Q60" s="114" t="s">
        <v>8</v>
      </c>
      <c r="R60" s="114" t="s">
        <v>88</v>
      </c>
      <c r="S60" s="114" t="s">
        <v>162</v>
      </c>
      <c r="T60" s="164"/>
    </row>
    <row r="61" spans="1:20" s="37" customFormat="1" ht="18" x14ac:dyDescent="0.3">
      <c r="A61" s="111">
        <v>1724956</v>
      </c>
      <c r="B61" s="112">
        <v>1</v>
      </c>
      <c r="C61" s="112" t="s">
        <v>156</v>
      </c>
      <c r="D61" s="112" t="s">
        <v>3</v>
      </c>
      <c r="E61" s="113">
        <v>134.88</v>
      </c>
      <c r="F61" s="113">
        <v>3</v>
      </c>
      <c r="G61" s="113">
        <v>1.75</v>
      </c>
      <c r="H61" s="113">
        <v>6.5</v>
      </c>
      <c r="I61" s="113">
        <v>15.968</v>
      </c>
      <c r="J61" s="113"/>
      <c r="K61" s="113">
        <v>26.5</v>
      </c>
      <c r="L61" s="178" t="s">
        <v>96</v>
      </c>
      <c r="M61" s="164" t="s">
        <v>107</v>
      </c>
      <c r="N61" s="164" t="s">
        <v>99</v>
      </c>
      <c r="O61" s="112" t="s">
        <v>145</v>
      </c>
      <c r="P61" s="112"/>
      <c r="Q61" s="114" t="s">
        <v>8</v>
      </c>
      <c r="R61" s="114" t="s">
        <v>88</v>
      </c>
      <c r="S61" s="114" t="s">
        <v>162</v>
      </c>
      <c r="T61" s="164"/>
    </row>
    <row r="62" spans="1:20" s="37" customFormat="1" ht="18" x14ac:dyDescent="0.3">
      <c r="A62" s="111">
        <v>1724957</v>
      </c>
      <c r="B62" s="112">
        <v>1</v>
      </c>
      <c r="C62" s="112" t="s">
        <v>156</v>
      </c>
      <c r="D62" s="112" t="s">
        <v>3</v>
      </c>
      <c r="E62" s="113">
        <v>135.22999999999999</v>
      </c>
      <c r="F62" s="113">
        <v>3</v>
      </c>
      <c r="G62" s="113">
        <v>1.75</v>
      </c>
      <c r="H62" s="113">
        <v>6.5</v>
      </c>
      <c r="I62" s="113">
        <v>15.968</v>
      </c>
      <c r="J62" s="113"/>
      <c r="K62" s="113">
        <v>26.5</v>
      </c>
      <c r="L62" s="178" t="s">
        <v>96</v>
      </c>
      <c r="M62" s="164" t="s">
        <v>107</v>
      </c>
      <c r="N62" s="164" t="s">
        <v>99</v>
      </c>
      <c r="O62" s="112" t="s">
        <v>145</v>
      </c>
      <c r="P62" s="112"/>
      <c r="Q62" s="114" t="s">
        <v>8</v>
      </c>
      <c r="R62" s="114" t="s">
        <v>88</v>
      </c>
      <c r="S62" s="114" t="s">
        <v>162</v>
      </c>
      <c r="T62" s="164"/>
    </row>
    <row r="63" spans="1:20" s="37" customFormat="1" ht="18" x14ac:dyDescent="0.3">
      <c r="A63" s="111">
        <v>1724951</v>
      </c>
      <c r="B63" s="112">
        <v>1</v>
      </c>
      <c r="C63" s="112" t="s">
        <v>157</v>
      </c>
      <c r="D63" s="112" t="s">
        <v>3</v>
      </c>
      <c r="E63" s="113">
        <v>135.58000000000001</v>
      </c>
      <c r="F63" s="113">
        <v>3</v>
      </c>
      <c r="G63" s="113">
        <v>1.75</v>
      </c>
      <c r="H63" s="113">
        <v>6.5</v>
      </c>
      <c r="I63" s="113">
        <v>10</v>
      </c>
      <c r="J63" s="113"/>
      <c r="K63" s="113">
        <v>20</v>
      </c>
      <c r="L63" s="180" t="s">
        <v>94</v>
      </c>
      <c r="M63" s="164" t="s">
        <v>107</v>
      </c>
      <c r="N63" s="164" t="s">
        <v>99</v>
      </c>
      <c r="O63" s="112" t="s">
        <v>145</v>
      </c>
      <c r="P63" s="112"/>
      <c r="Q63" s="114" t="s">
        <v>8</v>
      </c>
      <c r="R63" s="114" t="s">
        <v>88</v>
      </c>
      <c r="S63" s="114" t="s">
        <v>100</v>
      </c>
      <c r="T63" s="164"/>
    </row>
    <row r="64" spans="1:20" s="37" customFormat="1" ht="18" x14ac:dyDescent="0.3">
      <c r="A64" s="120"/>
      <c r="B64" s="121"/>
      <c r="C64" s="121"/>
      <c r="D64" s="121"/>
      <c r="E64" s="121"/>
      <c r="F64" s="121"/>
      <c r="G64" s="121"/>
      <c r="H64" s="121"/>
      <c r="I64" s="121"/>
      <c r="J64" s="121"/>
      <c r="K64" s="121"/>
      <c r="L64" s="170"/>
      <c r="M64" s="160" t="s">
        <v>146</v>
      </c>
      <c r="N64" s="170"/>
      <c r="O64" s="121"/>
      <c r="P64" s="89"/>
      <c r="Q64" s="89"/>
      <c r="R64" s="89"/>
      <c r="S64" s="89"/>
      <c r="T64" s="185"/>
    </row>
    <row r="65" spans="1:20" s="37" customFormat="1" ht="18" x14ac:dyDescent="0.3">
      <c r="A65" s="91">
        <v>1142991</v>
      </c>
      <c r="B65" s="92">
        <v>1</v>
      </c>
      <c r="C65" s="92" t="s">
        <v>157</v>
      </c>
      <c r="D65" s="92" t="s">
        <v>1</v>
      </c>
      <c r="E65" s="93">
        <v>114.625</v>
      </c>
      <c r="F65" s="93">
        <v>3.2170000000000001</v>
      </c>
      <c r="G65" s="93" t="s">
        <v>169</v>
      </c>
      <c r="H65" s="93" t="s">
        <v>169</v>
      </c>
      <c r="I65" s="93">
        <v>12</v>
      </c>
      <c r="J65" s="93"/>
      <c r="K65" s="93">
        <v>21.911999999999999</v>
      </c>
      <c r="L65" s="176" t="s">
        <v>131</v>
      </c>
      <c r="M65" s="161" t="s">
        <v>191</v>
      </c>
      <c r="N65" s="161" t="s">
        <v>132</v>
      </c>
      <c r="O65" s="92" t="s">
        <v>146</v>
      </c>
      <c r="P65" s="94"/>
      <c r="Q65" s="94" t="s">
        <v>8</v>
      </c>
      <c r="R65" s="94" t="s">
        <v>84</v>
      </c>
      <c r="S65" s="94" t="s">
        <v>100</v>
      </c>
      <c r="T65" s="161"/>
    </row>
    <row r="66" spans="1:20" s="37" customFormat="1" ht="18" x14ac:dyDescent="0.3">
      <c r="A66" s="91">
        <v>1724963</v>
      </c>
      <c r="B66" s="92">
        <v>1</v>
      </c>
      <c r="C66" s="92" t="s">
        <v>156</v>
      </c>
      <c r="D66" s="92" t="s">
        <v>1</v>
      </c>
      <c r="E66" s="93">
        <v>21.74</v>
      </c>
      <c r="F66" s="93">
        <v>3.07</v>
      </c>
      <c r="G66" s="93">
        <v>1.75</v>
      </c>
      <c r="H66" s="93">
        <v>6.5</v>
      </c>
      <c r="I66" s="93">
        <v>16.062000000000001</v>
      </c>
      <c r="J66" s="93"/>
      <c r="K66" s="93">
        <v>26.5</v>
      </c>
      <c r="L66" s="176" t="s">
        <v>96</v>
      </c>
      <c r="M66" s="161" t="s">
        <v>200</v>
      </c>
      <c r="N66" s="161" t="s">
        <v>99</v>
      </c>
      <c r="O66" s="92" t="s">
        <v>146</v>
      </c>
      <c r="P66" s="94"/>
      <c r="Q66" s="94" t="s">
        <v>8</v>
      </c>
      <c r="R66" s="94" t="s">
        <v>84</v>
      </c>
      <c r="S66" s="94" t="s">
        <v>160</v>
      </c>
      <c r="T66" s="161"/>
    </row>
    <row r="67" spans="1:20" s="37" customFormat="1" ht="18" x14ac:dyDescent="0.3">
      <c r="A67" s="91">
        <v>1724964</v>
      </c>
      <c r="B67" s="92">
        <v>1</v>
      </c>
      <c r="C67" s="92" t="s">
        <v>156</v>
      </c>
      <c r="D67" s="92" t="s">
        <v>1</v>
      </c>
      <c r="E67" s="93">
        <v>21.39</v>
      </c>
      <c r="F67" s="93">
        <v>3.07</v>
      </c>
      <c r="G67" s="93">
        <v>1.75</v>
      </c>
      <c r="H67" s="93">
        <v>6.5</v>
      </c>
      <c r="I67" s="93">
        <v>16.062000000000001</v>
      </c>
      <c r="J67" s="93"/>
      <c r="K67" s="93">
        <v>26.5</v>
      </c>
      <c r="L67" s="176" t="s">
        <v>96</v>
      </c>
      <c r="M67" s="161" t="s">
        <v>200</v>
      </c>
      <c r="N67" s="161" t="s">
        <v>99</v>
      </c>
      <c r="O67" s="92" t="s">
        <v>146</v>
      </c>
      <c r="P67" s="94"/>
      <c r="Q67" s="94" t="s">
        <v>8</v>
      </c>
      <c r="R67" s="94" t="s">
        <v>84</v>
      </c>
      <c r="S67" s="94" t="s">
        <v>160</v>
      </c>
      <c r="T67" s="161"/>
    </row>
    <row r="68" spans="1:20" s="37" customFormat="1" ht="18" x14ac:dyDescent="0.3">
      <c r="A68" s="91">
        <v>1724967</v>
      </c>
      <c r="B68" s="92">
        <v>1</v>
      </c>
      <c r="C68" s="92" t="s">
        <v>156</v>
      </c>
      <c r="D68" s="92" t="s">
        <v>1</v>
      </c>
      <c r="E68" s="93">
        <v>21.04</v>
      </c>
      <c r="F68" s="93">
        <v>3.07</v>
      </c>
      <c r="G68" s="93">
        <v>1.75</v>
      </c>
      <c r="H68" s="93">
        <v>6.5</v>
      </c>
      <c r="I68" s="93">
        <v>16.062000000000001</v>
      </c>
      <c r="J68" s="93"/>
      <c r="K68" s="93">
        <v>26.5</v>
      </c>
      <c r="L68" s="176" t="s">
        <v>96</v>
      </c>
      <c r="M68" s="161" t="s">
        <v>200</v>
      </c>
      <c r="N68" s="161" t="s">
        <v>99</v>
      </c>
      <c r="O68" s="92" t="s">
        <v>146</v>
      </c>
      <c r="P68" s="94"/>
      <c r="Q68" s="94" t="s">
        <v>8</v>
      </c>
      <c r="R68" s="94" t="s">
        <v>84</v>
      </c>
      <c r="S68" s="94" t="s">
        <v>160</v>
      </c>
      <c r="T68" s="161"/>
    </row>
    <row r="69" spans="1:20" s="37" customFormat="1" ht="18" x14ac:dyDescent="0.3">
      <c r="A69" s="91">
        <v>1724968</v>
      </c>
      <c r="B69" s="92">
        <v>1</v>
      </c>
      <c r="C69" s="92" t="s">
        <v>156</v>
      </c>
      <c r="D69" s="92" t="s">
        <v>1</v>
      </c>
      <c r="E69" s="93">
        <v>20.69</v>
      </c>
      <c r="F69" s="93">
        <v>3.07</v>
      </c>
      <c r="G69" s="93">
        <v>1.75</v>
      </c>
      <c r="H69" s="93">
        <v>6.5</v>
      </c>
      <c r="I69" s="93">
        <v>16.062000000000001</v>
      </c>
      <c r="J69" s="93"/>
      <c r="K69" s="93">
        <v>26.5</v>
      </c>
      <c r="L69" s="176" t="s">
        <v>96</v>
      </c>
      <c r="M69" s="161" t="s">
        <v>200</v>
      </c>
      <c r="N69" s="161" t="s">
        <v>99</v>
      </c>
      <c r="O69" s="92" t="s">
        <v>146</v>
      </c>
      <c r="P69" s="94"/>
      <c r="Q69" s="94" t="s">
        <v>8</v>
      </c>
      <c r="R69" s="94" t="s">
        <v>84</v>
      </c>
      <c r="S69" s="94" t="s">
        <v>160</v>
      </c>
      <c r="T69" s="161"/>
    </row>
    <row r="70" spans="1:20" s="37" customFormat="1" ht="18" x14ac:dyDescent="0.3">
      <c r="A70" s="91">
        <v>1724969</v>
      </c>
      <c r="B70" s="92">
        <v>1</v>
      </c>
      <c r="C70" s="92" t="s">
        <v>156</v>
      </c>
      <c r="D70" s="92" t="s">
        <v>1</v>
      </c>
      <c r="E70" s="93">
        <v>20.34</v>
      </c>
      <c r="F70" s="93">
        <v>3.07</v>
      </c>
      <c r="G70" s="93">
        <v>1.75</v>
      </c>
      <c r="H70" s="93">
        <v>6.5</v>
      </c>
      <c r="I70" s="93">
        <v>16.062000000000001</v>
      </c>
      <c r="J70" s="93"/>
      <c r="K70" s="93">
        <v>26.5</v>
      </c>
      <c r="L70" s="176" t="s">
        <v>96</v>
      </c>
      <c r="M70" s="161" t="s">
        <v>200</v>
      </c>
      <c r="N70" s="161" t="s">
        <v>99</v>
      </c>
      <c r="O70" s="92" t="s">
        <v>146</v>
      </c>
      <c r="P70" s="94"/>
      <c r="Q70" s="94" t="s">
        <v>8</v>
      </c>
      <c r="R70" s="94" t="s">
        <v>84</v>
      </c>
      <c r="S70" s="94" t="s">
        <v>160</v>
      </c>
      <c r="T70" s="161"/>
    </row>
    <row r="71" spans="1:20" s="37" customFormat="1" ht="18" x14ac:dyDescent="0.3">
      <c r="A71" s="91">
        <v>1741387</v>
      </c>
      <c r="B71" s="92">
        <v>1</v>
      </c>
      <c r="C71" s="92" t="s">
        <v>156</v>
      </c>
      <c r="D71" s="92" t="s">
        <v>1</v>
      </c>
      <c r="E71" s="93">
        <v>19.989999999999998</v>
      </c>
      <c r="F71" s="93">
        <v>3.07</v>
      </c>
      <c r="G71" s="93">
        <v>1.75</v>
      </c>
      <c r="H71" s="93">
        <v>6.5</v>
      </c>
      <c r="I71" s="93">
        <v>16.062000000000001</v>
      </c>
      <c r="J71" s="93"/>
      <c r="K71" s="93">
        <v>26.5</v>
      </c>
      <c r="L71" s="176" t="s">
        <v>96</v>
      </c>
      <c r="M71" s="161" t="s">
        <v>200</v>
      </c>
      <c r="N71" s="161" t="s">
        <v>99</v>
      </c>
      <c r="O71" s="92" t="s">
        <v>146</v>
      </c>
      <c r="P71" s="94"/>
      <c r="Q71" s="94" t="s">
        <v>8</v>
      </c>
      <c r="R71" s="94" t="s">
        <v>84</v>
      </c>
      <c r="S71" s="94" t="s">
        <v>160</v>
      </c>
      <c r="T71" s="161"/>
    </row>
    <row r="72" spans="1:20" s="37" customFormat="1" ht="18" x14ac:dyDescent="0.3">
      <c r="A72" s="91">
        <v>1724965</v>
      </c>
      <c r="B72" s="92">
        <v>1</v>
      </c>
      <c r="C72" s="92" t="s">
        <v>157</v>
      </c>
      <c r="D72" s="92" t="s">
        <v>1</v>
      </c>
      <c r="E72" s="93">
        <v>19.79</v>
      </c>
      <c r="F72" s="93">
        <v>3.07</v>
      </c>
      <c r="G72" s="93">
        <v>1.75</v>
      </c>
      <c r="H72" s="93">
        <v>6.5</v>
      </c>
      <c r="I72" s="93">
        <v>9.1300000000000008</v>
      </c>
      <c r="J72" s="93"/>
      <c r="K72" s="93">
        <v>19.559999999999999</v>
      </c>
      <c r="L72" s="176" t="s">
        <v>96</v>
      </c>
      <c r="M72" s="161" t="s">
        <v>200</v>
      </c>
      <c r="N72" s="161" t="s">
        <v>99</v>
      </c>
      <c r="O72" s="92" t="s">
        <v>146</v>
      </c>
      <c r="P72" s="94"/>
      <c r="Q72" s="94" t="s">
        <v>8</v>
      </c>
      <c r="R72" s="94" t="s">
        <v>84</v>
      </c>
      <c r="S72" s="94" t="s">
        <v>100</v>
      </c>
      <c r="T72" s="161"/>
    </row>
    <row r="73" spans="1:20" s="37" customFormat="1" ht="18" x14ac:dyDescent="0.3">
      <c r="A73" s="91">
        <v>1724966</v>
      </c>
      <c r="B73" s="92">
        <v>1</v>
      </c>
      <c r="C73" s="92" t="s">
        <v>157</v>
      </c>
      <c r="D73" s="92" t="s">
        <v>1</v>
      </c>
      <c r="E73" s="93">
        <v>19.59</v>
      </c>
      <c r="F73" s="93">
        <v>3.07</v>
      </c>
      <c r="G73" s="93">
        <v>1.75</v>
      </c>
      <c r="H73" s="93">
        <v>6.5</v>
      </c>
      <c r="I73" s="93">
        <v>9.1300000000000008</v>
      </c>
      <c r="J73" s="93"/>
      <c r="K73" s="93">
        <v>19.559999999999999</v>
      </c>
      <c r="L73" s="176" t="s">
        <v>96</v>
      </c>
      <c r="M73" s="161" t="s">
        <v>200</v>
      </c>
      <c r="N73" s="161" t="s">
        <v>99</v>
      </c>
      <c r="O73" s="92" t="s">
        <v>146</v>
      </c>
      <c r="P73" s="94"/>
      <c r="Q73" s="94" t="s">
        <v>8</v>
      </c>
      <c r="R73" s="94" t="s">
        <v>84</v>
      </c>
      <c r="S73" s="94" t="s">
        <v>100</v>
      </c>
      <c r="T73" s="161"/>
    </row>
    <row r="74" spans="1:20" s="37" customFormat="1" ht="18" x14ac:dyDescent="0.3">
      <c r="A74" s="91">
        <v>1724970</v>
      </c>
      <c r="B74" s="92">
        <v>1</v>
      </c>
      <c r="C74" s="92" t="s">
        <v>157</v>
      </c>
      <c r="D74" s="92" t="s">
        <v>1</v>
      </c>
      <c r="E74" s="93">
        <v>130.87</v>
      </c>
      <c r="F74" s="93">
        <v>3.07</v>
      </c>
      <c r="G74" s="93">
        <v>1.75</v>
      </c>
      <c r="H74" s="93">
        <v>6.5</v>
      </c>
      <c r="I74" s="93">
        <v>9.64</v>
      </c>
      <c r="J74" s="93"/>
      <c r="K74" s="93">
        <v>19.64</v>
      </c>
      <c r="L74" s="177" t="s">
        <v>94</v>
      </c>
      <c r="M74" s="161" t="s">
        <v>147</v>
      </c>
      <c r="N74" s="161" t="s">
        <v>99</v>
      </c>
      <c r="O74" s="92" t="s">
        <v>146</v>
      </c>
      <c r="P74" s="94"/>
      <c r="Q74" s="94" t="s">
        <v>8</v>
      </c>
      <c r="R74" s="94" t="s">
        <v>84</v>
      </c>
      <c r="S74" s="94" t="s">
        <v>100</v>
      </c>
      <c r="T74" s="161"/>
    </row>
    <row r="75" spans="1:20" s="37" customFormat="1" ht="18" x14ac:dyDescent="0.3">
      <c r="A75" s="20"/>
      <c r="B75" s="16"/>
      <c r="C75" s="16"/>
      <c r="D75" s="16"/>
      <c r="E75" s="19"/>
      <c r="F75" s="19"/>
      <c r="G75" s="19"/>
      <c r="H75" s="19"/>
      <c r="I75" s="19"/>
      <c r="J75" s="19"/>
      <c r="K75" s="16"/>
      <c r="L75" s="56"/>
      <c r="M75" s="58"/>
      <c r="N75" s="57"/>
      <c r="O75" s="20"/>
      <c r="P75" s="20"/>
      <c r="Q75" s="20"/>
      <c r="R75" s="20"/>
      <c r="S75" s="20"/>
      <c r="T75" s="59"/>
    </row>
    <row r="76" spans="1:20" s="37" customFormat="1" ht="18" x14ac:dyDescent="0.3">
      <c r="A76" s="20"/>
      <c r="B76" s="16"/>
      <c r="C76" s="16"/>
      <c r="D76" s="16"/>
      <c r="E76" s="19"/>
      <c r="F76" s="19"/>
      <c r="G76" s="19"/>
      <c r="H76" s="19"/>
      <c r="I76" s="19"/>
      <c r="J76" s="19"/>
      <c r="K76" s="16"/>
      <c r="L76" s="56"/>
      <c r="M76" s="58"/>
      <c r="N76" s="57"/>
      <c r="O76" s="20"/>
      <c r="P76" s="20"/>
      <c r="Q76" s="20"/>
      <c r="R76" s="20"/>
      <c r="S76" s="20"/>
      <c r="T76" s="59"/>
    </row>
    <row r="77" spans="1:20" s="37" customFormat="1" ht="18" x14ac:dyDescent="0.3">
      <c r="A77" s="20"/>
      <c r="B77" s="16"/>
      <c r="C77" s="16"/>
      <c r="D77" s="16"/>
      <c r="E77" s="19"/>
      <c r="F77" s="19"/>
      <c r="G77" s="19"/>
      <c r="H77" s="19"/>
      <c r="I77" s="19"/>
      <c r="J77" s="19"/>
      <c r="K77" s="16"/>
      <c r="L77" s="56"/>
      <c r="M77" s="58"/>
      <c r="N77" s="57"/>
      <c r="O77" s="20"/>
      <c r="P77" s="20"/>
      <c r="Q77" s="20"/>
      <c r="R77" s="20"/>
      <c r="S77" s="20"/>
      <c r="T77" s="59"/>
    </row>
    <row r="78" spans="1:20" s="37" customFormat="1" ht="18" x14ac:dyDescent="0.3">
      <c r="A78" s="20"/>
      <c r="B78" s="16"/>
      <c r="C78" s="16"/>
      <c r="D78" s="16"/>
      <c r="E78" s="19"/>
      <c r="F78" s="19"/>
      <c r="G78" s="19"/>
      <c r="H78" s="19"/>
      <c r="I78" s="19"/>
      <c r="J78" s="19"/>
      <c r="K78" s="16"/>
      <c r="L78" s="56"/>
      <c r="M78" s="58"/>
      <c r="N78" s="57"/>
      <c r="O78" s="20"/>
      <c r="P78" s="20"/>
      <c r="Q78" s="20"/>
      <c r="R78" s="20"/>
      <c r="S78" s="20"/>
      <c r="T78" s="59"/>
    </row>
    <row r="79" spans="1:20" s="37" customFormat="1" ht="18" x14ac:dyDescent="0.3">
      <c r="A79" s="20"/>
      <c r="B79" s="16"/>
      <c r="C79" s="16"/>
      <c r="D79" s="16"/>
      <c r="E79" s="19"/>
      <c r="F79" s="19"/>
      <c r="G79" s="19"/>
      <c r="H79" s="19"/>
      <c r="I79" s="19"/>
      <c r="J79" s="19"/>
      <c r="K79" s="16"/>
      <c r="L79" s="56"/>
      <c r="M79" s="58"/>
      <c r="N79" s="57"/>
      <c r="O79" s="20"/>
      <c r="P79" s="20"/>
      <c r="Q79" s="20"/>
      <c r="R79" s="20"/>
      <c r="S79" s="20"/>
      <c r="T79" s="59"/>
    </row>
    <row r="80" spans="1:20" s="37" customFormat="1" ht="18" x14ac:dyDescent="0.3">
      <c r="A80" s="20"/>
      <c r="B80" s="16"/>
      <c r="C80" s="16"/>
      <c r="D80" s="16"/>
      <c r="E80" s="19"/>
      <c r="F80" s="19"/>
      <c r="G80" s="19"/>
      <c r="H80" s="19"/>
      <c r="I80" s="19"/>
      <c r="J80" s="19"/>
      <c r="K80" s="16"/>
      <c r="L80" s="56"/>
      <c r="M80" s="58"/>
      <c r="N80" s="57"/>
      <c r="O80" s="20"/>
      <c r="P80" s="20"/>
      <c r="Q80" s="20"/>
      <c r="R80" s="20"/>
      <c r="S80" s="20"/>
      <c r="T80" s="59"/>
    </row>
    <row r="81" spans="1:20" s="37" customFormat="1" ht="18" x14ac:dyDescent="0.3">
      <c r="A81" s="20"/>
      <c r="B81" s="16"/>
      <c r="C81" s="16"/>
      <c r="D81" s="16"/>
      <c r="E81" s="19"/>
      <c r="F81" s="19"/>
      <c r="G81" s="19"/>
      <c r="H81" s="19"/>
      <c r="I81" s="19"/>
      <c r="J81" s="19"/>
      <c r="K81" s="16"/>
      <c r="L81" s="56"/>
      <c r="M81" s="58"/>
      <c r="N81" s="57"/>
      <c r="O81" s="20"/>
      <c r="P81" s="20"/>
      <c r="Q81" s="20"/>
      <c r="R81" s="20"/>
      <c r="S81" s="20"/>
      <c r="T81" s="59"/>
    </row>
    <row r="82" spans="1:20" s="37" customFormat="1" ht="18" x14ac:dyDescent="0.3">
      <c r="A82" s="20"/>
      <c r="B82" s="16"/>
      <c r="C82" s="16"/>
      <c r="D82" s="16"/>
      <c r="E82" s="19"/>
      <c r="F82" s="19"/>
      <c r="G82" s="19"/>
      <c r="H82" s="19"/>
      <c r="I82" s="19"/>
      <c r="J82" s="19"/>
      <c r="K82" s="16"/>
      <c r="L82" s="56"/>
      <c r="M82" s="58"/>
      <c r="N82" s="57"/>
      <c r="O82" s="20"/>
      <c r="P82" s="20"/>
      <c r="Q82" s="20"/>
      <c r="R82" s="20"/>
      <c r="S82" s="20"/>
      <c r="T82" s="59"/>
    </row>
    <row r="83" spans="1:20" s="37" customFormat="1" ht="18" x14ac:dyDescent="0.3">
      <c r="A83" s="20"/>
      <c r="B83" s="16"/>
      <c r="C83" s="16"/>
      <c r="D83" s="16"/>
      <c r="E83" s="19"/>
      <c r="F83" s="19"/>
      <c r="G83" s="19"/>
      <c r="H83" s="19"/>
      <c r="I83" s="19"/>
      <c r="J83" s="19"/>
      <c r="K83" s="16"/>
      <c r="L83" s="56"/>
      <c r="M83" s="58"/>
      <c r="N83" s="57"/>
      <c r="O83" s="20"/>
      <c r="P83" s="20"/>
      <c r="Q83" s="20"/>
      <c r="R83" s="20"/>
      <c r="S83" s="20"/>
      <c r="T83" s="59"/>
    </row>
    <row r="84" spans="1:20" s="37" customFormat="1" ht="18" x14ac:dyDescent="0.3">
      <c r="A84" s="20"/>
      <c r="B84" s="16"/>
      <c r="C84" s="16"/>
      <c r="D84" s="16"/>
      <c r="E84" s="19"/>
      <c r="F84" s="19"/>
      <c r="G84" s="19"/>
      <c r="H84" s="19"/>
      <c r="I84" s="19"/>
      <c r="J84" s="19"/>
      <c r="K84" s="16"/>
      <c r="L84" s="56"/>
      <c r="M84" s="58"/>
      <c r="N84" s="57"/>
      <c r="O84" s="20"/>
      <c r="P84" s="20"/>
      <c r="Q84" s="20"/>
      <c r="R84" s="20"/>
      <c r="S84" s="20"/>
      <c r="T84" s="59"/>
    </row>
    <row r="85" spans="1:20" s="37" customFormat="1" ht="18" x14ac:dyDescent="0.3">
      <c r="A85" s="20"/>
      <c r="B85" s="16"/>
      <c r="C85" s="16"/>
      <c r="D85" s="16"/>
      <c r="E85" s="19"/>
      <c r="F85" s="19"/>
      <c r="G85" s="19"/>
      <c r="H85" s="19"/>
      <c r="I85" s="19"/>
      <c r="J85" s="19"/>
      <c r="K85" s="16"/>
      <c r="L85" s="56"/>
      <c r="M85" s="58"/>
      <c r="N85" s="57"/>
      <c r="O85" s="20"/>
      <c r="P85" s="20"/>
      <c r="Q85" s="20"/>
      <c r="R85" s="20"/>
      <c r="S85" s="20"/>
      <c r="T85" s="59"/>
    </row>
    <row r="86" spans="1:20" s="37" customFormat="1" ht="18" x14ac:dyDescent="0.3">
      <c r="A86" s="20"/>
      <c r="B86" s="16"/>
      <c r="C86" s="16"/>
      <c r="D86" s="16"/>
      <c r="E86" s="19"/>
      <c r="F86" s="19"/>
      <c r="G86" s="19"/>
      <c r="H86" s="19"/>
      <c r="I86" s="19"/>
      <c r="J86" s="19"/>
      <c r="K86" s="16"/>
      <c r="L86" s="56"/>
      <c r="M86" s="58"/>
      <c r="N86" s="57"/>
      <c r="O86" s="20"/>
      <c r="P86" s="20"/>
      <c r="Q86" s="20"/>
      <c r="R86" s="20"/>
      <c r="S86" s="20"/>
      <c r="T86" s="59"/>
    </row>
    <row r="87" spans="1:20" s="37" customFormat="1" ht="18" x14ac:dyDescent="0.3">
      <c r="A87" s="20"/>
      <c r="B87" s="16"/>
      <c r="C87" s="16"/>
      <c r="D87" s="16"/>
      <c r="E87" s="19"/>
      <c r="F87" s="19"/>
      <c r="G87" s="19"/>
      <c r="H87" s="19"/>
      <c r="I87" s="19"/>
      <c r="J87" s="19"/>
      <c r="K87" s="16"/>
      <c r="L87" s="56"/>
      <c r="M87" s="58"/>
      <c r="N87" s="57"/>
      <c r="O87" s="20"/>
      <c r="P87" s="20"/>
      <c r="Q87" s="20"/>
      <c r="R87" s="20"/>
      <c r="S87" s="20"/>
      <c r="T87" s="59"/>
    </row>
    <row r="88" spans="1:20" s="37" customFormat="1" ht="18" x14ac:dyDescent="0.3">
      <c r="A88" s="20"/>
      <c r="B88" s="16"/>
      <c r="C88" s="16"/>
      <c r="D88" s="16"/>
      <c r="E88" s="19"/>
      <c r="F88" s="19"/>
      <c r="G88" s="19"/>
      <c r="H88" s="19"/>
      <c r="I88" s="19"/>
      <c r="J88" s="19"/>
      <c r="K88" s="16"/>
      <c r="L88" s="56"/>
      <c r="M88" s="58"/>
      <c r="N88" s="57"/>
      <c r="O88" s="20"/>
      <c r="P88" s="20"/>
      <c r="Q88" s="20"/>
      <c r="R88" s="20"/>
      <c r="S88" s="20"/>
      <c r="T88" s="59"/>
    </row>
    <row r="89" spans="1:20" s="37" customFormat="1" ht="18" x14ac:dyDescent="0.3">
      <c r="A89" s="20"/>
      <c r="B89" s="16"/>
      <c r="C89" s="16"/>
      <c r="D89" s="16"/>
      <c r="E89" s="19"/>
      <c r="F89" s="19"/>
      <c r="G89" s="19"/>
      <c r="H89" s="19"/>
      <c r="I89" s="19"/>
      <c r="J89" s="19"/>
      <c r="K89" s="16"/>
      <c r="L89" s="56"/>
      <c r="M89" s="58"/>
      <c r="N89" s="57"/>
      <c r="O89" s="20"/>
      <c r="P89" s="20"/>
      <c r="Q89" s="20"/>
      <c r="R89" s="20"/>
      <c r="S89" s="20"/>
      <c r="T89" s="59"/>
    </row>
    <row r="90" spans="1:20" s="37" customFormat="1" ht="18" x14ac:dyDescent="0.3">
      <c r="A90" s="20"/>
      <c r="B90" s="16"/>
      <c r="C90" s="16"/>
      <c r="D90" s="16"/>
      <c r="E90" s="19"/>
      <c r="F90" s="19"/>
      <c r="G90" s="19"/>
      <c r="H90" s="19"/>
      <c r="I90" s="19"/>
      <c r="J90" s="19"/>
      <c r="K90" s="16"/>
      <c r="L90" s="56"/>
      <c r="M90" s="58"/>
      <c r="N90" s="57"/>
      <c r="O90" s="20"/>
      <c r="P90" s="20"/>
      <c r="Q90" s="20"/>
      <c r="R90" s="20"/>
      <c r="S90" s="20"/>
      <c r="T90" s="59"/>
    </row>
    <row r="91" spans="1:20" s="37" customFormat="1" ht="18" x14ac:dyDescent="0.3">
      <c r="A91" s="20"/>
      <c r="B91" s="16"/>
      <c r="C91" s="16"/>
      <c r="D91" s="16"/>
      <c r="E91" s="19"/>
      <c r="F91" s="19"/>
      <c r="G91" s="19"/>
      <c r="H91" s="19"/>
      <c r="I91" s="19"/>
      <c r="J91" s="19"/>
      <c r="K91" s="16"/>
      <c r="L91" s="56"/>
      <c r="M91" s="58"/>
      <c r="N91" s="57"/>
      <c r="O91" s="20"/>
      <c r="P91" s="20"/>
      <c r="Q91" s="20"/>
      <c r="R91" s="20"/>
      <c r="S91" s="20"/>
      <c r="T91" s="59"/>
    </row>
    <row r="92" spans="1:20" s="37" customFormat="1" ht="18" x14ac:dyDescent="0.3">
      <c r="A92" s="20"/>
      <c r="B92" s="16"/>
      <c r="C92" s="16"/>
      <c r="D92" s="16"/>
      <c r="E92" s="19"/>
      <c r="F92" s="19"/>
      <c r="G92" s="19"/>
      <c r="H92" s="19"/>
      <c r="I92" s="19"/>
      <c r="J92" s="19"/>
      <c r="K92" s="16"/>
      <c r="L92" s="56"/>
      <c r="M92" s="58"/>
      <c r="N92" s="57"/>
      <c r="O92" s="20"/>
      <c r="P92" s="20"/>
      <c r="Q92" s="20"/>
      <c r="R92" s="20"/>
      <c r="S92" s="20"/>
      <c r="T92" s="59"/>
    </row>
    <row r="93" spans="1:20" s="37" customFormat="1" ht="18" x14ac:dyDescent="0.3">
      <c r="A93" s="20"/>
      <c r="B93" s="16"/>
      <c r="C93" s="16"/>
      <c r="D93" s="16"/>
      <c r="E93" s="19"/>
      <c r="F93" s="19"/>
      <c r="G93" s="19"/>
      <c r="H93" s="19"/>
      <c r="I93" s="19"/>
      <c r="J93" s="19"/>
      <c r="K93" s="16"/>
      <c r="L93" s="56"/>
      <c r="M93" s="58"/>
      <c r="N93" s="57"/>
      <c r="O93" s="20"/>
      <c r="P93" s="20"/>
      <c r="Q93" s="20"/>
      <c r="R93" s="20"/>
      <c r="S93" s="20"/>
      <c r="T93" s="59"/>
    </row>
    <row r="94" spans="1:20" s="37" customFormat="1" ht="18" x14ac:dyDescent="0.3">
      <c r="A94" s="20"/>
      <c r="B94" s="16"/>
      <c r="C94" s="16"/>
      <c r="D94" s="16"/>
      <c r="E94" s="19"/>
      <c r="F94" s="19"/>
      <c r="G94" s="19"/>
      <c r="H94" s="19"/>
      <c r="I94" s="19"/>
      <c r="J94" s="19"/>
      <c r="K94" s="16"/>
      <c r="L94" s="56"/>
      <c r="M94" s="58"/>
      <c r="N94" s="57"/>
      <c r="O94" s="20"/>
      <c r="P94" s="20"/>
      <c r="Q94" s="20"/>
      <c r="R94" s="20"/>
      <c r="S94" s="20"/>
      <c r="T94" s="59"/>
    </row>
    <row r="95" spans="1:20" s="37" customFormat="1" ht="18" x14ac:dyDescent="0.3">
      <c r="A95" s="20"/>
      <c r="B95" s="16"/>
      <c r="C95" s="16"/>
      <c r="D95" s="16"/>
      <c r="E95" s="19"/>
      <c r="F95" s="19"/>
      <c r="G95" s="19"/>
      <c r="H95" s="19"/>
      <c r="I95" s="19"/>
      <c r="J95" s="19"/>
      <c r="K95" s="16"/>
      <c r="L95" s="56"/>
      <c r="M95" s="58"/>
      <c r="N95" s="57"/>
      <c r="O95" s="20"/>
      <c r="P95" s="20"/>
      <c r="Q95" s="20"/>
      <c r="R95" s="20"/>
      <c r="S95" s="20"/>
      <c r="T95" s="59"/>
    </row>
    <row r="96" spans="1:20" s="37" customFormat="1" ht="18" x14ac:dyDescent="0.3">
      <c r="A96" s="20"/>
      <c r="B96" s="16"/>
      <c r="C96" s="16"/>
      <c r="D96" s="16"/>
      <c r="E96" s="19"/>
      <c r="F96" s="19"/>
      <c r="G96" s="19"/>
      <c r="H96" s="19"/>
      <c r="I96" s="19"/>
      <c r="J96" s="19"/>
      <c r="K96" s="16"/>
      <c r="L96" s="56"/>
      <c r="M96" s="58"/>
      <c r="N96" s="57"/>
      <c r="O96" s="20"/>
      <c r="P96" s="20"/>
      <c r="Q96" s="20"/>
      <c r="R96" s="20"/>
      <c r="S96" s="20"/>
      <c r="T96" s="59"/>
    </row>
    <row r="97" spans="1:20" s="37" customFormat="1" ht="18" x14ac:dyDescent="0.3">
      <c r="A97" s="20"/>
      <c r="B97" s="16"/>
      <c r="C97" s="16"/>
      <c r="D97" s="16"/>
      <c r="E97" s="19"/>
      <c r="F97" s="19"/>
      <c r="G97" s="19"/>
      <c r="H97" s="19"/>
      <c r="I97" s="19"/>
      <c r="J97" s="19"/>
      <c r="K97" s="16"/>
      <c r="L97" s="56"/>
      <c r="M97" s="58"/>
      <c r="N97" s="57"/>
      <c r="O97" s="20"/>
      <c r="P97" s="20"/>
      <c r="Q97" s="20"/>
      <c r="R97" s="20"/>
      <c r="S97" s="20"/>
      <c r="T97" s="59"/>
    </row>
    <row r="98" spans="1:20" s="37" customFormat="1" ht="18" x14ac:dyDescent="0.3">
      <c r="A98" s="20"/>
      <c r="B98" s="16"/>
      <c r="C98" s="16"/>
      <c r="D98" s="16"/>
      <c r="E98" s="19"/>
      <c r="F98" s="19"/>
      <c r="G98" s="19"/>
      <c r="H98" s="19"/>
      <c r="I98" s="19"/>
      <c r="J98" s="19"/>
      <c r="K98" s="16"/>
      <c r="L98" s="56"/>
      <c r="M98" s="58"/>
      <c r="N98" s="57"/>
      <c r="O98" s="20"/>
      <c r="P98" s="20"/>
      <c r="Q98" s="20"/>
      <c r="R98" s="20"/>
      <c r="S98" s="20"/>
      <c r="T98" s="59"/>
    </row>
    <row r="99" spans="1:20" s="37" customFormat="1" ht="18" x14ac:dyDescent="0.3">
      <c r="A99" s="20"/>
      <c r="B99" s="16"/>
      <c r="C99" s="16"/>
      <c r="D99" s="16"/>
      <c r="E99" s="19"/>
      <c r="F99" s="19"/>
      <c r="G99" s="19"/>
      <c r="H99" s="19"/>
      <c r="I99" s="19"/>
      <c r="J99" s="19"/>
      <c r="K99" s="16"/>
      <c r="L99" s="56"/>
      <c r="M99" s="58"/>
      <c r="N99" s="57"/>
      <c r="O99" s="20"/>
      <c r="P99" s="20"/>
      <c r="Q99" s="20"/>
      <c r="R99" s="20"/>
      <c r="S99" s="20"/>
      <c r="T99" s="59"/>
    </row>
    <row r="100" spans="1:20" s="37" customFormat="1" ht="18" x14ac:dyDescent="0.3">
      <c r="A100" s="20"/>
      <c r="B100" s="16"/>
      <c r="C100" s="16"/>
      <c r="D100" s="16"/>
      <c r="E100" s="19"/>
      <c r="F100" s="19"/>
      <c r="G100" s="19"/>
      <c r="H100" s="19"/>
      <c r="I100" s="19"/>
      <c r="J100" s="19"/>
      <c r="K100" s="16"/>
      <c r="L100" s="56"/>
      <c r="M100" s="58"/>
      <c r="N100" s="57"/>
      <c r="O100" s="20"/>
      <c r="P100" s="20"/>
      <c r="Q100" s="20"/>
      <c r="R100" s="20"/>
      <c r="S100" s="20"/>
      <c r="T100" s="59"/>
    </row>
    <row r="101" spans="1:20" s="37" customFormat="1" ht="18" x14ac:dyDescent="0.3">
      <c r="A101" s="20"/>
      <c r="B101" s="16"/>
      <c r="C101" s="16"/>
      <c r="D101" s="16"/>
      <c r="E101" s="19"/>
      <c r="F101" s="19"/>
      <c r="G101" s="19"/>
      <c r="H101" s="19"/>
      <c r="I101" s="19"/>
      <c r="J101" s="19"/>
      <c r="K101" s="16"/>
      <c r="L101" s="56"/>
      <c r="M101" s="58"/>
      <c r="N101" s="57"/>
      <c r="O101" s="20"/>
      <c r="P101" s="20"/>
      <c r="Q101" s="20"/>
      <c r="R101" s="20"/>
      <c r="S101" s="20"/>
      <c r="T101" s="59"/>
    </row>
    <row r="102" spans="1:20" s="37" customFormat="1" ht="18" x14ac:dyDescent="0.3">
      <c r="A102" s="20"/>
      <c r="B102" s="16"/>
      <c r="C102" s="16"/>
      <c r="D102" s="16"/>
      <c r="E102" s="19"/>
      <c r="F102" s="19"/>
      <c r="G102" s="19"/>
      <c r="H102" s="19"/>
      <c r="I102" s="19"/>
      <c r="J102" s="19"/>
      <c r="K102" s="16"/>
      <c r="L102" s="56"/>
      <c r="M102" s="58"/>
      <c r="N102" s="57"/>
      <c r="O102" s="20"/>
      <c r="P102" s="20"/>
      <c r="Q102" s="20"/>
      <c r="R102" s="20"/>
      <c r="S102" s="20"/>
      <c r="T102" s="59"/>
    </row>
    <row r="103" spans="1:20" s="37" customFormat="1" ht="18" x14ac:dyDescent="0.3">
      <c r="A103" s="20"/>
      <c r="B103" s="16"/>
      <c r="C103" s="16"/>
      <c r="D103" s="16"/>
      <c r="E103" s="19"/>
      <c r="F103" s="19"/>
      <c r="G103" s="19"/>
      <c r="H103" s="19"/>
      <c r="I103" s="19"/>
      <c r="J103" s="19"/>
      <c r="K103" s="16"/>
      <c r="L103" s="56"/>
      <c r="M103" s="58"/>
      <c r="N103" s="57"/>
      <c r="O103" s="20"/>
      <c r="P103" s="20"/>
      <c r="Q103" s="20"/>
      <c r="R103" s="20"/>
      <c r="S103" s="20"/>
      <c r="T103" s="59"/>
    </row>
    <row r="104" spans="1:20" s="37" customFormat="1" ht="18" x14ac:dyDescent="0.3">
      <c r="A104" s="20"/>
      <c r="B104" s="16"/>
      <c r="C104" s="16"/>
      <c r="D104" s="16"/>
      <c r="E104" s="19"/>
      <c r="F104" s="19"/>
      <c r="G104" s="19"/>
      <c r="H104" s="19"/>
      <c r="I104" s="19"/>
      <c r="J104" s="19"/>
      <c r="K104" s="16"/>
      <c r="L104" s="56"/>
      <c r="M104" s="58"/>
      <c r="N104" s="57"/>
      <c r="O104" s="20"/>
      <c r="P104" s="20"/>
      <c r="Q104" s="20"/>
      <c r="R104" s="20"/>
      <c r="S104" s="20"/>
      <c r="T104" s="59"/>
    </row>
    <row r="105" spans="1:20" s="37" customFormat="1" ht="18" x14ac:dyDescent="0.3">
      <c r="A105" s="20"/>
      <c r="B105" s="16"/>
      <c r="C105" s="16"/>
      <c r="D105" s="16"/>
      <c r="E105" s="19"/>
      <c r="F105" s="19"/>
      <c r="G105" s="19"/>
      <c r="H105" s="19"/>
      <c r="I105" s="19"/>
      <c r="J105" s="19"/>
      <c r="K105" s="16"/>
      <c r="L105" s="56"/>
      <c r="M105" s="58"/>
      <c r="N105" s="57"/>
      <c r="O105" s="20"/>
      <c r="P105" s="20"/>
      <c r="Q105" s="20"/>
      <c r="R105" s="20"/>
      <c r="S105" s="20"/>
      <c r="T105" s="59"/>
    </row>
    <row r="106" spans="1:20" s="37" customFormat="1" ht="18" x14ac:dyDescent="0.3">
      <c r="A106" s="20"/>
      <c r="B106" s="16"/>
      <c r="C106" s="16"/>
      <c r="D106" s="16"/>
      <c r="E106" s="19"/>
      <c r="F106" s="19"/>
      <c r="G106" s="19"/>
      <c r="H106" s="19"/>
      <c r="I106" s="19"/>
      <c r="J106" s="19"/>
      <c r="K106" s="16"/>
      <c r="L106" s="56"/>
      <c r="M106" s="58"/>
      <c r="N106" s="57"/>
      <c r="O106" s="20"/>
      <c r="P106" s="20"/>
      <c r="Q106" s="20"/>
      <c r="R106" s="20"/>
      <c r="S106" s="20"/>
      <c r="T106" s="59"/>
    </row>
    <row r="107" spans="1:20" s="37" customFormat="1" ht="18" x14ac:dyDescent="0.3">
      <c r="A107" s="20"/>
      <c r="B107" s="16"/>
      <c r="C107" s="16"/>
      <c r="D107" s="16"/>
      <c r="E107" s="19"/>
      <c r="F107" s="19"/>
      <c r="G107" s="19"/>
      <c r="H107" s="19"/>
      <c r="I107" s="19"/>
      <c r="J107" s="19"/>
      <c r="K107" s="16"/>
      <c r="L107" s="56"/>
      <c r="M107" s="58"/>
      <c r="N107" s="57"/>
      <c r="O107" s="20"/>
      <c r="P107" s="20"/>
      <c r="Q107" s="20"/>
      <c r="R107" s="20"/>
      <c r="S107" s="20"/>
      <c r="T107" s="59"/>
    </row>
    <row r="108" spans="1:20" s="37" customFormat="1" ht="18" x14ac:dyDescent="0.3">
      <c r="A108" s="20"/>
      <c r="B108" s="16"/>
      <c r="C108" s="16"/>
      <c r="D108" s="16"/>
      <c r="E108" s="19"/>
      <c r="F108" s="19"/>
      <c r="G108" s="19"/>
      <c r="H108" s="19"/>
      <c r="I108" s="19"/>
      <c r="J108" s="19"/>
      <c r="K108" s="16"/>
      <c r="L108" s="56"/>
      <c r="M108" s="58"/>
      <c r="N108" s="57"/>
      <c r="O108" s="20"/>
      <c r="P108" s="20"/>
      <c r="Q108" s="20"/>
      <c r="R108" s="20"/>
      <c r="S108" s="20"/>
      <c r="T108" s="59"/>
    </row>
    <row r="109" spans="1:20" s="37" customFormat="1" ht="18" x14ac:dyDescent="0.3">
      <c r="A109" s="20"/>
      <c r="B109" s="16"/>
      <c r="C109" s="16"/>
      <c r="D109" s="16"/>
      <c r="E109" s="19"/>
      <c r="F109" s="19"/>
      <c r="G109" s="19"/>
      <c r="H109" s="19"/>
      <c r="I109" s="19"/>
      <c r="J109" s="19"/>
      <c r="K109" s="16"/>
      <c r="L109" s="56"/>
      <c r="M109" s="58"/>
      <c r="N109" s="57"/>
      <c r="O109" s="20"/>
      <c r="P109" s="20"/>
      <c r="Q109" s="20"/>
      <c r="R109" s="20"/>
      <c r="S109" s="20"/>
      <c r="T109" s="59"/>
    </row>
    <row r="110" spans="1:20" s="37" customFormat="1" ht="18" x14ac:dyDescent="0.3">
      <c r="A110" s="20"/>
      <c r="B110" s="16"/>
      <c r="C110" s="16"/>
      <c r="D110" s="16"/>
      <c r="E110" s="19"/>
      <c r="F110" s="19"/>
      <c r="G110" s="19"/>
      <c r="H110" s="19"/>
      <c r="I110" s="19"/>
      <c r="J110" s="19"/>
      <c r="K110" s="16"/>
      <c r="L110" s="56"/>
      <c r="M110" s="58"/>
      <c r="N110" s="57"/>
      <c r="O110" s="20"/>
      <c r="P110" s="20"/>
      <c r="Q110" s="20"/>
      <c r="R110" s="20"/>
      <c r="S110" s="20"/>
      <c r="T110" s="59"/>
    </row>
    <row r="111" spans="1:20" s="37" customFormat="1" ht="18" x14ac:dyDescent="0.3">
      <c r="A111" s="20"/>
      <c r="B111" s="16"/>
      <c r="C111" s="16"/>
      <c r="D111" s="16"/>
      <c r="E111" s="19"/>
      <c r="F111" s="19"/>
      <c r="G111" s="19"/>
      <c r="H111" s="19"/>
      <c r="I111" s="19"/>
      <c r="J111" s="19"/>
      <c r="K111" s="16"/>
      <c r="L111" s="56"/>
      <c r="M111" s="58"/>
      <c r="N111" s="57"/>
      <c r="O111" s="20"/>
      <c r="P111" s="20"/>
      <c r="Q111" s="20"/>
      <c r="R111" s="20"/>
      <c r="S111" s="20"/>
      <c r="T111" s="59"/>
    </row>
    <row r="112" spans="1:20" s="37" customFormat="1" ht="18" x14ac:dyDescent="0.3">
      <c r="A112" s="20"/>
      <c r="B112" s="16"/>
      <c r="C112" s="16"/>
      <c r="D112" s="16"/>
      <c r="E112" s="19"/>
      <c r="F112" s="19"/>
      <c r="G112" s="19"/>
      <c r="H112" s="19"/>
      <c r="I112" s="19"/>
      <c r="J112" s="19"/>
      <c r="K112" s="16"/>
      <c r="L112" s="56"/>
      <c r="M112" s="58"/>
      <c r="N112" s="57"/>
      <c r="O112" s="20"/>
      <c r="P112" s="20"/>
      <c r="Q112" s="20"/>
      <c r="R112" s="20"/>
      <c r="S112" s="20"/>
      <c r="T112" s="59"/>
    </row>
    <row r="113" spans="1:20" s="37" customFormat="1" ht="18" x14ac:dyDescent="0.3">
      <c r="A113" s="20"/>
      <c r="B113" s="16"/>
      <c r="C113" s="16"/>
      <c r="D113" s="16"/>
      <c r="E113" s="19"/>
      <c r="F113" s="19"/>
      <c r="G113" s="19"/>
      <c r="H113" s="19"/>
      <c r="I113" s="19"/>
      <c r="J113" s="19"/>
      <c r="K113" s="16"/>
      <c r="L113" s="56"/>
      <c r="M113" s="58"/>
      <c r="N113" s="57"/>
      <c r="O113" s="20"/>
      <c r="P113" s="20"/>
      <c r="Q113" s="20"/>
      <c r="R113" s="20"/>
      <c r="S113" s="20"/>
      <c r="T113" s="59"/>
    </row>
    <row r="114" spans="1:20" s="37" customFormat="1" ht="18" x14ac:dyDescent="0.3">
      <c r="A114" s="20"/>
      <c r="B114" s="16"/>
      <c r="C114" s="16"/>
      <c r="D114" s="16"/>
      <c r="E114" s="19"/>
      <c r="F114" s="19"/>
      <c r="G114" s="19"/>
      <c r="H114" s="19"/>
      <c r="I114" s="19"/>
      <c r="J114" s="19"/>
      <c r="K114" s="16"/>
      <c r="L114" s="56"/>
      <c r="M114" s="58"/>
      <c r="N114" s="57"/>
      <c r="O114" s="20"/>
      <c r="P114" s="20"/>
      <c r="Q114" s="20"/>
      <c r="R114" s="20"/>
      <c r="S114" s="20"/>
      <c r="T114" s="59"/>
    </row>
    <row r="115" spans="1:20" s="37" customFormat="1" ht="18" x14ac:dyDescent="0.3">
      <c r="A115" s="20"/>
      <c r="B115" s="16"/>
      <c r="C115" s="16"/>
      <c r="D115" s="16"/>
      <c r="E115" s="19"/>
      <c r="F115" s="19"/>
      <c r="G115" s="19"/>
      <c r="H115" s="19"/>
      <c r="I115" s="19"/>
      <c r="J115" s="19"/>
      <c r="K115" s="16"/>
      <c r="L115" s="56"/>
      <c r="M115" s="58"/>
      <c r="N115" s="57"/>
      <c r="O115" s="20"/>
      <c r="P115" s="20"/>
      <c r="Q115" s="20"/>
      <c r="R115" s="20"/>
      <c r="S115" s="20"/>
      <c r="T115" s="59"/>
    </row>
    <row r="116" spans="1:20" s="37" customFormat="1" ht="18" x14ac:dyDescent="0.3">
      <c r="A116" s="20"/>
      <c r="B116" s="16"/>
      <c r="C116" s="16"/>
      <c r="D116" s="16"/>
      <c r="E116" s="19"/>
      <c r="F116" s="19"/>
      <c r="G116" s="19"/>
      <c r="H116" s="19"/>
      <c r="I116" s="19"/>
      <c r="J116" s="19"/>
      <c r="K116" s="16"/>
      <c r="L116" s="56"/>
      <c r="M116" s="58"/>
      <c r="N116" s="57"/>
      <c r="O116" s="20"/>
      <c r="P116" s="20"/>
      <c r="Q116" s="20"/>
      <c r="R116" s="20"/>
      <c r="S116" s="20"/>
      <c r="T116" s="59"/>
    </row>
    <row r="117" spans="1:20" s="37" customFormat="1" ht="18" x14ac:dyDescent="0.3">
      <c r="A117" s="20"/>
      <c r="B117" s="16"/>
      <c r="C117" s="16"/>
      <c r="D117" s="16"/>
      <c r="E117" s="19"/>
      <c r="F117" s="19"/>
      <c r="G117" s="19"/>
      <c r="H117" s="19"/>
      <c r="I117" s="19"/>
      <c r="J117" s="19"/>
      <c r="K117" s="16"/>
      <c r="L117" s="56"/>
      <c r="M117" s="58"/>
      <c r="N117" s="57"/>
      <c r="O117" s="20"/>
      <c r="P117" s="20"/>
      <c r="Q117" s="20"/>
      <c r="R117" s="20"/>
      <c r="S117" s="20"/>
      <c r="T117" s="59"/>
    </row>
    <row r="118" spans="1:20" s="37" customFormat="1" ht="18" x14ac:dyDescent="0.3">
      <c r="A118" s="20"/>
      <c r="B118" s="16"/>
      <c r="C118" s="16"/>
      <c r="D118" s="16"/>
      <c r="E118" s="19"/>
      <c r="F118" s="19"/>
      <c r="G118" s="19"/>
      <c r="H118" s="19"/>
      <c r="I118" s="19"/>
      <c r="J118" s="19"/>
      <c r="K118" s="16"/>
      <c r="L118" s="56"/>
      <c r="M118" s="58"/>
      <c r="N118" s="57"/>
      <c r="O118" s="20"/>
      <c r="P118" s="20"/>
      <c r="Q118" s="20"/>
      <c r="R118" s="20"/>
      <c r="S118" s="20"/>
      <c r="T118" s="59"/>
    </row>
    <row r="119" spans="1:20" s="37" customFormat="1" ht="18" x14ac:dyDescent="0.3">
      <c r="A119" s="20"/>
      <c r="B119" s="16"/>
      <c r="C119" s="16"/>
      <c r="D119" s="16"/>
      <c r="E119" s="19"/>
      <c r="F119" s="19"/>
      <c r="G119" s="19"/>
      <c r="H119" s="19"/>
      <c r="I119" s="19"/>
      <c r="J119" s="19"/>
      <c r="K119" s="16"/>
      <c r="L119" s="56"/>
      <c r="M119" s="58"/>
      <c r="N119" s="57"/>
      <c r="O119" s="20"/>
      <c r="P119" s="20"/>
      <c r="Q119" s="20"/>
      <c r="R119" s="20"/>
      <c r="S119" s="20"/>
      <c r="T119" s="59"/>
    </row>
    <row r="120" spans="1:20" s="37" customFormat="1" ht="18" x14ac:dyDescent="0.3">
      <c r="A120" s="20"/>
      <c r="B120" s="16"/>
      <c r="C120" s="16"/>
      <c r="D120" s="16"/>
      <c r="E120" s="19"/>
      <c r="F120" s="19"/>
      <c r="G120" s="19"/>
      <c r="H120" s="19"/>
      <c r="I120" s="19"/>
      <c r="J120" s="19"/>
      <c r="K120" s="16"/>
      <c r="L120" s="56"/>
      <c r="M120" s="58"/>
      <c r="N120" s="57"/>
      <c r="O120" s="20"/>
      <c r="P120" s="20"/>
      <c r="Q120" s="20"/>
      <c r="R120" s="20"/>
      <c r="S120" s="20"/>
      <c r="T120" s="59"/>
    </row>
    <row r="121" spans="1:20" s="37" customFormat="1" ht="18" x14ac:dyDescent="0.3">
      <c r="A121" s="20"/>
      <c r="B121" s="16"/>
      <c r="C121" s="16"/>
      <c r="D121" s="16"/>
      <c r="E121" s="19"/>
      <c r="F121" s="19"/>
      <c r="G121" s="19"/>
      <c r="H121" s="19"/>
      <c r="I121" s="19"/>
      <c r="J121" s="19"/>
      <c r="K121" s="16"/>
      <c r="L121" s="56"/>
      <c r="M121" s="58"/>
      <c r="N121" s="57"/>
      <c r="O121" s="20"/>
      <c r="P121" s="20"/>
      <c r="Q121" s="20"/>
      <c r="R121" s="20"/>
      <c r="S121" s="20"/>
      <c r="T121" s="59"/>
    </row>
    <row r="122" spans="1:20" s="37" customFormat="1" ht="18" x14ac:dyDescent="0.3">
      <c r="A122" s="20"/>
      <c r="B122" s="16"/>
      <c r="C122" s="16"/>
      <c r="D122" s="16"/>
      <c r="E122" s="19"/>
      <c r="F122" s="19"/>
      <c r="G122" s="19"/>
      <c r="H122" s="19"/>
      <c r="I122" s="19"/>
      <c r="J122" s="19"/>
      <c r="K122" s="16"/>
      <c r="L122" s="56"/>
      <c r="M122" s="58"/>
      <c r="N122" s="57"/>
      <c r="O122" s="20"/>
      <c r="P122" s="20"/>
      <c r="Q122" s="20"/>
      <c r="R122" s="20"/>
      <c r="S122" s="20"/>
      <c r="T122" s="59"/>
    </row>
  </sheetData>
  <mergeCells count="6">
    <mergeCell ref="A1:B1"/>
    <mergeCell ref="C1:I1"/>
    <mergeCell ref="N1:O2"/>
    <mergeCell ref="P1:T2"/>
    <mergeCell ref="A2:B2"/>
    <mergeCell ref="C2:I2"/>
  </mergeCells>
  <conditionalFormatting sqref="A4:O4">
    <cfRule type="expression" dxfId="89" priority="191">
      <formula>IF(AND($C4="NO",$D4="16GA",$E4&gt;168),TRUE,FALSE)</formula>
    </cfRule>
  </conditionalFormatting>
  <conditionalFormatting sqref="A6:O6">
    <cfRule type="expression" dxfId="88" priority="187">
      <formula>IF(AND($C6="NO",$D6="16GA",$E6&gt;168),TRUE,FALSE)</formula>
    </cfRule>
  </conditionalFormatting>
  <conditionalFormatting sqref="A8:O8">
    <cfRule type="expression" dxfId="87" priority="183">
      <formula>IF(AND($C8="NO",$D8="16GA",$E8&gt;168),TRUE,FALSE)</formula>
    </cfRule>
  </conditionalFormatting>
  <conditionalFormatting sqref="A10:O10">
    <cfRule type="expression" dxfId="86" priority="179">
      <formula>IF(AND($C10="NO",$D10="16GA",$E10&gt;168),TRUE,FALSE)</formula>
    </cfRule>
  </conditionalFormatting>
  <conditionalFormatting sqref="A12:O12">
    <cfRule type="expression" dxfId="85" priority="175">
      <formula>IF(AND($C12="NO",$D12="16GA",$E12&gt;168),TRUE,FALSE)</formula>
    </cfRule>
  </conditionalFormatting>
  <conditionalFormatting sqref="A14:O14">
    <cfRule type="expression" dxfId="84" priority="171">
      <formula>IF(AND($C14="NO",$D14="16GA",$E14&gt;168),TRUE,FALSE)</formula>
    </cfRule>
  </conditionalFormatting>
  <conditionalFormatting sqref="A30:O30">
    <cfRule type="expression" dxfId="83" priority="125">
      <formula>IF(AND($C30="NO",$D30="16GA",$E30&gt;168),TRUE,FALSE)</formula>
    </cfRule>
  </conditionalFormatting>
  <conditionalFormatting sqref="A40:O40">
    <cfRule type="expression" dxfId="82" priority="97">
      <formula>IF(AND($C40="NO",$D40="16GA",$E40&gt;168),TRUE,FALSE)</formula>
    </cfRule>
  </conditionalFormatting>
  <conditionalFormatting sqref="A51:O51">
    <cfRule type="expression" dxfId="81" priority="66">
      <formula>IF(AND($C51="NO",$D51="16GA",$E51&gt;168),TRUE,FALSE)</formula>
    </cfRule>
  </conditionalFormatting>
  <conditionalFormatting sqref="A55:O55">
    <cfRule type="expression" dxfId="80" priority="56">
      <formula>IF(AND($C55="NO",$D55="16GA",$E55&gt;168),TRUE,FALSE)</formula>
    </cfRule>
  </conditionalFormatting>
  <conditionalFormatting sqref="A64:O64">
    <cfRule type="expression" dxfId="79" priority="31">
      <formula>IF(AND($C64="NO",$D64="16GA",$E64&gt;168),TRUE,FALSE)</formula>
    </cfRule>
  </conditionalFormatting>
  <conditionalFormatting sqref="A5:T5">
    <cfRule type="expression" dxfId="78" priority="189">
      <formula>IF(AND($C5="NO",$D5="16GA",$E5&gt;168),TRUE,FALSE)</formula>
    </cfRule>
  </conditionalFormatting>
  <conditionalFormatting sqref="A7:T7">
    <cfRule type="expression" dxfId="77" priority="186">
      <formula>IF(AND($C7="NO",$D7="16GA",$E7&gt;168),TRUE,FALSE)</formula>
    </cfRule>
  </conditionalFormatting>
  <conditionalFormatting sqref="A9:T9">
    <cfRule type="expression" dxfId="76" priority="182">
      <formula>IF(AND($C9="NO",$D9="16GA",$E9&gt;168),TRUE,FALSE)</formula>
    </cfRule>
  </conditionalFormatting>
  <conditionalFormatting sqref="A11:T11">
    <cfRule type="expression" dxfId="75" priority="178">
      <formula>IF(AND($C11="NO",$D11="16GA",$E11&gt;168),TRUE,FALSE)</formula>
    </cfRule>
  </conditionalFormatting>
  <conditionalFormatting sqref="A13:T13">
    <cfRule type="expression" dxfId="74" priority="174">
      <formula>IF(AND($C13="NO",$D13="16GA",$E13&gt;168),TRUE,FALSE)</formula>
    </cfRule>
  </conditionalFormatting>
  <conditionalFormatting sqref="A15:T29">
    <cfRule type="expression" dxfId="73" priority="128">
      <formula>IF(AND($C15="NO",$D15="16GA",$E15&gt;168),TRUE,FALSE)</formula>
    </cfRule>
  </conditionalFormatting>
  <conditionalFormatting sqref="A31:T39">
    <cfRule type="expression" dxfId="72" priority="100">
      <formula>IF(AND($C31="NO",$D31="16GA",$E31&gt;168),TRUE,FALSE)</formula>
    </cfRule>
  </conditionalFormatting>
  <conditionalFormatting sqref="A41:T50">
    <cfRule type="expression" dxfId="71" priority="69">
      <formula>IF(AND($C41="NO",$D41="16GA",$E41&gt;168),TRUE,FALSE)</formula>
    </cfRule>
  </conditionalFormatting>
  <conditionalFormatting sqref="A52:T54">
    <cfRule type="expression" dxfId="70" priority="59">
      <formula>IF(AND($C52="NO",$D52="16GA",$E52&gt;168),TRUE,FALSE)</formula>
    </cfRule>
  </conditionalFormatting>
  <conditionalFormatting sqref="A56:T63">
    <cfRule type="expression" dxfId="69" priority="34">
      <formula>IF(AND($C56="NO",$D56="16GA",$E56&gt;168),TRUE,FALSE)</formula>
    </cfRule>
  </conditionalFormatting>
  <conditionalFormatting sqref="A65:T74">
    <cfRule type="expression" dxfId="68" priority="2">
      <formula>IF(AND($C65="NO",$D65="16GA",$E65&gt;168),TRUE,FALSE)</formula>
    </cfRule>
  </conditionalFormatting>
  <printOptions horizontalCentered="1"/>
  <pageMargins left="0.19685039370078738" right="0.19685039370078738" top="0.19685039370078738" bottom="0.27559055118110232" header="0.11811023622047243" footer="0.11811023622047243"/>
  <pageSetup paperSize="3" scale="74" firstPageNumber="0" fitToHeight="0" orientation="landscape" r:id="rId1"/>
  <headerFooter>
    <oddFooter>&amp;C&amp;"Calibri,Bold"&amp;14&amp;A&amp;R&amp;"Calibri,Bold"&amp;14 Sheet &amp;P of &amp;N</oddFoot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597CDE-0D9B-407B-99DC-A63FF717A907}">
          <x14:formula1>
            <xm:f>'Sheet Metal Std'!$E$1:$K$1</xm:f>
          </x14:formula1>
          <x14:formula2>
            <xm:f>0</xm:f>
          </x14:formula2>
          <xm:sqref>P75:P76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0C42-0A50-4646-92F1-58C95F6513BD}">
  <sheetPr codeName="Sheet6">
    <pageSetUpPr fitToPage="1"/>
  </sheetPr>
  <dimension ref="A1:ALZ122"/>
  <sheetViews>
    <sheetView showGridLines="0" zoomScaleNormal="100" workbookViewId="0">
      <selection sqref="A1:B1"/>
    </sheetView>
  </sheetViews>
  <sheetFormatPr defaultColWidth="10.44140625" defaultRowHeight="15.6" x14ac:dyDescent="0.3"/>
  <cols>
    <col min="1" max="1" width="10.33203125" style="20" bestFit="1" customWidth="1"/>
    <col min="2" max="2" width="6.5546875" style="16" bestFit="1" customWidth="1"/>
    <col min="3" max="3" width="16.109375" style="16" bestFit="1" customWidth="1"/>
    <col min="4" max="4" width="8.77734375" style="16" bestFit="1" customWidth="1"/>
    <col min="5" max="5" width="9.6640625" style="19" bestFit="1" customWidth="1"/>
    <col min="6" max="8" width="10.33203125" style="19" customWidth="1"/>
    <col min="9" max="9" width="11.6640625" style="19" customWidth="1"/>
    <col min="10" max="10" width="10.21875" style="19" customWidth="1"/>
    <col min="11" max="11" width="12" style="16" bestFit="1" customWidth="1"/>
    <col min="12" max="12" width="17.21875" style="16" bestFit="1" customWidth="1"/>
    <col min="13" max="13" width="28.33203125" style="21" bestFit="1" customWidth="1"/>
    <col min="14" max="14" width="34.77734375" style="20" customWidth="1"/>
    <col min="15" max="15" width="11.44140625" style="20" bestFit="1" customWidth="1"/>
    <col min="16" max="16" width="12.44140625" style="20" bestFit="1" customWidth="1"/>
    <col min="17" max="17" width="18.109375" style="20" bestFit="1" customWidth="1"/>
    <col min="18" max="18" width="13.33203125" style="20" bestFit="1" customWidth="1"/>
    <col min="19" max="19" width="18.88671875" style="20" bestFit="1" customWidth="1"/>
    <col min="20" max="20" width="11.5546875" style="17" bestFit="1" customWidth="1"/>
    <col min="21" max="1014" width="10.44140625" style="15"/>
    <col min="1015" max="16384" width="10.44140625" style="17"/>
  </cols>
  <sheetData>
    <row r="1" spans="1:1014" ht="18" x14ac:dyDescent="0.3">
      <c r="A1" s="202" t="s">
        <v>78</v>
      </c>
      <c r="B1" s="202"/>
      <c r="C1" s="203" t="s">
        <v>220</v>
      </c>
      <c r="D1" s="204"/>
      <c r="E1" s="204"/>
      <c r="F1" s="204"/>
      <c r="G1" s="204"/>
      <c r="H1" s="204"/>
      <c r="I1" s="205"/>
      <c r="J1" s="38" t="s">
        <v>93</v>
      </c>
      <c r="K1" s="42" t="s">
        <v>218</v>
      </c>
      <c r="L1" s="38" t="s">
        <v>80</v>
      </c>
      <c r="M1" s="55" t="s">
        <v>218</v>
      </c>
      <c r="N1" s="196" t="s">
        <v>219</v>
      </c>
      <c r="O1" s="198"/>
      <c r="P1" s="196" t="s">
        <v>219</v>
      </c>
      <c r="Q1" s="197"/>
      <c r="R1" s="197"/>
      <c r="S1" s="197"/>
      <c r="T1" s="198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</row>
    <row r="2" spans="1:1014" ht="18" x14ac:dyDescent="0.3">
      <c r="A2" s="202" t="s">
        <v>79</v>
      </c>
      <c r="B2" s="202"/>
      <c r="C2" s="206" t="s">
        <v>217</v>
      </c>
      <c r="D2" s="207"/>
      <c r="E2" s="207"/>
      <c r="F2" s="207"/>
      <c r="G2" s="207"/>
      <c r="H2" s="207"/>
      <c r="I2" s="208"/>
      <c r="J2" s="39" t="s">
        <v>81</v>
      </c>
      <c r="K2" s="43">
        <v>45630</v>
      </c>
      <c r="L2" s="39" t="s">
        <v>82</v>
      </c>
      <c r="M2" s="55" t="s">
        <v>218</v>
      </c>
      <c r="N2" s="199"/>
      <c r="O2" s="201"/>
      <c r="P2" s="199"/>
      <c r="Q2" s="200"/>
      <c r="R2" s="200"/>
      <c r="S2" s="200"/>
      <c r="T2" s="201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</row>
    <row r="3" spans="1:1014" s="36" customFormat="1" ht="18" x14ac:dyDescent="0.3">
      <c r="A3" s="32" t="s">
        <v>92</v>
      </c>
      <c r="B3" s="33" t="s">
        <v>166</v>
      </c>
      <c r="C3" s="33" t="s">
        <v>165</v>
      </c>
      <c r="D3" s="33" t="s">
        <v>0</v>
      </c>
      <c r="E3" s="33" t="s">
        <v>42</v>
      </c>
      <c r="F3" s="34" t="s">
        <v>41</v>
      </c>
      <c r="G3" s="34" t="s">
        <v>43</v>
      </c>
      <c r="H3" s="34" t="s">
        <v>44</v>
      </c>
      <c r="I3" s="34" t="s">
        <v>45</v>
      </c>
      <c r="J3" s="34" t="s">
        <v>46</v>
      </c>
      <c r="K3" s="34" t="s">
        <v>47</v>
      </c>
      <c r="L3" s="33" t="s">
        <v>167</v>
      </c>
      <c r="M3" s="33" t="s">
        <v>40</v>
      </c>
      <c r="N3" s="33" t="s">
        <v>39</v>
      </c>
      <c r="O3" s="33" t="s">
        <v>168</v>
      </c>
      <c r="P3" s="33" t="s">
        <v>91</v>
      </c>
      <c r="Q3" s="44" t="s">
        <v>48</v>
      </c>
      <c r="R3" s="45" t="s">
        <v>83</v>
      </c>
      <c r="S3" s="45" t="s">
        <v>164</v>
      </c>
      <c r="T3" s="45" t="s">
        <v>77</v>
      </c>
    </row>
    <row r="4" spans="1:1014" s="37" customFormat="1" ht="18" x14ac:dyDescent="0.3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169"/>
      <c r="M4" s="160" t="s">
        <v>134</v>
      </c>
      <c r="N4" s="169"/>
      <c r="O4" s="88"/>
      <c r="P4" s="89"/>
      <c r="Q4" s="89"/>
      <c r="R4" s="89"/>
      <c r="S4" s="89"/>
      <c r="T4" s="185"/>
    </row>
    <row r="5" spans="1:1014" s="37" customFormat="1" ht="18" x14ac:dyDescent="0.3">
      <c r="A5" s="91">
        <v>1724906</v>
      </c>
      <c r="B5" s="92">
        <v>27</v>
      </c>
      <c r="C5" s="92" t="s">
        <v>156</v>
      </c>
      <c r="D5" s="92" t="s">
        <v>1</v>
      </c>
      <c r="E5" s="93">
        <v>160.05000000000001</v>
      </c>
      <c r="F5" s="93">
        <v>3.07</v>
      </c>
      <c r="G5" s="93">
        <v>0</v>
      </c>
      <c r="H5" s="93">
        <v>0</v>
      </c>
      <c r="I5" s="93">
        <v>16.062000000000001</v>
      </c>
      <c r="J5" s="93"/>
      <c r="K5" s="93">
        <v>26.5</v>
      </c>
      <c r="L5" s="176" t="s">
        <v>96</v>
      </c>
      <c r="M5" s="161" t="s">
        <v>95</v>
      </c>
      <c r="N5" s="161" t="s">
        <v>135</v>
      </c>
      <c r="O5" s="92" t="s">
        <v>134</v>
      </c>
      <c r="P5" s="94"/>
      <c r="Q5" s="94" t="s">
        <v>8</v>
      </c>
      <c r="R5" s="94" t="s">
        <v>84</v>
      </c>
      <c r="S5" s="94" t="s">
        <v>160</v>
      </c>
      <c r="T5" s="161"/>
    </row>
    <row r="6" spans="1:1014" s="37" customFormat="1" ht="18" x14ac:dyDescent="0.3">
      <c r="A6" s="87"/>
      <c r="B6" s="88"/>
      <c r="C6" s="88"/>
      <c r="D6" s="88"/>
      <c r="E6" s="88"/>
      <c r="F6" s="88"/>
      <c r="G6" s="88"/>
      <c r="H6" s="88"/>
      <c r="I6" s="88"/>
      <c r="J6" s="88"/>
      <c r="K6" s="88"/>
      <c r="L6" s="169"/>
      <c r="M6" s="160" t="s">
        <v>136</v>
      </c>
      <c r="N6" s="169"/>
      <c r="O6" s="88"/>
      <c r="P6" s="89"/>
      <c r="Q6" s="89"/>
      <c r="R6" s="89"/>
      <c r="S6" s="89"/>
      <c r="T6" s="185"/>
    </row>
    <row r="7" spans="1:1014" s="37" customFormat="1" ht="18" x14ac:dyDescent="0.3">
      <c r="A7" s="91">
        <v>1724906</v>
      </c>
      <c r="B7" s="92">
        <v>8</v>
      </c>
      <c r="C7" s="92" t="s">
        <v>156</v>
      </c>
      <c r="D7" s="92" t="s">
        <v>1</v>
      </c>
      <c r="E7" s="93">
        <v>160.05000000000001</v>
      </c>
      <c r="F7" s="93">
        <v>3.07</v>
      </c>
      <c r="G7" s="93">
        <v>0</v>
      </c>
      <c r="H7" s="93">
        <v>0</v>
      </c>
      <c r="I7" s="93">
        <v>16.062000000000001</v>
      </c>
      <c r="J7" s="93"/>
      <c r="K7" s="93">
        <v>26.5</v>
      </c>
      <c r="L7" s="176" t="s">
        <v>96</v>
      </c>
      <c r="M7" s="161" t="s">
        <v>95</v>
      </c>
      <c r="N7" s="161" t="s">
        <v>135</v>
      </c>
      <c r="O7" s="92" t="s">
        <v>136</v>
      </c>
      <c r="P7" s="94"/>
      <c r="Q7" s="94" t="s">
        <v>8</v>
      </c>
      <c r="R7" s="94" t="s">
        <v>84</v>
      </c>
      <c r="S7" s="94" t="s">
        <v>160</v>
      </c>
      <c r="T7" s="161"/>
    </row>
    <row r="8" spans="1:1014" s="37" customFormat="1" ht="18" x14ac:dyDescent="0.3">
      <c r="A8" s="87"/>
      <c r="B8" s="88"/>
      <c r="C8" s="88"/>
      <c r="D8" s="88"/>
      <c r="E8" s="88"/>
      <c r="F8" s="88"/>
      <c r="G8" s="88"/>
      <c r="H8" s="88"/>
      <c r="I8" s="88"/>
      <c r="J8" s="88"/>
      <c r="K8" s="88"/>
      <c r="L8" s="169"/>
      <c r="M8" s="160" t="s">
        <v>137</v>
      </c>
      <c r="N8" s="169"/>
      <c r="O8" s="88"/>
      <c r="P8" s="89"/>
      <c r="Q8" s="89"/>
      <c r="R8" s="89"/>
      <c r="S8" s="89"/>
      <c r="T8" s="185"/>
    </row>
    <row r="9" spans="1:1014" s="37" customFormat="1" ht="18" x14ac:dyDescent="0.3">
      <c r="A9" s="99">
        <v>1724890</v>
      </c>
      <c r="B9" s="100">
        <v>17</v>
      </c>
      <c r="C9" s="100" t="s">
        <v>156</v>
      </c>
      <c r="D9" s="100" t="s">
        <v>2</v>
      </c>
      <c r="E9" s="101">
        <v>144.65</v>
      </c>
      <c r="F9" s="101">
        <v>3.02</v>
      </c>
      <c r="G9" s="101">
        <v>0</v>
      </c>
      <c r="H9" s="101">
        <v>0</v>
      </c>
      <c r="I9" s="101">
        <v>16</v>
      </c>
      <c r="J9" s="101"/>
      <c r="K9" s="101">
        <v>26.5</v>
      </c>
      <c r="L9" s="162" t="s">
        <v>96</v>
      </c>
      <c r="M9" s="162" t="s">
        <v>97</v>
      </c>
      <c r="N9" s="162" t="s">
        <v>138</v>
      </c>
      <c r="O9" s="100" t="s">
        <v>137</v>
      </c>
      <c r="P9" s="100"/>
      <c r="Q9" s="100" t="s">
        <v>8</v>
      </c>
      <c r="R9" s="100" t="s">
        <v>86</v>
      </c>
      <c r="S9" s="100" t="s">
        <v>161</v>
      </c>
      <c r="T9" s="162"/>
    </row>
    <row r="10" spans="1:1014" s="37" customFormat="1" ht="18" x14ac:dyDescent="0.3">
      <c r="A10" s="87"/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169"/>
      <c r="M10" s="160" t="s">
        <v>139</v>
      </c>
      <c r="N10" s="169"/>
      <c r="O10" s="88"/>
      <c r="P10" s="89"/>
      <c r="Q10" s="89"/>
      <c r="R10" s="89"/>
      <c r="S10" s="89"/>
      <c r="T10" s="185"/>
    </row>
    <row r="11" spans="1:1014" s="37" customFormat="1" ht="18" x14ac:dyDescent="0.3">
      <c r="A11" s="99">
        <v>1724890</v>
      </c>
      <c r="B11" s="100">
        <v>16</v>
      </c>
      <c r="C11" s="100" t="s">
        <v>156</v>
      </c>
      <c r="D11" s="100" t="s">
        <v>2</v>
      </c>
      <c r="E11" s="101">
        <v>144.65</v>
      </c>
      <c r="F11" s="101">
        <v>3.02</v>
      </c>
      <c r="G11" s="101">
        <v>0</v>
      </c>
      <c r="H11" s="101">
        <v>0</v>
      </c>
      <c r="I11" s="101">
        <v>16</v>
      </c>
      <c r="J11" s="101"/>
      <c r="K11" s="101">
        <v>26.5</v>
      </c>
      <c r="L11" s="162" t="s">
        <v>96</v>
      </c>
      <c r="M11" s="162" t="s">
        <v>97</v>
      </c>
      <c r="N11" s="162" t="s">
        <v>138</v>
      </c>
      <c r="O11" s="100" t="s">
        <v>139</v>
      </c>
      <c r="P11" s="100"/>
      <c r="Q11" s="100" t="s">
        <v>8</v>
      </c>
      <c r="R11" s="100" t="s">
        <v>86</v>
      </c>
      <c r="S11" s="100" t="s">
        <v>161</v>
      </c>
      <c r="T11" s="162"/>
    </row>
    <row r="12" spans="1:1014" s="37" customFormat="1" ht="18" x14ac:dyDescent="0.3">
      <c r="A12" s="87"/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169"/>
      <c r="M12" s="160" t="s">
        <v>185</v>
      </c>
      <c r="N12" s="169"/>
      <c r="O12" s="88"/>
      <c r="P12" s="89"/>
      <c r="Q12" s="89"/>
      <c r="R12" s="89"/>
      <c r="S12" s="89"/>
      <c r="T12" s="185"/>
    </row>
    <row r="13" spans="1:1014" s="37" customFormat="1" ht="18" x14ac:dyDescent="0.3">
      <c r="A13" s="99">
        <v>1724890</v>
      </c>
      <c r="B13" s="100">
        <v>1</v>
      </c>
      <c r="C13" s="100" t="s">
        <v>156</v>
      </c>
      <c r="D13" s="100" t="s">
        <v>2</v>
      </c>
      <c r="E13" s="101">
        <v>144.65</v>
      </c>
      <c r="F13" s="101">
        <v>3.02</v>
      </c>
      <c r="G13" s="101">
        <v>0</v>
      </c>
      <c r="H13" s="101">
        <v>0</v>
      </c>
      <c r="I13" s="101">
        <v>16</v>
      </c>
      <c r="J13" s="101"/>
      <c r="K13" s="101">
        <v>26.5</v>
      </c>
      <c r="L13" s="162" t="s">
        <v>96</v>
      </c>
      <c r="M13" s="162" t="s">
        <v>97</v>
      </c>
      <c r="N13" s="162" t="s">
        <v>138</v>
      </c>
      <c r="O13" s="100" t="s">
        <v>185</v>
      </c>
      <c r="P13" s="100"/>
      <c r="Q13" s="100" t="s">
        <v>8</v>
      </c>
      <c r="R13" s="100" t="s">
        <v>86</v>
      </c>
      <c r="S13" s="100" t="s">
        <v>161</v>
      </c>
      <c r="T13" s="162"/>
    </row>
    <row r="14" spans="1:1014" s="37" customFormat="1" ht="18" x14ac:dyDescent="0.3">
      <c r="A14" s="87"/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169"/>
      <c r="M14" s="160" t="s">
        <v>140</v>
      </c>
      <c r="N14" s="169"/>
      <c r="O14" s="88"/>
      <c r="P14" s="89"/>
      <c r="Q14" s="89"/>
      <c r="R14" s="89"/>
      <c r="S14" s="89"/>
      <c r="T14" s="185"/>
    </row>
    <row r="15" spans="1:1014" s="37" customFormat="1" ht="18" x14ac:dyDescent="0.3">
      <c r="A15" s="91">
        <v>1724924</v>
      </c>
      <c r="B15" s="92">
        <v>1</v>
      </c>
      <c r="C15" s="92" t="s">
        <v>156</v>
      </c>
      <c r="D15" s="92" t="s">
        <v>1</v>
      </c>
      <c r="E15" s="93">
        <v>47.284999999999997</v>
      </c>
      <c r="F15" s="93">
        <v>3.0710000000000002</v>
      </c>
      <c r="G15" s="93">
        <v>1.75</v>
      </c>
      <c r="H15" s="93">
        <v>0</v>
      </c>
      <c r="I15" s="93">
        <v>16.062000000000001</v>
      </c>
      <c r="J15" s="93"/>
      <c r="K15" s="93">
        <v>26.5</v>
      </c>
      <c r="L15" s="176" t="s">
        <v>96</v>
      </c>
      <c r="M15" s="161" t="s">
        <v>187</v>
      </c>
      <c r="N15" s="161" t="s">
        <v>99</v>
      </c>
      <c r="O15" s="92" t="s">
        <v>140</v>
      </c>
      <c r="P15" s="92"/>
      <c r="Q15" s="94" t="s">
        <v>8</v>
      </c>
      <c r="R15" s="94" t="s">
        <v>84</v>
      </c>
      <c r="S15" s="94" t="s">
        <v>160</v>
      </c>
      <c r="T15" s="161"/>
    </row>
    <row r="16" spans="1:1014" s="37" customFormat="1" ht="18" x14ac:dyDescent="0.3">
      <c r="A16" s="111">
        <v>1724928</v>
      </c>
      <c r="B16" s="112">
        <v>6</v>
      </c>
      <c r="C16" s="112" t="s">
        <v>156</v>
      </c>
      <c r="D16" s="112" t="s">
        <v>3</v>
      </c>
      <c r="E16" s="113">
        <v>135.93</v>
      </c>
      <c r="F16" s="113">
        <v>3</v>
      </c>
      <c r="G16" s="113">
        <v>1.75</v>
      </c>
      <c r="H16" s="113">
        <v>0</v>
      </c>
      <c r="I16" s="113">
        <v>15.968</v>
      </c>
      <c r="J16" s="113"/>
      <c r="K16" s="113">
        <v>26.5</v>
      </c>
      <c r="L16" s="178" t="s">
        <v>96</v>
      </c>
      <c r="M16" s="164" t="s">
        <v>98</v>
      </c>
      <c r="N16" s="164" t="s">
        <v>99</v>
      </c>
      <c r="O16" s="112" t="s">
        <v>140</v>
      </c>
      <c r="P16" s="114"/>
      <c r="Q16" s="114" t="s">
        <v>8</v>
      </c>
      <c r="R16" s="114" t="s">
        <v>88</v>
      </c>
      <c r="S16" s="114" t="s">
        <v>162</v>
      </c>
      <c r="T16" s="164"/>
    </row>
    <row r="17" spans="1:20" s="37" customFormat="1" ht="18" x14ac:dyDescent="0.3">
      <c r="A17" s="111">
        <v>1724931</v>
      </c>
      <c r="B17" s="112">
        <v>1</v>
      </c>
      <c r="C17" s="112" t="s">
        <v>156</v>
      </c>
      <c r="D17" s="112" t="s">
        <v>3</v>
      </c>
      <c r="E17" s="113">
        <v>135.92660000000001</v>
      </c>
      <c r="F17" s="113">
        <v>3</v>
      </c>
      <c r="G17" s="113">
        <v>1.75</v>
      </c>
      <c r="H17" s="113">
        <v>1E-4</v>
      </c>
      <c r="I17" s="113">
        <v>15.968</v>
      </c>
      <c r="J17" s="113"/>
      <c r="K17" s="113">
        <v>26.5</v>
      </c>
      <c r="L17" s="178" t="s">
        <v>96</v>
      </c>
      <c r="M17" s="164" t="s">
        <v>98</v>
      </c>
      <c r="N17" s="164" t="s">
        <v>99</v>
      </c>
      <c r="O17" s="112" t="s">
        <v>140</v>
      </c>
      <c r="P17" s="112"/>
      <c r="Q17" s="114" t="s">
        <v>8</v>
      </c>
      <c r="R17" s="114" t="s">
        <v>88</v>
      </c>
      <c r="S17" s="114" t="s">
        <v>162</v>
      </c>
      <c r="T17" s="164"/>
    </row>
    <row r="18" spans="1:20" s="37" customFormat="1" ht="18" x14ac:dyDescent="0.3">
      <c r="A18" s="111">
        <v>1724928</v>
      </c>
      <c r="B18" s="112">
        <v>5</v>
      </c>
      <c r="C18" s="112" t="s">
        <v>156</v>
      </c>
      <c r="D18" s="112" t="s">
        <v>3</v>
      </c>
      <c r="E18" s="113">
        <v>135.93</v>
      </c>
      <c r="F18" s="113">
        <v>3</v>
      </c>
      <c r="G18" s="113">
        <v>1.75</v>
      </c>
      <c r="H18" s="113">
        <v>0</v>
      </c>
      <c r="I18" s="113">
        <v>15.968</v>
      </c>
      <c r="J18" s="113"/>
      <c r="K18" s="113">
        <v>26.5</v>
      </c>
      <c r="L18" s="178" t="s">
        <v>96</v>
      </c>
      <c r="M18" s="164" t="s">
        <v>98</v>
      </c>
      <c r="N18" s="164" t="s">
        <v>99</v>
      </c>
      <c r="O18" s="112" t="s">
        <v>140</v>
      </c>
      <c r="P18" s="112"/>
      <c r="Q18" s="114" t="s">
        <v>8</v>
      </c>
      <c r="R18" s="114" t="s">
        <v>88</v>
      </c>
      <c r="S18" s="114" t="s">
        <v>162</v>
      </c>
      <c r="T18" s="164"/>
    </row>
    <row r="19" spans="1:20" s="37" customFormat="1" ht="18" x14ac:dyDescent="0.3">
      <c r="A19" s="111">
        <v>1724928</v>
      </c>
      <c r="B19" s="112">
        <v>7</v>
      </c>
      <c r="C19" s="112" t="s">
        <v>156</v>
      </c>
      <c r="D19" s="112" t="s">
        <v>3</v>
      </c>
      <c r="E19" s="113">
        <v>135.93</v>
      </c>
      <c r="F19" s="113">
        <v>3</v>
      </c>
      <c r="G19" s="113">
        <v>1.75</v>
      </c>
      <c r="H19" s="113">
        <v>0</v>
      </c>
      <c r="I19" s="113">
        <v>15.968</v>
      </c>
      <c r="J19" s="113"/>
      <c r="K19" s="113">
        <v>26.5</v>
      </c>
      <c r="L19" s="178" t="s">
        <v>96</v>
      </c>
      <c r="M19" s="164" t="s">
        <v>98</v>
      </c>
      <c r="N19" s="164" t="s">
        <v>99</v>
      </c>
      <c r="O19" s="112" t="s">
        <v>140</v>
      </c>
      <c r="P19" s="112"/>
      <c r="Q19" s="114" t="s">
        <v>8</v>
      </c>
      <c r="R19" s="114" t="s">
        <v>88</v>
      </c>
      <c r="S19" s="114" t="s">
        <v>162</v>
      </c>
      <c r="T19" s="164"/>
    </row>
    <row r="20" spans="1:20" s="37" customFormat="1" ht="18" x14ac:dyDescent="0.3">
      <c r="A20" s="120"/>
      <c r="B20" s="121"/>
      <c r="C20" s="121"/>
      <c r="D20" s="121"/>
      <c r="E20" s="121"/>
      <c r="F20" s="121"/>
      <c r="G20" s="121"/>
      <c r="H20" s="121"/>
      <c r="I20" s="121"/>
      <c r="J20" s="121"/>
      <c r="K20" s="121"/>
      <c r="L20" s="170"/>
      <c r="M20" s="160" t="s">
        <v>142</v>
      </c>
      <c r="N20" s="170"/>
      <c r="O20" s="121"/>
      <c r="P20" s="89"/>
      <c r="Q20" s="89"/>
      <c r="R20" s="89"/>
      <c r="S20" s="89"/>
      <c r="T20" s="185"/>
    </row>
    <row r="21" spans="1:20" s="37" customFormat="1" ht="18" x14ac:dyDescent="0.3">
      <c r="A21" s="111">
        <v>1724928</v>
      </c>
      <c r="B21" s="112">
        <v>4</v>
      </c>
      <c r="C21" s="112" t="s">
        <v>156</v>
      </c>
      <c r="D21" s="112" t="s">
        <v>3</v>
      </c>
      <c r="E21" s="113">
        <v>135.93</v>
      </c>
      <c r="F21" s="113">
        <v>3</v>
      </c>
      <c r="G21" s="113">
        <v>1.75</v>
      </c>
      <c r="H21" s="113">
        <v>0</v>
      </c>
      <c r="I21" s="113">
        <v>15.968</v>
      </c>
      <c r="J21" s="113"/>
      <c r="K21" s="113">
        <v>26.5</v>
      </c>
      <c r="L21" s="178" t="s">
        <v>96</v>
      </c>
      <c r="M21" s="164" t="s">
        <v>98</v>
      </c>
      <c r="N21" s="164" t="s">
        <v>99</v>
      </c>
      <c r="O21" s="112" t="s">
        <v>142</v>
      </c>
      <c r="P21" s="112"/>
      <c r="Q21" s="114" t="s">
        <v>8</v>
      </c>
      <c r="R21" s="114" t="s">
        <v>88</v>
      </c>
      <c r="S21" s="114" t="s">
        <v>162</v>
      </c>
      <c r="T21" s="164"/>
    </row>
    <row r="22" spans="1:20" s="37" customFormat="1" ht="18" x14ac:dyDescent="0.3">
      <c r="A22" s="91">
        <v>1724938</v>
      </c>
      <c r="B22" s="92">
        <v>3</v>
      </c>
      <c r="C22" s="92" t="s">
        <v>156</v>
      </c>
      <c r="D22" s="92" t="s">
        <v>1</v>
      </c>
      <c r="E22" s="93">
        <v>23.285</v>
      </c>
      <c r="F22" s="93">
        <v>3.0710000000000002</v>
      </c>
      <c r="G22" s="93">
        <v>1.75</v>
      </c>
      <c r="H22" s="93">
        <v>0</v>
      </c>
      <c r="I22" s="93">
        <v>16.062000000000001</v>
      </c>
      <c r="J22" s="93"/>
      <c r="K22" s="93">
        <v>26.5</v>
      </c>
      <c r="L22" s="176" t="s">
        <v>96</v>
      </c>
      <c r="M22" s="161" t="s">
        <v>187</v>
      </c>
      <c r="N22" s="161" t="s">
        <v>99</v>
      </c>
      <c r="O22" s="92" t="s">
        <v>142</v>
      </c>
      <c r="P22" s="92"/>
      <c r="Q22" s="94" t="s">
        <v>8</v>
      </c>
      <c r="R22" s="94" t="s">
        <v>84</v>
      </c>
      <c r="S22" s="94" t="s">
        <v>160</v>
      </c>
      <c r="T22" s="161"/>
    </row>
    <row r="23" spans="1:20" s="37" customFormat="1" ht="18" x14ac:dyDescent="0.3">
      <c r="A23" s="120"/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70"/>
      <c r="M23" s="160" t="s">
        <v>144</v>
      </c>
      <c r="N23" s="170"/>
      <c r="O23" s="121"/>
      <c r="P23" s="89"/>
      <c r="Q23" s="89"/>
      <c r="R23" s="89"/>
      <c r="S23" s="89"/>
      <c r="T23" s="185"/>
    </row>
    <row r="24" spans="1:20" s="37" customFormat="1" ht="18" x14ac:dyDescent="0.3">
      <c r="A24" s="111">
        <v>1724943</v>
      </c>
      <c r="B24" s="112">
        <v>7</v>
      </c>
      <c r="C24" s="112" t="s">
        <v>156</v>
      </c>
      <c r="D24" s="112" t="s">
        <v>3</v>
      </c>
      <c r="E24" s="113">
        <v>132.67660000000001</v>
      </c>
      <c r="F24" s="113">
        <v>3</v>
      </c>
      <c r="G24" s="113">
        <v>1.75</v>
      </c>
      <c r="H24" s="113">
        <v>0</v>
      </c>
      <c r="I24" s="113">
        <v>15.968</v>
      </c>
      <c r="J24" s="113"/>
      <c r="K24" s="113">
        <v>26.5</v>
      </c>
      <c r="L24" s="178" t="s">
        <v>96</v>
      </c>
      <c r="M24" s="164" t="s">
        <v>103</v>
      </c>
      <c r="N24" s="164" t="s">
        <v>99</v>
      </c>
      <c r="O24" s="112" t="s">
        <v>144</v>
      </c>
      <c r="P24" s="112"/>
      <c r="Q24" s="114" t="s">
        <v>8</v>
      </c>
      <c r="R24" s="114" t="s">
        <v>88</v>
      </c>
      <c r="S24" s="114" t="s">
        <v>162</v>
      </c>
      <c r="T24" s="164"/>
    </row>
    <row r="25" spans="1:20" s="37" customFormat="1" ht="18" x14ac:dyDescent="0.3">
      <c r="A25" s="111">
        <v>1725055</v>
      </c>
      <c r="B25" s="112">
        <v>1</v>
      </c>
      <c r="C25" s="112" t="s">
        <v>156</v>
      </c>
      <c r="D25" s="112" t="s">
        <v>3</v>
      </c>
      <c r="E25" s="113">
        <v>132.67660000000001</v>
      </c>
      <c r="F25" s="113">
        <v>3</v>
      </c>
      <c r="G25" s="113">
        <v>1.75</v>
      </c>
      <c r="H25" s="113">
        <v>1E-4</v>
      </c>
      <c r="I25" s="113">
        <v>15.968</v>
      </c>
      <c r="J25" s="113"/>
      <c r="K25" s="113">
        <v>26.5</v>
      </c>
      <c r="L25" s="178" t="s">
        <v>96</v>
      </c>
      <c r="M25" s="164" t="s">
        <v>103</v>
      </c>
      <c r="N25" s="164" t="s">
        <v>99</v>
      </c>
      <c r="O25" s="112" t="s">
        <v>144</v>
      </c>
      <c r="P25" s="112"/>
      <c r="Q25" s="114" t="s">
        <v>8</v>
      </c>
      <c r="R25" s="114" t="s">
        <v>88</v>
      </c>
      <c r="S25" s="114" t="s">
        <v>162</v>
      </c>
      <c r="T25" s="164"/>
    </row>
    <row r="26" spans="1:20" s="37" customFormat="1" ht="18" x14ac:dyDescent="0.3">
      <c r="A26" s="111">
        <v>1724943</v>
      </c>
      <c r="B26" s="112">
        <v>6</v>
      </c>
      <c r="C26" s="112" t="s">
        <v>156</v>
      </c>
      <c r="D26" s="112" t="s">
        <v>3</v>
      </c>
      <c r="E26" s="113">
        <v>132.67660000000001</v>
      </c>
      <c r="F26" s="113">
        <v>3</v>
      </c>
      <c r="G26" s="113">
        <v>1.75</v>
      </c>
      <c r="H26" s="113">
        <v>0</v>
      </c>
      <c r="I26" s="113">
        <v>15.968</v>
      </c>
      <c r="J26" s="113"/>
      <c r="K26" s="113">
        <v>26.5</v>
      </c>
      <c r="L26" s="178" t="s">
        <v>96</v>
      </c>
      <c r="M26" s="164" t="s">
        <v>103</v>
      </c>
      <c r="N26" s="164" t="s">
        <v>99</v>
      </c>
      <c r="O26" s="112" t="s">
        <v>144</v>
      </c>
      <c r="P26" s="112"/>
      <c r="Q26" s="114" t="s">
        <v>8</v>
      </c>
      <c r="R26" s="114" t="s">
        <v>88</v>
      </c>
      <c r="S26" s="114" t="s">
        <v>162</v>
      </c>
      <c r="T26" s="164"/>
    </row>
    <row r="27" spans="1:20" s="37" customFormat="1" ht="18" x14ac:dyDescent="0.3">
      <c r="A27" s="111">
        <v>1724943</v>
      </c>
      <c r="B27" s="112">
        <v>10</v>
      </c>
      <c r="C27" s="112" t="s">
        <v>156</v>
      </c>
      <c r="D27" s="112" t="s">
        <v>3</v>
      </c>
      <c r="E27" s="113">
        <v>132.67660000000001</v>
      </c>
      <c r="F27" s="113">
        <v>3</v>
      </c>
      <c r="G27" s="113">
        <v>1.75</v>
      </c>
      <c r="H27" s="113">
        <v>0</v>
      </c>
      <c r="I27" s="113">
        <v>15.968</v>
      </c>
      <c r="J27" s="113"/>
      <c r="K27" s="113">
        <v>26.5</v>
      </c>
      <c r="L27" s="178" t="s">
        <v>96</v>
      </c>
      <c r="M27" s="164" t="s">
        <v>103</v>
      </c>
      <c r="N27" s="164" t="s">
        <v>99</v>
      </c>
      <c r="O27" s="112" t="s">
        <v>144</v>
      </c>
      <c r="P27" s="112"/>
      <c r="Q27" s="114" t="s">
        <v>8</v>
      </c>
      <c r="R27" s="114" t="s">
        <v>88</v>
      </c>
      <c r="S27" s="114" t="s">
        <v>162</v>
      </c>
      <c r="T27" s="164"/>
    </row>
    <row r="28" spans="1:20" s="37" customFormat="1" ht="18" x14ac:dyDescent="0.3">
      <c r="A28" s="123"/>
      <c r="B28" s="124"/>
      <c r="C28" s="121"/>
      <c r="D28" s="124"/>
      <c r="E28" s="124"/>
      <c r="F28" s="124"/>
      <c r="G28" s="124"/>
      <c r="H28" s="124"/>
      <c r="I28" s="124"/>
      <c r="J28" s="124"/>
      <c r="K28" s="124"/>
      <c r="L28" s="171"/>
      <c r="M28" s="165" t="s">
        <v>133</v>
      </c>
      <c r="N28" s="171"/>
      <c r="O28" s="124"/>
      <c r="P28" s="89"/>
      <c r="Q28" s="89"/>
      <c r="R28" s="89"/>
      <c r="S28" s="89"/>
      <c r="T28" s="185"/>
    </row>
    <row r="29" spans="1:20" s="37" customFormat="1" ht="18" x14ac:dyDescent="0.3">
      <c r="A29" s="111">
        <v>1724943</v>
      </c>
      <c r="B29" s="112">
        <v>8</v>
      </c>
      <c r="C29" s="112" t="s">
        <v>156</v>
      </c>
      <c r="D29" s="112" t="s">
        <v>3</v>
      </c>
      <c r="E29" s="113">
        <v>132.67660000000001</v>
      </c>
      <c r="F29" s="113">
        <v>3</v>
      </c>
      <c r="G29" s="113">
        <v>1.75</v>
      </c>
      <c r="H29" s="113">
        <v>0</v>
      </c>
      <c r="I29" s="113">
        <v>15.968</v>
      </c>
      <c r="J29" s="113"/>
      <c r="K29" s="113">
        <v>26.5</v>
      </c>
      <c r="L29" s="178" t="s">
        <v>96</v>
      </c>
      <c r="M29" s="164" t="s">
        <v>103</v>
      </c>
      <c r="N29" s="164" t="s">
        <v>99</v>
      </c>
      <c r="O29" s="112" t="s">
        <v>133</v>
      </c>
      <c r="P29" s="114"/>
      <c r="Q29" s="114" t="s">
        <v>8</v>
      </c>
      <c r="R29" s="114" t="s">
        <v>88</v>
      </c>
      <c r="S29" s="114" t="s">
        <v>162</v>
      </c>
      <c r="T29" s="164"/>
    </row>
    <row r="30" spans="1:20" s="37" customFormat="1" ht="18" x14ac:dyDescent="0.3">
      <c r="A30" s="120"/>
      <c r="B30" s="121"/>
      <c r="C30" s="121"/>
      <c r="D30" s="121"/>
      <c r="E30" s="121"/>
      <c r="F30" s="121"/>
      <c r="G30" s="121"/>
      <c r="H30" s="121"/>
      <c r="I30" s="121"/>
      <c r="J30" s="121"/>
      <c r="K30" s="121"/>
      <c r="L30" s="170"/>
      <c r="M30" s="160" t="s">
        <v>145</v>
      </c>
      <c r="N30" s="170"/>
      <c r="O30" s="121"/>
      <c r="P30" s="89"/>
      <c r="Q30" s="89"/>
      <c r="R30" s="89"/>
      <c r="S30" s="89"/>
      <c r="T30" s="185"/>
    </row>
    <row r="31" spans="1:20" s="37" customFormat="1" ht="18" x14ac:dyDescent="0.3">
      <c r="A31" s="111">
        <v>1724950</v>
      </c>
      <c r="B31" s="112">
        <v>1</v>
      </c>
      <c r="C31" s="112" t="s">
        <v>156</v>
      </c>
      <c r="D31" s="112" t="s">
        <v>3</v>
      </c>
      <c r="E31" s="113">
        <v>133.13999999999999</v>
      </c>
      <c r="F31" s="113">
        <v>3</v>
      </c>
      <c r="G31" s="113">
        <v>1.75</v>
      </c>
      <c r="H31" s="113">
        <v>6.5</v>
      </c>
      <c r="I31" s="113">
        <v>15.968</v>
      </c>
      <c r="J31" s="113"/>
      <c r="K31" s="113">
        <v>26.5</v>
      </c>
      <c r="L31" s="178" t="s">
        <v>96</v>
      </c>
      <c r="M31" s="164" t="s">
        <v>107</v>
      </c>
      <c r="N31" s="164" t="s">
        <v>99</v>
      </c>
      <c r="O31" s="112" t="s">
        <v>145</v>
      </c>
      <c r="P31" s="112"/>
      <c r="Q31" s="114" t="s">
        <v>8</v>
      </c>
      <c r="R31" s="114" t="s">
        <v>88</v>
      </c>
      <c r="S31" s="114" t="s">
        <v>162</v>
      </c>
      <c r="T31" s="164"/>
    </row>
    <row r="32" spans="1:20" s="37" customFormat="1" ht="18" x14ac:dyDescent="0.3">
      <c r="A32" s="111">
        <v>1724952</v>
      </c>
      <c r="B32" s="112">
        <v>1</v>
      </c>
      <c r="C32" s="112" t="s">
        <v>156</v>
      </c>
      <c r="D32" s="112" t="s">
        <v>3</v>
      </c>
      <c r="E32" s="113">
        <v>133.49</v>
      </c>
      <c r="F32" s="113">
        <v>3</v>
      </c>
      <c r="G32" s="113">
        <v>1.75</v>
      </c>
      <c r="H32" s="113">
        <v>6.5</v>
      </c>
      <c r="I32" s="113">
        <v>15.968</v>
      </c>
      <c r="J32" s="113"/>
      <c r="K32" s="113">
        <v>26.5</v>
      </c>
      <c r="L32" s="178" t="s">
        <v>96</v>
      </c>
      <c r="M32" s="164" t="s">
        <v>107</v>
      </c>
      <c r="N32" s="164" t="s">
        <v>99</v>
      </c>
      <c r="O32" s="112" t="s">
        <v>145</v>
      </c>
      <c r="P32" s="112"/>
      <c r="Q32" s="114" t="s">
        <v>8</v>
      </c>
      <c r="R32" s="114" t="s">
        <v>88</v>
      </c>
      <c r="S32" s="114" t="s">
        <v>162</v>
      </c>
      <c r="T32" s="164"/>
    </row>
    <row r="33" spans="1:20" s="37" customFormat="1" ht="18" x14ac:dyDescent="0.3">
      <c r="A33" s="111">
        <v>1724953</v>
      </c>
      <c r="B33" s="112">
        <v>1</v>
      </c>
      <c r="C33" s="112" t="s">
        <v>156</v>
      </c>
      <c r="D33" s="112" t="s">
        <v>3</v>
      </c>
      <c r="E33" s="113">
        <v>133.84</v>
      </c>
      <c r="F33" s="113">
        <v>3</v>
      </c>
      <c r="G33" s="113">
        <v>1.75</v>
      </c>
      <c r="H33" s="113">
        <v>6.5</v>
      </c>
      <c r="I33" s="113">
        <v>15.968</v>
      </c>
      <c r="J33" s="113"/>
      <c r="K33" s="113">
        <v>26.5</v>
      </c>
      <c r="L33" s="178" t="s">
        <v>96</v>
      </c>
      <c r="M33" s="164" t="s">
        <v>107</v>
      </c>
      <c r="N33" s="164" t="s">
        <v>99</v>
      </c>
      <c r="O33" s="112" t="s">
        <v>145</v>
      </c>
      <c r="P33" s="112"/>
      <c r="Q33" s="114" t="s">
        <v>8</v>
      </c>
      <c r="R33" s="114" t="s">
        <v>88</v>
      </c>
      <c r="S33" s="114" t="s">
        <v>162</v>
      </c>
      <c r="T33" s="164"/>
    </row>
    <row r="34" spans="1:20" s="37" customFormat="1" ht="18" x14ac:dyDescent="0.3">
      <c r="A34" s="111">
        <v>1724954</v>
      </c>
      <c r="B34" s="112">
        <v>1</v>
      </c>
      <c r="C34" s="112" t="s">
        <v>156</v>
      </c>
      <c r="D34" s="112" t="s">
        <v>3</v>
      </c>
      <c r="E34" s="113">
        <v>134.19</v>
      </c>
      <c r="F34" s="113">
        <v>3</v>
      </c>
      <c r="G34" s="113">
        <v>1.75</v>
      </c>
      <c r="H34" s="113">
        <v>6.5</v>
      </c>
      <c r="I34" s="113">
        <v>15.968</v>
      </c>
      <c r="J34" s="113"/>
      <c r="K34" s="113">
        <v>26.5</v>
      </c>
      <c r="L34" s="178" t="s">
        <v>96</v>
      </c>
      <c r="M34" s="164" t="s">
        <v>107</v>
      </c>
      <c r="N34" s="164" t="s">
        <v>99</v>
      </c>
      <c r="O34" s="112" t="s">
        <v>145</v>
      </c>
      <c r="P34" s="112"/>
      <c r="Q34" s="114" t="s">
        <v>8</v>
      </c>
      <c r="R34" s="114" t="s">
        <v>88</v>
      </c>
      <c r="S34" s="114" t="s">
        <v>162</v>
      </c>
      <c r="T34" s="164"/>
    </row>
    <row r="35" spans="1:20" s="37" customFormat="1" ht="18" x14ac:dyDescent="0.3">
      <c r="A35" s="111">
        <v>1724955</v>
      </c>
      <c r="B35" s="112">
        <v>1</v>
      </c>
      <c r="C35" s="112" t="s">
        <v>156</v>
      </c>
      <c r="D35" s="112" t="s">
        <v>3</v>
      </c>
      <c r="E35" s="113">
        <v>134.53</v>
      </c>
      <c r="F35" s="113">
        <v>3</v>
      </c>
      <c r="G35" s="113">
        <v>1.75</v>
      </c>
      <c r="H35" s="113">
        <v>6.5</v>
      </c>
      <c r="I35" s="113">
        <v>15.968</v>
      </c>
      <c r="J35" s="113"/>
      <c r="K35" s="113">
        <v>26.5</v>
      </c>
      <c r="L35" s="178" t="s">
        <v>96</v>
      </c>
      <c r="M35" s="164" t="s">
        <v>107</v>
      </c>
      <c r="N35" s="164" t="s">
        <v>99</v>
      </c>
      <c r="O35" s="112" t="s">
        <v>145</v>
      </c>
      <c r="P35" s="112"/>
      <c r="Q35" s="114" t="s">
        <v>8</v>
      </c>
      <c r="R35" s="114" t="s">
        <v>88</v>
      </c>
      <c r="S35" s="114" t="s">
        <v>162</v>
      </c>
      <c r="T35" s="164"/>
    </row>
    <row r="36" spans="1:20" s="37" customFormat="1" ht="18" x14ac:dyDescent="0.3">
      <c r="A36" s="111">
        <v>1724956</v>
      </c>
      <c r="B36" s="112">
        <v>1</v>
      </c>
      <c r="C36" s="112" t="s">
        <v>156</v>
      </c>
      <c r="D36" s="112" t="s">
        <v>3</v>
      </c>
      <c r="E36" s="113">
        <v>134.88</v>
      </c>
      <c r="F36" s="113">
        <v>3</v>
      </c>
      <c r="G36" s="113">
        <v>1.75</v>
      </c>
      <c r="H36" s="113">
        <v>6.5</v>
      </c>
      <c r="I36" s="113">
        <v>15.968</v>
      </c>
      <c r="J36" s="113"/>
      <c r="K36" s="113">
        <v>26.5</v>
      </c>
      <c r="L36" s="178" t="s">
        <v>96</v>
      </c>
      <c r="M36" s="164" t="s">
        <v>107</v>
      </c>
      <c r="N36" s="164" t="s">
        <v>99</v>
      </c>
      <c r="O36" s="112" t="s">
        <v>145</v>
      </c>
      <c r="P36" s="112"/>
      <c r="Q36" s="114" t="s">
        <v>8</v>
      </c>
      <c r="R36" s="114" t="s">
        <v>88</v>
      </c>
      <c r="S36" s="114" t="s">
        <v>162</v>
      </c>
      <c r="T36" s="164"/>
    </row>
    <row r="37" spans="1:20" s="37" customFormat="1" ht="18" x14ac:dyDescent="0.3">
      <c r="A37" s="111">
        <v>1724957</v>
      </c>
      <c r="B37" s="112">
        <v>1</v>
      </c>
      <c r="C37" s="112" t="s">
        <v>156</v>
      </c>
      <c r="D37" s="112" t="s">
        <v>3</v>
      </c>
      <c r="E37" s="113">
        <v>135.22999999999999</v>
      </c>
      <c r="F37" s="113">
        <v>3</v>
      </c>
      <c r="G37" s="113">
        <v>1.75</v>
      </c>
      <c r="H37" s="113">
        <v>6.5</v>
      </c>
      <c r="I37" s="113">
        <v>15.968</v>
      </c>
      <c r="J37" s="113"/>
      <c r="K37" s="113">
        <v>26.5</v>
      </c>
      <c r="L37" s="178" t="s">
        <v>96</v>
      </c>
      <c r="M37" s="164" t="s">
        <v>107</v>
      </c>
      <c r="N37" s="164" t="s">
        <v>99</v>
      </c>
      <c r="O37" s="112" t="s">
        <v>145</v>
      </c>
      <c r="P37" s="112"/>
      <c r="Q37" s="114" t="s">
        <v>8</v>
      </c>
      <c r="R37" s="114" t="s">
        <v>88</v>
      </c>
      <c r="S37" s="114" t="s">
        <v>162</v>
      </c>
      <c r="T37" s="164"/>
    </row>
    <row r="38" spans="1:20" s="37" customFormat="1" ht="18" x14ac:dyDescent="0.3">
      <c r="A38" s="120"/>
      <c r="B38" s="121"/>
      <c r="C38" s="121"/>
      <c r="D38" s="121"/>
      <c r="E38" s="121"/>
      <c r="F38" s="121"/>
      <c r="G38" s="121"/>
      <c r="H38" s="121"/>
      <c r="I38" s="121"/>
      <c r="J38" s="121"/>
      <c r="K38" s="121"/>
      <c r="L38" s="170"/>
      <c r="M38" s="160" t="s">
        <v>146</v>
      </c>
      <c r="N38" s="170"/>
      <c r="O38" s="121"/>
      <c r="P38" s="89"/>
      <c r="Q38" s="89"/>
      <c r="R38" s="89"/>
      <c r="S38" s="89"/>
      <c r="T38" s="185"/>
    </row>
    <row r="39" spans="1:20" s="37" customFormat="1" ht="18" x14ac:dyDescent="0.3">
      <c r="A39" s="91">
        <v>1724963</v>
      </c>
      <c r="B39" s="92">
        <v>1</v>
      </c>
      <c r="C39" s="92" t="s">
        <v>156</v>
      </c>
      <c r="D39" s="92" t="s">
        <v>1</v>
      </c>
      <c r="E39" s="93">
        <v>21.74</v>
      </c>
      <c r="F39" s="93">
        <v>3.07</v>
      </c>
      <c r="G39" s="93">
        <v>1.75</v>
      </c>
      <c r="H39" s="93">
        <v>6.5</v>
      </c>
      <c r="I39" s="93">
        <v>16.062000000000001</v>
      </c>
      <c r="J39" s="93"/>
      <c r="K39" s="93">
        <v>26.5</v>
      </c>
      <c r="L39" s="176" t="s">
        <v>96</v>
      </c>
      <c r="M39" s="161" t="s">
        <v>200</v>
      </c>
      <c r="N39" s="161" t="s">
        <v>99</v>
      </c>
      <c r="O39" s="92" t="s">
        <v>146</v>
      </c>
      <c r="P39" s="94"/>
      <c r="Q39" s="94" t="s">
        <v>8</v>
      </c>
      <c r="R39" s="94" t="s">
        <v>84</v>
      </c>
      <c r="S39" s="94" t="s">
        <v>160</v>
      </c>
      <c r="T39" s="161"/>
    </row>
    <row r="40" spans="1:20" s="37" customFormat="1" ht="18" x14ac:dyDescent="0.3">
      <c r="A40" s="91">
        <v>1724964</v>
      </c>
      <c r="B40" s="92">
        <v>1</v>
      </c>
      <c r="C40" s="92" t="s">
        <v>156</v>
      </c>
      <c r="D40" s="92" t="s">
        <v>1</v>
      </c>
      <c r="E40" s="93">
        <v>21.39</v>
      </c>
      <c r="F40" s="93">
        <v>3.07</v>
      </c>
      <c r="G40" s="93">
        <v>1.75</v>
      </c>
      <c r="H40" s="93">
        <v>6.5</v>
      </c>
      <c r="I40" s="93">
        <v>16.062000000000001</v>
      </c>
      <c r="J40" s="93"/>
      <c r="K40" s="93">
        <v>26.5</v>
      </c>
      <c r="L40" s="176" t="s">
        <v>96</v>
      </c>
      <c r="M40" s="161" t="s">
        <v>200</v>
      </c>
      <c r="N40" s="161" t="s">
        <v>99</v>
      </c>
      <c r="O40" s="92" t="s">
        <v>146</v>
      </c>
      <c r="P40" s="94"/>
      <c r="Q40" s="94" t="s">
        <v>8</v>
      </c>
      <c r="R40" s="94" t="s">
        <v>84</v>
      </c>
      <c r="S40" s="94" t="s">
        <v>160</v>
      </c>
      <c r="T40" s="161"/>
    </row>
    <row r="41" spans="1:20" s="37" customFormat="1" ht="18" x14ac:dyDescent="0.3">
      <c r="A41" s="91">
        <v>1724967</v>
      </c>
      <c r="B41" s="92">
        <v>1</v>
      </c>
      <c r="C41" s="92" t="s">
        <v>156</v>
      </c>
      <c r="D41" s="92" t="s">
        <v>1</v>
      </c>
      <c r="E41" s="93">
        <v>21.04</v>
      </c>
      <c r="F41" s="93">
        <v>3.07</v>
      </c>
      <c r="G41" s="93">
        <v>1.75</v>
      </c>
      <c r="H41" s="93">
        <v>6.5</v>
      </c>
      <c r="I41" s="93">
        <v>16.062000000000001</v>
      </c>
      <c r="J41" s="93"/>
      <c r="K41" s="93">
        <v>26.5</v>
      </c>
      <c r="L41" s="176" t="s">
        <v>96</v>
      </c>
      <c r="M41" s="161" t="s">
        <v>200</v>
      </c>
      <c r="N41" s="161" t="s">
        <v>99</v>
      </c>
      <c r="O41" s="92" t="s">
        <v>146</v>
      </c>
      <c r="P41" s="94"/>
      <c r="Q41" s="94" t="s">
        <v>8</v>
      </c>
      <c r="R41" s="94" t="s">
        <v>84</v>
      </c>
      <c r="S41" s="94" t="s">
        <v>160</v>
      </c>
      <c r="T41" s="161"/>
    </row>
    <row r="42" spans="1:20" s="37" customFormat="1" ht="18" x14ac:dyDescent="0.3">
      <c r="A42" s="91">
        <v>1724968</v>
      </c>
      <c r="B42" s="92">
        <v>1</v>
      </c>
      <c r="C42" s="92" t="s">
        <v>156</v>
      </c>
      <c r="D42" s="92" t="s">
        <v>1</v>
      </c>
      <c r="E42" s="93">
        <v>20.69</v>
      </c>
      <c r="F42" s="93">
        <v>3.07</v>
      </c>
      <c r="G42" s="93">
        <v>1.75</v>
      </c>
      <c r="H42" s="93">
        <v>6.5</v>
      </c>
      <c r="I42" s="93">
        <v>16.062000000000001</v>
      </c>
      <c r="J42" s="93"/>
      <c r="K42" s="93">
        <v>26.5</v>
      </c>
      <c r="L42" s="176" t="s">
        <v>96</v>
      </c>
      <c r="M42" s="161" t="s">
        <v>200</v>
      </c>
      <c r="N42" s="161" t="s">
        <v>99</v>
      </c>
      <c r="O42" s="92" t="s">
        <v>146</v>
      </c>
      <c r="P42" s="94"/>
      <c r="Q42" s="94" t="s">
        <v>8</v>
      </c>
      <c r="R42" s="94" t="s">
        <v>84</v>
      </c>
      <c r="S42" s="94" t="s">
        <v>160</v>
      </c>
      <c r="T42" s="161"/>
    </row>
    <row r="43" spans="1:20" s="37" customFormat="1" ht="18" x14ac:dyDescent="0.3">
      <c r="A43" s="91">
        <v>1724969</v>
      </c>
      <c r="B43" s="92">
        <v>1</v>
      </c>
      <c r="C43" s="92" t="s">
        <v>156</v>
      </c>
      <c r="D43" s="92" t="s">
        <v>1</v>
      </c>
      <c r="E43" s="93">
        <v>20.34</v>
      </c>
      <c r="F43" s="93">
        <v>3.07</v>
      </c>
      <c r="G43" s="93">
        <v>1.75</v>
      </c>
      <c r="H43" s="93">
        <v>6.5</v>
      </c>
      <c r="I43" s="93">
        <v>16.062000000000001</v>
      </c>
      <c r="J43" s="93"/>
      <c r="K43" s="93">
        <v>26.5</v>
      </c>
      <c r="L43" s="176" t="s">
        <v>96</v>
      </c>
      <c r="M43" s="161" t="s">
        <v>200</v>
      </c>
      <c r="N43" s="161" t="s">
        <v>99</v>
      </c>
      <c r="O43" s="92" t="s">
        <v>146</v>
      </c>
      <c r="P43" s="94"/>
      <c r="Q43" s="94" t="s">
        <v>8</v>
      </c>
      <c r="R43" s="94" t="s">
        <v>84</v>
      </c>
      <c r="S43" s="94" t="s">
        <v>160</v>
      </c>
      <c r="T43" s="161"/>
    </row>
    <row r="44" spans="1:20" s="37" customFormat="1" ht="18" x14ac:dyDescent="0.3">
      <c r="A44" s="91">
        <v>1741387</v>
      </c>
      <c r="B44" s="92">
        <v>1</v>
      </c>
      <c r="C44" s="92" t="s">
        <v>156</v>
      </c>
      <c r="D44" s="92" t="s">
        <v>1</v>
      </c>
      <c r="E44" s="93">
        <v>19.989999999999998</v>
      </c>
      <c r="F44" s="93">
        <v>3.07</v>
      </c>
      <c r="G44" s="93">
        <v>1.75</v>
      </c>
      <c r="H44" s="93">
        <v>6.5</v>
      </c>
      <c r="I44" s="93">
        <v>16.062000000000001</v>
      </c>
      <c r="J44" s="93"/>
      <c r="K44" s="93">
        <v>26.5</v>
      </c>
      <c r="L44" s="176" t="s">
        <v>96</v>
      </c>
      <c r="M44" s="161" t="s">
        <v>200</v>
      </c>
      <c r="N44" s="161" t="s">
        <v>99</v>
      </c>
      <c r="O44" s="92" t="s">
        <v>146</v>
      </c>
      <c r="P44" s="94"/>
      <c r="Q44" s="94" t="s">
        <v>8</v>
      </c>
      <c r="R44" s="94" t="s">
        <v>84</v>
      </c>
      <c r="S44" s="94" t="s">
        <v>160</v>
      </c>
      <c r="T44" s="161"/>
    </row>
    <row r="45" spans="1:20" s="37" customFormat="1" ht="18" x14ac:dyDescent="0.3">
      <c r="A45" s="20"/>
      <c r="B45" s="16"/>
      <c r="C45" s="16"/>
      <c r="D45" s="16"/>
      <c r="E45" s="19"/>
      <c r="F45" s="19"/>
      <c r="G45" s="19"/>
      <c r="H45" s="19"/>
      <c r="I45" s="19"/>
      <c r="J45" s="19"/>
      <c r="K45" s="16"/>
      <c r="L45" s="56"/>
      <c r="M45" s="58"/>
      <c r="N45" s="57"/>
      <c r="O45" s="20"/>
      <c r="P45" s="20"/>
      <c r="Q45" s="20"/>
      <c r="R45" s="20"/>
      <c r="S45" s="20"/>
      <c r="T45" s="59"/>
    </row>
    <row r="46" spans="1:20" s="37" customFormat="1" ht="18" x14ac:dyDescent="0.3">
      <c r="A46" s="20"/>
      <c r="B46" s="16"/>
      <c r="C46" s="16"/>
      <c r="D46" s="16"/>
      <c r="E46" s="19"/>
      <c r="F46" s="19"/>
      <c r="G46" s="19"/>
      <c r="H46" s="19"/>
      <c r="I46" s="19"/>
      <c r="J46" s="19"/>
      <c r="K46" s="16"/>
      <c r="L46" s="56"/>
      <c r="M46" s="58"/>
      <c r="N46" s="57"/>
      <c r="O46" s="20"/>
      <c r="P46" s="20"/>
      <c r="Q46" s="20"/>
      <c r="R46" s="20"/>
      <c r="S46" s="20"/>
      <c r="T46" s="59"/>
    </row>
    <row r="47" spans="1:20" s="37" customFormat="1" ht="18" x14ac:dyDescent="0.3">
      <c r="A47" s="20"/>
      <c r="B47" s="16"/>
      <c r="C47" s="16"/>
      <c r="D47" s="16"/>
      <c r="E47" s="19"/>
      <c r="F47" s="19"/>
      <c r="G47" s="19"/>
      <c r="H47" s="19"/>
      <c r="I47" s="19"/>
      <c r="J47" s="19"/>
      <c r="K47" s="16"/>
      <c r="L47" s="56"/>
      <c r="M47" s="58"/>
      <c r="N47" s="57"/>
      <c r="O47" s="20"/>
      <c r="P47" s="20"/>
      <c r="Q47" s="20"/>
      <c r="R47" s="20"/>
      <c r="S47" s="20"/>
      <c r="T47" s="59"/>
    </row>
    <row r="48" spans="1:20" s="37" customFormat="1" ht="18" x14ac:dyDescent="0.3">
      <c r="A48" s="20"/>
      <c r="B48" s="16"/>
      <c r="C48" s="16"/>
      <c r="D48" s="16"/>
      <c r="E48" s="19"/>
      <c r="F48" s="19"/>
      <c r="G48" s="19"/>
      <c r="H48" s="19"/>
      <c r="I48" s="19"/>
      <c r="J48" s="19"/>
      <c r="K48" s="16"/>
      <c r="L48" s="56"/>
      <c r="M48" s="58"/>
      <c r="N48" s="57"/>
      <c r="O48" s="20"/>
      <c r="P48" s="20"/>
      <c r="Q48" s="20"/>
      <c r="R48" s="20"/>
      <c r="S48" s="20"/>
      <c r="T48" s="59"/>
    </row>
    <row r="49" spans="1:20" s="37" customFormat="1" ht="18" x14ac:dyDescent="0.3">
      <c r="A49" s="20"/>
      <c r="B49" s="16"/>
      <c r="C49" s="16"/>
      <c r="D49" s="16"/>
      <c r="E49" s="19"/>
      <c r="F49" s="19"/>
      <c r="G49" s="19"/>
      <c r="H49" s="19"/>
      <c r="I49" s="19"/>
      <c r="J49" s="19"/>
      <c r="K49" s="16"/>
      <c r="L49" s="56"/>
      <c r="M49" s="58"/>
      <c r="N49" s="57"/>
      <c r="O49" s="20"/>
      <c r="P49" s="20"/>
      <c r="Q49" s="20"/>
      <c r="R49" s="20"/>
      <c r="S49" s="20"/>
      <c r="T49" s="59"/>
    </row>
    <row r="50" spans="1:20" s="37" customFormat="1" ht="18" x14ac:dyDescent="0.3">
      <c r="A50" s="20"/>
      <c r="B50" s="16"/>
      <c r="C50" s="16"/>
      <c r="D50" s="16"/>
      <c r="E50" s="19"/>
      <c r="F50" s="19"/>
      <c r="G50" s="19"/>
      <c r="H50" s="19"/>
      <c r="I50" s="19"/>
      <c r="J50" s="19"/>
      <c r="K50" s="16"/>
      <c r="L50" s="56"/>
      <c r="M50" s="58"/>
      <c r="N50" s="57"/>
      <c r="O50" s="20"/>
      <c r="P50" s="20"/>
      <c r="Q50" s="20"/>
      <c r="R50" s="20"/>
      <c r="S50" s="20"/>
      <c r="T50" s="59"/>
    </row>
    <row r="51" spans="1:20" s="37" customFormat="1" ht="18" x14ac:dyDescent="0.3">
      <c r="A51" s="20"/>
      <c r="B51" s="16"/>
      <c r="C51" s="16"/>
      <c r="D51" s="16"/>
      <c r="E51" s="19"/>
      <c r="F51" s="19"/>
      <c r="G51" s="19"/>
      <c r="H51" s="19"/>
      <c r="I51" s="19"/>
      <c r="J51" s="19"/>
      <c r="K51" s="16"/>
      <c r="L51" s="56"/>
      <c r="M51" s="58"/>
      <c r="N51" s="57"/>
      <c r="O51" s="20"/>
      <c r="P51" s="20"/>
      <c r="Q51" s="20"/>
      <c r="R51" s="20"/>
      <c r="S51" s="20"/>
      <c r="T51" s="59"/>
    </row>
    <row r="52" spans="1:20" s="37" customFormat="1" ht="18" x14ac:dyDescent="0.3">
      <c r="A52" s="20"/>
      <c r="B52" s="16"/>
      <c r="C52" s="16"/>
      <c r="D52" s="16"/>
      <c r="E52" s="19"/>
      <c r="F52" s="19"/>
      <c r="G52" s="19"/>
      <c r="H52" s="19"/>
      <c r="I52" s="19"/>
      <c r="J52" s="19"/>
      <c r="K52" s="16"/>
      <c r="L52" s="56"/>
      <c r="M52" s="58"/>
      <c r="N52" s="57"/>
      <c r="O52" s="20"/>
      <c r="P52" s="20"/>
      <c r="Q52" s="20"/>
      <c r="R52" s="20"/>
      <c r="S52" s="20"/>
      <c r="T52" s="59"/>
    </row>
    <row r="53" spans="1:20" s="37" customFormat="1" ht="18" x14ac:dyDescent="0.3">
      <c r="A53" s="20"/>
      <c r="B53" s="16"/>
      <c r="C53" s="16"/>
      <c r="D53" s="16"/>
      <c r="E53" s="19"/>
      <c r="F53" s="19"/>
      <c r="G53" s="19"/>
      <c r="H53" s="19"/>
      <c r="I53" s="19"/>
      <c r="J53" s="19"/>
      <c r="K53" s="16"/>
      <c r="L53" s="56"/>
      <c r="M53" s="58"/>
      <c r="N53" s="57"/>
      <c r="O53" s="20"/>
      <c r="P53" s="20"/>
      <c r="Q53" s="20"/>
      <c r="R53" s="20"/>
      <c r="S53" s="20"/>
      <c r="T53" s="59"/>
    </row>
    <row r="54" spans="1:20" s="37" customFormat="1" ht="18" x14ac:dyDescent="0.3">
      <c r="A54" s="20"/>
      <c r="B54" s="16"/>
      <c r="C54" s="16"/>
      <c r="D54" s="16"/>
      <c r="E54" s="19"/>
      <c r="F54" s="19"/>
      <c r="G54" s="19"/>
      <c r="H54" s="19"/>
      <c r="I54" s="19"/>
      <c r="J54" s="19"/>
      <c r="K54" s="16"/>
      <c r="L54" s="56"/>
      <c r="M54" s="58"/>
      <c r="N54" s="57"/>
      <c r="O54" s="20"/>
      <c r="P54" s="20"/>
      <c r="Q54" s="20"/>
      <c r="R54" s="20"/>
      <c r="S54" s="20"/>
      <c r="T54" s="59"/>
    </row>
    <row r="55" spans="1:20" s="37" customFormat="1" ht="18" x14ac:dyDescent="0.3">
      <c r="A55" s="20"/>
      <c r="B55" s="16"/>
      <c r="C55" s="16"/>
      <c r="D55" s="16"/>
      <c r="E55" s="19"/>
      <c r="F55" s="19"/>
      <c r="G55" s="19"/>
      <c r="H55" s="19"/>
      <c r="I55" s="19"/>
      <c r="J55" s="19"/>
      <c r="K55" s="16"/>
      <c r="L55" s="56"/>
      <c r="M55" s="58"/>
      <c r="N55" s="57"/>
      <c r="O55" s="20"/>
      <c r="P55" s="20"/>
      <c r="Q55" s="20"/>
      <c r="R55" s="20"/>
      <c r="S55" s="20"/>
      <c r="T55" s="59"/>
    </row>
    <row r="56" spans="1:20" s="37" customFormat="1" ht="18" x14ac:dyDescent="0.3">
      <c r="A56" s="20"/>
      <c r="B56" s="16"/>
      <c r="C56" s="16"/>
      <c r="D56" s="16"/>
      <c r="E56" s="19"/>
      <c r="F56" s="19"/>
      <c r="G56" s="19"/>
      <c r="H56" s="19"/>
      <c r="I56" s="19"/>
      <c r="J56" s="19"/>
      <c r="K56" s="16"/>
      <c r="L56" s="56"/>
      <c r="M56" s="58"/>
      <c r="N56" s="57"/>
      <c r="O56" s="20"/>
      <c r="P56" s="20"/>
      <c r="Q56" s="20"/>
      <c r="R56" s="20"/>
      <c r="S56" s="20"/>
      <c r="T56" s="59"/>
    </row>
    <row r="57" spans="1:20" s="36" customFormat="1" ht="18" x14ac:dyDescent="0.3">
      <c r="A57" s="20"/>
      <c r="B57" s="16"/>
      <c r="C57" s="16"/>
      <c r="D57" s="16"/>
      <c r="E57" s="19"/>
      <c r="F57" s="19"/>
      <c r="G57" s="19"/>
      <c r="H57" s="19"/>
      <c r="I57" s="19"/>
      <c r="J57" s="19"/>
      <c r="K57" s="16"/>
      <c r="L57" s="56"/>
      <c r="M57" s="58"/>
      <c r="N57" s="57"/>
      <c r="O57" s="20"/>
      <c r="P57" s="20"/>
      <c r="Q57" s="20"/>
      <c r="R57" s="20"/>
      <c r="S57" s="20"/>
      <c r="T57" s="59"/>
    </row>
    <row r="58" spans="1:20" s="37" customFormat="1" ht="18" x14ac:dyDescent="0.3">
      <c r="A58" s="20"/>
      <c r="B58" s="16"/>
      <c r="C58" s="16"/>
      <c r="D58" s="16"/>
      <c r="E58" s="19"/>
      <c r="F58" s="19"/>
      <c r="G58" s="19"/>
      <c r="H58" s="19"/>
      <c r="I58" s="19"/>
      <c r="J58" s="19"/>
      <c r="K58" s="16"/>
      <c r="L58" s="56"/>
      <c r="M58" s="58"/>
      <c r="N58" s="57"/>
      <c r="O58" s="20"/>
      <c r="P58" s="20"/>
      <c r="Q58" s="20"/>
      <c r="R58" s="20"/>
      <c r="S58" s="20"/>
      <c r="T58" s="59"/>
    </row>
    <row r="59" spans="1:20" s="37" customFormat="1" ht="18" x14ac:dyDescent="0.3">
      <c r="A59" s="20"/>
      <c r="B59" s="16"/>
      <c r="C59" s="16"/>
      <c r="D59" s="16"/>
      <c r="E59" s="19"/>
      <c r="F59" s="19"/>
      <c r="G59" s="19"/>
      <c r="H59" s="19"/>
      <c r="I59" s="19"/>
      <c r="J59" s="19"/>
      <c r="K59" s="16"/>
      <c r="L59" s="56"/>
      <c r="M59" s="58"/>
      <c r="N59" s="57"/>
      <c r="O59" s="20"/>
      <c r="P59" s="20"/>
      <c r="Q59" s="20"/>
      <c r="R59" s="20"/>
      <c r="S59" s="20"/>
      <c r="T59" s="59"/>
    </row>
    <row r="60" spans="1:20" s="37" customFormat="1" ht="18" x14ac:dyDescent="0.3">
      <c r="A60" s="20"/>
      <c r="B60" s="16"/>
      <c r="C60" s="16"/>
      <c r="D60" s="16"/>
      <c r="E60" s="19"/>
      <c r="F60" s="19"/>
      <c r="G60" s="19"/>
      <c r="H60" s="19"/>
      <c r="I60" s="19"/>
      <c r="J60" s="19"/>
      <c r="K60" s="16"/>
      <c r="L60" s="56"/>
      <c r="M60" s="58"/>
      <c r="N60" s="57"/>
      <c r="O60" s="20"/>
      <c r="P60" s="20"/>
      <c r="Q60" s="20"/>
      <c r="R60" s="20"/>
      <c r="S60" s="20"/>
      <c r="T60" s="59"/>
    </row>
    <row r="61" spans="1:20" s="37" customFormat="1" ht="18" x14ac:dyDescent="0.3">
      <c r="A61" s="20"/>
      <c r="B61" s="16"/>
      <c r="C61" s="16"/>
      <c r="D61" s="16"/>
      <c r="E61" s="19"/>
      <c r="F61" s="19"/>
      <c r="G61" s="19"/>
      <c r="H61" s="19"/>
      <c r="I61" s="19"/>
      <c r="J61" s="19"/>
      <c r="K61" s="16"/>
      <c r="L61" s="56"/>
      <c r="M61" s="58"/>
      <c r="N61" s="57"/>
      <c r="O61" s="20"/>
      <c r="P61" s="20"/>
      <c r="Q61" s="20"/>
      <c r="R61" s="20"/>
      <c r="S61" s="20"/>
      <c r="T61" s="59"/>
    </row>
    <row r="62" spans="1:20" s="37" customFormat="1" ht="18" x14ac:dyDescent="0.3">
      <c r="A62" s="20"/>
      <c r="B62" s="16"/>
      <c r="C62" s="16"/>
      <c r="D62" s="16"/>
      <c r="E62" s="19"/>
      <c r="F62" s="19"/>
      <c r="G62" s="19"/>
      <c r="H62" s="19"/>
      <c r="I62" s="19"/>
      <c r="J62" s="19"/>
      <c r="K62" s="16"/>
      <c r="L62" s="56"/>
      <c r="M62" s="58"/>
      <c r="N62" s="57"/>
      <c r="O62" s="20"/>
      <c r="P62" s="20"/>
      <c r="Q62" s="20"/>
      <c r="R62" s="20"/>
      <c r="S62" s="20"/>
      <c r="T62" s="59"/>
    </row>
    <row r="63" spans="1:20" s="37" customFormat="1" ht="18" x14ac:dyDescent="0.3">
      <c r="A63" s="20"/>
      <c r="B63" s="16"/>
      <c r="C63" s="16"/>
      <c r="D63" s="16"/>
      <c r="E63" s="19"/>
      <c r="F63" s="19"/>
      <c r="G63" s="19"/>
      <c r="H63" s="19"/>
      <c r="I63" s="19"/>
      <c r="J63" s="19"/>
      <c r="K63" s="16"/>
      <c r="L63" s="56"/>
      <c r="M63" s="58"/>
      <c r="N63" s="57"/>
      <c r="O63" s="20"/>
      <c r="P63" s="20"/>
      <c r="Q63" s="20"/>
      <c r="R63" s="20"/>
      <c r="S63" s="20"/>
      <c r="T63" s="59"/>
    </row>
    <row r="64" spans="1:20" s="37" customFormat="1" ht="18" x14ac:dyDescent="0.3">
      <c r="A64" s="20"/>
      <c r="B64" s="16"/>
      <c r="C64" s="16"/>
      <c r="D64" s="16"/>
      <c r="E64" s="19"/>
      <c r="F64" s="19"/>
      <c r="G64" s="19"/>
      <c r="H64" s="19"/>
      <c r="I64" s="19"/>
      <c r="J64" s="19"/>
      <c r="K64" s="16"/>
      <c r="L64" s="56"/>
      <c r="M64" s="58"/>
      <c r="N64" s="57"/>
      <c r="O64" s="20"/>
      <c r="P64" s="20"/>
      <c r="Q64" s="20"/>
      <c r="R64" s="20"/>
      <c r="S64" s="20"/>
      <c r="T64" s="59"/>
    </row>
    <row r="65" spans="1:20" s="37" customFormat="1" ht="18" x14ac:dyDescent="0.3">
      <c r="A65" s="20"/>
      <c r="B65" s="16"/>
      <c r="C65" s="16"/>
      <c r="D65" s="16"/>
      <c r="E65" s="19"/>
      <c r="F65" s="19"/>
      <c r="G65" s="19"/>
      <c r="H65" s="19"/>
      <c r="I65" s="19"/>
      <c r="J65" s="19"/>
      <c r="K65" s="16"/>
      <c r="L65" s="56"/>
      <c r="M65" s="58"/>
      <c r="N65" s="57"/>
      <c r="O65" s="20"/>
      <c r="P65" s="20"/>
      <c r="Q65" s="20"/>
      <c r="R65" s="20"/>
      <c r="S65" s="20"/>
      <c r="T65" s="59"/>
    </row>
    <row r="66" spans="1:20" s="37" customFormat="1" ht="18" x14ac:dyDescent="0.3">
      <c r="A66" s="20"/>
      <c r="B66" s="16"/>
      <c r="C66" s="16"/>
      <c r="D66" s="16"/>
      <c r="E66" s="19"/>
      <c r="F66" s="19"/>
      <c r="G66" s="19"/>
      <c r="H66" s="19"/>
      <c r="I66" s="19"/>
      <c r="J66" s="19"/>
      <c r="K66" s="16"/>
      <c r="L66" s="56"/>
      <c r="M66" s="58"/>
      <c r="N66" s="57"/>
      <c r="O66" s="20"/>
      <c r="P66" s="20"/>
      <c r="Q66" s="20"/>
      <c r="R66" s="20"/>
      <c r="S66" s="20"/>
      <c r="T66" s="59"/>
    </row>
    <row r="67" spans="1:20" s="37" customFormat="1" ht="18" x14ac:dyDescent="0.3">
      <c r="A67" s="20"/>
      <c r="B67" s="16"/>
      <c r="C67" s="16"/>
      <c r="D67" s="16"/>
      <c r="E67" s="19"/>
      <c r="F67" s="19"/>
      <c r="G67" s="19"/>
      <c r="H67" s="19"/>
      <c r="I67" s="19"/>
      <c r="J67" s="19"/>
      <c r="K67" s="16"/>
      <c r="L67" s="56"/>
      <c r="M67" s="58"/>
      <c r="N67" s="57"/>
      <c r="O67" s="20"/>
      <c r="P67" s="20"/>
      <c r="Q67" s="20"/>
      <c r="R67" s="20"/>
      <c r="S67" s="20"/>
      <c r="T67" s="59"/>
    </row>
    <row r="68" spans="1:20" s="37" customFormat="1" ht="18" x14ac:dyDescent="0.3">
      <c r="A68" s="20"/>
      <c r="B68" s="16"/>
      <c r="C68" s="16"/>
      <c r="D68" s="16"/>
      <c r="E68" s="19"/>
      <c r="F68" s="19"/>
      <c r="G68" s="19"/>
      <c r="H68" s="19"/>
      <c r="I68" s="19"/>
      <c r="J68" s="19"/>
      <c r="K68" s="16"/>
      <c r="L68" s="56"/>
      <c r="M68" s="58"/>
      <c r="N68" s="57"/>
      <c r="O68" s="20"/>
      <c r="P68" s="20"/>
      <c r="Q68" s="20"/>
      <c r="R68" s="20"/>
      <c r="S68" s="20"/>
      <c r="T68" s="59"/>
    </row>
    <row r="69" spans="1:20" s="37" customFormat="1" ht="18" x14ac:dyDescent="0.3">
      <c r="A69" s="20"/>
      <c r="B69" s="16"/>
      <c r="C69" s="16"/>
      <c r="D69" s="16"/>
      <c r="E69" s="19"/>
      <c r="F69" s="19"/>
      <c r="G69" s="19"/>
      <c r="H69" s="19"/>
      <c r="I69" s="19"/>
      <c r="J69" s="19"/>
      <c r="K69" s="16"/>
      <c r="L69" s="56"/>
      <c r="M69" s="58"/>
      <c r="N69" s="57"/>
      <c r="O69" s="20"/>
      <c r="P69" s="20"/>
      <c r="Q69" s="20"/>
      <c r="R69" s="20"/>
      <c r="S69" s="20"/>
      <c r="T69" s="59"/>
    </row>
    <row r="70" spans="1:20" s="37" customFormat="1" ht="18" x14ac:dyDescent="0.3">
      <c r="A70" s="20"/>
      <c r="B70" s="16"/>
      <c r="C70" s="16"/>
      <c r="D70" s="16"/>
      <c r="E70" s="19"/>
      <c r="F70" s="19"/>
      <c r="G70" s="19"/>
      <c r="H70" s="19"/>
      <c r="I70" s="19"/>
      <c r="J70" s="19"/>
      <c r="K70" s="16"/>
      <c r="L70" s="56"/>
      <c r="M70" s="58"/>
      <c r="N70" s="57"/>
      <c r="O70" s="20"/>
      <c r="P70" s="20"/>
      <c r="Q70" s="20"/>
      <c r="R70" s="20"/>
      <c r="S70" s="20"/>
      <c r="T70" s="59"/>
    </row>
    <row r="71" spans="1:20" s="37" customFormat="1" ht="18" x14ac:dyDescent="0.3">
      <c r="A71" s="20"/>
      <c r="B71" s="16"/>
      <c r="C71" s="16"/>
      <c r="D71" s="16"/>
      <c r="E71" s="19"/>
      <c r="F71" s="19"/>
      <c r="G71" s="19"/>
      <c r="H71" s="19"/>
      <c r="I71" s="19"/>
      <c r="J71" s="19"/>
      <c r="K71" s="16"/>
      <c r="L71" s="56"/>
      <c r="M71" s="58"/>
      <c r="N71" s="57"/>
      <c r="O71" s="20"/>
      <c r="P71" s="20"/>
      <c r="Q71" s="20"/>
      <c r="R71" s="20"/>
      <c r="S71" s="20"/>
      <c r="T71" s="59"/>
    </row>
    <row r="72" spans="1:20" s="37" customFormat="1" ht="18" x14ac:dyDescent="0.3">
      <c r="A72" s="20"/>
      <c r="B72" s="16"/>
      <c r="C72" s="16"/>
      <c r="D72" s="16"/>
      <c r="E72" s="19"/>
      <c r="F72" s="19"/>
      <c r="G72" s="19"/>
      <c r="H72" s="19"/>
      <c r="I72" s="19"/>
      <c r="J72" s="19"/>
      <c r="K72" s="16"/>
      <c r="L72" s="56"/>
      <c r="M72" s="58"/>
      <c r="N72" s="57"/>
      <c r="O72" s="20"/>
      <c r="P72" s="20"/>
      <c r="Q72" s="20"/>
      <c r="R72" s="20"/>
      <c r="S72" s="20"/>
      <c r="T72" s="59"/>
    </row>
    <row r="73" spans="1:20" s="37" customFormat="1" ht="18" x14ac:dyDescent="0.3">
      <c r="A73" s="20"/>
      <c r="B73" s="16"/>
      <c r="C73" s="16"/>
      <c r="D73" s="16"/>
      <c r="E73" s="19"/>
      <c r="F73" s="19"/>
      <c r="G73" s="19"/>
      <c r="H73" s="19"/>
      <c r="I73" s="19"/>
      <c r="J73" s="19"/>
      <c r="K73" s="16"/>
      <c r="L73" s="56"/>
      <c r="M73" s="58"/>
      <c r="N73" s="57"/>
      <c r="O73" s="20"/>
      <c r="P73" s="20"/>
      <c r="Q73" s="20"/>
      <c r="R73" s="20"/>
      <c r="S73" s="20"/>
      <c r="T73" s="59"/>
    </row>
    <row r="74" spans="1:20" s="37" customFormat="1" ht="18" x14ac:dyDescent="0.3">
      <c r="A74" s="20"/>
      <c r="B74" s="16"/>
      <c r="C74" s="16"/>
      <c r="D74" s="16"/>
      <c r="E74" s="19"/>
      <c r="F74" s="19"/>
      <c r="G74" s="19"/>
      <c r="H74" s="19"/>
      <c r="I74" s="19"/>
      <c r="J74" s="19"/>
      <c r="K74" s="16"/>
      <c r="L74" s="56"/>
      <c r="M74" s="58"/>
      <c r="N74" s="57"/>
      <c r="O74" s="20"/>
      <c r="P74" s="20"/>
      <c r="Q74" s="20"/>
      <c r="R74" s="20"/>
      <c r="S74" s="20"/>
      <c r="T74" s="59"/>
    </row>
    <row r="75" spans="1:20" s="37" customFormat="1" ht="18" x14ac:dyDescent="0.3">
      <c r="A75" s="20"/>
      <c r="B75" s="16"/>
      <c r="C75" s="16"/>
      <c r="D75" s="16"/>
      <c r="E75" s="19"/>
      <c r="F75" s="19"/>
      <c r="G75" s="19"/>
      <c r="H75" s="19"/>
      <c r="I75" s="19"/>
      <c r="J75" s="19"/>
      <c r="K75" s="16"/>
      <c r="L75" s="56"/>
      <c r="M75" s="58"/>
      <c r="N75" s="57"/>
      <c r="O75" s="20"/>
      <c r="P75" s="20"/>
      <c r="Q75" s="20"/>
      <c r="R75" s="20"/>
      <c r="S75" s="20"/>
      <c r="T75" s="59"/>
    </row>
    <row r="76" spans="1:20" s="37" customFormat="1" ht="18" x14ac:dyDescent="0.3">
      <c r="A76" s="20"/>
      <c r="B76" s="16"/>
      <c r="C76" s="16"/>
      <c r="D76" s="16"/>
      <c r="E76" s="19"/>
      <c r="F76" s="19"/>
      <c r="G76" s="19"/>
      <c r="H76" s="19"/>
      <c r="I76" s="19"/>
      <c r="J76" s="19"/>
      <c r="K76" s="16"/>
      <c r="L76" s="56"/>
      <c r="M76" s="58"/>
      <c r="N76" s="57"/>
      <c r="O76" s="20"/>
      <c r="P76" s="20"/>
      <c r="Q76" s="20"/>
      <c r="R76" s="20"/>
      <c r="S76" s="20"/>
      <c r="T76" s="59"/>
    </row>
    <row r="77" spans="1:20" s="37" customFormat="1" ht="18" x14ac:dyDescent="0.3">
      <c r="A77" s="20"/>
      <c r="B77" s="16"/>
      <c r="C77" s="16"/>
      <c r="D77" s="16"/>
      <c r="E77" s="19"/>
      <c r="F77" s="19"/>
      <c r="G77" s="19"/>
      <c r="H77" s="19"/>
      <c r="I77" s="19"/>
      <c r="J77" s="19"/>
      <c r="K77" s="16"/>
      <c r="L77" s="56"/>
      <c r="M77" s="58"/>
      <c r="N77" s="57"/>
      <c r="O77" s="20"/>
      <c r="P77" s="20"/>
      <c r="Q77" s="20"/>
      <c r="R77" s="20"/>
      <c r="S77" s="20"/>
      <c r="T77" s="59"/>
    </row>
    <row r="78" spans="1:20" s="37" customFormat="1" ht="18" x14ac:dyDescent="0.3">
      <c r="A78" s="20"/>
      <c r="B78" s="16"/>
      <c r="C78" s="16"/>
      <c r="D78" s="16"/>
      <c r="E78" s="19"/>
      <c r="F78" s="19"/>
      <c r="G78" s="19"/>
      <c r="H78" s="19"/>
      <c r="I78" s="19"/>
      <c r="J78" s="19"/>
      <c r="K78" s="16"/>
      <c r="L78" s="56"/>
      <c r="M78" s="58"/>
      <c r="N78" s="57"/>
      <c r="O78" s="20"/>
      <c r="P78" s="20"/>
      <c r="Q78" s="20"/>
      <c r="R78" s="20"/>
      <c r="S78" s="20"/>
      <c r="T78" s="59"/>
    </row>
    <row r="79" spans="1:20" s="37" customFormat="1" ht="18" x14ac:dyDescent="0.3">
      <c r="A79" s="20"/>
      <c r="B79" s="16"/>
      <c r="C79" s="16"/>
      <c r="D79" s="16"/>
      <c r="E79" s="19"/>
      <c r="F79" s="19"/>
      <c r="G79" s="19"/>
      <c r="H79" s="19"/>
      <c r="I79" s="19"/>
      <c r="J79" s="19"/>
      <c r="K79" s="16"/>
      <c r="L79" s="56"/>
      <c r="M79" s="58"/>
      <c r="N79" s="57"/>
      <c r="O79" s="20"/>
      <c r="P79" s="20"/>
      <c r="Q79" s="20"/>
      <c r="R79" s="20"/>
      <c r="S79" s="20"/>
      <c r="T79" s="59"/>
    </row>
    <row r="80" spans="1:20" s="37" customFormat="1" ht="18" x14ac:dyDescent="0.3">
      <c r="A80" s="20"/>
      <c r="B80" s="16"/>
      <c r="C80" s="16"/>
      <c r="D80" s="16"/>
      <c r="E80" s="19"/>
      <c r="F80" s="19"/>
      <c r="G80" s="19"/>
      <c r="H80" s="19"/>
      <c r="I80" s="19"/>
      <c r="J80" s="19"/>
      <c r="K80" s="16"/>
      <c r="L80" s="56"/>
      <c r="M80" s="58"/>
      <c r="N80" s="57"/>
      <c r="O80" s="20"/>
      <c r="P80" s="20"/>
      <c r="Q80" s="20"/>
      <c r="R80" s="20"/>
      <c r="S80" s="20"/>
      <c r="T80" s="59"/>
    </row>
    <row r="81" spans="1:20" s="37" customFormat="1" ht="18" x14ac:dyDescent="0.3">
      <c r="A81" s="20"/>
      <c r="B81" s="16"/>
      <c r="C81" s="16"/>
      <c r="D81" s="16"/>
      <c r="E81" s="19"/>
      <c r="F81" s="19"/>
      <c r="G81" s="19"/>
      <c r="H81" s="19"/>
      <c r="I81" s="19"/>
      <c r="J81" s="19"/>
      <c r="K81" s="16"/>
      <c r="L81" s="56"/>
      <c r="M81" s="58"/>
      <c r="N81" s="57"/>
      <c r="O81" s="20"/>
      <c r="P81" s="20"/>
      <c r="Q81" s="20"/>
      <c r="R81" s="20"/>
      <c r="S81" s="20"/>
      <c r="T81" s="59"/>
    </row>
    <row r="82" spans="1:20" s="37" customFormat="1" ht="18" x14ac:dyDescent="0.3">
      <c r="A82" s="20"/>
      <c r="B82" s="16"/>
      <c r="C82" s="16"/>
      <c r="D82" s="16"/>
      <c r="E82" s="19"/>
      <c r="F82" s="19"/>
      <c r="G82" s="19"/>
      <c r="H82" s="19"/>
      <c r="I82" s="19"/>
      <c r="J82" s="19"/>
      <c r="K82" s="16"/>
      <c r="L82" s="56"/>
      <c r="M82" s="58"/>
      <c r="N82" s="57"/>
      <c r="O82" s="20"/>
      <c r="P82" s="20"/>
      <c r="Q82" s="20"/>
      <c r="R82" s="20"/>
      <c r="S82" s="20"/>
      <c r="T82" s="59"/>
    </row>
    <row r="83" spans="1:20" s="37" customFormat="1" ht="18" x14ac:dyDescent="0.3">
      <c r="A83" s="20"/>
      <c r="B83" s="16"/>
      <c r="C83" s="16"/>
      <c r="D83" s="16"/>
      <c r="E83" s="19"/>
      <c r="F83" s="19"/>
      <c r="G83" s="19"/>
      <c r="H83" s="19"/>
      <c r="I83" s="19"/>
      <c r="J83" s="19"/>
      <c r="K83" s="16"/>
      <c r="L83" s="56"/>
      <c r="M83" s="58"/>
      <c r="N83" s="57"/>
      <c r="O83" s="20"/>
      <c r="P83" s="20"/>
      <c r="Q83" s="20"/>
      <c r="R83" s="20"/>
      <c r="S83" s="20"/>
      <c r="T83" s="59"/>
    </row>
    <row r="84" spans="1:20" s="37" customFormat="1" ht="18" x14ac:dyDescent="0.3">
      <c r="A84" s="20"/>
      <c r="B84" s="16"/>
      <c r="C84" s="16"/>
      <c r="D84" s="16"/>
      <c r="E84" s="19"/>
      <c r="F84" s="19"/>
      <c r="G84" s="19"/>
      <c r="H84" s="19"/>
      <c r="I84" s="19"/>
      <c r="J84" s="19"/>
      <c r="K84" s="16"/>
      <c r="L84" s="56"/>
      <c r="M84" s="58"/>
      <c r="N84" s="57"/>
      <c r="O84" s="20"/>
      <c r="P84" s="20"/>
      <c r="Q84" s="20"/>
      <c r="R84" s="20"/>
      <c r="S84" s="20"/>
      <c r="T84" s="59"/>
    </row>
    <row r="85" spans="1:20" s="37" customFormat="1" ht="18" x14ac:dyDescent="0.3">
      <c r="A85" s="20"/>
      <c r="B85" s="16"/>
      <c r="C85" s="16"/>
      <c r="D85" s="16"/>
      <c r="E85" s="19"/>
      <c r="F85" s="19"/>
      <c r="G85" s="19"/>
      <c r="H85" s="19"/>
      <c r="I85" s="19"/>
      <c r="J85" s="19"/>
      <c r="K85" s="16"/>
      <c r="L85" s="56"/>
      <c r="M85" s="58"/>
      <c r="N85" s="57"/>
      <c r="O85" s="20"/>
      <c r="P85" s="20"/>
      <c r="Q85" s="20"/>
      <c r="R85" s="20"/>
      <c r="S85" s="20"/>
      <c r="T85" s="59"/>
    </row>
    <row r="86" spans="1:20" s="37" customFormat="1" ht="18" x14ac:dyDescent="0.3">
      <c r="A86" s="20"/>
      <c r="B86" s="16"/>
      <c r="C86" s="16"/>
      <c r="D86" s="16"/>
      <c r="E86" s="19"/>
      <c r="F86" s="19"/>
      <c r="G86" s="19"/>
      <c r="H86" s="19"/>
      <c r="I86" s="19"/>
      <c r="J86" s="19"/>
      <c r="K86" s="16"/>
      <c r="L86" s="56"/>
      <c r="M86" s="58"/>
      <c r="N86" s="57"/>
      <c r="O86" s="20"/>
      <c r="P86" s="20"/>
      <c r="Q86" s="20"/>
      <c r="R86" s="20"/>
      <c r="S86" s="20"/>
      <c r="T86" s="59"/>
    </row>
    <row r="87" spans="1:20" s="37" customFormat="1" ht="18" x14ac:dyDescent="0.3">
      <c r="A87" s="20"/>
      <c r="B87" s="16"/>
      <c r="C87" s="16"/>
      <c r="D87" s="16"/>
      <c r="E87" s="19"/>
      <c r="F87" s="19"/>
      <c r="G87" s="19"/>
      <c r="H87" s="19"/>
      <c r="I87" s="19"/>
      <c r="J87" s="19"/>
      <c r="K87" s="16"/>
      <c r="L87" s="56"/>
      <c r="M87" s="58"/>
      <c r="N87" s="57"/>
      <c r="O87" s="20"/>
      <c r="P87" s="20"/>
      <c r="Q87" s="20"/>
      <c r="R87" s="20"/>
      <c r="S87" s="20"/>
      <c r="T87" s="59"/>
    </row>
    <row r="88" spans="1:20" s="37" customFormat="1" ht="18" x14ac:dyDescent="0.3">
      <c r="A88" s="20"/>
      <c r="B88" s="16"/>
      <c r="C88" s="16"/>
      <c r="D88" s="16"/>
      <c r="E88" s="19"/>
      <c r="F88" s="19"/>
      <c r="G88" s="19"/>
      <c r="H88" s="19"/>
      <c r="I88" s="19"/>
      <c r="J88" s="19"/>
      <c r="K88" s="16"/>
      <c r="L88" s="56"/>
      <c r="M88" s="58"/>
      <c r="N88" s="57"/>
      <c r="O88" s="20"/>
      <c r="P88" s="20"/>
      <c r="Q88" s="20"/>
      <c r="R88" s="20"/>
      <c r="S88" s="20"/>
      <c r="T88" s="59"/>
    </row>
    <row r="89" spans="1:20" s="37" customFormat="1" ht="18" x14ac:dyDescent="0.3">
      <c r="A89" s="20"/>
      <c r="B89" s="16"/>
      <c r="C89" s="16"/>
      <c r="D89" s="16"/>
      <c r="E89" s="19"/>
      <c r="F89" s="19"/>
      <c r="G89" s="19"/>
      <c r="H89" s="19"/>
      <c r="I89" s="19"/>
      <c r="J89" s="19"/>
      <c r="K89" s="16"/>
      <c r="L89" s="56"/>
      <c r="M89" s="58"/>
      <c r="N89" s="57"/>
      <c r="O89" s="20"/>
      <c r="P89" s="20"/>
      <c r="Q89" s="20"/>
      <c r="R89" s="20"/>
      <c r="S89" s="20"/>
      <c r="T89" s="59"/>
    </row>
    <row r="90" spans="1:20" s="37" customFormat="1" ht="18" x14ac:dyDescent="0.3">
      <c r="A90" s="20"/>
      <c r="B90" s="16"/>
      <c r="C90" s="16"/>
      <c r="D90" s="16"/>
      <c r="E90" s="19"/>
      <c r="F90" s="19"/>
      <c r="G90" s="19"/>
      <c r="H90" s="19"/>
      <c r="I90" s="19"/>
      <c r="J90" s="19"/>
      <c r="K90" s="16"/>
      <c r="L90" s="56"/>
      <c r="M90" s="58"/>
      <c r="N90" s="57"/>
      <c r="O90" s="20"/>
      <c r="P90" s="20"/>
      <c r="Q90" s="20"/>
      <c r="R90" s="20"/>
      <c r="S90" s="20"/>
      <c r="T90" s="59"/>
    </row>
    <row r="91" spans="1:20" s="37" customFormat="1" ht="18" x14ac:dyDescent="0.3">
      <c r="A91" s="20"/>
      <c r="B91" s="16"/>
      <c r="C91" s="16"/>
      <c r="D91" s="16"/>
      <c r="E91" s="19"/>
      <c r="F91" s="19"/>
      <c r="G91" s="19"/>
      <c r="H91" s="19"/>
      <c r="I91" s="19"/>
      <c r="J91" s="19"/>
      <c r="K91" s="16"/>
      <c r="L91" s="56"/>
      <c r="M91" s="58"/>
      <c r="N91" s="57"/>
      <c r="O91" s="20"/>
      <c r="P91" s="20"/>
      <c r="Q91" s="20"/>
      <c r="R91" s="20"/>
      <c r="S91" s="20"/>
      <c r="T91" s="59"/>
    </row>
    <row r="92" spans="1:20" s="37" customFormat="1" ht="18" x14ac:dyDescent="0.3">
      <c r="A92" s="20"/>
      <c r="B92" s="16"/>
      <c r="C92" s="16"/>
      <c r="D92" s="16"/>
      <c r="E92" s="19"/>
      <c r="F92" s="19"/>
      <c r="G92" s="19"/>
      <c r="H92" s="19"/>
      <c r="I92" s="19"/>
      <c r="J92" s="19"/>
      <c r="K92" s="16"/>
      <c r="L92" s="56"/>
      <c r="M92" s="58"/>
      <c r="N92" s="57"/>
      <c r="O92" s="20"/>
      <c r="P92" s="20"/>
      <c r="Q92" s="20"/>
      <c r="R92" s="20"/>
      <c r="S92" s="20"/>
      <c r="T92" s="59"/>
    </row>
    <row r="93" spans="1:20" s="37" customFormat="1" ht="18" x14ac:dyDescent="0.3">
      <c r="A93" s="20"/>
      <c r="B93" s="16"/>
      <c r="C93" s="16"/>
      <c r="D93" s="16"/>
      <c r="E93" s="19"/>
      <c r="F93" s="19"/>
      <c r="G93" s="19"/>
      <c r="H93" s="19"/>
      <c r="I93" s="19"/>
      <c r="J93" s="19"/>
      <c r="K93" s="16"/>
      <c r="L93" s="56"/>
      <c r="M93" s="58"/>
      <c r="N93" s="57"/>
      <c r="O93" s="20"/>
      <c r="P93" s="20"/>
      <c r="Q93" s="20"/>
      <c r="R93" s="20"/>
      <c r="S93" s="20"/>
      <c r="T93" s="59"/>
    </row>
    <row r="94" spans="1:20" s="37" customFormat="1" ht="18" x14ac:dyDescent="0.3">
      <c r="A94" s="20"/>
      <c r="B94" s="16"/>
      <c r="C94" s="16"/>
      <c r="D94" s="16"/>
      <c r="E94" s="19"/>
      <c r="F94" s="19"/>
      <c r="G94" s="19"/>
      <c r="H94" s="19"/>
      <c r="I94" s="19"/>
      <c r="J94" s="19"/>
      <c r="K94" s="16"/>
      <c r="L94" s="56"/>
      <c r="M94" s="58"/>
      <c r="N94" s="57"/>
      <c r="O94" s="20"/>
      <c r="P94" s="20"/>
      <c r="Q94" s="20"/>
      <c r="R94" s="20"/>
      <c r="S94" s="20"/>
      <c r="T94" s="59"/>
    </row>
    <row r="95" spans="1:20" s="37" customFormat="1" ht="18" x14ac:dyDescent="0.3">
      <c r="A95" s="20"/>
      <c r="B95" s="16"/>
      <c r="C95" s="16"/>
      <c r="D95" s="16"/>
      <c r="E95" s="19"/>
      <c r="F95" s="19"/>
      <c r="G95" s="19"/>
      <c r="H95" s="19"/>
      <c r="I95" s="19"/>
      <c r="J95" s="19"/>
      <c r="K95" s="16"/>
      <c r="L95" s="56"/>
      <c r="M95" s="58"/>
      <c r="N95" s="57"/>
      <c r="O95" s="20"/>
      <c r="P95" s="20"/>
      <c r="Q95" s="20"/>
      <c r="R95" s="20"/>
      <c r="S95" s="20"/>
      <c r="T95" s="59"/>
    </row>
    <row r="96" spans="1:20" s="37" customFormat="1" ht="18" x14ac:dyDescent="0.3">
      <c r="A96" s="20"/>
      <c r="B96" s="16"/>
      <c r="C96" s="16"/>
      <c r="D96" s="16"/>
      <c r="E96" s="19"/>
      <c r="F96" s="19"/>
      <c r="G96" s="19"/>
      <c r="H96" s="19"/>
      <c r="I96" s="19"/>
      <c r="J96" s="19"/>
      <c r="K96" s="16"/>
      <c r="L96" s="56"/>
      <c r="M96" s="58"/>
      <c r="N96" s="57"/>
      <c r="O96" s="20"/>
      <c r="P96" s="20"/>
      <c r="Q96" s="20"/>
      <c r="R96" s="20"/>
      <c r="S96" s="20"/>
      <c r="T96" s="59"/>
    </row>
    <row r="97" spans="1:20" s="37" customFormat="1" ht="18" x14ac:dyDescent="0.3">
      <c r="A97" s="20"/>
      <c r="B97" s="16"/>
      <c r="C97" s="16"/>
      <c r="D97" s="16"/>
      <c r="E97" s="19"/>
      <c r="F97" s="19"/>
      <c r="G97" s="19"/>
      <c r="H97" s="19"/>
      <c r="I97" s="19"/>
      <c r="J97" s="19"/>
      <c r="K97" s="16"/>
      <c r="L97" s="56"/>
      <c r="M97" s="58"/>
      <c r="N97" s="57"/>
      <c r="O97" s="20"/>
      <c r="P97" s="20"/>
      <c r="Q97" s="20"/>
      <c r="R97" s="20"/>
      <c r="S97" s="20"/>
      <c r="T97" s="59"/>
    </row>
    <row r="98" spans="1:20" s="37" customFormat="1" ht="18" x14ac:dyDescent="0.3">
      <c r="A98" s="20"/>
      <c r="B98" s="16"/>
      <c r="C98" s="16"/>
      <c r="D98" s="16"/>
      <c r="E98" s="19"/>
      <c r="F98" s="19"/>
      <c r="G98" s="19"/>
      <c r="H98" s="19"/>
      <c r="I98" s="19"/>
      <c r="J98" s="19"/>
      <c r="K98" s="16"/>
      <c r="L98" s="56"/>
      <c r="M98" s="58"/>
      <c r="N98" s="57"/>
      <c r="O98" s="20"/>
      <c r="P98" s="20"/>
      <c r="Q98" s="20"/>
      <c r="R98" s="20"/>
      <c r="S98" s="20"/>
      <c r="T98" s="59"/>
    </row>
    <row r="99" spans="1:20" s="37" customFormat="1" ht="18" x14ac:dyDescent="0.3">
      <c r="A99" s="20"/>
      <c r="B99" s="16"/>
      <c r="C99" s="16"/>
      <c r="D99" s="16"/>
      <c r="E99" s="19"/>
      <c r="F99" s="19"/>
      <c r="G99" s="19"/>
      <c r="H99" s="19"/>
      <c r="I99" s="19"/>
      <c r="J99" s="19"/>
      <c r="K99" s="16"/>
      <c r="L99" s="56"/>
      <c r="M99" s="58"/>
      <c r="N99" s="57"/>
      <c r="O99" s="20"/>
      <c r="P99" s="20"/>
      <c r="Q99" s="20"/>
      <c r="R99" s="20"/>
      <c r="S99" s="20"/>
      <c r="T99" s="59"/>
    </row>
    <row r="100" spans="1:20" s="37" customFormat="1" ht="18" x14ac:dyDescent="0.3">
      <c r="A100" s="20"/>
      <c r="B100" s="16"/>
      <c r="C100" s="16"/>
      <c r="D100" s="16"/>
      <c r="E100" s="19"/>
      <c r="F100" s="19"/>
      <c r="G100" s="19"/>
      <c r="H100" s="19"/>
      <c r="I100" s="19"/>
      <c r="J100" s="19"/>
      <c r="K100" s="16"/>
      <c r="L100" s="56"/>
      <c r="M100" s="58"/>
      <c r="N100" s="57"/>
      <c r="O100" s="20"/>
      <c r="P100" s="20"/>
      <c r="Q100" s="20"/>
      <c r="R100" s="20"/>
      <c r="S100" s="20"/>
      <c r="T100" s="59"/>
    </row>
    <row r="101" spans="1:20" s="37" customFormat="1" ht="18" x14ac:dyDescent="0.3">
      <c r="A101" s="20"/>
      <c r="B101" s="16"/>
      <c r="C101" s="16"/>
      <c r="D101" s="16"/>
      <c r="E101" s="19"/>
      <c r="F101" s="19"/>
      <c r="G101" s="19"/>
      <c r="H101" s="19"/>
      <c r="I101" s="19"/>
      <c r="J101" s="19"/>
      <c r="K101" s="16"/>
      <c r="L101" s="56"/>
      <c r="M101" s="58"/>
      <c r="N101" s="57"/>
      <c r="O101" s="20"/>
      <c r="P101" s="20"/>
      <c r="Q101" s="20"/>
      <c r="R101" s="20"/>
      <c r="S101" s="20"/>
      <c r="T101" s="59"/>
    </row>
    <row r="102" spans="1:20" s="37" customFormat="1" ht="18" x14ac:dyDescent="0.3">
      <c r="A102" s="20"/>
      <c r="B102" s="16"/>
      <c r="C102" s="16"/>
      <c r="D102" s="16"/>
      <c r="E102" s="19"/>
      <c r="F102" s="19"/>
      <c r="G102" s="19"/>
      <c r="H102" s="19"/>
      <c r="I102" s="19"/>
      <c r="J102" s="19"/>
      <c r="K102" s="16"/>
      <c r="L102" s="56"/>
      <c r="M102" s="58"/>
      <c r="N102" s="57"/>
      <c r="O102" s="20"/>
      <c r="P102" s="20"/>
      <c r="Q102" s="20"/>
      <c r="R102" s="20"/>
      <c r="S102" s="20"/>
      <c r="T102" s="59"/>
    </row>
    <row r="103" spans="1:20" s="37" customFormat="1" ht="18" x14ac:dyDescent="0.3">
      <c r="A103" s="20"/>
      <c r="B103" s="16"/>
      <c r="C103" s="16"/>
      <c r="D103" s="16"/>
      <c r="E103" s="19"/>
      <c r="F103" s="19"/>
      <c r="G103" s="19"/>
      <c r="H103" s="19"/>
      <c r="I103" s="19"/>
      <c r="J103" s="19"/>
      <c r="K103" s="16"/>
      <c r="L103" s="56"/>
      <c r="M103" s="58"/>
      <c r="N103" s="57"/>
      <c r="O103" s="20"/>
      <c r="P103" s="20"/>
      <c r="Q103" s="20"/>
      <c r="R103" s="20"/>
      <c r="S103" s="20"/>
      <c r="T103" s="59"/>
    </row>
    <row r="104" spans="1:20" s="37" customFormat="1" ht="18" x14ac:dyDescent="0.3">
      <c r="A104" s="20"/>
      <c r="B104" s="16"/>
      <c r="C104" s="16"/>
      <c r="D104" s="16"/>
      <c r="E104" s="19"/>
      <c r="F104" s="19"/>
      <c r="G104" s="19"/>
      <c r="H104" s="19"/>
      <c r="I104" s="19"/>
      <c r="J104" s="19"/>
      <c r="K104" s="16"/>
      <c r="L104" s="56"/>
      <c r="M104" s="58"/>
      <c r="N104" s="57"/>
      <c r="O104" s="20"/>
      <c r="P104" s="20"/>
      <c r="Q104" s="20"/>
      <c r="R104" s="20"/>
      <c r="S104" s="20"/>
      <c r="T104" s="59"/>
    </row>
    <row r="105" spans="1:20" s="37" customFormat="1" ht="18" x14ac:dyDescent="0.3">
      <c r="A105" s="20"/>
      <c r="B105" s="16"/>
      <c r="C105" s="16"/>
      <c r="D105" s="16"/>
      <c r="E105" s="19"/>
      <c r="F105" s="19"/>
      <c r="G105" s="19"/>
      <c r="H105" s="19"/>
      <c r="I105" s="19"/>
      <c r="J105" s="19"/>
      <c r="K105" s="16"/>
      <c r="L105" s="56"/>
      <c r="M105" s="58"/>
      <c r="N105" s="57"/>
      <c r="O105" s="20"/>
      <c r="P105" s="20"/>
      <c r="Q105" s="20"/>
      <c r="R105" s="20"/>
      <c r="S105" s="20"/>
      <c r="T105" s="59"/>
    </row>
    <row r="106" spans="1:20" s="37" customFormat="1" ht="18" x14ac:dyDescent="0.3">
      <c r="A106" s="20"/>
      <c r="B106" s="16"/>
      <c r="C106" s="16"/>
      <c r="D106" s="16"/>
      <c r="E106" s="19"/>
      <c r="F106" s="19"/>
      <c r="G106" s="19"/>
      <c r="H106" s="19"/>
      <c r="I106" s="19"/>
      <c r="J106" s="19"/>
      <c r="K106" s="16"/>
      <c r="L106" s="56"/>
      <c r="M106" s="58"/>
      <c r="N106" s="57"/>
      <c r="O106" s="20"/>
      <c r="P106" s="20"/>
      <c r="Q106" s="20"/>
      <c r="R106" s="20"/>
      <c r="S106" s="20"/>
      <c r="T106" s="59"/>
    </row>
    <row r="107" spans="1:20" s="37" customFormat="1" ht="18" x14ac:dyDescent="0.3">
      <c r="A107" s="20"/>
      <c r="B107" s="16"/>
      <c r="C107" s="16"/>
      <c r="D107" s="16"/>
      <c r="E107" s="19"/>
      <c r="F107" s="19"/>
      <c r="G107" s="19"/>
      <c r="H107" s="19"/>
      <c r="I107" s="19"/>
      <c r="J107" s="19"/>
      <c r="K107" s="16"/>
      <c r="L107" s="56"/>
      <c r="M107" s="58"/>
      <c r="N107" s="57"/>
      <c r="O107" s="20"/>
      <c r="P107" s="20"/>
      <c r="Q107" s="20"/>
      <c r="R107" s="20"/>
      <c r="S107" s="20"/>
      <c r="T107" s="59"/>
    </row>
    <row r="108" spans="1:20" s="37" customFormat="1" ht="18" x14ac:dyDescent="0.3">
      <c r="A108" s="20"/>
      <c r="B108" s="16"/>
      <c r="C108" s="16"/>
      <c r="D108" s="16"/>
      <c r="E108" s="19"/>
      <c r="F108" s="19"/>
      <c r="G108" s="19"/>
      <c r="H108" s="19"/>
      <c r="I108" s="19"/>
      <c r="J108" s="19"/>
      <c r="K108" s="16"/>
      <c r="L108" s="56"/>
      <c r="M108" s="58"/>
      <c r="N108" s="57"/>
      <c r="O108" s="20"/>
      <c r="P108" s="20"/>
      <c r="Q108" s="20"/>
      <c r="R108" s="20"/>
      <c r="S108" s="20"/>
      <c r="T108" s="59"/>
    </row>
    <row r="109" spans="1:20" s="37" customFormat="1" ht="18" x14ac:dyDescent="0.3">
      <c r="A109" s="20"/>
      <c r="B109" s="16"/>
      <c r="C109" s="16"/>
      <c r="D109" s="16"/>
      <c r="E109" s="19"/>
      <c r="F109" s="19"/>
      <c r="G109" s="19"/>
      <c r="H109" s="19"/>
      <c r="I109" s="19"/>
      <c r="J109" s="19"/>
      <c r="K109" s="16"/>
      <c r="L109" s="56"/>
      <c r="M109" s="58"/>
      <c r="N109" s="57"/>
      <c r="O109" s="20"/>
      <c r="P109" s="20"/>
      <c r="Q109" s="20"/>
      <c r="R109" s="20"/>
      <c r="S109" s="20"/>
      <c r="T109" s="59"/>
    </row>
    <row r="110" spans="1:20" s="37" customFormat="1" ht="18" x14ac:dyDescent="0.3">
      <c r="A110" s="20"/>
      <c r="B110" s="16"/>
      <c r="C110" s="16"/>
      <c r="D110" s="16"/>
      <c r="E110" s="19"/>
      <c r="F110" s="19"/>
      <c r="G110" s="19"/>
      <c r="H110" s="19"/>
      <c r="I110" s="19"/>
      <c r="J110" s="19"/>
      <c r="K110" s="16"/>
      <c r="L110" s="56"/>
      <c r="M110" s="58"/>
      <c r="N110" s="57"/>
      <c r="O110" s="20"/>
      <c r="P110" s="20"/>
      <c r="Q110" s="20"/>
      <c r="R110" s="20"/>
      <c r="S110" s="20"/>
      <c r="T110" s="59"/>
    </row>
    <row r="111" spans="1:20" s="37" customFormat="1" ht="18" x14ac:dyDescent="0.3">
      <c r="A111" s="20"/>
      <c r="B111" s="16"/>
      <c r="C111" s="16"/>
      <c r="D111" s="16"/>
      <c r="E111" s="19"/>
      <c r="F111" s="19"/>
      <c r="G111" s="19"/>
      <c r="H111" s="19"/>
      <c r="I111" s="19"/>
      <c r="J111" s="19"/>
      <c r="K111" s="16"/>
      <c r="L111" s="56"/>
      <c r="M111" s="58"/>
      <c r="N111" s="57"/>
      <c r="O111" s="20"/>
      <c r="P111" s="20"/>
      <c r="Q111" s="20"/>
      <c r="R111" s="20"/>
      <c r="S111" s="20"/>
      <c r="T111" s="59"/>
    </row>
    <row r="112" spans="1:20" s="37" customFormat="1" ht="18" x14ac:dyDescent="0.3">
      <c r="A112" s="20"/>
      <c r="B112" s="16"/>
      <c r="C112" s="16"/>
      <c r="D112" s="16"/>
      <c r="E112" s="19"/>
      <c r="F112" s="19"/>
      <c r="G112" s="19"/>
      <c r="H112" s="19"/>
      <c r="I112" s="19"/>
      <c r="J112" s="19"/>
      <c r="K112" s="16"/>
      <c r="L112" s="56"/>
      <c r="M112" s="58"/>
      <c r="N112" s="57"/>
      <c r="O112" s="20"/>
      <c r="P112" s="20"/>
      <c r="Q112" s="20"/>
      <c r="R112" s="20"/>
      <c r="S112" s="20"/>
      <c r="T112" s="59"/>
    </row>
    <row r="113" spans="1:20" s="37" customFormat="1" ht="18" x14ac:dyDescent="0.3">
      <c r="A113" s="20"/>
      <c r="B113" s="16"/>
      <c r="C113" s="16"/>
      <c r="D113" s="16"/>
      <c r="E113" s="19"/>
      <c r="F113" s="19"/>
      <c r="G113" s="19"/>
      <c r="H113" s="19"/>
      <c r="I113" s="19"/>
      <c r="J113" s="19"/>
      <c r="K113" s="16"/>
      <c r="L113" s="56"/>
      <c r="M113" s="58"/>
      <c r="N113" s="57"/>
      <c r="O113" s="20"/>
      <c r="P113" s="20"/>
      <c r="Q113" s="20"/>
      <c r="R113" s="20"/>
      <c r="S113" s="20"/>
      <c r="T113" s="59"/>
    </row>
    <row r="114" spans="1:20" s="37" customFormat="1" ht="18" x14ac:dyDescent="0.3">
      <c r="A114" s="20"/>
      <c r="B114" s="16"/>
      <c r="C114" s="16"/>
      <c r="D114" s="16"/>
      <c r="E114" s="19"/>
      <c r="F114" s="19"/>
      <c r="G114" s="19"/>
      <c r="H114" s="19"/>
      <c r="I114" s="19"/>
      <c r="J114" s="19"/>
      <c r="K114" s="16"/>
      <c r="L114" s="56"/>
      <c r="M114" s="58"/>
      <c r="N114" s="57"/>
      <c r="O114" s="20"/>
      <c r="P114" s="20"/>
      <c r="Q114" s="20"/>
      <c r="R114" s="20"/>
      <c r="S114" s="20"/>
      <c r="T114" s="59"/>
    </row>
    <row r="115" spans="1:20" s="37" customFormat="1" ht="18" x14ac:dyDescent="0.3">
      <c r="A115" s="20"/>
      <c r="B115" s="16"/>
      <c r="C115" s="16"/>
      <c r="D115" s="16"/>
      <c r="E115" s="19"/>
      <c r="F115" s="19"/>
      <c r="G115" s="19"/>
      <c r="H115" s="19"/>
      <c r="I115" s="19"/>
      <c r="J115" s="19"/>
      <c r="K115" s="16"/>
      <c r="L115" s="56"/>
      <c r="M115" s="58"/>
      <c r="N115" s="57"/>
      <c r="O115" s="20"/>
      <c r="P115" s="20"/>
      <c r="Q115" s="20"/>
      <c r="R115" s="20"/>
      <c r="S115" s="20"/>
      <c r="T115" s="59"/>
    </row>
    <row r="116" spans="1:20" s="37" customFormat="1" ht="18" x14ac:dyDescent="0.3">
      <c r="A116" s="20"/>
      <c r="B116" s="16"/>
      <c r="C116" s="16"/>
      <c r="D116" s="16"/>
      <c r="E116" s="19"/>
      <c r="F116" s="19"/>
      <c r="G116" s="19"/>
      <c r="H116" s="19"/>
      <c r="I116" s="19"/>
      <c r="J116" s="19"/>
      <c r="K116" s="16"/>
      <c r="L116" s="56"/>
      <c r="M116" s="58"/>
      <c r="N116" s="57"/>
      <c r="O116" s="20"/>
      <c r="P116" s="20"/>
      <c r="Q116" s="20"/>
      <c r="R116" s="20"/>
      <c r="S116" s="20"/>
      <c r="T116" s="59"/>
    </row>
    <row r="117" spans="1:20" s="37" customFormat="1" ht="18" x14ac:dyDescent="0.3">
      <c r="A117" s="20"/>
      <c r="B117" s="16"/>
      <c r="C117" s="16"/>
      <c r="D117" s="16"/>
      <c r="E117" s="19"/>
      <c r="F117" s="19"/>
      <c r="G117" s="19"/>
      <c r="H117" s="19"/>
      <c r="I117" s="19"/>
      <c r="J117" s="19"/>
      <c r="K117" s="16"/>
      <c r="L117" s="56"/>
      <c r="M117" s="58"/>
      <c r="N117" s="57"/>
      <c r="O117" s="20"/>
      <c r="P117" s="20"/>
      <c r="Q117" s="20"/>
      <c r="R117" s="20"/>
      <c r="S117" s="20"/>
      <c r="T117" s="59"/>
    </row>
    <row r="118" spans="1:20" s="37" customFormat="1" ht="18" x14ac:dyDescent="0.3">
      <c r="A118" s="20"/>
      <c r="B118" s="16"/>
      <c r="C118" s="16"/>
      <c r="D118" s="16"/>
      <c r="E118" s="19"/>
      <c r="F118" s="19"/>
      <c r="G118" s="19"/>
      <c r="H118" s="19"/>
      <c r="I118" s="19"/>
      <c r="J118" s="19"/>
      <c r="K118" s="16"/>
      <c r="L118" s="56"/>
      <c r="M118" s="58"/>
      <c r="N118" s="57"/>
      <c r="O118" s="20"/>
      <c r="P118" s="20"/>
      <c r="Q118" s="20"/>
      <c r="R118" s="20"/>
      <c r="S118" s="20"/>
      <c r="T118" s="59"/>
    </row>
    <row r="119" spans="1:20" s="37" customFormat="1" ht="18" x14ac:dyDescent="0.3">
      <c r="A119" s="20"/>
      <c r="B119" s="16"/>
      <c r="C119" s="16"/>
      <c r="D119" s="16"/>
      <c r="E119" s="19"/>
      <c r="F119" s="19"/>
      <c r="G119" s="19"/>
      <c r="H119" s="19"/>
      <c r="I119" s="19"/>
      <c r="J119" s="19"/>
      <c r="K119" s="16"/>
      <c r="L119" s="56"/>
      <c r="M119" s="58"/>
      <c r="N119" s="57"/>
      <c r="O119" s="20"/>
      <c r="P119" s="20"/>
      <c r="Q119" s="20"/>
      <c r="R119" s="20"/>
      <c r="S119" s="20"/>
      <c r="T119" s="59"/>
    </row>
    <row r="120" spans="1:20" s="37" customFormat="1" ht="18" x14ac:dyDescent="0.3">
      <c r="A120" s="20"/>
      <c r="B120" s="16"/>
      <c r="C120" s="16"/>
      <c r="D120" s="16"/>
      <c r="E120" s="19"/>
      <c r="F120" s="19"/>
      <c r="G120" s="19"/>
      <c r="H120" s="19"/>
      <c r="I120" s="19"/>
      <c r="J120" s="19"/>
      <c r="K120" s="16"/>
      <c r="L120" s="56"/>
      <c r="M120" s="58"/>
      <c r="N120" s="57"/>
      <c r="O120" s="20"/>
      <c r="P120" s="20"/>
      <c r="Q120" s="20"/>
      <c r="R120" s="20"/>
      <c r="S120" s="20"/>
      <c r="T120" s="59"/>
    </row>
    <row r="121" spans="1:20" s="37" customFormat="1" ht="18" x14ac:dyDescent="0.3">
      <c r="A121" s="20"/>
      <c r="B121" s="16"/>
      <c r="C121" s="16"/>
      <c r="D121" s="16"/>
      <c r="E121" s="19"/>
      <c r="F121" s="19"/>
      <c r="G121" s="19"/>
      <c r="H121" s="19"/>
      <c r="I121" s="19"/>
      <c r="J121" s="19"/>
      <c r="K121" s="16"/>
      <c r="L121" s="56"/>
      <c r="M121" s="58"/>
      <c r="N121" s="57"/>
      <c r="O121" s="20"/>
      <c r="P121" s="20"/>
      <c r="Q121" s="20"/>
      <c r="R121" s="20"/>
      <c r="S121" s="20"/>
      <c r="T121" s="59"/>
    </row>
    <row r="122" spans="1:20" s="37" customFormat="1" ht="18" x14ac:dyDescent="0.3">
      <c r="A122" s="20"/>
      <c r="B122" s="16"/>
      <c r="C122" s="16"/>
      <c r="D122" s="16"/>
      <c r="E122" s="19"/>
      <c r="F122" s="19"/>
      <c r="G122" s="19"/>
      <c r="H122" s="19"/>
      <c r="I122" s="19"/>
      <c r="J122" s="19"/>
      <c r="K122" s="16"/>
      <c r="L122" s="56"/>
      <c r="M122" s="58"/>
      <c r="N122" s="57"/>
      <c r="O122" s="20"/>
      <c r="P122" s="20"/>
      <c r="Q122" s="20"/>
      <c r="R122" s="20"/>
      <c r="S122" s="20"/>
      <c r="T122" s="59"/>
    </row>
  </sheetData>
  <mergeCells count="6">
    <mergeCell ref="A1:B1"/>
    <mergeCell ref="C1:I1"/>
    <mergeCell ref="N1:O2"/>
    <mergeCell ref="P1:T2"/>
    <mergeCell ref="A2:B2"/>
    <mergeCell ref="C2:I2"/>
  </mergeCells>
  <conditionalFormatting sqref="A4:O4">
    <cfRule type="expression" dxfId="67" priority="101">
      <formula>IF(AND($C4="NO",$D4="16GA",$E4&gt;168),TRUE,FALSE)</formula>
    </cfRule>
  </conditionalFormatting>
  <conditionalFormatting sqref="A6:O6">
    <cfRule type="expression" dxfId="66" priority="97">
      <formula>IF(AND($C6="NO",$D6="16GA",$E6&gt;168),TRUE,FALSE)</formula>
    </cfRule>
  </conditionalFormatting>
  <conditionalFormatting sqref="A8:O8">
    <cfRule type="expression" dxfId="65" priority="93">
      <formula>IF(AND($C8="NO",$D8="16GA",$E8&gt;168),TRUE,FALSE)</formula>
    </cfRule>
  </conditionalFormatting>
  <conditionalFormatting sqref="A10:O10">
    <cfRule type="expression" dxfId="64" priority="89">
      <formula>IF(AND($C10="NO",$D10="16GA",$E10&gt;168),TRUE,FALSE)</formula>
    </cfRule>
  </conditionalFormatting>
  <conditionalFormatting sqref="A12:O12">
    <cfRule type="expression" dxfId="63" priority="85">
      <formula>IF(AND($C12="NO",$D12="16GA",$E12&gt;168),TRUE,FALSE)</formula>
    </cfRule>
  </conditionalFormatting>
  <conditionalFormatting sqref="A14:O14">
    <cfRule type="expression" dxfId="62" priority="81">
      <formula>IF(AND($C14="NO",$D14="16GA",$E14&gt;168),TRUE,FALSE)</formula>
    </cfRule>
  </conditionalFormatting>
  <conditionalFormatting sqref="A20:O20">
    <cfRule type="expression" dxfId="61" priority="65">
      <formula>IF(AND($C20="NO",$D20="16GA",$E20&gt;168),TRUE,FALSE)</formula>
    </cfRule>
  </conditionalFormatting>
  <conditionalFormatting sqref="A23:O23">
    <cfRule type="expression" dxfId="60" priority="58">
      <formula>IF(AND($C23="NO",$D23="16GA",$E23&gt;168),TRUE,FALSE)</formula>
    </cfRule>
  </conditionalFormatting>
  <conditionalFormatting sqref="A28:O28">
    <cfRule type="expression" dxfId="59" priority="45">
      <formula>IF(AND($C28="NO",$D28="16GA",$E28&gt;168),TRUE,FALSE)</formula>
    </cfRule>
  </conditionalFormatting>
  <conditionalFormatting sqref="A30:O30">
    <cfRule type="expression" dxfId="58" priority="41">
      <formula>IF(AND($C30="NO",$D30="16GA",$E30&gt;168),TRUE,FALSE)</formula>
    </cfRule>
  </conditionalFormatting>
  <conditionalFormatting sqref="A38:O38">
    <cfRule type="expression" dxfId="57" priority="19">
      <formula>IF(AND($C38="NO",$D38="16GA",$E38&gt;168),TRUE,FALSE)</formula>
    </cfRule>
  </conditionalFormatting>
  <conditionalFormatting sqref="A5:T5">
    <cfRule type="expression" dxfId="56" priority="99">
      <formula>IF(AND($C5="NO",$D5="16GA",$E5&gt;168),TRUE,FALSE)</formula>
    </cfRule>
  </conditionalFormatting>
  <conditionalFormatting sqref="A7:T7">
    <cfRule type="expression" dxfId="55" priority="96">
      <formula>IF(AND($C7="NO",$D7="16GA",$E7&gt;168),TRUE,FALSE)</formula>
    </cfRule>
  </conditionalFormatting>
  <conditionalFormatting sqref="A9:T9">
    <cfRule type="expression" dxfId="54" priority="92">
      <formula>IF(AND($C9="NO",$D9="16GA",$E9&gt;168),TRUE,FALSE)</formula>
    </cfRule>
  </conditionalFormatting>
  <conditionalFormatting sqref="A11:T11">
    <cfRule type="expression" dxfId="53" priority="88">
      <formula>IF(AND($C11="NO",$D11="16GA",$E11&gt;168),TRUE,FALSE)</formula>
    </cfRule>
  </conditionalFormatting>
  <conditionalFormatting sqref="A13:T13">
    <cfRule type="expression" dxfId="52" priority="84">
      <formula>IF(AND($C13="NO",$D13="16GA",$E13&gt;168),TRUE,FALSE)</formula>
    </cfRule>
  </conditionalFormatting>
  <conditionalFormatting sqref="A15:T19">
    <cfRule type="expression" dxfId="51" priority="68">
      <formula>IF(AND($C15="NO",$D15="16GA",$E15&gt;168),TRUE,FALSE)</formula>
    </cfRule>
  </conditionalFormatting>
  <conditionalFormatting sqref="A21:T22">
    <cfRule type="expression" dxfId="50" priority="61">
      <formula>IF(AND($C21="NO",$D21="16GA",$E21&gt;168),TRUE,FALSE)</formula>
    </cfRule>
  </conditionalFormatting>
  <conditionalFormatting sqref="A24:T27">
    <cfRule type="expression" dxfId="49" priority="48">
      <formula>IF(AND($C24="NO",$D24="16GA",$E24&gt;168),TRUE,FALSE)</formula>
    </cfRule>
  </conditionalFormatting>
  <conditionalFormatting sqref="A29:T29">
    <cfRule type="expression" dxfId="48" priority="44">
      <formula>IF(AND($C29="NO",$D29="16GA",$E29&gt;168),TRUE,FALSE)</formula>
    </cfRule>
  </conditionalFormatting>
  <conditionalFormatting sqref="A31:T37">
    <cfRule type="expression" dxfId="47" priority="22">
      <formula>IF(AND($C31="NO",$D31="16GA",$E31&gt;168),TRUE,FALSE)</formula>
    </cfRule>
  </conditionalFormatting>
  <conditionalFormatting sqref="A39:T44">
    <cfRule type="expression" dxfId="46" priority="2">
      <formula>IF(AND($C39="NO",$D39="16GA",$E39&gt;168),TRUE,FALSE)</formula>
    </cfRule>
  </conditionalFormatting>
  <printOptions horizontalCentered="1"/>
  <pageMargins left="0.19685039370078738" right="0.19685039370078738" top="0.19685039370078738" bottom="0.27559055118110232" header="0.11811023622047243" footer="0.11811023622047243"/>
  <pageSetup paperSize="3" scale="74" firstPageNumber="0" fitToHeight="0" orientation="landscape" r:id="rId1"/>
  <headerFooter>
    <oddFooter>&amp;C&amp;"Calibri,Bold"&amp;14&amp;A&amp;R&amp;"Calibri,Bold"&amp;14 Sheet &amp;P of &amp;N</oddFoot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E82598-990E-465D-ADA0-DA15EE9E943F}">
          <x14:formula1>
            <xm:f>'Sheet Metal Std'!$E$1:$K$1</xm:f>
          </x14:formula1>
          <x14:formula2>
            <xm:f>0</xm:f>
          </x14:formula2>
          <xm:sqref>P45:P46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F91BD-F708-48D7-AB61-EE46C7B5308A}">
  <sheetPr codeName="Sheet7">
    <pageSetUpPr fitToPage="1"/>
  </sheetPr>
  <dimension ref="A1:ALZ122"/>
  <sheetViews>
    <sheetView showGridLines="0" zoomScaleNormal="100" workbookViewId="0">
      <selection sqref="A1:B1"/>
    </sheetView>
  </sheetViews>
  <sheetFormatPr defaultColWidth="10.44140625" defaultRowHeight="15.6" x14ac:dyDescent="0.3"/>
  <cols>
    <col min="1" max="1" width="10.33203125" style="20" bestFit="1" customWidth="1"/>
    <col min="2" max="2" width="6.5546875" style="16" bestFit="1" customWidth="1"/>
    <col min="3" max="3" width="16.109375" style="16" bestFit="1" customWidth="1"/>
    <col min="4" max="4" width="8.77734375" style="16" bestFit="1" customWidth="1"/>
    <col min="5" max="5" width="9.6640625" style="19" bestFit="1" customWidth="1"/>
    <col min="6" max="8" width="8" style="19" customWidth="1"/>
    <col min="9" max="9" width="9.33203125" style="19" customWidth="1"/>
    <col min="10" max="10" width="8" style="19" customWidth="1"/>
    <col min="11" max="11" width="12" style="16" bestFit="1" customWidth="1"/>
    <col min="12" max="12" width="23.88671875" style="16" bestFit="1" customWidth="1"/>
    <col min="13" max="13" width="36.109375" style="21" customWidth="1"/>
    <col min="14" max="14" width="32.88671875" style="20" bestFit="1" customWidth="1"/>
    <col min="15" max="15" width="10.44140625" style="20" bestFit="1" customWidth="1"/>
    <col min="16" max="16" width="12.44140625" style="20" bestFit="1" customWidth="1"/>
    <col min="17" max="17" width="18.109375" style="20" bestFit="1" customWidth="1"/>
    <col min="18" max="18" width="13.33203125" style="20" bestFit="1" customWidth="1"/>
    <col min="19" max="19" width="18.88671875" style="20" bestFit="1" customWidth="1"/>
    <col min="20" max="20" width="11.5546875" style="17" bestFit="1" customWidth="1"/>
    <col min="21" max="1014" width="10.44140625" style="15"/>
    <col min="1015" max="16384" width="10.44140625" style="17"/>
  </cols>
  <sheetData>
    <row r="1" spans="1:1014" ht="18" x14ac:dyDescent="0.3">
      <c r="A1" s="202" t="s">
        <v>78</v>
      </c>
      <c r="B1" s="202"/>
      <c r="C1" s="203" t="s">
        <v>220</v>
      </c>
      <c r="D1" s="204"/>
      <c r="E1" s="204"/>
      <c r="F1" s="204"/>
      <c r="G1" s="204"/>
      <c r="H1" s="204"/>
      <c r="I1" s="205"/>
      <c r="J1" s="38" t="s">
        <v>93</v>
      </c>
      <c r="K1" s="42" t="s">
        <v>218</v>
      </c>
      <c r="L1" s="38" t="s">
        <v>80</v>
      </c>
      <c r="M1" s="55" t="s">
        <v>218</v>
      </c>
      <c r="N1" s="196" t="s">
        <v>219</v>
      </c>
      <c r="O1" s="198"/>
      <c r="P1" s="196" t="s">
        <v>219</v>
      </c>
      <c r="Q1" s="197"/>
      <c r="R1" s="197"/>
      <c r="S1" s="197"/>
      <c r="T1" s="198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</row>
    <row r="2" spans="1:1014" ht="18" x14ac:dyDescent="0.3">
      <c r="A2" s="202" t="s">
        <v>79</v>
      </c>
      <c r="B2" s="202"/>
      <c r="C2" s="206" t="s">
        <v>217</v>
      </c>
      <c r="D2" s="207"/>
      <c r="E2" s="207"/>
      <c r="F2" s="207"/>
      <c r="G2" s="207"/>
      <c r="H2" s="207"/>
      <c r="I2" s="208"/>
      <c r="J2" s="39" t="s">
        <v>81</v>
      </c>
      <c r="K2" s="43">
        <v>45630</v>
      </c>
      <c r="L2" s="39" t="s">
        <v>82</v>
      </c>
      <c r="M2" s="55" t="s">
        <v>218</v>
      </c>
      <c r="N2" s="199"/>
      <c r="O2" s="201"/>
      <c r="P2" s="199"/>
      <c r="Q2" s="200"/>
      <c r="R2" s="200"/>
      <c r="S2" s="200"/>
      <c r="T2" s="201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</row>
    <row r="3" spans="1:1014" s="36" customFormat="1" ht="18" x14ac:dyDescent="0.3">
      <c r="A3" s="32" t="s">
        <v>92</v>
      </c>
      <c r="B3" s="33" t="s">
        <v>166</v>
      </c>
      <c r="C3" s="33" t="s">
        <v>165</v>
      </c>
      <c r="D3" s="33" t="s">
        <v>0</v>
      </c>
      <c r="E3" s="33" t="s">
        <v>42</v>
      </c>
      <c r="F3" s="34" t="s">
        <v>41</v>
      </c>
      <c r="G3" s="34" t="s">
        <v>43</v>
      </c>
      <c r="H3" s="34" t="s">
        <v>44</v>
      </c>
      <c r="I3" s="34" t="s">
        <v>45</v>
      </c>
      <c r="J3" s="34" t="s">
        <v>46</v>
      </c>
      <c r="K3" s="34" t="s">
        <v>47</v>
      </c>
      <c r="L3" s="33" t="s">
        <v>167</v>
      </c>
      <c r="M3" s="33" t="s">
        <v>40</v>
      </c>
      <c r="N3" s="33" t="s">
        <v>39</v>
      </c>
      <c r="O3" s="33" t="s">
        <v>168</v>
      </c>
      <c r="P3" s="33" t="s">
        <v>91</v>
      </c>
      <c r="Q3" s="44" t="s">
        <v>48</v>
      </c>
      <c r="R3" s="45" t="s">
        <v>83</v>
      </c>
      <c r="S3" s="45" t="s">
        <v>164</v>
      </c>
      <c r="T3" s="45" t="s">
        <v>77</v>
      </c>
    </row>
    <row r="4" spans="1:1014" s="37" customFormat="1" ht="18" x14ac:dyDescent="0.3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169"/>
      <c r="M4" s="160" t="s">
        <v>140</v>
      </c>
      <c r="N4" s="169"/>
      <c r="O4" s="88"/>
      <c r="P4" s="89"/>
      <c r="Q4" s="89"/>
      <c r="R4" s="89"/>
      <c r="S4" s="89"/>
      <c r="T4" s="185"/>
    </row>
    <row r="5" spans="1:1014" s="37" customFormat="1" ht="18" x14ac:dyDescent="0.3">
      <c r="A5" s="91">
        <v>1724917</v>
      </c>
      <c r="B5" s="92">
        <v>1</v>
      </c>
      <c r="C5" s="92" t="s">
        <v>157</v>
      </c>
      <c r="D5" s="92" t="s">
        <v>1</v>
      </c>
      <c r="E5" s="93">
        <v>135.93</v>
      </c>
      <c r="F5" s="93">
        <v>3.24</v>
      </c>
      <c r="G5" s="93">
        <v>1.75</v>
      </c>
      <c r="H5" s="93">
        <v>6.5</v>
      </c>
      <c r="I5" s="93">
        <v>9</v>
      </c>
      <c r="J5" s="93">
        <v>9</v>
      </c>
      <c r="K5" s="93">
        <v>29</v>
      </c>
      <c r="L5" s="177" t="s">
        <v>105</v>
      </c>
      <c r="M5" s="161" t="s">
        <v>186</v>
      </c>
      <c r="N5" s="161" t="s">
        <v>106</v>
      </c>
      <c r="O5" s="92" t="s">
        <v>140</v>
      </c>
      <c r="P5" s="92"/>
      <c r="Q5" s="94" t="s">
        <v>8</v>
      </c>
      <c r="R5" s="94" t="s">
        <v>84</v>
      </c>
      <c r="S5" s="94" t="s">
        <v>100</v>
      </c>
      <c r="T5" s="161"/>
    </row>
    <row r="6" spans="1:1014" s="37" customFormat="1" ht="18" x14ac:dyDescent="0.3">
      <c r="A6" s="91">
        <v>1724922</v>
      </c>
      <c r="B6" s="92">
        <v>1</v>
      </c>
      <c r="C6" s="92" t="s">
        <v>157</v>
      </c>
      <c r="D6" s="92" t="s">
        <v>1</v>
      </c>
      <c r="E6" s="93">
        <v>135.92660000000001</v>
      </c>
      <c r="F6" s="93">
        <v>3.0710000000000002</v>
      </c>
      <c r="G6" s="93">
        <v>1.75</v>
      </c>
      <c r="H6" s="93">
        <v>1.0000000000000001E-5</v>
      </c>
      <c r="I6" s="93">
        <v>8</v>
      </c>
      <c r="J6" s="93"/>
      <c r="K6" s="93">
        <v>18</v>
      </c>
      <c r="L6" s="177" t="s">
        <v>94</v>
      </c>
      <c r="M6" s="161" t="s">
        <v>143</v>
      </c>
      <c r="N6" s="161" t="s">
        <v>99</v>
      </c>
      <c r="O6" s="92" t="s">
        <v>140</v>
      </c>
      <c r="P6" s="92"/>
      <c r="Q6" s="94" t="s">
        <v>8</v>
      </c>
      <c r="R6" s="94" t="s">
        <v>84</v>
      </c>
      <c r="S6" s="94" t="s">
        <v>100</v>
      </c>
      <c r="T6" s="161"/>
    </row>
    <row r="7" spans="1:1014" s="37" customFormat="1" ht="18" x14ac:dyDescent="0.3">
      <c r="A7" s="91">
        <v>1724923</v>
      </c>
      <c r="B7" s="92">
        <v>1</v>
      </c>
      <c r="C7" s="92" t="s">
        <v>157</v>
      </c>
      <c r="D7" s="92" t="s">
        <v>1</v>
      </c>
      <c r="E7" s="93">
        <v>47.284999999999997</v>
      </c>
      <c r="F7" s="93">
        <v>3.0710000000000002</v>
      </c>
      <c r="G7" s="93">
        <v>1.75</v>
      </c>
      <c r="H7" s="93">
        <v>1E-4</v>
      </c>
      <c r="I7" s="93">
        <v>12.093999999999999</v>
      </c>
      <c r="J7" s="93"/>
      <c r="K7" s="93">
        <v>22.532</v>
      </c>
      <c r="L7" s="176" t="s">
        <v>96</v>
      </c>
      <c r="M7" s="161" t="s">
        <v>187</v>
      </c>
      <c r="N7" s="161" t="s">
        <v>99</v>
      </c>
      <c r="O7" s="92" t="s">
        <v>140</v>
      </c>
      <c r="P7" s="92"/>
      <c r="Q7" s="94" t="s">
        <v>8</v>
      </c>
      <c r="R7" s="94" t="s">
        <v>84</v>
      </c>
      <c r="S7" s="94" t="s">
        <v>100</v>
      </c>
      <c r="T7" s="161"/>
    </row>
    <row r="8" spans="1:1014" s="37" customFormat="1" ht="18" x14ac:dyDescent="0.3">
      <c r="A8" s="91">
        <v>1724925</v>
      </c>
      <c r="B8" s="92">
        <v>1</v>
      </c>
      <c r="C8" s="92" t="s">
        <v>157</v>
      </c>
      <c r="D8" s="92" t="s">
        <v>1</v>
      </c>
      <c r="E8" s="93">
        <v>47.284999999999997</v>
      </c>
      <c r="F8" s="93">
        <v>3.0710000000000002</v>
      </c>
      <c r="G8" s="93">
        <v>1.75</v>
      </c>
      <c r="H8" s="93">
        <v>1E-4</v>
      </c>
      <c r="I8" s="93">
        <v>12.093999999999999</v>
      </c>
      <c r="J8" s="93"/>
      <c r="K8" s="93">
        <v>22.532</v>
      </c>
      <c r="L8" s="176" t="s">
        <v>96</v>
      </c>
      <c r="M8" s="161" t="s">
        <v>187</v>
      </c>
      <c r="N8" s="161" t="s">
        <v>99</v>
      </c>
      <c r="O8" s="92" t="s">
        <v>140</v>
      </c>
      <c r="P8" s="92"/>
      <c r="Q8" s="94" t="s">
        <v>8</v>
      </c>
      <c r="R8" s="94" t="s">
        <v>84</v>
      </c>
      <c r="S8" s="94" t="s">
        <v>100</v>
      </c>
      <c r="T8" s="161"/>
    </row>
    <row r="9" spans="1:1014" s="37" customFormat="1" ht="18" x14ac:dyDescent="0.3">
      <c r="A9" s="91">
        <v>1724926</v>
      </c>
      <c r="B9" s="92">
        <v>1</v>
      </c>
      <c r="C9" s="92" t="s">
        <v>157</v>
      </c>
      <c r="D9" s="92" t="s">
        <v>1</v>
      </c>
      <c r="E9" s="93">
        <v>135.92660000000001</v>
      </c>
      <c r="F9" s="93">
        <v>3.0710000000000002</v>
      </c>
      <c r="G9" s="93">
        <v>1.75</v>
      </c>
      <c r="H9" s="93">
        <v>1E-4</v>
      </c>
      <c r="I9" s="93">
        <v>8</v>
      </c>
      <c r="J9" s="93"/>
      <c r="K9" s="93">
        <v>18.437999999999999</v>
      </c>
      <c r="L9" s="176" t="s">
        <v>96</v>
      </c>
      <c r="M9" s="161" t="s">
        <v>98</v>
      </c>
      <c r="N9" s="161" t="s">
        <v>99</v>
      </c>
      <c r="O9" s="92" t="s">
        <v>140</v>
      </c>
      <c r="P9" s="92"/>
      <c r="Q9" s="94" t="s">
        <v>8</v>
      </c>
      <c r="R9" s="94" t="s">
        <v>84</v>
      </c>
      <c r="S9" s="94" t="s">
        <v>100</v>
      </c>
      <c r="T9" s="161"/>
    </row>
    <row r="10" spans="1:1014" s="37" customFormat="1" ht="18" x14ac:dyDescent="0.3">
      <c r="A10" s="111">
        <v>1725025</v>
      </c>
      <c r="B10" s="112">
        <v>1</v>
      </c>
      <c r="C10" s="112" t="s">
        <v>157</v>
      </c>
      <c r="D10" s="112" t="s">
        <v>3</v>
      </c>
      <c r="E10" s="113">
        <v>135.92660000000001</v>
      </c>
      <c r="F10" s="113">
        <v>3</v>
      </c>
      <c r="G10" s="113">
        <v>1.75</v>
      </c>
      <c r="H10" s="113">
        <v>1E-4</v>
      </c>
      <c r="I10" s="113">
        <v>8</v>
      </c>
      <c r="J10" s="113"/>
      <c r="K10" s="113">
        <v>18.532</v>
      </c>
      <c r="L10" s="178" t="s">
        <v>96</v>
      </c>
      <c r="M10" s="164" t="s">
        <v>98</v>
      </c>
      <c r="N10" s="164" t="s">
        <v>99</v>
      </c>
      <c r="O10" s="112" t="s">
        <v>140</v>
      </c>
      <c r="P10" s="112"/>
      <c r="Q10" s="114" t="s">
        <v>8</v>
      </c>
      <c r="R10" s="114" t="s">
        <v>88</v>
      </c>
      <c r="S10" s="114" t="s">
        <v>100</v>
      </c>
      <c r="T10" s="164"/>
    </row>
    <row r="11" spans="1:1014" s="37" customFormat="1" ht="18" x14ac:dyDescent="0.3">
      <c r="A11" s="91">
        <v>1724929</v>
      </c>
      <c r="B11" s="92">
        <v>1</v>
      </c>
      <c r="C11" s="92" t="s">
        <v>157</v>
      </c>
      <c r="D11" s="92" t="s">
        <v>1</v>
      </c>
      <c r="E11" s="93">
        <v>135.92660000000001</v>
      </c>
      <c r="F11" s="93">
        <v>3.0710000000000002</v>
      </c>
      <c r="G11" s="93">
        <v>1.75</v>
      </c>
      <c r="H11" s="93">
        <v>1E-4</v>
      </c>
      <c r="I11" s="93">
        <v>8</v>
      </c>
      <c r="J11" s="93"/>
      <c r="K11" s="93">
        <v>18.437999999999999</v>
      </c>
      <c r="L11" s="176" t="s">
        <v>96</v>
      </c>
      <c r="M11" s="161" t="s">
        <v>98</v>
      </c>
      <c r="N11" s="161" t="s">
        <v>99</v>
      </c>
      <c r="O11" s="92" t="s">
        <v>140</v>
      </c>
      <c r="P11" s="92"/>
      <c r="Q11" s="94" t="s">
        <v>8</v>
      </c>
      <c r="R11" s="94" t="s">
        <v>84</v>
      </c>
      <c r="S11" s="94" t="s">
        <v>100</v>
      </c>
      <c r="T11" s="161"/>
    </row>
    <row r="12" spans="1:1014" s="37" customFormat="1" ht="18" x14ac:dyDescent="0.3">
      <c r="A12" s="111">
        <v>1724930</v>
      </c>
      <c r="B12" s="112">
        <v>1</v>
      </c>
      <c r="C12" s="112" t="s">
        <v>157</v>
      </c>
      <c r="D12" s="112" t="s">
        <v>3</v>
      </c>
      <c r="E12" s="113">
        <v>135.92660000000001</v>
      </c>
      <c r="F12" s="113">
        <v>3</v>
      </c>
      <c r="G12" s="113">
        <v>1.75</v>
      </c>
      <c r="H12" s="113">
        <v>1E-4</v>
      </c>
      <c r="I12" s="113">
        <v>11.467000000000001</v>
      </c>
      <c r="J12" s="113"/>
      <c r="K12" s="113">
        <v>21.998999999999999</v>
      </c>
      <c r="L12" s="178" t="s">
        <v>96</v>
      </c>
      <c r="M12" s="164" t="s">
        <v>98</v>
      </c>
      <c r="N12" s="164" t="s">
        <v>99</v>
      </c>
      <c r="O12" s="112" t="s">
        <v>140</v>
      </c>
      <c r="P12" s="112"/>
      <c r="Q12" s="114" t="s">
        <v>8</v>
      </c>
      <c r="R12" s="114" t="s">
        <v>88</v>
      </c>
      <c r="S12" s="114" t="s">
        <v>100</v>
      </c>
      <c r="T12" s="164"/>
    </row>
    <row r="13" spans="1:1014" s="37" customFormat="1" ht="18" x14ac:dyDescent="0.3">
      <c r="A13" s="91">
        <v>1724932</v>
      </c>
      <c r="B13" s="92">
        <v>1</v>
      </c>
      <c r="C13" s="92" t="s">
        <v>157</v>
      </c>
      <c r="D13" s="92" t="s">
        <v>1</v>
      </c>
      <c r="E13" s="93">
        <v>135.92660000000001</v>
      </c>
      <c r="F13" s="93">
        <v>3.0710000000000002</v>
      </c>
      <c r="G13" s="93">
        <v>1.75</v>
      </c>
      <c r="H13" s="93">
        <v>1E-4</v>
      </c>
      <c r="I13" s="93">
        <v>11.1</v>
      </c>
      <c r="J13" s="93"/>
      <c r="K13" s="93">
        <v>21.538</v>
      </c>
      <c r="L13" s="176" t="s">
        <v>96</v>
      </c>
      <c r="M13" s="161" t="s">
        <v>98</v>
      </c>
      <c r="N13" s="161" t="s">
        <v>99</v>
      </c>
      <c r="O13" s="92" t="s">
        <v>140</v>
      </c>
      <c r="P13" s="92"/>
      <c r="Q13" s="94" t="s">
        <v>8</v>
      </c>
      <c r="R13" s="94" t="s">
        <v>84</v>
      </c>
      <c r="S13" s="94" t="s">
        <v>100</v>
      </c>
      <c r="T13" s="161"/>
    </row>
    <row r="14" spans="1:1014" s="37" customFormat="1" ht="18" x14ac:dyDescent="0.3">
      <c r="A14" s="111">
        <v>1724933</v>
      </c>
      <c r="B14" s="112">
        <v>1</v>
      </c>
      <c r="C14" s="112" t="s">
        <v>157</v>
      </c>
      <c r="D14" s="112" t="s">
        <v>3</v>
      </c>
      <c r="E14" s="113">
        <v>135.93</v>
      </c>
      <c r="F14" s="113">
        <v>3</v>
      </c>
      <c r="G14" s="113">
        <v>1.75</v>
      </c>
      <c r="H14" s="113">
        <v>0</v>
      </c>
      <c r="I14" s="113">
        <v>14.22</v>
      </c>
      <c r="J14" s="113"/>
      <c r="K14" s="113">
        <v>24.76</v>
      </c>
      <c r="L14" s="178" t="s">
        <v>96</v>
      </c>
      <c r="M14" s="164" t="s">
        <v>98</v>
      </c>
      <c r="N14" s="164" t="s">
        <v>99</v>
      </c>
      <c r="O14" s="112" t="s">
        <v>140</v>
      </c>
      <c r="P14" s="112"/>
      <c r="Q14" s="114" t="s">
        <v>8</v>
      </c>
      <c r="R14" s="114" t="s">
        <v>88</v>
      </c>
      <c r="S14" s="114" t="s">
        <v>100</v>
      </c>
      <c r="T14" s="164"/>
    </row>
    <row r="15" spans="1:1014" s="37" customFormat="1" ht="18" x14ac:dyDescent="0.3">
      <c r="A15" s="120"/>
      <c r="B15" s="121"/>
      <c r="C15" s="121"/>
      <c r="D15" s="121"/>
      <c r="E15" s="121"/>
      <c r="F15" s="121"/>
      <c r="G15" s="121"/>
      <c r="H15" s="121"/>
      <c r="I15" s="121"/>
      <c r="J15" s="121"/>
      <c r="K15" s="121"/>
      <c r="L15" s="170"/>
      <c r="M15" s="160" t="s">
        <v>142</v>
      </c>
      <c r="N15" s="170"/>
      <c r="O15" s="121"/>
      <c r="P15" s="89"/>
      <c r="Q15" s="89"/>
      <c r="R15" s="89"/>
      <c r="S15" s="89"/>
      <c r="T15" s="185"/>
    </row>
    <row r="16" spans="1:1014" s="37" customFormat="1" ht="18" x14ac:dyDescent="0.3">
      <c r="A16" s="91">
        <v>1142991</v>
      </c>
      <c r="B16" s="92">
        <v>1</v>
      </c>
      <c r="C16" s="92" t="s">
        <v>157</v>
      </c>
      <c r="D16" s="92" t="s">
        <v>1</v>
      </c>
      <c r="E16" s="93">
        <v>64.25</v>
      </c>
      <c r="F16" s="93">
        <v>3.2170000000000001</v>
      </c>
      <c r="G16" s="93" t="s">
        <v>169</v>
      </c>
      <c r="H16" s="93" t="s">
        <v>169</v>
      </c>
      <c r="I16" s="93">
        <v>12</v>
      </c>
      <c r="J16" s="93"/>
      <c r="K16" s="93">
        <v>21.911999999999999</v>
      </c>
      <c r="L16" s="176" t="s">
        <v>131</v>
      </c>
      <c r="M16" s="161" t="s">
        <v>191</v>
      </c>
      <c r="N16" s="161" t="s">
        <v>132</v>
      </c>
      <c r="O16" s="92" t="s">
        <v>142</v>
      </c>
      <c r="P16" s="94"/>
      <c r="Q16" s="94" t="s">
        <v>8</v>
      </c>
      <c r="R16" s="94" t="s">
        <v>84</v>
      </c>
      <c r="S16" s="94" t="s">
        <v>100</v>
      </c>
      <c r="T16" s="161"/>
    </row>
    <row r="17" spans="1:20" s="37" customFormat="1" ht="18" x14ac:dyDescent="0.3">
      <c r="A17" s="111">
        <v>1724935</v>
      </c>
      <c r="B17" s="112">
        <v>1</v>
      </c>
      <c r="C17" s="112" t="s">
        <v>157</v>
      </c>
      <c r="D17" s="112" t="s">
        <v>3</v>
      </c>
      <c r="E17" s="113">
        <v>135.92660000000001</v>
      </c>
      <c r="F17" s="113">
        <v>3</v>
      </c>
      <c r="G17" s="113">
        <v>1.75</v>
      </c>
      <c r="H17" s="113">
        <v>1E-4</v>
      </c>
      <c r="I17" s="113">
        <v>8.125</v>
      </c>
      <c r="J17" s="113"/>
      <c r="K17" s="113">
        <v>18.657</v>
      </c>
      <c r="L17" s="178" t="s">
        <v>96</v>
      </c>
      <c r="M17" s="164" t="s">
        <v>98</v>
      </c>
      <c r="N17" s="164" t="s">
        <v>99</v>
      </c>
      <c r="O17" s="112" t="s">
        <v>142</v>
      </c>
      <c r="P17" s="112"/>
      <c r="Q17" s="114" t="s">
        <v>8</v>
      </c>
      <c r="R17" s="114" t="s">
        <v>88</v>
      </c>
      <c r="S17" s="114" t="s">
        <v>100</v>
      </c>
      <c r="T17" s="164"/>
    </row>
    <row r="18" spans="1:20" s="37" customFormat="1" ht="18" x14ac:dyDescent="0.3">
      <c r="A18" s="91">
        <v>1724936</v>
      </c>
      <c r="B18" s="92">
        <v>1</v>
      </c>
      <c r="C18" s="92" t="s">
        <v>157</v>
      </c>
      <c r="D18" s="92" t="s">
        <v>1</v>
      </c>
      <c r="E18" s="93">
        <v>135.92660000000001</v>
      </c>
      <c r="F18" s="93">
        <v>3.0710000000000002</v>
      </c>
      <c r="G18" s="93">
        <v>1.75</v>
      </c>
      <c r="H18" s="93">
        <v>1.0000000000000001E-5</v>
      </c>
      <c r="I18" s="93">
        <v>8</v>
      </c>
      <c r="J18" s="93"/>
      <c r="K18" s="93">
        <v>18</v>
      </c>
      <c r="L18" s="177" t="s">
        <v>94</v>
      </c>
      <c r="M18" s="161" t="s">
        <v>143</v>
      </c>
      <c r="N18" s="161" t="s">
        <v>99</v>
      </c>
      <c r="O18" s="92" t="s">
        <v>142</v>
      </c>
      <c r="P18" s="92"/>
      <c r="Q18" s="94" t="s">
        <v>8</v>
      </c>
      <c r="R18" s="94" t="s">
        <v>84</v>
      </c>
      <c r="S18" s="94" t="s">
        <v>100</v>
      </c>
      <c r="T18" s="161"/>
    </row>
    <row r="19" spans="1:20" s="37" customFormat="1" ht="18" x14ac:dyDescent="0.3">
      <c r="A19" s="91">
        <v>1724937</v>
      </c>
      <c r="B19" s="92">
        <v>1</v>
      </c>
      <c r="C19" s="92" t="s">
        <v>157</v>
      </c>
      <c r="D19" s="92" t="s">
        <v>1</v>
      </c>
      <c r="E19" s="93">
        <v>23.285</v>
      </c>
      <c r="F19" s="93">
        <v>3.0710000000000002</v>
      </c>
      <c r="G19" s="93">
        <v>1.75</v>
      </c>
      <c r="H19" s="93">
        <v>1E-4</v>
      </c>
      <c r="I19" s="93">
        <v>8.032</v>
      </c>
      <c r="J19" s="93"/>
      <c r="K19" s="93">
        <v>18.47</v>
      </c>
      <c r="L19" s="176" t="s">
        <v>96</v>
      </c>
      <c r="M19" s="161" t="s">
        <v>187</v>
      </c>
      <c r="N19" s="161" t="s">
        <v>99</v>
      </c>
      <c r="O19" s="92" t="s">
        <v>142</v>
      </c>
      <c r="P19" s="92"/>
      <c r="Q19" s="94" t="s">
        <v>8</v>
      </c>
      <c r="R19" s="94" t="s">
        <v>84</v>
      </c>
      <c r="S19" s="94" t="s">
        <v>100</v>
      </c>
      <c r="T19" s="161"/>
    </row>
    <row r="20" spans="1:20" s="37" customFormat="1" ht="36" x14ac:dyDescent="0.3">
      <c r="A20" s="91">
        <v>1724941</v>
      </c>
      <c r="B20" s="92">
        <v>1</v>
      </c>
      <c r="C20" s="92" t="s">
        <v>157</v>
      </c>
      <c r="D20" s="92" t="s">
        <v>1</v>
      </c>
      <c r="E20" s="93">
        <v>23.285</v>
      </c>
      <c r="F20" s="93">
        <v>3.0710000000000002</v>
      </c>
      <c r="G20" s="93">
        <v>1.75</v>
      </c>
      <c r="H20" s="93">
        <v>1E-4</v>
      </c>
      <c r="I20" s="93">
        <v>8.032</v>
      </c>
      <c r="J20" s="93"/>
      <c r="K20" s="93">
        <v>18.47</v>
      </c>
      <c r="L20" s="176" t="s">
        <v>96</v>
      </c>
      <c r="M20" s="161" t="s">
        <v>187</v>
      </c>
      <c r="N20" s="161" t="s">
        <v>99</v>
      </c>
      <c r="O20" s="92" t="s">
        <v>142</v>
      </c>
      <c r="P20" s="92"/>
      <c r="Q20" s="94" t="s">
        <v>8</v>
      </c>
      <c r="R20" s="94" t="s">
        <v>84</v>
      </c>
      <c r="S20" s="94" t="s">
        <v>100</v>
      </c>
      <c r="T20" s="161"/>
    </row>
    <row r="21" spans="1:20" s="37" customFormat="1" ht="36" x14ac:dyDescent="0.3">
      <c r="A21" s="91">
        <v>1741633</v>
      </c>
      <c r="B21" s="92">
        <v>1</v>
      </c>
      <c r="C21" s="92" t="s">
        <v>157</v>
      </c>
      <c r="D21" s="92" t="s">
        <v>1</v>
      </c>
      <c r="E21" s="93">
        <v>135.92660000000001</v>
      </c>
      <c r="F21" s="93">
        <v>3.0710000000000002</v>
      </c>
      <c r="G21" s="93">
        <v>1.75</v>
      </c>
      <c r="H21" s="93">
        <v>1.0000000000000001E-5</v>
      </c>
      <c r="I21" s="93">
        <v>8</v>
      </c>
      <c r="J21" s="93"/>
      <c r="K21" s="93">
        <v>18</v>
      </c>
      <c r="L21" s="177" t="s">
        <v>94</v>
      </c>
      <c r="M21" s="161" t="s">
        <v>143</v>
      </c>
      <c r="N21" s="161" t="s">
        <v>99</v>
      </c>
      <c r="O21" s="92" t="s">
        <v>142</v>
      </c>
      <c r="P21" s="92"/>
      <c r="Q21" s="94" t="s">
        <v>8</v>
      </c>
      <c r="R21" s="94" t="s">
        <v>84</v>
      </c>
      <c r="S21" s="94" t="s">
        <v>100</v>
      </c>
      <c r="T21" s="161"/>
    </row>
    <row r="22" spans="1:20" s="37" customFormat="1" ht="36" x14ac:dyDescent="0.3">
      <c r="A22" s="91">
        <v>1724918</v>
      </c>
      <c r="B22" s="92">
        <v>1</v>
      </c>
      <c r="C22" s="92" t="s">
        <v>157</v>
      </c>
      <c r="D22" s="92" t="s">
        <v>1</v>
      </c>
      <c r="E22" s="93">
        <v>135.92660000000001</v>
      </c>
      <c r="F22" s="93">
        <v>3.24</v>
      </c>
      <c r="G22" s="93">
        <v>1.75</v>
      </c>
      <c r="H22" s="93">
        <v>6.5</v>
      </c>
      <c r="I22" s="93">
        <v>9</v>
      </c>
      <c r="J22" s="93">
        <v>9</v>
      </c>
      <c r="K22" s="93">
        <v>29</v>
      </c>
      <c r="L22" s="177" t="s">
        <v>105</v>
      </c>
      <c r="M22" s="161" t="s">
        <v>192</v>
      </c>
      <c r="N22" s="161" t="s">
        <v>106</v>
      </c>
      <c r="O22" s="92" t="s">
        <v>142</v>
      </c>
      <c r="P22" s="92"/>
      <c r="Q22" s="94" t="s">
        <v>8</v>
      </c>
      <c r="R22" s="94" t="s">
        <v>84</v>
      </c>
      <c r="S22" s="94" t="s">
        <v>100</v>
      </c>
      <c r="T22" s="161"/>
    </row>
    <row r="23" spans="1:20" s="37" customFormat="1" ht="18" x14ac:dyDescent="0.3">
      <c r="A23" s="120"/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70"/>
      <c r="M23" s="160" t="s">
        <v>144</v>
      </c>
      <c r="N23" s="170"/>
      <c r="O23" s="121"/>
      <c r="P23" s="89"/>
      <c r="Q23" s="89"/>
      <c r="R23" s="89"/>
      <c r="S23" s="89"/>
      <c r="T23" s="185"/>
    </row>
    <row r="24" spans="1:20" s="37" customFormat="1" ht="36" x14ac:dyDescent="0.3">
      <c r="A24" s="91">
        <v>1724945</v>
      </c>
      <c r="B24" s="92">
        <v>1</v>
      </c>
      <c r="C24" s="92" t="s">
        <v>157</v>
      </c>
      <c r="D24" s="92" t="s">
        <v>1</v>
      </c>
      <c r="E24" s="93">
        <v>132.67660000000001</v>
      </c>
      <c r="F24" s="93">
        <v>3.0710000000000002</v>
      </c>
      <c r="G24" s="93">
        <v>1.75</v>
      </c>
      <c r="H24" s="93">
        <v>1E-4</v>
      </c>
      <c r="I24" s="93">
        <v>10</v>
      </c>
      <c r="J24" s="93"/>
      <c r="K24" s="93">
        <v>20.437999999999999</v>
      </c>
      <c r="L24" s="176" t="s">
        <v>96</v>
      </c>
      <c r="M24" s="161" t="s">
        <v>103</v>
      </c>
      <c r="N24" s="161" t="s">
        <v>99</v>
      </c>
      <c r="O24" s="92" t="s">
        <v>144</v>
      </c>
      <c r="P24" s="92"/>
      <c r="Q24" s="94" t="s">
        <v>8</v>
      </c>
      <c r="R24" s="94" t="s">
        <v>84</v>
      </c>
      <c r="S24" s="94" t="s">
        <v>100</v>
      </c>
      <c r="T24" s="161"/>
    </row>
    <row r="25" spans="1:20" s="37" customFormat="1" ht="36" x14ac:dyDescent="0.3">
      <c r="A25" s="111">
        <v>1724947</v>
      </c>
      <c r="B25" s="112">
        <v>1</v>
      </c>
      <c r="C25" s="112" t="s">
        <v>157</v>
      </c>
      <c r="D25" s="112" t="s">
        <v>3</v>
      </c>
      <c r="E25" s="113">
        <v>132.67660000000001</v>
      </c>
      <c r="F25" s="113">
        <v>3</v>
      </c>
      <c r="G25" s="113">
        <v>1.75</v>
      </c>
      <c r="H25" s="113">
        <v>1E-4</v>
      </c>
      <c r="I25" s="113">
        <v>12.567</v>
      </c>
      <c r="J25" s="113"/>
      <c r="K25" s="113">
        <v>23.099</v>
      </c>
      <c r="L25" s="178" t="s">
        <v>96</v>
      </c>
      <c r="M25" s="164" t="s">
        <v>103</v>
      </c>
      <c r="N25" s="164" t="s">
        <v>99</v>
      </c>
      <c r="O25" s="112" t="s">
        <v>144</v>
      </c>
      <c r="P25" s="112"/>
      <c r="Q25" s="114" t="s">
        <v>8</v>
      </c>
      <c r="R25" s="114" t="s">
        <v>88</v>
      </c>
      <c r="S25" s="114" t="s">
        <v>100</v>
      </c>
      <c r="T25" s="164"/>
    </row>
    <row r="26" spans="1:20" s="37" customFormat="1" ht="36" x14ac:dyDescent="0.3">
      <c r="A26" s="91">
        <v>1724946</v>
      </c>
      <c r="B26" s="92">
        <v>1</v>
      </c>
      <c r="C26" s="92" t="s">
        <v>157</v>
      </c>
      <c r="D26" s="92" t="s">
        <v>1</v>
      </c>
      <c r="E26" s="93">
        <v>132.67660000000001</v>
      </c>
      <c r="F26" s="93">
        <v>3.0710000000000002</v>
      </c>
      <c r="G26" s="93">
        <v>1.75</v>
      </c>
      <c r="H26" s="93">
        <v>1E-4</v>
      </c>
      <c r="I26" s="93">
        <v>8</v>
      </c>
      <c r="J26" s="93"/>
      <c r="K26" s="93">
        <v>18.437999999999999</v>
      </c>
      <c r="L26" s="176" t="s">
        <v>96</v>
      </c>
      <c r="M26" s="161" t="s">
        <v>103</v>
      </c>
      <c r="N26" s="161" t="s">
        <v>99</v>
      </c>
      <c r="O26" s="92" t="s">
        <v>144</v>
      </c>
      <c r="P26" s="92"/>
      <c r="Q26" s="94" t="s">
        <v>8</v>
      </c>
      <c r="R26" s="94" t="s">
        <v>84</v>
      </c>
      <c r="S26" s="94" t="s">
        <v>100</v>
      </c>
      <c r="T26" s="161"/>
    </row>
    <row r="27" spans="1:20" s="37" customFormat="1" ht="36" x14ac:dyDescent="0.3">
      <c r="A27" s="111">
        <v>1724948</v>
      </c>
      <c r="B27" s="112">
        <v>1</v>
      </c>
      <c r="C27" s="112" t="s">
        <v>157</v>
      </c>
      <c r="D27" s="112" t="s">
        <v>3</v>
      </c>
      <c r="E27" s="113">
        <v>132.67660000000001</v>
      </c>
      <c r="F27" s="113">
        <v>3</v>
      </c>
      <c r="G27" s="113">
        <v>1.75</v>
      </c>
      <c r="H27" s="113">
        <v>1E-4</v>
      </c>
      <c r="I27" s="113">
        <v>12.445</v>
      </c>
      <c r="J27" s="113"/>
      <c r="K27" s="113">
        <v>22.977</v>
      </c>
      <c r="L27" s="178" t="s">
        <v>96</v>
      </c>
      <c r="M27" s="164" t="s">
        <v>103</v>
      </c>
      <c r="N27" s="164" t="s">
        <v>99</v>
      </c>
      <c r="O27" s="112" t="s">
        <v>144</v>
      </c>
      <c r="P27" s="112"/>
      <c r="Q27" s="114" t="s">
        <v>8</v>
      </c>
      <c r="R27" s="114" t="s">
        <v>88</v>
      </c>
      <c r="S27" s="114" t="s">
        <v>100</v>
      </c>
      <c r="T27" s="164"/>
    </row>
    <row r="28" spans="1:20" s="37" customFormat="1" ht="36" x14ac:dyDescent="0.3">
      <c r="A28" s="111">
        <v>1724949</v>
      </c>
      <c r="B28" s="112">
        <v>1</v>
      </c>
      <c r="C28" s="112" t="s">
        <v>157</v>
      </c>
      <c r="D28" s="112" t="s">
        <v>3</v>
      </c>
      <c r="E28" s="113">
        <v>132.67660000000001</v>
      </c>
      <c r="F28" s="113">
        <v>3</v>
      </c>
      <c r="G28" s="113">
        <v>1.75</v>
      </c>
      <c r="H28" s="113">
        <v>1.0000000000000001E-5</v>
      </c>
      <c r="I28" s="113">
        <v>8</v>
      </c>
      <c r="J28" s="113"/>
      <c r="K28" s="113">
        <v>18</v>
      </c>
      <c r="L28" s="180" t="s">
        <v>94</v>
      </c>
      <c r="M28" s="164" t="s">
        <v>103</v>
      </c>
      <c r="N28" s="164" t="s">
        <v>99</v>
      </c>
      <c r="O28" s="112" t="s">
        <v>144</v>
      </c>
      <c r="P28" s="112"/>
      <c r="Q28" s="114" t="s">
        <v>8</v>
      </c>
      <c r="R28" s="114" t="s">
        <v>88</v>
      </c>
      <c r="S28" s="114" t="s">
        <v>100</v>
      </c>
      <c r="T28" s="164"/>
    </row>
    <row r="29" spans="1:20" s="37" customFormat="1" ht="36" x14ac:dyDescent="0.3">
      <c r="A29" s="91">
        <v>1724919</v>
      </c>
      <c r="B29" s="92">
        <v>1</v>
      </c>
      <c r="C29" s="92" t="s">
        <v>157</v>
      </c>
      <c r="D29" s="92" t="s">
        <v>1</v>
      </c>
      <c r="E29" s="93">
        <v>132.67660000000001</v>
      </c>
      <c r="F29" s="93">
        <v>3.24</v>
      </c>
      <c r="G29" s="93">
        <v>1.75</v>
      </c>
      <c r="H29" s="93">
        <v>6.5</v>
      </c>
      <c r="I29" s="93">
        <v>9</v>
      </c>
      <c r="J29" s="93">
        <v>9</v>
      </c>
      <c r="K29" s="93">
        <v>29</v>
      </c>
      <c r="L29" s="177" t="s">
        <v>105</v>
      </c>
      <c r="M29" s="161" t="s">
        <v>194</v>
      </c>
      <c r="N29" s="161" t="s">
        <v>106</v>
      </c>
      <c r="O29" s="92" t="s">
        <v>144</v>
      </c>
      <c r="P29" s="92"/>
      <c r="Q29" s="94" t="s">
        <v>8</v>
      </c>
      <c r="R29" s="94" t="s">
        <v>84</v>
      </c>
      <c r="S29" s="94" t="s">
        <v>100</v>
      </c>
      <c r="T29" s="161"/>
    </row>
    <row r="30" spans="1:20" s="37" customFormat="1" ht="18" x14ac:dyDescent="0.3">
      <c r="A30" s="123"/>
      <c r="B30" s="124"/>
      <c r="C30" s="121"/>
      <c r="D30" s="124"/>
      <c r="E30" s="124"/>
      <c r="F30" s="124"/>
      <c r="G30" s="124"/>
      <c r="H30" s="124"/>
      <c r="I30" s="124"/>
      <c r="J30" s="124"/>
      <c r="K30" s="124"/>
      <c r="L30" s="171"/>
      <c r="M30" s="165" t="s">
        <v>133</v>
      </c>
      <c r="N30" s="171"/>
      <c r="O30" s="124"/>
      <c r="P30" s="89"/>
      <c r="Q30" s="89"/>
      <c r="R30" s="89"/>
      <c r="S30" s="89"/>
      <c r="T30" s="185"/>
    </row>
    <row r="31" spans="1:20" s="37" customFormat="1" ht="36" x14ac:dyDescent="0.3">
      <c r="A31" s="91">
        <v>1724920</v>
      </c>
      <c r="B31" s="92">
        <v>1</v>
      </c>
      <c r="C31" s="92" t="s">
        <v>157</v>
      </c>
      <c r="D31" s="92" t="s">
        <v>1</v>
      </c>
      <c r="E31" s="93">
        <v>132.67660000000001</v>
      </c>
      <c r="F31" s="93">
        <v>3.24</v>
      </c>
      <c r="G31" s="93">
        <v>3.75</v>
      </c>
      <c r="H31" s="93">
        <v>6.5</v>
      </c>
      <c r="I31" s="93">
        <v>9</v>
      </c>
      <c r="J31" s="93">
        <v>9</v>
      </c>
      <c r="K31" s="93">
        <v>29</v>
      </c>
      <c r="L31" s="177" t="s">
        <v>105</v>
      </c>
      <c r="M31" s="161" t="s">
        <v>197</v>
      </c>
      <c r="N31" s="161" t="s">
        <v>106</v>
      </c>
      <c r="O31" s="92" t="s">
        <v>133</v>
      </c>
      <c r="P31" s="92"/>
      <c r="Q31" s="94" t="s">
        <v>8</v>
      </c>
      <c r="R31" s="94" t="s">
        <v>84</v>
      </c>
      <c r="S31" s="94" t="s">
        <v>100</v>
      </c>
      <c r="T31" s="161"/>
    </row>
    <row r="32" spans="1:20" s="37" customFormat="1" ht="36" x14ac:dyDescent="0.3">
      <c r="A32" s="111">
        <v>1725026</v>
      </c>
      <c r="B32" s="112">
        <v>1</v>
      </c>
      <c r="C32" s="112" t="s">
        <v>157</v>
      </c>
      <c r="D32" s="112" t="s">
        <v>3</v>
      </c>
      <c r="E32" s="113">
        <v>132.67660000000001</v>
      </c>
      <c r="F32" s="113">
        <v>3</v>
      </c>
      <c r="G32" s="113">
        <v>1.75</v>
      </c>
      <c r="H32" s="113">
        <v>1E-4</v>
      </c>
      <c r="I32" s="113">
        <v>13</v>
      </c>
      <c r="J32" s="113"/>
      <c r="K32" s="113">
        <v>23.532</v>
      </c>
      <c r="L32" s="178" t="s">
        <v>96</v>
      </c>
      <c r="M32" s="164" t="s">
        <v>103</v>
      </c>
      <c r="N32" s="164" t="s">
        <v>99</v>
      </c>
      <c r="O32" s="112" t="s">
        <v>133</v>
      </c>
      <c r="P32" s="112"/>
      <c r="Q32" s="114" t="s">
        <v>8</v>
      </c>
      <c r="R32" s="114" t="s">
        <v>88</v>
      </c>
      <c r="S32" s="114" t="s">
        <v>100</v>
      </c>
      <c r="T32" s="164"/>
    </row>
    <row r="33" spans="1:20" s="37" customFormat="1" ht="18" x14ac:dyDescent="0.3">
      <c r="A33" s="120"/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70"/>
      <c r="M33" s="160" t="s">
        <v>145</v>
      </c>
      <c r="N33" s="170"/>
      <c r="O33" s="121"/>
      <c r="P33" s="89"/>
      <c r="Q33" s="89"/>
      <c r="R33" s="89"/>
      <c r="S33" s="89"/>
      <c r="T33" s="185"/>
    </row>
    <row r="34" spans="1:20" s="37" customFormat="1" ht="18" x14ac:dyDescent="0.3">
      <c r="A34" s="111">
        <v>1724951</v>
      </c>
      <c r="B34" s="112">
        <v>1</v>
      </c>
      <c r="C34" s="112" t="s">
        <v>157</v>
      </c>
      <c r="D34" s="112" t="s">
        <v>3</v>
      </c>
      <c r="E34" s="113">
        <v>135.58000000000001</v>
      </c>
      <c r="F34" s="113">
        <v>3</v>
      </c>
      <c r="G34" s="113">
        <v>1.75</v>
      </c>
      <c r="H34" s="113">
        <v>6.5</v>
      </c>
      <c r="I34" s="113">
        <v>10</v>
      </c>
      <c r="J34" s="113"/>
      <c r="K34" s="113">
        <v>20</v>
      </c>
      <c r="L34" s="180" t="s">
        <v>94</v>
      </c>
      <c r="M34" s="164" t="s">
        <v>107</v>
      </c>
      <c r="N34" s="164" t="s">
        <v>99</v>
      </c>
      <c r="O34" s="112" t="s">
        <v>145</v>
      </c>
      <c r="P34" s="112"/>
      <c r="Q34" s="114" t="s">
        <v>8</v>
      </c>
      <c r="R34" s="114" t="s">
        <v>88</v>
      </c>
      <c r="S34" s="114" t="s">
        <v>100</v>
      </c>
      <c r="T34" s="164"/>
    </row>
    <row r="35" spans="1:20" s="37" customFormat="1" ht="18" x14ac:dyDescent="0.3">
      <c r="A35" s="120"/>
      <c r="B35" s="121"/>
      <c r="C35" s="121"/>
      <c r="D35" s="121"/>
      <c r="E35" s="121"/>
      <c r="F35" s="121"/>
      <c r="G35" s="121"/>
      <c r="H35" s="121"/>
      <c r="I35" s="121"/>
      <c r="J35" s="121"/>
      <c r="K35" s="121"/>
      <c r="L35" s="170"/>
      <c r="M35" s="160" t="s">
        <v>146</v>
      </c>
      <c r="N35" s="170"/>
      <c r="O35" s="121"/>
      <c r="P35" s="89"/>
      <c r="Q35" s="89"/>
      <c r="R35" s="89"/>
      <c r="S35" s="89"/>
      <c r="T35" s="185"/>
    </row>
    <row r="36" spans="1:20" s="37" customFormat="1" ht="18" x14ac:dyDescent="0.3">
      <c r="A36" s="91">
        <v>1142991</v>
      </c>
      <c r="B36" s="92">
        <v>1</v>
      </c>
      <c r="C36" s="92" t="s">
        <v>157</v>
      </c>
      <c r="D36" s="92" t="s">
        <v>1</v>
      </c>
      <c r="E36" s="93">
        <v>114.625</v>
      </c>
      <c r="F36" s="93">
        <v>3.2170000000000001</v>
      </c>
      <c r="G36" s="93" t="s">
        <v>169</v>
      </c>
      <c r="H36" s="93" t="s">
        <v>169</v>
      </c>
      <c r="I36" s="93">
        <v>12</v>
      </c>
      <c r="J36" s="93"/>
      <c r="K36" s="93">
        <v>21.911999999999999</v>
      </c>
      <c r="L36" s="176" t="s">
        <v>131</v>
      </c>
      <c r="M36" s="161" t="s">
        <v>191</v>
      </c>
      <c r="N36" s="161" t="s">
        <v>132</v>
      </c>
      <c r="O36" s="92" t="s">
        <v>146</v>
      </c>
      <c r="P36" s="94"/>
      <c r="Q36" s="94" t="s">
        <v>8</v>
      </c>
      <c r="R36" s="94" t="s">
        <v>84</v>
      </c>
      <c r="S36" s="94" t="s">
        <v>100</v>
      </c>
      <c r="T36" s="161"/>
    </row>
    <row r="37" spans="1:20" s="37" customFormat="1" ht="18" x14ac:dyDescent="0.3">
      <c r="A37" s="91">
        <v>1724965</v>
      </c>
      <c r="B37" s="92">
        <v>1</v>
      </c>
      <c r="C37" s="92" t="s">
        <v>157</v>
      </c>
      <c r="D37" s="92" t="s">
        <v>1</v>
      </c>
      <c r="E37" s="93">
        <v>19.79</v>
      </c>
      <c r="F37" s="93">
        <v>3.07</v>
      </c>
      <c r="G37" s="93">
        <v>1.75</v>
      </c>
      <c r="H37" s="93">
        <v>6.5</v>
      </c>
      <c r="I37" s="93">
        <v>9.1300000000000008</v>
      </c>
      <c r="J37" s="93"/>
      <c r="K37" s="93">
        <v>19.559999999999999</v>
      </c>
      <c r="L37" s="176" t="s">
        <v>96</v>
      </c>
      <c r="M37" s="161" t="s">
        <v>200</v>
      </c>
      <c r="N37" s="161" t="s">
        <v>99</v>
      </c>
      <c r="O37" s="92" t="s">
        <v>146</v>
      </c>
      <c r="P37" s="94"/>
      <c r="Q37" s="94" t="s">
        <v>8</v>
      </c>
      <c r="R37" s="94" t="s">
        <v>84</v>
      </c>
      <c r="S37" s="94" t="s">
        <v>100</v>
      </c>
      <c r="T37" s="161"/>
    </row>
    <row r="38" spans="1:20" s="37" customFormat="1" ht="18" x14ac:dyDescent="0.3">
      <c r="A38" s="91">
        <v>1724966</v>
      </c>
      <c r="B38" s="92">
        <v>1</v>
      </c>
      <c r="C38" s="92" t="s">
        <v>157</v>
      </c>
      <c r="D38" s="92" t="s">
        <v>1</v>
      </c>
      <c r="E38" s="93">
        <v>19.59</v>
      </c>
      <c r="F38" s="93">
        <v>3.07</v>
      </c>
      <c r="G38" s="93">
        <v>1.75</v>
      </c>
      <c r="H38" s="93">
        <v>6.5</v>
      </c>
      <c r="I38" s="93">
        <v>9.1300000000000008</v>
      </c>
      <c r="J38" s="93"/>
      <c r="K38" s="93">
        <v>19.559999999999999</v>
      </c>
      <c r="L38" s="176" t="s">
        <v>96</v>
      </c>
      <c r="M38" s="161" t="s">
        <v>200</v>
      </c>
      <c r="N38" s="161" t="s">
        <v>99</v>
      </c>
      <c r="O38" s="92" t="s">
        <v>146</v>
      </c>
      <c r="P38" s="94"/>
      <c r="Q38" s="94" t="s">
        <v>8</v>
      </c>
      <c r="R38" s="94" t="s">
        <v>84</v>
      </c>
      <c r="S38" s="94" t="s">
        <v>100</v>
      </c>
      <c r="T38" s="161"/>
    </row>
    <row r="39" spans="1:20" s="37" customFormat="1" ht="18" x14ac:dyDescent="0.3">
      <c r="A39" s="91">
        <v>1724970</v>
      </c>
      <c r="B39" s="92">
        <v>1</v>
      </c>
      <c r="C39" s="92" t="s">
        <v>157</v>
      </c>
      <c r="D39" s="92" t="s">
        <v>1</v>
      </c>
      <c r="E39" s="93">
        <v>130.87</v>
      </c>
      <c r="F39" s="93">
        <v>3.07</v>
      </c>
      <c r="G39" s="93">
        <v>1.75</v>
      </c>
      <c r="H39" s="93">
        <v>6.5</v>
      </c>
      <c r="I39" s="93">
        <v>9.64</v>
      </c>
      <c r="J39" s="93"/>
      <c r="K39" s="93">
        <v>19.64</v>
      </c>
      <c r="L39" s="177" t="s">
        <v>94</v>
      </c>
      <c r="M39" s="161" t="s">
        <v>147</v>
      </c>
      <c r="N39" s="161" t="s">
        <v>99</v>
      </c>
      <c r="O39" s="92" t="s">
        <v>146</v>
      </c>
      <c r="P39" s="94"/>
      <c r="Q39" s="94" t="s">
        <v>8</v>
      </c>
      <c r="R39" s="94" t="s">
        <v>84</v>
      </c>
      <c r="S39" s="94" t="s">
        <v>100</v>
      </c>
      <c r="T39" s="161"/>
    </row>
    <row r="40" spans="1:20" s="37" customFormat="1" ht="18" x14ac:dyDescent="0.3">
      <c r="A40" s="20"/>
      <c r="B40" s="16"/>
      <c r="C40" s="16"/>
      <c r="D40" s="16"/>
      <c r="E40" s="19"/>
      <c r="F40" s="19"/>
      <c r="G40" s="19"/>
      <c r="H40" s="19"/>
      <c r="I40" s="19"/>
      <c r="J40" s="19"/>
      <c r="K40" s="16"/>
      <c r="L40" s="56"/>
      <c r="M40" s="58"/>
      <c r="N40" s="57"/>
      <c r="O40" s="20"/>
      <c r="P40" s="20"/>
      <c r="Q40" s="20"/>
      <c r="R40" s="20"/>
      <c r="S40" s="20"/>
      <c r="T40" s="59"/>
    </row>
    <row r="41" spans="1:20" s="37" customFormat="1" ht="18" x14ac:dyDescent="0.3">
      <c r="A41" s="20"/>
      <c r="B41" s="16"/>
      <c r="C41" s="16"/>
      <c r="D41" s="16"/>
      <c r="E41" s="19"/>
      <c r="F41" s="19"/>
      <c r="G41" s="19"/>
      <c r="H41" s="19"/>
      <c r="I41" s="19"/>
      <c r="J41" s="19"/>
      <c r="K41" s="16"/>
      <c r="L41" s="56"/>
      <c r="M41" s="58"/>
      <c r="N41" s="57"/>
      <c r="O41" s="20"/>
      <c r="P41" s="20"/>
      <c r="Q41" s="20"/>
      <c r="R41" s="20"/>
      <c r="S41" s="20"/>
      <c r="T41" s="59"/>
    </row>
    <row r="42" spans="1:20" s="37" customFormat="1" ht="18" x14ac:dyDescent="0.3">
      <c r="A42" s="20"/>
      <c r="B42" s="16"/>
      <c r="C42" s="16"/>
      <c r="D42" s="16"/>
      <c r="E42" s="19"/>
      <c r="F42" s="19"/>
      <c r="G42" s="19"/>
      <c r="H42" s="19"/>
      <c r="I42" s="19"/>
      <c r="J42" s="19"/>
      <c r="K42" s="16"/>
      <c r="L42" s="56"/>
      <c r="M42" s="58"/>
      <c r="N42" s="57"/>
      <c r="O42" s="20"/>
      <c r="P42" s="20"/>
      <c r="Q42" s="20"/>
      <c r="R42" s="20"/>
      <c r="S42" s="20"/>
      <c r="T42" s="59"/>
    </row>
    <row r="43" spans="1:20" s="37" customFormat="1" ht="18" x14ac:dyDescent="0.3">
      <c r="A43" s="20"/>
      <c r="B43" s="16"/>
      <c r="C43" s="16"/>
      <c r="D43" s="16"/>
      <c r="E43" s="19"/>
      <c r="F43" s="19"/>
      <c r="G43" s="19"/>
      <c r="H43" s="19"/>
      <c r="I43" s="19"/>
      <c r="J43" s="19"/>
      <c r="K43" s="16"/>
      <c r="L43" s="56"/>
      <c r="M43" s="58"/>
      <c r="N43" s="57"/>
      <c r="O43" s="20"/>
      <c r="P43" s="20"/>
      <c r="Q43" s="20"/>
      <c r="R43" s="20"/>
      <c r="S43" s="20"/>
      <c r="T43" s="59"/>
    </row>
    <row r="44" spans="1:20" s="37" customFormat="1" ht="18" x14ac:dyDescent="0.3">
      <c r="A44" s="20"/>
      <c r="B44" s="16"/>
      <c r="C44" s="16"/>
      <c r="D44" s="16"/>
      <c r="E44" s="19"/>
      <c r="F44" s="19"/>
      <c r="G44" s="19"/>
      <c r="H44" s="19"/>
      <c r="I44" s="19"/>
      <c r="J44" s="19"/>
      <c r="K44" s="16"/>
      <c r="L44" s="56"/>
      <c r="M44" s="58"/>
      <c r="N44" s="57"/>
      <c r="O44" s="20"/>
      <c r="P44" s="20"/>
      <c r="Q44" s="20"/>
      <c r="R44" s="20"/>
      <c r="S44" s="20"/>
      <c r="T44" s="59"/>
    </row>
    <row r="45" spans="1:20" s="37" customFormat="1" ht="18" x14ac:dyDescent="0.3">
      <c r="A45" s="20"/>
      <c r="B45" s="16"/>
      <c r="C45" s="16"/>
      <c r="D45" s="16"/>
      <c r="E45" s="19"/>
      <c r="F45" s="19"/>
      <c r="G45" s="19"/>
      <c r="H45" s="19"/>
      <c r="I45" s="19"/>
      <c r="J45" s="19"/>
      <c r="K45" s="16"/>
      <c r="L45" s="56"/>
      <c r="M45" s="58"/>
      <c r="N45" s="57"/>
      <c r="O45" s="20"/>
      <c r="P45" s="20"/>
      <c r="Q45" s="20"/>
      <c r="R45" s="20"/>
      <c r="S45" s="20"/>
      <c r="T45" s="59"/>
    </row>
    <row r="46" spans="1:20" s="37" customFormat="1" ht="18" x14ac:dyDescent="0.3">
      <c r="A46" s="20"/>
      <c r="B46" s="16"/>
      <c r="C46" s="16"/>
      <c r="D46" s="16"/>
      <c r="E46" s="19"/>
      <c r="F46" s="19"/>
      <c r="G46" s="19"/>
      <c r="H46" s="19"/>
      <c r="I46" s="19"/>
      <c r="J46" s="19"/>
      <c r="K46" s="16"/>
      <c r="L46" s="56"/>
      <c r="M46" s="58"/>
      <c r="N46" s="57"/>
      <c r="O46" s="20"/>
      <c r="P46" s="20"/>
      <c r="Q46" s="20"/>
      <c r="R46" s="20"/>
      <c r="S46" s="20"/>
      <c r="T46" s="59"/>
    </row>
    <row r="47" spans="1:20" s="37" customFormat="1" ht="18" x14ac:dyDescent="0.3">
      <c r="A47" s="20"/>
      <c r="B47" s="16"/>
      <c r="C47" s="16"/>
      <c r="D47" s="16"/>
      <c r="E47" s="19"/>
      <c r="F47" s="19"/>
      <c r="G47" s="19"/>
      <c r="H47" s="19"/>
      <c r="I47" s="19"/>
      <c r="J47" s="19"/>
      <c r="K47" s="16"/>
      <c r="L47" s="56"/>
      <c r="M47" s="58"/>
      <c r="N47" s="57"/>
      <c r="O47" s="20"/>
      <c r="P47" s="20"/>
      <c r="Q47" s="20"/>
      <c r="R47" s="20"/>
      <c r="S47" s="20"/>
      <c r="T47" s="59"/>
    </row>
    <row r="48" spans="1:20" s="37" customFormat="1" ht="18" x14ac:dyDescent="0.3">
      <c r="A48" s="20"/>
      <c r="B48" s="16"/>
      <c r="C48" s="16"/>
      <c r="D48" s="16"/>
      <c r="E48" s="19"/>
      <c r="F48" s="19"/>
      <c r="G48" s="19"/>
      <c r="H48" s="19"/>
      <c r="I48" s="19"/>
      <c r="J48" s="19"/>
      <c r="K48" s="16"/>
      <c r="L48" s="56"/>
      <c r="M48" s="58"/>
      <c r="N48" s="57"/>
      <c r="O48" s="20"/>
      <c r="P48" s="20"/>
      <c r="Q48" s="20"/>
      <c r="R48" s="20"/>
      <c r="S48" s="20"/>
      <c r="T48" s="59"/>
    </row>
    <row r="49" spans="1:20" s="37" customFormat="1" ht="18" x14ac:dyDescent="0.3">
      <c r="A49" s="20"/>
      <c r="B49" s="16"/>
      <c r="C49" s="16"/>
      <c r="D49" s="16"/>
      <c r="E49" s="19"/>
      <c r="F49" s="19"/>
      <c r="G49" s="19"/>
      <c r="H49" s="19"/>
      <c r="I49" s="19"/>
      <c r="J49" s="19"/>
      <c r="K49" s="16"/>
      <c r="L49" s="56"/>
      <c r="M49" s="58"/>
      <c r="N49" s="57"/>
      <c r="O49" s="20"/>
      <c r="P49" s="20"/>
      <c r="Q49" s="20"/>
      <c r="R49" s="20"/>
      <c r="S49" s="20"/>
      <c r="T49" s="59"/>
    </row>
    <row r="50" spans="1:20" s="37" customFormat="1" ht="18" x14ac:dyDescent="0.3">
      <c r="A50" s="20"/>
      <c r="B50" s="16"/>
      <c r="C50" s="16"/>
      <c r="D50" s="16"/>
      <c r="E50" s="19"/>
      <c r="F50" s="19"/>
      <c r="G50" s="19"/>
      <c r="H50" s="19"/>
      <c r="I50" s="19"/>
      <c r="J50" s="19"/>
      <c r="K50" s="16"/>
      <c r="L50" s="56"/>
      <c r="M50" s="58"/>
      <c r="N50" s="57"/>
      <c r="O50" s="20"/>
      <c r="P50" s="20"/>
      <c r="Q50" s="20"/>
      <c r="R50" s="20"/>
      <c r="S50" s="20"/>
      <c r="T50" s="59"/>
    </row>
    <row r="51" spans="1:20" s="37" customFormat="1" ht="18" x14ac:dyDescent="0.3">
      <c r="A51" s="20"/>
      <c r="B51" s="16"/>
      <c r="C51" s="16"/>
      <c r="D51" s="16"/>
      <c r="E51" s="19"/>
      <c r="F51" s="19"/>
      <c r="G51" s="19"/>
      <c r="H51" s="19"/>
      <c r="I51" s="19"/>
      <c r="J51" s="19"/>
      <c r="K51" s="16"/>
      <c r="L51" s="56"/>
      <c r="M51" s="58"/>
      <c r="N51" s="57"/>
      <c r="O51" s="20"/>
      <c r="P51" s="20"/>
      <c r="Q51" s="20"/>
      <c r="R51" s="20"/>
      <c r="S51" s="20"/>
      <c r="T51" s="59"/>
    </row>
    <row r="52" spans="1:20" s="37" customFormat="1" ht="18" x14ac:dyDescent="0.3">
      <c r="A52" s="20"/>
      <c r="B52" s="16"/>
      <c r="C52" s="16"/>
      <c r="D52" s="16"/>
      <c r="E52" s="19"/>
      <c r="F52" s="19"/>
      <c r="G52" s="19"/>
      <c r="H52" s="19"/>
      <c r="I52" s="19"/>
      <c r="J52" s="19"/>
      <c r="K52" s="16"/>
      <c r="L52" s="56"/>
      <c r="M52" s="58"/>
      <c r="N52" s="57"/>
      <c r="O52" s="20"/>
      <c r="P52" s="20"/>
      <c r="Q52" s="20"/>
      <c r="R52" s="20"/>
      <c r="S52" s="20"/>
      <c r="T52" s="59"/>
    </row>
    <row r="53" spans="1:20" s="37" customFormat="1" ht="18" x14ac:dyDescent="0.3">
      <c r="A53" s="20"/>
      <c r="B53" s="16"/>
      <c r="C53" s="16"/>
      <c r="D53" s="16"/>
      <c r="E53" s="19"/>
      <c r="F53" s="19"/>
      <c r="G53" s="19"/>
      <c r="H53" s="19"/>
      <c r="I53" s="19"/>
      <c r="J53" s="19"/>
      <c r="K53" s="16"/>
      <c r="L53" s="56"/>
      <c r="M53" s="58"/>
      <c r="N53" s="57"/>
      <c r="O53" s="20"/>
      <c r="P53" s="20"/>
      <c r="Q53" s="20"/>
      <c r="R53" s="20"/>
      <c r="S53" s="20"/>
      <c r="T53" s="59"/>
    </row>
    <row r="54" spans="1:20" s="37" customFormat="1" ht="18" x14ac:dyDescent="0.3">
      <c r="A54" s="20"/>
      <c r="B54" s="16"/>
      <c r="C54" s="16"/>
      <c r="D54" s="16"/>
      <c r="E54" s="19"/>
      <c r="F54" s="19"/>
      <c r="G54" s="19"/>
      <c r="H54" s="19"/>
      <c r="I54" s="19"/>
      <c r="J54" s="19"/>
      <c r="K54" s="16"/>
      <c r="L54" s="56"/>
      <c r="M54" s="58"/>
      <c r="N54" s="57"/>
      <c r="O54" s="20"/>
      <c r="P54" s="20"/>
      <c r="Q54" s="20"/>
      <c r="R54" s="20"/>
      <c r="S54" s="20"/>
      <c r="T54" s="59"/>
    </row>
    <row r="55" spans="1:20" s="37" customFormat="1" ht="18" x14ac:dyDescent="0.3">
      <c r="A55" s="20"/>
      <c r="B55" s="16"/>
      <c r="C55" s="16"/>
      <c r="D55" s="16"/>
      <c r="E55" s="19"/>
      <c r="F55" s="19"/>
      <c r="G55" s="19"/>
      <c r="H55" s="19"/>
      <c r="I55" s="19"/>
      <c r="J55" s="19"/>
      <c r="K55" s="16"/>
      <c r="L55" s="56"/>
      <c r="M55" s="58"/>
      <c r="N55" s="57"/>
      <c r="O55" s="20"/>
      <c r="P55" s="20"/>
      <c r="Q55" s="20"/>
      <c r="R55" s="20"/>
      <c r="S55" s="20"/>
      <c r="T55" s="59"/>
    </row>
    <row r="56" spans="1:20" s="37" customFormat="1" ht="18" x14ac:dyDescent="0.3">
      <c r="A56" s="20"/>
      <c r="B56" s="16"/>
      <c r="C56" s="16"/>
      <c r="D56" s="16"/>
      <c r="E56" s="19"/>
      <c r="F56" s="19"/>
      <c r="G56" s="19"/>
      <c r="H56" s="19"/>
      <c r="I56" s="19"/>
      <c r="J56" s="19"/>
      <c r="K56" s="16"/>
      <c r="L56" s="56"/>
      <c r="M56" s="58"/>
      <c r="N56" s="57"/>
      <c r="O56" s="20"/>
      <c r="P56" s="20"/>
      <c r="Q56" s="20"/>
      <c r="R56" s="20"/>
      <c r="S56" s="20"/>
      <c r="T56" s="59"/>
    </row>
    <row r="57" spans="1:20" s="36" customFormat="1" ht="18" x14ac:dyDescent="0.3">
      <c r="A57" s="20"/>
      <c r="B57" s="16"/>
      <c r="C57" s="16"/>
      <c r="D57" s="16"/>
      <c r="E57" s="19"/>
      <c r="F57" s="19"/>
      <c r="G57" s="19"/>
      <c r="H57" s="19"/>
      <c r="I57" s="19"/>
      <c r="J57" s="19"/>
      <c r="K57" s="16"/>
      <c r="L57" s="56"/>
      <c r="M57" s="58"/>
      <c r="N57" s="57"/>
      <c r="O57" s="20"/>
      <c r="P57" s="20"/>
      <c r="Q57" s="20"/>
      <c r="R57" s="20"/>
      <c r="S57" s="20"/>
      <c r="T57" s="59"/>
    </row>
    <row r="58" spans="1:20" s="37" customFormat="1" ht="18" x14ac:dyDescent="0.3">
      <c r="A58" s="20"/>
      <c r="B58" s="16"/>
      <c r="C58" s="16"/>
      <c r="D58" s="16"/>
      <c r="E58" s="19"/>
      <c r="F58" s="19"/>
      <c r="G58" s="19"/>
      <c r="H58" s="19"/>
      <c r="I58" s="19"/>
      <c r="J58" s="19"/>
      <c r="K58" s="16"/>
      <c r="L58" s="56"/>
      <c r="M58" s="58"/>
      <c r="N58" s="57"/>
      <c r="O58" s="20"/>
      <c r="P58" s="20"/>
      <c r="Q58" s="20"/>
      <c r="R58" s="20"/>
      <c r="S58" s="20"/>
      <c r="T58" s="59"/>
    </row>
    <row r="59" spans="1:20" s="37" customFormat="1" ht="18" x14ac:dyDescent="0.3">
      <c r="A59" s="20"/>
      <c r="B59" s="16"/>
      <c r="C59" s="16"/>
      <c r="D59" s="16"/>
      <c r="E59" s="19"/>
      <c r="F59" s="19"/>
      <c r="G59" s="19"/>
      <c r="H59" s="19"/>
      <c r="I59" s="19"/>
      <c r="J59" s="19"/>
      <c r="K59" s="16"/>
      <c r="L59" s="56"/>
      <c r="M59" s="58"/>
      <c r="N59" s="57"/>
      <c r="O59" s="20"/>
      <c r="P59" s="20"/>
      <c r="Q59" s="20"/>
      <c r="R59" s="20"/>
      <c r="S59" s="20"/>
      <c r="T59" s="59"/>
    </row>
    <row r="60" spans="1:20" s="37" customFormat="1" ht="18" x14ac:dyDescent="0.3">
      <c r="A60" s="20"/>
      <c r="B60" s="16"/>
      <c r="C60" s="16"/>
      <c r="D60" s="16"/>
      <c r="E60" s="19"/>
      <c r="F60" s="19"/>
      <c r="G60" s="19"/>
      <c r="H60" s="19"/>
      <c r="I60" s="19"/>
      <c r="J60" s="19"/>
      <c r="K60" s="16"/>
      <c r="L60" s="56"/>
      <c r="M60" s="58"/>
      <c r="N60" s="57"/>
      <c r="O60" s="20"/>
      <c r="P60" s="20"/>
      <c r="Q60" s="20"/>
      <c r="R60" s="20"/>
      <c r="S60" s="20"/>
      <c r="T60" s="59"/>
    </row>
    <row r="61" spans="1:20" s="37" customFormat="1" ht="18" x14ac:dyDescent="0.3">
      <c r="A61" s="20"/>
      <c r="B61" s="16"/>
      <c r="C61" s="16"/>
      <c r="D61" s="16"/>
      <c r="E61" s="19"/>
      <c r="F61" s="19"/>
      <c r="G61" s="19"/>
      <c r="H61" s="19"/>
      <c r="I61" s="19"/>
      <c r="J61" s="19"/>
      <c r="K61" s="16"/>
      <c r="L61" s="56"/>
      <c r="M61" s="58"/>
      <c r="N61" s="57"/>
      <c r="O61" s="20"/>
      <c r="P61" s="20"/>
      <c r="Q61" s="20"/>
      <c r="R61" s="20"/>
      <c r="S61" s="20"/>
      <c r="T61" s="59"/>
    </row>
    <row r="62" spans="1:20" s="37" customFormat="1" ht="18" x14ac:dyDescent="0.3">
      <c r="A62" s="20"/>
      <c r="B62" s="16"/>
      <c r="C62" s="16"/>
      <c r="D62" s="16"/>
      <c r="E62" s="19"/>
      <c r="F62" s="19"/>
      <c r="G62" s="19"/>
      <c r="H62" s="19"/>
      <c r="I62" s="19"/>
      <c r="J62" s="19"/>
      <c r="K62" s="16"/>
      <c r="L62" s="56"/>
      <c r="M62" s="58"/>
      <c r="N62" s="57"/>
      <c r="O62" s="20"/>
      <c r="P62" s="20"/>
      <c r="Q62" s="20"/>
      <c r="R62" s="20"/>
      <c r="S62" s="20"/>
      <c r="T62" s="59"/>
    </row>
    <row r="63" spans="1:20" s="37" customFormat="1" ht="18" x14ac:dyDescent="0.3">
      <c r="A63" s="20"/>
      <c r="B63" s="16"/>
      <c r="C63" s="16"/>
      <c r="D63" s="16"/>
      <c r="E63" s="19"/>
      <c r="F63" s="19"/>
      <c r="G63" s="19"/>
      <c r="H63" s="19"/>
      <c r="I63" s="19"/>
      <c r="J63" s="19"/>
      <c r="K63" s="16"/>
      <c r="L63" s="56"/>
      <c r="M63" s="58"/>
      <c r="N63" s="57"/>
      <c r="O63" s="20"/>
      <c r="P63" s="20"/>
      <c r="Q63" s="20"/>
      <c r="R63" s="20"/>
      <c r="S63" s="20"/>
      <c r="T63" s="59"/>
    </row>
    <row r="64" spans="1:20" s="37" customFormat="1" ht="18" x14ac:dyDescent="0.3">
      <c r="A64" s="20"/>
      <c r="B64" s="16"/>
      <c r="C64" s="16"/>
      <c r="D64" s="16"/>
      <c r="E64" s="19"/>
      <c r="F64" s="19"/>
      <c r="G64" s="19"/>
      <c r="H64" s="19"/>
      <c r="I64" s="19"/>
      <c r="J64" s="19"/>
      <c r="K64" s="16"/>
      <c r="L64" s="56"/>
      <c r="M64" s="58"/>
      <c r="N64" s="57"/>
      <c r="O64" s="20"/>
      <c r="P64" s="20"/>
      <c r="Q64" s="20"/>
      <c r="R64" s="20"/>
      <c r="S64" s="20"/>
      <c r="T64" s="59"/>
    </row>
    <row r="65" spans="1:20" s="37" customFormat="1" ht="18" x14ac:dyDescent="0.3">
      <c r="A65" s="20"/>
      <c r="B65" s="16"/>
      <c r="C65" s="16"/>
      <c r="D65" s="16"/>
      <c r="E65" s="19"/>
      <c r="F65" s="19"/>
      <c r="G65" s="19"/>
      <c r="H65" s="19"/>
      <c r="I65" s="19"/>
      <c r="J65" s="19"/>
      <c r="K65" s="16"/>
      <c r="L65" s="56"/>
      <c r="M65" s="58"/>
      <c r="N65" s="57"/>
      <c r="O65" s="20"/>
      <c r="P65" s="20"/>
      <c r="Q65" s="20"/>
      <c r="R65" s="20"/>
      <c r="S65" s="20"/>
      <c r="T65" s="59"/>
    </row>
    <row r="66" spans="1:20" s="37" customFormat="1" ht="18" x14ac:dyDescent="0.3">
      <c r="A66" s="20"/>
      <c r="B66" s="16"/>
      <c r="C66" s="16"/>
      <c r="D66" s="16"/>
      <c r="E66" s="19"/>
      <c r="F66" s="19"/>
      <c r="G66" s="19"/>
      <c r="H66" s="19"/>
      <c r="I66" s="19"/>
      <c r="J66" s="19"/>
      <c r="K66" s="16"/>
      <c r="L66" s="56"/>
      <c r="M66" s="58"/>
      <c r="N66" s="57"/>
      <c r="O66" s="20"/>
      <c r="P66" s="20"/>
      <c r="Q66" s="20"/>
      <c r="R66" s="20"/>
      <c r="S66" s="20"/>
      <c r="T66" s="59"/>
    </row>
    <row r="67" spans="1:20" s="37" customFormat="1" ht="18" x14ac:dyDescent="0.3">
      <c r="A67" s="20"/>
      <c r="B67" s="16"/>
      <c r="C67" s="16"/>
      <c r="D67" s="16"/>
      <c r="E67" s="19"/>
      <c r="F67" s="19"/>
      <c r="G67" s="19"/>
      <c r="H67" s="19"/>
      <c r="I67" s="19"/>
      <c r="J67" s="19"/>
      <c r="K67" s="16"/>
      <c r="L67" s="56"/>
      <c r="M67" s="58"/>
      <c r="N67" s="57"/>
      <c r="O67" s="20"/>
      <c r="P67" s="20"/>
      <c r="Q67" s="20"/>
      <c r="R67" s="20"/>
      <c r="S67" s="20"/>
      <c r="T67" s="59"/>
    </row>
    <row r="68" spans="1:20" s="37" customFormat="1" ht="18" x14ac:dyDescent="0.3">
      <c r="A68" s="20"/>
      <c r="B68" s="16"/>
      <c r="C68" s="16"/>
      <c r="D68" s="16"/>
      <c r="E68" s="19"/>
      <c r="F68" s="19"/>
      <c r="G68" s="19"/>
      <c r="H68" s="19"/>
      <c r="I68" s="19"/>
      <c r="J68" s="19"/>
      <c r="K68" s="16"/>
      <c r="L68" s="56"/>
      <c r="M68" s="58"/>
      <c r="N68" s="57"/>
      <c r="O68" s="20"/>
      <c r="P68" s="20"/>
      <c r="Q68" s="20"/>
      <c r="R68" s="20"/>
      <c r="S68" s="20"/>
      <c r="T68" s="59"/>
    </row>
    <row r="69" spans="1:20" s="37" customFormat="1" ht="18" x14ac:dyDescent="0.3">
      <c r="A69" s="20"/>
      <c r="B69" s="16"/>
      <c r="C69" s="16"/>
      <c r="D69" s="16"/>
      <c r="E69" s="19"/>
      <c r="F69" s="19"/>
      <c r="G69" s="19"/>
      <c r="H69" s="19"/>
      <c r="I69" s="19"/>
      <c r="J69" s="19"/>
      <c r="K69" s="16"/>
      <c r="L69" s="56"/>
      <c r="M69" s="58"/>
      <c r="N69" s="57"/>
      <c r="O69" s="20"/>
      <c r="P69" s="20"/>
      <c r="Q69" s="20"/>
      <c r="R69" s="20"/>
      <c r="S69" s="20"/>
      <c r="T69" s="59"/>
    </row>
    <row r="70" spans="1:20" s="37" customFormat="1" ht="18" x14ac:dyDescent="0.3">
      <c r="A70" s="20"/>
      <c r="B70" s="16"/>
      <c r="C70" s="16"/>
      <c r="D70" s="16"/>
      <c r="E70" s="19"/>
      <c r="F70" s="19"/>
      <c r="G70" s="19"/>
      <c r="H70" s="19"/>
      <c r="I70" s="19"/>
      <c r="J70" s="19"/>
      <c r="K70" s="16"/>
      <c r="L70" s="56"/>
      <c r="M70" s="58"/>
      <c r="N70" s="57"/>
      <c r="O70" s="20"/>
      <c r="P70" s="20"/>
      <c r="Q70" s="20"/>
      <c r="R70" s="20"/>
      <c r="S70" s="20"/>
      <c r="T70" s="59"/>
    </row>
    <row r="71" spans="1:20" s="37" customFormat="1" ht="18" x14ac:dyDescent="0.3">
      <c r="A71" s="20"/>
      <c r="B71" s="16"/>
      <c r="C71" s="16"/>
      <c r="D71" s="16"/>
      <c r="E71" s="19"/>
      <c r="F71" s="19"/>
      <c r="G71" s="19"/>
      <c r="H71" s="19"/>
      <c r="I71" s="19"/>
      <c r="J71" s="19"/>
      <c r="K71" s="16"/>
      <c r="L71" s="56"/>
      <c r="M71" s="58"/>
      <c r="N71" s="57"/>
      <c r="O71" s="20"/>
      <c r="P71" s="20"/>
      <c r="Q71" s="20"/>
      <c r="R71" s="20"/>
      <c r="S71" s="20"/>
      <c r="T71" s="59"/>
    </row>
    <row r="72" spans="1:20" s="37" customFormat="1" ht="18" x14ac:dyDescent="0.3">
      <c r="A72" s="20"/>
      <c r="B72" s="16"/>
      <c r="C72" s="16"/>
      <c r="D72" s="16"/>
      <c r="E72" s="19"/>
      <c r="F72" s="19"/>
      <c r="G72" s="19"/>
      <c r="H72" s="19"/>
      <c r="I72" s="19"/>
      <c r="J72" s="19"/>
      <c r="K72" s="16"/>
      <c r="L72" s="56"/>
      <c r="M72" s="58"/>
      <c r="N72" s="57"/>
      <c r="O72" s="20"/>
      <c r="P72" s="20"/>
      <c r="Q72" s="20"/>
      <c r="R72" s="20"/>
      <c r="S72" s="20"/>
      <c r="T72" s="59"/>
    </row>
    <row r="73" spans="1:20" s="37" customFormat="1" ht="18" x14ac:dyDescent="0.3">
      <c r="A73" s="20"/>
      <c r="B73" s="16"/>
      <c r="C73" s="16"/>
      <c r="D73" s="16"/>
      <c r="E73" s="19"/>
      <c r="F73" s="19"/>
      <c r="G73" s="19"/>
      <c r="H73" s="19"/>
      <c r="I73" s="19"/>
      <c r="J73" s="19"/>
      <c r="K73" s="16"/>
      <c r="L73" s="56"/>
      <c r="M73" s="58"/>
      <c r="N73" s="57"/>
      <c r="O73" s="20"/>
      <c r="P73" s="20"/>
      <c r="Q73" s="20"/>
      <c r="R73" s="20"/>
      <c r="S73" s="20"/>
      <c r="T73" s="59"/>
    </row>
    <row r="74" spans="1:20" s="37" customFormat="1" ht="18" x14ac:dyDescent="0.3">
      <c r="A74" s="20"/>
      <c r="B74" s="16"/>
      <c r="C74" s="16"/>
      <c r="D74" s="16"/>
      <c r="E74" s="19"/>
      <c r="F74" s="19"/>
      <c r="G74" s="19"/>
      <c r="H74" s="19"/>
      <c r="I74" s="19"/>
      <c r="J74" s="19"/>
      <c r="K74" s="16"/>
      <c r="L74" s="56"/>
      <c r="M74" s="58"/>
      <c r="N74" s="57"/>
      <c r="O74" s="20"/>
      <c r="P74" s="20"/>
      <c r="Q74" s="20"/>
      <c r="R74" s="20"/>
      <c r="S74" s="20"/>
      <c r="T74" s="59"/>
    </row>
    <row r="75" spans="1:20" s="37" customFormat="1" ht="18" x14ac:dyDescent="0.3">
      <c r="A75" s="20"/>
      <c r="B75" s="16"/>
      <c r="C75" s="16"/>
      <c r="D75" s="16"/>
      <c r="E75" s="19"/>
      <c r="F75" s="19"/>
      <c r="G75" s="19"/>
      <c r="H75" s="19"/>
      <c r="I75" s="19"/>
      <c r="J75" s="19"/>
      <c r="K75" s="16"/>
      <c r="L75" s="56"/>
      <c r="M75" s="58"/>
      <c r="N75" s="57"/>
      <c r="O75" s="20"/>
      <c r="P75" s="20"/>
      <c r="Q75" s="20"/>
      <c r="R75" s="20"/>
      <c r="S75" s="20"/>
      <c r="T75" s="59"/>
    </row>
    <row r="76" spans="1:20" s="37" customFormat="1" ht="18" x14ac:dyDescent="0.3">
      <c r="A76" s="20"/>
      <c r="B76" s="16"/>
      <c r="C76" s="16"/>
      <c r="D76" s="16"/>
      <c r="E76" s="19"/>
      <c r="F76" s="19"/>
      <c r="G76" s="19"/>
      <c r="H76" s="19"/>
      <c r="I76" s="19"/>
      <c r="J76" s="19"/>
      <c r="K76" s="16"/>
      <c r="L76" s="56"/>
      <c r="M76" s="58"/>
      <c r="N76" s="57"/>
      <c r="O76" s="20"/>
      <c r="P76" s="20"/>
      <c r="Q76" s="20"/>
      <c r="R76" s="20"/>
      <c r="S76" s="20"/>
      <c r="T76" s="59"/>
    </row>
    <row r="77" spans="1:20" s="37" customFormat="1" ht="18" x14ac:dyDescent="0.3">
      <c r="A77" s="20"/>
      <c r="B77" s="16"/>
      <c r="C77" s="16"/>
      <c r="D77" s="16"/>
      <c r="E77" s="19"/>
      <c r="F77" s="19"/>
      <c r="G77" s="19"/>
      <c r="H77" s="19"/>
      <c r="I77" s="19"/>
      <c r="J77" s="19"/>
      <c r="K77" s="16"/>
      <c r="L77" s="56"/>
      <c r="M77" s="58"/>
      <c r="N77" s="57"/>
      <c r="O77" s="20"/>
      <c r="P77" s="20"/>
      <c r="Q77" s="20"/>
      <c r="R77" s="20"/>
      <c r="S77" s="20"/>
      <c r="T77" s="59"/>
    </row>
    <row r="78" spans="1:20" s="37" customFormat="1" ht="18" x14ac:dyDescent="0.3">
      <c r="A78" s="20"/>
      <c r="B78" s="16"/>
      <c r="C78" s="16"/>
      <c r="D78" s="16"/>
      <c r="E78" s="19"/>
      <c r="F78" s="19"/>
      <c r="G78" s="19"/>
      <c r="H78" s="19"/>
      <c r="I78" s="19"/>
      <c r="J78" s="19"/>
      <c r="K78" s="16"/>
      <c r="L78" s="56"/>
      <c r="M78" s="58"/>
      <c r="N78" s="57"/>
      <c r="O78" s="20"/>
      <c r="P78" s="20"/>
      <c r="Q78" s="20"/>
      <c r="R78" s="20"/>
      <c r="S78" s="20"/>
      <c r="T78" s="59"/>
    </row>
    <row r="79" spans="1:20" s="37" customFormat="1" ht="18" x14ac:dyDescent="0.3">
      <c r="A79" s="20"/>
      <c r="B79" s="16"/>
      <c r="C79" s="16"/>
      <c r="D79" s="16"/>
      <c r="E79" s="19"/>
      <c r="F79" s="19"/>
      <c r="G79" s="19"/>
      <c r="H79" s="19"/>
      <c r="I79" s="19"/>
      <c r="J79" s="19"/>
      <c r="K79" s="16"/>
      <c r="L79" s="56"/>
      <c r="M79" s="58"/>
      <c r="N79" s="57"/>
      <c r="O79" s="20"/>
      <c r="P79" s="20"/>
      <c r="Q79" s="20"/>
      <c r="R79" s="20"/>
      <c r="S79" s="20"/>
      <c r="T79" s="59"/>
    </row>
    <row r="80" spans="1:20" s="37" customFormat="1" ht="18" x14ac:dyDescent="0.3">
      <c r="A80" s="20"/>
      <c r="B80" s="16"/>
      <c r="C80" s="16"/>
      <c r="D80" s="16"/>
      <c r="E80" s="19"/>
      <c r="F80" s="19"/>
      <c r="G80" s="19"/>
      <c r="H80" s="19"/>
      <c r="I80" s="19"/>
      <c r="J80" s="19"/>
      <c r="K80" s="16"/>
      <c r="L80" s="56"/>
      <c r="M80" s="58"/>
      <c r="N80" s="57"/>
      <c r="O80" s="20"/>
      <c r="P80" s="20"/>
      <c r="Q80" s="20"/>
      <c r="R80" s="20"/>
      <c r="S80" s="20"/>
      <c r="T80" s="59"/>
    </row>
    <row r="81" spans="1:20" s="37" customFormat="1" ht="18" x14ac:dyDescent="0.3">
      <c r="A81" s="20"/>
      <c r="B81" s="16"/>
      <c r="C81" s="16"/>
      <c r="D81" s="16"/>
      <c r="E81" s="19"/>
      <c r="F81" s="19"/>
      <c r="G81" s="19"/>
      <c r="H81" s="19"/>
      <c r="I81" s="19"/>
      <c r="J81" s="19"/>
      <c r="K81" s="16"/>
      <c r="L81" s="56"/>
      <c r="M81" s="58"/>
      <c r="N81" s="57"/>
      <c r="O81" s="20"/>
      <c r="P81" s="20"/>
      <c r="Q81" s="20"/>
      <c r="R81" s="20"/>
      <c r="S81" s="20"/>
      <c r="T81" s="59"/>
    </row>
    <row r="82" spans="1:20" s="37" customFormat="1" ht="18" x14ac:dyDescent="0.3">
      <c r="A82" s="20"/>
      <c r="B82" s="16"/>
      <c r="C82" s="16"/>
      <c r="D82" s="16"/>
      <c r="E82" s="19"/>
      <c r="F82" s="19"/>
      <c r="G82" s="19"/>
      <c r="H82" s="19"/>
      <c r="I82" s="19"/>
      <c r="J82" s="19"/>
      <c r="K82" s="16"/>
      <c r="L82" s="56"/>
      <c r="M82" s="58"/>
      <c r="N82" s="57"/>
      <c r="O82" s="20"/>
      <c r="P82" s="20"/>
      <c r="Q82" s="20"/>
      <c r="R82" s="20"/>
      <c r="S82" s="20"/>
      <c r="T82" s="59"/>
    </row>
    <row r="83" spans="1:20" s="37" customFormat="1" ht="18" x14ac:dyDescent="0.3">
      <c r="A83" s="20"/>
      <c r="B83" s="16"/>
      <c r="C83" s="16"/>
      <c r="D83" s="16"/>
      <c r="E83" s="19"/>
      <c r="F83" s="19"/>
      <c r="G83" s="19"/>
      <c r="H83" s="19"/>
      <c r="I83" s="19"/>
      <c r="J83" s="19"/>
      <c r="K83" s="16"/>
      <c r="L83" s="56"/>
      <c r="M83" s="58"/>
      <c r="N83" s="57"/>
      <c r="O83" s="20"/>
      <c r="P83" s="20"/>
      <c r="Q83" s="20"/>
      <c r="R83" s="20"/>
      <c r="S83" s="20"/>
      <c r="T83" s="59"/>
    </row>
    <row r="84" spans="1:20" s="37" customFormat="1" ht="18" x14ac:dyDescent="0.3">
      <c r="A84" s="20"/>
      <c r="B84" s="16"/>
      <c r="C84" s="16"/>
      <c r="D84" s="16"/>
      <c r="E84" s="19"/>
      <c r="F84" s="19"/>
      <c r="G84" s="19"/>
      <c r="H84" s="19"/>
      <c r="I84" s="19"/>
      <c r="J84" s="19"/>
      <c r="K84" s="16"/>
      <c r="L84" s="56"/>
      <c r="M84" s="58"/>
      <c r="N84" s="57"/>
      <c r="O84" s="20"/>
      <c r="P84" s="20"/>
      <c r="Q84" s="20"/>
      <c r="R84" s="20"/>
      <c r="S84" s="20"/>
      <c r="T84" s="59"/>
    </row>
    <row r="85" spans="1:20" s="37" customFormat="1" ht="18" x14ac:dyDescent="0.3">
      <c r="A85" s="20"/>
      <c r="B85" s="16"/>
      <c r="C85" s="16"/>
      <c r="D85" s="16"/>
      <c r="E85" s="19"/>
      <c r="F85" s="19"/>
      <c r="G85" s="19"/>
      <c r="H85" s="19"/>
      <c r="I85" s="19"/>
      <c r="J85" s="19"/>
      <c r="K85" s="16"/>
      <c r="L85" s="56"/>
      <c r="M85" s="58"/>
      <c r="N85" s="57"/>
      <c r="O85" s="20"/>
      <c r="P85" s="20"/>
      <c r="Q85" s="20"/>
      <c r="R85" s="20"/>
      <c r="S85" s="20"/>
      <c r="T85" s="59"/>
    </row>
    <row r="86" spans="1:20" s="37" customFormat="1" ht="18" x14ac:dyDescent="0.3">
      <c r="A86" s="20"/>
      <c r="B86" s="16"/>
      <c r="C86" s="16"/>
      <c r="D86" s="16"/>
      <c r="E86" s="19"/>
      <c r="F86" s="19"/>
      <c r="G86" s="19"/>
      <c r="H86" s="19"/>
      <c r="I86" s="19"/>
      <c r="J86" s="19"/>
      <c r="K86" s="16"/>
      <c r="L86" s="56"/>
      <c r="M86" s="58"/>
      <c r="N86" s="57"/>
      <c r="O86" s="20"/>
      <c r="P86" s="20"/>
      <c r="Q86" s="20"/>
      <c r="R86" s="20"/>
      <c r="S86" s="20"/>
      <c r="T86" s="59"/>
    </row>
    <row r="87" spans="1:20" s="37" customFormat="1" ht="18" x14ac:dyDescent="0.3">
      <c r="A87" s="20"/>
      <c r="B87" s="16"/>
      <c r="C87" s="16"/>
      <c r="D87" s="16"/>
      <c r="E87" s="19"/>
      <c r="F87" s="19"/>
      <c r="G87" s="19"/>
      <c r="H87" s="19"/>
      <c r="I87" s="19"/>
      <c r="J87" s="19"/>
      <c r="K87" s="16"/>
      <c r="L87" s="56"/>
      <c r="M87" s="58"/>
      <c r="N87" s="57"/>
      <c r="O87" s="20"/>
      <c r="P87" s="20"/>
      <c r="Q87" s="20"/>
      <c r="R87" s="20"/>
      <c r="S87" s="20"/>
      <c r="T87" s="59"/>
    </row>
    <row r="88" spans="1:20" s="37" customFormat="1" ht="18" x14ac:dyDescent="0.3">
      <c r="A88" s="20"/>
      <c r="B88" s="16"/>
      <c r="C88" s="16"/>
      <c r="D88" s="16"/>
      <c r="E88" s="19"/>
      <c r="F88" s="19"/>
      <c r="G88" s="19"/>
      <c r="H88" s="19"/>
      <c r="I88" s="19"/>
      <c r="J88" s="19"/>
      <c r="K88" s="16"/>
      <c r="L88" s="56"/>
      <c r="M88" s="58"/>
      <c r="N88" s="57"/>
      <c r="O88" s="20"/>
      <c r="P88" s="20"/>
      <c r="Q88" s="20"/>
      <c r="R88" s="20"/>
      <c r="S88" s="20"/>
      <c r="T88" s="59"/>
    </row>
    <row r="89" spans="1:20" s="37" customFormat="1" ht="18" x14ac:dyDescent="0.3">
      <c r="A89" s="20"/>
      <c r="B89" s="16"/>
      <c r="C89" s="16"/>
      <c r="D89" s="16"/>
      <c r="E89" s="19"/>
      <c r="F89" s="19"/>
      <c r="G89" s="19"/>
      <c r="H89" s="19"/>
      <c r="I89" s="19"/>
      <c r="J89" s="19"/>
      <c r="K89" s="16"/>
      <c r="L89" s="56"/>
      <c r="M89" s="58"/>
      <c r="N89" s="57"/>
      <c r="O89" s="20"/>
      <c r="P89" s="20"/>
      <c r="Q89" s="20"/>
      <c r="R89" s="20"/>
      <c r="S89" s="20"/>
      <c r="T89" s="59"/>
    </row>
    <row r="90" spans="1:20" s="37" customFormat="1" ht="18" x14ac:dyDescent="0.3">
      <c r="A90" s="20"/>
      <c r="B90" s="16"/>
      <c r="C90" s="16"/>
      <c r="D90" s="16"/>
      <c r="E90" s="19"/>
      <c r="F90" s="19"/>
      <c r="G90" s="19"/>
      <c r="H90" s="19"/>
      <c r="I90" s="19"/>
      <c r="J90" s="19"/>
      <c r="K90" s="16"/>
      <c r="L90" s="56"/>
      <c r="M90" s="58"/>
      <c r="N90" s="57"/>
      <c r="O90" s="20"/>
      <c r="P90" s="20"/>
      <c r="Q90" s="20"/>
      <c r="R90" s="20"/>
      <c r="S90" s="20"/>
      <c r="T90" s="59"/>
    </row>
    <row r="91" spans="1:20" s="37" customFormat="1" ht="18" x14ac:dyDescent="0.3">
      <c r="A91" s="20"/>
      <c r="B91" s="16"/>
      <c r="C91" s="16"/>
      <c r="D91" s="16"/>
      <c r="E91" s="19"/>
      <c r="F91" s="19"/>
      <c r="G91" s="19"/>
      <c r="H91" s="19"/>
      <c r="I91" s="19"/>
      <c r="J91" s="19"/>
      <c r="K91" s="16"/>
      <c r="L91" s="56"/>
      <c r="M91" s="58"/>
      <c r="N91" s="57"/>
      <c r="O91" s="20"/>
      <c r="P91" s="20"/>
      <c r="Q91" s="20"/>
      <c r="R91" s="20"/>
      <c r="S91" s="20"/>
      <c r="T91" s="59"/>
    </row>
    <row r="92" spans="1:20" s="37" customFormat="1" ht="18" x14ac:dyDescent="0.3">
      <c r="A92" s="20"/>
      <c r="B92" s="16"/>
      <c r="C92" s="16"/>
      <c r="D92" s="16"/>
      <c r="E92" s="19"/>
      <c r="F92" s="19"/>
      <c r="G92" s="19"/>
      <c r="H92" s="19"/>
      <c r="I92" s="19"/>
      <c r="J92" s="19"/>
      <c r="K92" s="16"/>
      <c r="L92" s="56"/>
      <c r="M92" s="58"/>
      <c r="N92" s="57"/>
      <c r="O92" s="20"/>
      <c r="P92" s="20"/>
      <c r="Q92" s="20"/>
      <c r="R92" s="20"/>
      <c r="S92" s="20"/>
      <c r="T92" s="59"/>
    </row>
    <row r="93" spans="1:20" s="37" customFormat="1" ht="18" x14ac:dyDescent="0.3">
      <c r="A93" s="20"/>
      <c r="B93" s="16"/>
      <c r="C93" s="16"/>
      <c r="D93" s="16"/>
      <c r="E93" s="19"/>
      <c r="F93" s="19"/>
      <c r="G93" s="19"/>
      <c r="H93" s="19"/>
      <c r="I93" s="19"/>
      <c r="J93" s="19"/>
      <c r="K93" s="16"/>
      <c r="L93" s="56"/>
      <c r="M93" s="58"/>
      <c r="N93" s="57"/>
      <c r="O93" s="20"/>
      <c r="P93" s="20"/>
      <c r="Q93" s="20"/>
      <c r="R93" s="20"/>
      <c r="S93" s="20"/>
      <c r="T93" s="59"/>
    </row>
    <row r="94" spans="1:20" s="37" customFormat="1" ht="18" x14ac:dyDescent="0.3">
      <c r="A94" s="20"/>
      <c r="B94" s="16"/>
      <c r="C94" s="16"/>
      <c r="D94" s="16"/>
      <c r="E94" s="19"/>
      <c r="F94" s="19"/>
      <c r="G94" s="19"/>
      <c r="H94" s="19"/>
      <c r="I94" s="19"/>
      <c r="J94" s="19"/>
      <c r="K94" s="16"/>
      <c r="L94" s="56"/>
      <c r="M94" s="58"/>
      <c r="N94" s="57"/>
      <c r="O94" s="20"/>
      <c r="P94" s="20"/>
      <c r="Q94" s="20"/>
      <c r="R94" s="20"/>
      <c r="S94" s="20"/>
      <c r="T94" s="59"/>
    </row>
    <row r="95" spans="1:20" s="37" customFormat="1" ht="18" x14ac:dyDescent="0.3">
      <c r="A95" s="20"/>
      <c r="B95" s="16"/>
      <c r="C95" s="16"/>
      <c r="D95" s="16"/>
      <c r="E95" s="19"/>
      <c r="F95" s="19"/>
      <c r="G95" s="19"/>
      <c r="H95" s="19"/>
      <c r="I95" s="19"/>
      <c r="J95" s="19"/>
      <c r="K95" s="16"/>
      <c r="L95" s="56"/>
      <c r="M95" s="58"/>
      <c r="N95" s="57"/>
      <c r="O95" s="20"/>
      <c r="P95" s="20"/>
      <c r="Q95" s="20"/>
      <c r="R95" s="20"/>
      <c r="S95" s="20"/>
      <c r="T95" s="59"/>
    </row>
    <row r="96" spans="1:20" s="37" customFormat="1" ht="18" x14ac:dyDescent="0.3">
      <c r="A96" s="20"/>
      <c r="B96" s="16"/>
      <c r="C96" s="16"/>
      <c r="D96" s="16"/>
      <c r="E96" s="19"/>
      <c r="F96" s="19"/>
      <c r="G96" s="19"/>
      <c r="H96" s="19"/>
      <c r="I96" s="19"/>
      <c r="J96" s="19"/>
      <c r="K96" s="16"/>
      <c r="L96" s="56"/>
      <c r="M96" s="58"/>
      <c r="N96" s="57"/>
      <c r="O96" s="20"/>
      <c r="P96" s="20"/>
      <c r="Q96" s="20"/>
      <c r="R96" s="20"/>
      <c r="S96" s="20"/>
      <c r="T96" s="59"/>
    </row>
    <row r="97" spans="1:20" s="37" customFormat="1" ht="18" x14ac:dyDescent="0.3">
      <c r="A97" s="20"/>
      <c r="B97" s="16"/>
      <c r="C97" s="16"/>
      <c r="D97" s="16"/>
      <c r="E97" s="19"/>
      <c r="F97" s="19"/>
      <c r="G97" s="19"/>
      <c r="H97" s="19"/>
      <c r="I97" s="19"/>
      <c r="J97" s="19"/>
      <c r="K97" s="16"/>
      <c r="L97" s="56"/>
      <c r="M97" s="58"/>
      <c r="N97" s="57"/>
      <c r="O97" s="20"/>
      <c r="P97" s="20"/>
      <c r="Q97" s="20"/>
      <c r="R97" s="20"/>
      <c r="S97" s="20"/>
      <c r="T97" s="59"/>
    </row>
    <row r="98" spans="1:20" s="37" customFormat="1" ht="18" x14ac:dyDescent="0.3">
      <c r="A98" s="20"/>
      <c r="B98" s="16"/>
      <c r="C98" s="16"/>
      <c r="D98" s="16"/>
      <c r="E98" s="19"/>
      <c r="F98" s="19"/>
      <c r="G98" s="19"/>
      <c r="H98" s="19"/>
      <c r="I98" s="19"/>
      <c r="J98" s="19"/>
      <c r="K98" s="16"/>
      <c r="L98" s="56"/>
      <c r="M98" s="58"/>
      <c r="N98" s="57"/>
      <c r="O98" s="20"/>
      <c r="P98" s="20"/>
      <c r="Q98" s="20"/>
      <c r="R98" s="20"/>
      <c r="S98" s="20"/>
      <c r="T98" s="59"/>
    </row>
    <row r="99" spans="1:20" s="37" customFormat="1" ht="18" x14ac:dyDescent="0.3">
      <c r="A99" s="20"/>
      <c r="B99" s="16"/>
      <c r="C99" s="16"/>
      <c r="D99" s="16"/>
      <c r="E99" s="19"/>
      <c r="F99" s="19"/>
      <c r="G99" s="19"/>
      <c r="H99" s="19"/>
      <c r="I99" s="19"/>
      <c r="J99" s="19"/>
      <c r="K99" s="16"/>
      <c r="L99" s="56"/>
      <c r="M99" s="58"/>
      <c r="N99" s="57"/>
      <c r="O99" s="20"/>
      <c r="P99" s="20"/>
      <c r="Q99" s="20"/>
      <c r="R99" s="20"/>
      <c r="S99" s="20"/>
      <c r="T99" s="59"/>
    </row>
    <row r="100" spans="1:20" s="37" customFormat="1" ht="18" x14ac:dyDescent="0.3">
      <c r="A100" s="20"/>
      <c r="B100" s="16"/>
      <c r="C100" s="16"/>
      <c r="D100" s="16"/>
      <c r="E100" s="19"/>
      <c r="F100" s="19"/>
      <c r="G100" s="19"/>
      <c r="H100" s="19"/>
      <c r="I100" s="19"/>
      <c r="J100" s="19"/>
      <c r="K100" s="16"/>
      <c r="L100" s="56"/>
      <c r="M100" s="58"/>
      <c r="N100" s="57"/>
      <c r="O100" s="20"/>
      <c r="P100" s="20"/>
      <c r="Q100" s="20"/>
      <c r="R100" s="20"/>
      <c r="S100" s="20"/>
      <c r="T100" s="59"/>
    </row>
    <row r="101" spans="1:20" s="37" customFormat="1" ht="18" x14ac:dyDescent="0.3">
      <c r="A101" s="20"/>
      <c r="B101" s="16"/>
      <c r="C101" s="16"/>
      <c r="D101" s="16"/>
      <c r="E101" s="19"/>
      <c r="F101" s="19"/>
      <c r="G101" s="19"/>
      <c r="H101" s="19"/>
      <c r="I101" s="19"/>
      <c r="J101" s="19"/>
      <c r="K101" s="16"/>
      <c r="L101" s="56"/>
      <c r="M101" s="58"/>
      <c r="N101" s="57"/>
      <c r="O101" s="20"/>
      <c r="P101" s="20"/>
      <c r="Q101" s="20"/>
      <c r="R101" s="20"/>
      <c r="S101" s="20"/>
      <c r="T101" s="59"/>
    </row>
    <row r="102" spans="1:20" s="37" customFormat="1" ht="18" x14ac:dyDescent="0.3">
      <c r="A102" s="20"/>
      <c r="B102" s="16"/>
      <c r="C102" s="16"/>
      <c r="D102" s="16"/>
      <c r="E102" s="19"/>
      <c r="F102" s="19"/>
      <c r="G102" s="19"/>
      <c r="H102" s="19"/>
      <c r="I102" s="19"/>
      <c r="J102" s="19"/>
      <c r="K102" s="16"/>
      <c r="L102" s="56"/>
      <c r="M102" s="58"/>
      <c r="N102" s="57"/>
      <c r="O102" s="20"/>
      <c r="P102" s="20"/>
      <c r="Q102" s="20"/>
      <c r="R102" s="20"/>
      <c r="S102" s="20"/>
      <c r="T102" s="59"/>
    </row>
    <row r="103" spans="1:20" s="37" customFormat="1" ht="18" x14ac:dyDescent="0.3">
      <c r="A103" s="20"/>
      <c r="B103" s="16"/>
      <c r="C103" s="16"/>
      <c r="D103" s="16"/>
      <c r="E103" s="19"/>
      <c r="F103" s="19"/>
      <c r="G103" s="19"/>
      <c r="H103" s="19"/>
      <c r="I103" s="19"/>
      <c r="J103" s="19"/>
      <c r="K103" s="16"/>
      <c r="L103" s="56"/>
      <c r="M103" s="58"/>
      <c r="N103" s="57"/>
      <c r="O103" s="20"/>
      <c r="P103" s="20"/>
      <c r="Q103" s="20"/>
      <c r="R103" s="20"/>
      <c r="S103" s="20"/>
      <c r="T103" s="59"/>
    </row>
    <row r="104" spans="1:20" s="37" customFormat="1" ht="18" x14ac:dyDescent="0.3">
      <c r="A104" s="20"/>
      <c r="B104" s="16"/>
      <c r="C104" s="16"/>
      <c r="D104" s="16"/>
      <c r="E104" s="19"/>
      <c r="F104" s="19"/>
      <c r="G104" s="19"/>
      <c r="H104" s="19"/>
      <c r="I104" s="19"/>
      <c r="J104" s="19"/>
      <c r="K104" s="16"/>
      <c r="L104" s="56"/>
      <c r="M104" s="58"/>
      <c r="N104" s="57"/>
      <c r="O104" s="20"/>
      <c r="P104" s="20"/>
      <c r="Q104" s="20"/>
      <c r="R104" s="20"/>
      <c r="S104" s="20"/>
      <c r="T104" s="59"/>
    </row>
    <row r="105" spans="1:20" s="37" customFormat="1" ht="18" x14ac:dyDescent="0.3">
      <c r="A105" s="20"/>
      <c r="B105" s="16"/>
      <c r="C105" s="16"/>
      <c r="D105" s="16"/>
      <c r="E105" s="19"/>
      <c r="F105" s="19"/>
      <c r="G105" s="19"/>
      <c r="H105" s="19"/>
      <c r="I105" s="19"/>
      <c r="J105" s="19"/>
      <c r="K105" s="16"/>
      <c r="L105" s="56"/>
      <c r="M105" s="58"/>
      <c r="N105" s="57"/>
      <c r="O105" s="20"/>
      <c r="P105" s="20"/>
      <c r="Q105" s="20"/>
      <c r="R105" s="20"/>
      <c r="S105" s="20"/>
      <c r="T105" s="59"/>
    </row>
    <row r="106" spans="1:20" s="37" customFormat="1" ht="18" x14ac:dyDescent="0.3">
      <c r="A106" s="20"/>
      <c r="B106" s="16"/>
      <c r="C106" s="16"/>
      <c r="D106" s="16"/>
      <c r="E106" s="19"/>
      <c r="F106" s="19"/>
      <c r="G106" s="19"/>
      <c r="H106" s="19"/>
      <c r="I106" s="19"/>
      <c r="J106" s="19"/>
      <c r="K106" s="16"/>
      <c r="L106" s="56"/>
      <c r="M106" s="58"/>
      <c r="N106" s="57"/>
      <c r="O106" s="20"/>
      <c r="P106" s="20"/>
      <c r="Q106" s="20"/>
      <c r="R106" s="20"/>
      <c r="S106" s="20"/>
      <c r="T106" s="59"/>
    </row>
    <row r="107" spans="1:20" s="37" customFormat="1" ht="18" x14ac:dyDescent="0.3">
      <c r="A107" s="20"/>
      <c r="B107" s="16"/>
      <c r="C107" s="16"/>
      <c r="D107" s="16"/>
      <c r="E107" s="19"/>
      <c r="F107" s="19"/>
      <c r="G107" s="19"/>
      <c r="H107" s="19"/>
      <c r="I107" s="19"/>
      <c r="J107" s="19"/>
      <c r="K107" s="16"/>
      <c r="L107" s="56"/>
      <c r="M107" s="58"/>
      <c r="N107" s="57"/>
      <c r="O107" s="20"/>
      <c r="P107" s="20"/>
      <c r="Q107" s="20"/>
      <c r="R107" s="20"/>
      <c r="S107" s="20"/>
      <c r="T107" s="59"/>
    </row>
    <row r="108" spans="1:20" s="37" customFormat="1" ht="18" x14ac:dyDescent="0.3">
      <c r="A108" s="20"/>
      <c r="B108" s="16"/>
      <c r="C108" s="16"/>
      <c r="D108" s="16"/>
      <c r="E108" s="19"/>
      <c r="F108" s="19"/>
      <c r="G108" s="19"/>
      <c r="H108" s="19"/>
      <c r="I108" s="19"/>
      <c r="J108" s="19"/>
      <c r="K108" s="16"/>
      <c r="L108" s="56"/>
      <c r="M108" s="58"/>
      <c r="N108" s="57"/>
      <c r="O108" s="20"/>
      <c r="P108" s="20"/>
      <c r="Q108" s="20"/>
      <c r="R108" s="20"/>
      <c r="S108" s="20"/>
      <c r="T108" s="59"/>
    </row>
    <row r="109" spans="1:20" s="37" customFormat="1" ht="18" x14ac:dyDescent="0.3">
      <c r="A109" s="20"/>
      <c r="B109" s="16"/>
      <c r="C109" s="16"/>
      <c r="D109" s="16"/>
      <c r="E109" s="19"/>
      <c r="F109" s="19"/>
      <c r="G109" s="19"/>
      <c r="H109" s="19"/>
      <c r="I109" s="19"/>
      <c r="J109" s="19"/>
      <c r="K109" s="16"/>
      <c r="L109" s="56"/>
      <c r="M109" s="58"/>
      <c r="N109" s="57"/>
      <c r="O109" s="20"/>
      <c r="P109" s="20"/>
      <c r="Q109" s="20"/>
      <c r="R109" s="20"/>
      <c r="S109" s="20"/>
      <c r="T109" s="59"/>
    </row>
    <row r="110" spans="1:20" s="37" customFormat="1" ht="18" x14ac:dyDescent="0.3">
      <c r="A110" s="20"/>
      <c r="B110" s="16"/>
      <c r="C110" s="16"/>
      <c r="D110" s="16"/>
      <c r="E110" s="19"/>
      <c r="F110" s="19"/>
      <c r="G110" s="19"/>
      <c r="H110" s="19"/>
      <c r="I110" s="19"/>
      <c r="J110" s="19"/>
      <c r="K110" s="16"/>
      <c r="L110" s="56"/>
      <c r="M110" s="58"/>
      <c r="N110" s="57"/>
      <c r="O110" s="20"/>
      <c r="P110" s="20"/>
      <c r="Q110" s="20"/>
      <c r="R110" s="20"/>
      <c r="S110" s="20"/>
      <c r="T110" s="59"/>
    </row>
    <row r="111" spans="1:20" s="37" customFormat="1" ht="18" x14ac:dyDescent="0.3">
      <c r="A111" s="20"/>
      <c r="B111" s="16"/>
      <c r="C111" s="16"/>
      <c r="D111" s="16"/>
      <c r="E111" s="19"/>
      <c r="F111" s="19"/>
      <c r="G111" s="19"/>
      <c r="H111" s="19"/>
      <c r="I111" s="19"/>
      <c r="J111" s="19"/>
      <c r="K111" s="16"/>
      <c r="L111" s="56"/>
      <c r="M111" s="58"/>
      <c r="N111" s="57"/>
      <c r="O111" s="20"/>
      <c r="P111" s="20"/>
      <c r="Q111" s="20"/>
      <c r="R111" s="20"/>
      <c r="S111" s="20"/>
      <c r="T111" s="59"/>
    </row>
    <row r="112" spans="1:20" s="37" customFormat="1" ht="18" x14ac:dyDescent="0.3">
      <c r="A112" s="20"/>
      <c r="B112" s="16"/>
      <c r="C112" s="16"/>
      <c r="D112" s="16"/>
      <c r="E112" s="19"/>
      <c r="F112" s="19"/>
      <c r="G112" s="19"/>
      <c r="H112" s="19"/>
      <c r="I112" s="19"/>
      <c r="J112" s="19"/>
      <c r="K112" s="16"/>
      <c r="L112" s="56"/>
      <c r="M112" s="58"/>
      <c r="N112" s="57"/>
      <c r="O112" s="20"/>
      <c r="P112" s="20"/>
      <c r="Q112" s="20"/>
      <c r="R112" s="20"/>
      <c r="S112" s="20"/>
      <c r="T112" s="59"/>
    </row>
    <row r="113" spans="1:20" s="37" customFormat="1" ht="18" x14ac:dyDescent="0.3">
      <c r="A113" s="20"/>
      <c r="B113" s="16"/>
      <c r="C113" s="16"/>
      <c r="D113" s="16"/>
      <c r="E113" s="19"/>
      <c r="F113" s="19"/>
      <c r="G113" s="19"/>
      <c r="H113" s="19"/>
      <c r="I113" s="19"/>
      <c r="J113" s="19"/>
      <c r="K113" s="16"/>
      <c r="L113" s="56"/>
      <c r="M113" s="58"/>
      <c r="N113" s="57"/>
      <c r="O113" s="20"/>
      <c r="P113" s="20"/>
      <c r="Q113" s="20"/>
      <c r="R113" s="20"/>
      <c r="S113" s="20"/>
      <c r="T113" s="59"/>
    </row>
    <row r="114" spans="1:20" s="37" customFormat="1" ht="18" x14ac:dyDescent="0.3">
      <c r="A114" s="20"/>
      <c r="B114" s="16"/>
      <c r="C114" s="16"/>
      <c r="D114" s="16"/>
      <c r="E114" s="19"/>
      <c r="F114" s="19"/>
      <c r="G114" s="19"/>
      <c r="H114" s="19"/>
      <c r="I114" s="19"/>
      <c r="J114" s="19"/>
      <c r="K114" s="16"/>
      <c r="L114" s="56"/>
      <c r="M114" s="58"/>
      <c r="N114" s="57"/>
      <c r="O114" s="20"/>
      <c r="P114" s="20"/>
      <c r="Q114" s="20"/>
      <c r="R114" s="20"/>
      <c r="S114" s="20"/>
      <c r="T114" s="59"/>
    </row>
    <row r="115" spans="1:20" s="37" customFormat="1" ht="18" x14ac:dyDescent="0.3">
      <c r="A115" s="20"/>
      <c r="B115" s="16"/>
      <c r="C115" s="16"/>
      <c r="D115" s="16"/>
      <c r="E115" s="19"/>
      <c r="F115" s="19"/>
      <c r="G115" s="19"/>
      <c r="H115" s="19"/>
      <c r="I115" s="19"/>
      <c r="J115" s="19"/>
      <c r="K115" s="16"/>
      <c r="L115" s="56"/>
      <c r="M115" s="58"/>
      <c r="N115" s="57"/>
      <c r="O115" s="20"/>
      <c r="P115" s="20"/>
      <c r="Q115" s="20"/>
      <c r="R115" s="20"/>
      <c r="S115" s="20"/>
      <c r="T115" s="59"/>
    </row>
    <row r="116" spans="1:20" s="37" customFormat="1" ht="18" x14ac:dyDescent="0.3">
      <c r="A116" s="20"/>
      <c r="B116" s="16"/>
      <c r="C116" s="16"/>
      <c r="D116" s="16"/>
      <c r="E116" s="19"/>
      <c r="F116" s="19"/>
      <c r="G116" s="19"/>
      <c r="H116" s="19"/>
      <c r="I116" s="19"/>
      <c r="J116" s="19"/>
      <c r="K116" s="16"/>
      <c r="L116" s="56"/>
      <c r="M116" s="58"/>
      <c r="N116" s="57"/>
      <c r="O116" s="20"/>
      <c r="P116" s="20"/>
      <c r="Q116" s="20"/>
      <c r="R116" s="20"/>
      <c r="S116" s="20"/>
      <c r="T116" s="59"/>
    </row>
    <row r="117" spans="1:20" s="37" customFormat="1" ht="18" x14ac:dyDescent="0.3">
      <c r="A117" s="20"/>
      <c r="B117" s="16"/>
      <c r="C117" s="16"/>
      <c r="D117" s="16"/>
      <c r="E117" s="19"/>
      <c r="F117" s="19"/>
      <c r="G117" s="19"/>
      <c r="H117" s="19"/>
      <c r="I117" s="19"/>
      <c r="J117" s="19"/>
      <c r="K117" s="16"/>
      <c r="L117" s="56"/>
      <c r="M117" s="58"/>
      <c r="N117" s="57"/>
      <c r="O117" s="20"/>
      <c r="P117" s="20"/>
      <c r="Q117" s="20"/>
      <c r="R117" s="20"/>
      <c r="S117" s="20"/>
      <c r="T117" s="59"/>
    </row>
    <row r="118" spans="1:20" s="37" customFormat="1" ht="18" x14ac:dyDescent="0.3">
      <c r="A118" s="20"/>
      <c r="B118" s="16"/>
      <c r="C118" s="16"/>
      <c r="D118" s="16"/>
      <c r="E118" s="19"/>
      <c r="F118" s="19"/>
      <c r="G118" s="19"/>
      <c r="H118" s="19"/>
      <c r="I118" s="19"/>
      <c r="J118" s="19"/>
      <c r="K118" s="16"/>
      <c r="L118" s="56"/>
      <c r="M118" s="58"/>
      <c r="N118" s="57"/>
      <c r="O118" s="20"/>
      <c r="P118" s="20"/>
      <c r="Q118" s="20"/>
      <c r="R118" s="20"/>
      <c r="S118" s="20"/>
      <c r="T118" s="59"/>
    </row>
    <row r="119" spans="1:20" s="37" customFormat="1" ht="18" x14ac:dyDescent="0.3">
      <c r="A119" s="20"/>
      <c r="B119" s="16"/>
      <c r="C119" s="16"/>
      <c r="D119" s="16"/>
      <c r="E119" s="19"/>
      <c r="F119" s="19"/>
      <c r="G119" s="19"/>
      <c r="H119" s="19"/>
      <c r="I119" s="19"/>
      <c r="J119" s="19"/>
      <c r="K119" s="16"/>
      <c r="L119" s="56"/>
      <c r="M119" s="58"/>
      <c r="N119" s="57"/>
      <c r="O119" s="20"/>
      <c r="P119" s="20"/>
      <c r="Q119" s="20"/>
      <c r="R119" s="20"/>
      <c r="S119" s="20"/>
      <c r="T119" s="59"/>
    </row>
    <row r="120" spans="1:20" s="37" customFormat="1" ht="18" x14ac:dyDescent="0.3">
      <c r="A120" s="20"/>
      <c r="B120" s="16"/>
      <c r="C120" s="16"/>
      <c r="D120" s="16"/>
      <c r="E120" s="19"/>
      <c r="F120" s="19"/>
      <c r="G120" s="19"/>
      <c r="H120" s="19"/>
      <c r="I120" s="19"/>
      <c r="J120" s="19"/>
      <c r="K120" s="16"/>
      <c r="L120" s="56"/>
      <c r="M120" s="58"/>
      <c r="N120" s="57"/>
      <c r="O120" s="20"/>
      <c r="P120" s="20"/>
      <c r="Q120" s="20"/>
      <c r="R120" s="20"/>
      <c r="S120" s="20"/>
      <c r="T120" s="59"/>
    </row>
    <row r="121" spans="1:20" s="37" customFormat="1" ht="18" x14ac:dyDescent="0.3">
      <c r="A121" s="20"/>
      <c r="B121" s="16"/>
      <c r="C121" s="16"/>
      <c r="D121" s="16"/>
      <c r="E121" s="19"/>
      <c r="F121" s="19"/>
      <c r="G121" s="19"/>
      <c r="H121" s="19"/>
      <c r="I121" s="19"/>
      <c r="J121" s="19"/>
      <c r="K121" s="16"/>
      <c r="L121" s="56"/>
      <c r="M121" s="58"/>
      <c r="N121" s="57"/>
      <c r="O121" s="20"/>
      <c r="P121" s="20"/>
      <c r="Q121" s="20"/>
      <c r="R121" s="20"/>
      <c r="S121" s="20"/>
      <c r="T121" s="59"/>
    </row>
    <row r="122" spans="1:20" s="37" customFormat="1" ht="18" x14ac:dyDescent="0.3">
      <c r="A122" s="20"/>
      <c r="B122" s="16"/>
      <c r="C122" s="16"/>
      <c r="D122" s="16"/>
      <c r="E122" s="19"/>
      <c r="F122" s="19"/>
      <c r="G122" s="19"/>
      <c r="H122" s="19"/>
      <c r="I122" s="19"/>
      <c r="J122" s="19"/>
      <c r="K122" s="16"/>
      <c r="L122" s="56"/>
      <c r="M122" s="58"/>
      <c r="N122" s="57"/>
      <c r="O122" s="20"/>
      <c r="P122" s="20"/>
      <c r="Q122" s="20"/>
      <c r="R122" s="20"/>
      <c r="S122" s="20"/>
      <c r="T122" s="59"/>
    </row>
  </sheetData>
  <mergeCells count="6">
    <mergeCell ref="A1:B1"/>
    <mergeCell ref="C1:I1"/>
    <mergeCell ref="N1:O2"/>
    <mergeCell ref="P1:T2"/>
    <mergeCell ref="A2:B2"/>
    <mergeCell ref="C2:I2"/>
  </mergeCells>
  <conditionalFormatting sqref="A4:O4">
    <cfRule type="expression" dxfId="45" priority="96">
      <formula>IF(AND($C4="NO",$D4="16GA",$E4&gt;168),TRUE,FALSE)</formula>
    </cfRule>
  </conditionalFormatting>
  <conditionalFormatting sqref="A15:O15">
    <cfRule type="expression" dxfId="44" priority="65">
      <formula>IF(AND($C15="NO",$D15="16GA",$E15&gt;168),TRUE,FALSE)</formula>
    </cfRule>
  </conditionalFormatting>
  <conditionalFormatting sqref="A23:O23">
    <cfRule type="expression" dxfId="43" priority="43">
      <formula>IF(AND($C23="NO",$D23="16GA",$E23&gt;168),TRUE,FALSE)</formula>
    </cfRule>
  </conditionalFormatting>
  <conditionalFormatting sqref="A30:O30">
    <cfRule type="expression" dxfId="42" priority="24">
      <formula>IF(AND($C30="NO",$D30="16GA",$E30&gt;168),TRUE,FALSE)</formula>
    </cfRule>
  </conditionalFormatting>
  <conditionalFormatting sqref="A33:O33">
    <cfRule type="expression" dxfId="41" priority="17">
      <formula>IF(AND($C33="NO",$D33="16GA",$E33&gt;168),TRUE,FALSE)</formula>
    </cfRule>
  </conditionalFormatting>
  <conditionalFormatting sqref="A35:O35">
    <cfRule type="expression" dxfId="40" priority="13">
      <formula>IF(AND($C35="NO",$D35="16GA",$E35&gt;168),TRUE,FALSE)</formula>
    </cfRule>
  </conditionalFormatting>
  <conditionalFormatting sqref="A5:T14">
    <cfRule type="expression" dxfId="39" priority="68">
      <formula>IF(AND($C5="NO",$D5="16GA",$E5&gt;168),TRUE,FALSE)</formula>
    </cfRule>
  </conditionalFormatting>
  <conditionalFormatting sqref="A16:T22">
    <cfRule type="expression" dxfId="38" priority="46">
      <formula>IF(AND($C16="NO",$D16="16GA",$E16&gt;168),TRUE,FALSE)</formula>
    </cfRule>
  </conditionalFormatting>
  <conditionalFormatting sqref="A24:T29">
    <cfRule type="expression" dxfId="37" priority="27">
      <formula>IF(AND($C24="NO",$D24="16GA",$E24&gt;168),TRUE,FALSE)</formula>
    </cfRule>
  </conditionalFormatting>
  <conditionalFormatting sqref="A31:T32">
    <cfRule type="expression" dxfId="36" priority="20">
      <formula>IF(AND($C31="NO",$D31="16GA",$E31&gt;168),TRUE,FALSE)</formula>
    </cfRule>
  </conditionalFormatting>
  <conditionalFormatting sqref="A34:T34">
    <cfRule type="expression" dxfId="35" priority="16">
      <formula>IF(AND($C34="NO",$D34="16GA",$E34&gt;168),TRUE,FALSE)</formula>
    </cfRule>
  </conditionalFormatting>
  <conditionalFormatting sqref="A36:T39">
    <cfRule type="expression" dxfId="34" priority="2">
      <formula>IF(AND($C36="NO",$D36="16GA",$E36&gt;168),TRUE,FALSE)</formula>
    </cfRule>
  </conditionalFormatting>
  <printOptions horizontalCentered="1"/>
  <pageMargins left="0.19685039370078738" right="0.19685039370078738" top="0.19685039370078738" bottom="0.27559055118110232" header="0.11811023622047243" footer="0.11811023622047243"/>
  <pageSetup paperSize="3" scale="74" firstPageNumber="0" fitToHeight="0" orientation="landscape" r:id="rId1"/>
  <headerFooter>
    <oddFooter>&amp;C&amp;"Calibri,Bold"&amp;14&amp;A&amp;R&amp;"Calibri,Bold"&amp;14 Sheet &amp;P of &amp;N</oddFoot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7B7C74-51B4-44BA-A4CA-8363FD1C797B}">
          <x14:formula1>
            <xm:f>'Sheet Metal Std'!$E$1:$K$1</xm:f>
          </x14:formula1>
          <x14:formula2>
            <xm:f>0</xm:f>
          </x14:formula2>
          <xm:sqref>P40:P41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C5BEC-2704-473C-BD6E-E47DCE3A8C44}">
  <sheetPr codeName="Sheet8">
    <pageSetUpPr fitToPage="1"/>
  </sheetPr>
  <dimension ref="A1:ALZ122"/>
  <sheetViews>
    <sheetView showGridLines="0" zoomScaleNormal="100" workbookViewId="0">
      <selection sqref="A1:B1"/>
    </sheetView>
  </sheetViews>
  <sheetFormatPr defaultColWidth="10.44140625" defaultRowHeight="15.6" x14ac:dyDescent="0.3"/>
  <cols>
    <col min="1" max="1" width="10.33203125" style="20" bestFit="1" customWidth="1"/>
    <col min="2" max="2" width="6.5546875" style="16" bestFit="1" customWidth="1"/>
    <col min="3" max="3" width="16.109375" style="16" bestFit="1" customWidth="1"/>
    <col min="4" max="4" width="8.77734375" style="16" bestFit="1" customWidth="1"/>
    <col min="5" max="5" width="9.6640625" style="19" bestFit="1" customWidth="1"/>
    <col min="6" max="8" width="9.33203125" style="19" customWidth="1"/>
    <col min="9" max="9" width="10.6640625" style="19" customWidth="1"/>
    <col min="10" max="10" width="9.33203125" style="19" customWidth="1"/>
    <col min="11" max="11" width="12" style="16" bestFit="1" customWidth="1"/>
    <col min="12" max="12" width="17.21875" style="16" bestFit="1" customWidth="1"/>
    <col min="13" max="13" width="21.109375" style="21" bestFit="1" customWidth="1"/>
    <col min="14" max="14" width="39.88671875" style="20" customWidth="1"/>
    <col min="15" max="15" width="11.44140625" style="20" bestFit="1" customWidth="1"/>
    <col min="16" max="16" width="12.44140625" style="20" bestFit="1" customWidth="1"/>
    <col min="17" max="17" width="18.109375" style="20" bestFit="1" customWidth="1"/>
    <col min="18" max="18" width="13.33203125" style="20" bestFit="1" customWidth="1"/>
    <col min="19" max="19" width="18.88671875" style="20" bestFit="1" customWidth="1"/>
    <col min="20" max="20" width="18.5546875" style="17" bestFit="1" customWidth="1"/>
    <col min="21" max="1014" width="10.44140625" style="15"/>
    <col min="1015" max="16384" width="10.44140625" style="17"/>
  </cols>
  <sheetData>
    <row r="1" spans="1:1014" ht="18" x14ac:dyDescent="0.3">
      <c r="A1" s="202" t="s">
        <v>78</v>
      </c>
      <c r="B1" s="202"/>
      <c r="C1" s="203" t="s">
        <v>220</v>
      </c>
      <c r="D1" s="204"/>
      <c r="E1" s="204"/>
      <c r="F1" s="204"/>
      <c r="G1" s="204"/>
      <c r="H1" s="204"/>
      <c r="I1" s="205"/>
      <c r="J1" s="38" t="s">
        <v>93</v>
      </c>
      <c r="K1" s="42" t="s">
        <v>218</v>
      </c>
      <c r="L1" s="38" t="s">
        <v>80</v>
      </c>
      <c r="M1" s="55" t="s">
        <v>218</v>
      </c>
      <c r="N1" s="196" t="s">
        <v>219</v>
      </c>
      <c r="O1" s="198"/>
      <c r="P1" s="196" t="s">
        <v>219</v>
      </c>
      <c r="Q1" s="197"/>
      <c r="R1" s="197"/>
      <c r="S1" s="197"/>
      <c r="T1" s="198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</row>
    <row r="2" spans="1:1014" ht="18" x14ac:dyDescent="0.3">
      <c r="A2" s="202" t="s">
        <v>79</v>
      </c>
      <c r="B2" s="202"/>
      <c r="C2" s="206" t="s">
        <v>217</v>
      </c>
      <c r="D2" s="207"/>
      <c r="E2" s="207"/>
      <c r="F2" s="207"/>
      <c r="G2" s="207"/>
      <c r="H2" s="207"/>
      <c r="I2" s="208"/>
      <c r="J2" s="39" t="s">
        <v>81</v>
      </c>
      <c r="K2" s="43">
        <v>45630</v>
      </c>
      <c r="L2" s="39" t="s">
        <v>82</v>
      </c>
      <c r="M2" s="55" t="s">
        <v>218</v>
      </c>
      <c r="N2" s="199"/>
      <c r="O2" s="201"/>
      <c r="P2" s="199"/>
      <c r="Q2" s="200"/>
      <c r="R2" s="200"/>
      <c r="S2" s="200"/>
      <c r="T2" s="201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</row>
    <row r="3" spans="1:1014" s="36" customFormat="1" ht="18" x14ac:dyDescent="0.3">
      <c r="A3" s="32" t="s">
        <v>92</v>
      </c>
      <c r="B3" s="33" t="s">
        <v>166</v>
      </c>
      <c r="C3" s="33" t="s">
        <v>165</v>
      </c>
      <c r="D3" s="33" t="s">
        <v>0</v>
      </c>
      <c r="E3" s="33" t="s">
        <v>42</v>
      </c>
      <c r="F3" s="34" t="s">
        <v>41</v>
      </c>
      <c r="G3" s="34" t="s">
        <v>43</v>
      </c>
      <c r="H3" s="34" t="s">
        <v>44</v>
      </c>
      <c r="I3" s="34" t="s">
        <v>45</v>
      </c>
      <c r="J3" s="34" t="s">
        <v>46</v>
      </c>
      <c r="K3" s="34" t="s">
        <v>47</v>
      </c>
      <c r="L3" s="33" t="s">
        <v>167</v>
      </c>
      <c r="M3" s="33" t="s">
        <v>40</v>
      </c>
      <c r="N3" s="33" t="s">
        <v>39</v>
      </c>
      <c r="O3" s="33" t="s">
        <v>168</v>
      </c>
      <c r="P3" s="33" t="s">
        <v>91</v>
      </c>
      <c r="Q3" s="44" t="s">
        <v>48</v>
      </c>
      <c r="R3" s="45" t="s">
        <v>83</v>
      </c>
      <c r="S3" s="45" t="s">
        <v>164</v>
      </c>
      <c r="T3" s="45" t="s">
        <v>77</v>
      </c>
    </row>
    <row r="4" spans="1:1014" s="37" customFormat="1" ht="18" x14ac:dyDescent="0.3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169"/>
      <c r="M4" s="160" t="s">
        <v>130</v>
      </c>
      <c r="N4" s="169"/>
      <c r="O4" s="88"/>
      <c r="P4" s="89"/>
      <c r="Q4" s="89"/>
      <c r="R4" s="89"/>
      <c r="S4" s="89"/>
      <c r="T4" s="185"/>
    </row>
    <row r="5" spans="1:1014" s="37" customFormat="1" ht="18" x14ac:dyDescent="0.3">
      <c r="A5" s="91">
        <v>1724908</v>
      </c>
      <c r="B5" s="92">
        <v>1</v>
      </c>
      <c r="C5" s="92" t="s">
        <v>157</v>
      </c>
      <c r="D5" s="92" t="s">
        <v>1</v>
      </c>
      <c r="E5" s="93">
        <v>160.05000000000001</v>
      </c>
      <c r="F5" s="93">
        <v>3.07</v>
      </c>
      <c r="G5" s="93">
        <v>0</v>
      </c>
      <c r="H5" s="93">
        <v>0</v>
      </c>
      <c r="I5" s="93">
        <v>10.01</v>
      </c>
      <c r="J5" s="93"/>
      <c r="K5" s="93">
        <v>20.45</v>
      </c>
      <c r="L5" s="176" t="s">
        <v>96</v>
      </c>
      <c r="M5" s="161" t="s">
        <v>95</v>
      </c>
      <c r="N5" s="161" t="s">
        <v>135</v>
      </c>
      <c r="O5" s="92" t="s">
        <v>136</v>
      </c>
      <c r="P5" s="92"/>
      <c r="Q5" s="94" t="s">
        <v>8</v>
      </c>
      <c r="R5" s="94" t="s">
        <v>84</v>
      </c>
      <c r="S5" s="94" t="s">
        <v>100</v>
      </c>
      <c r="T5" s="161" t="s">
        <v>130</v>
      </c>
    </row>
    <row r="6" spans="1:1014" s="37" customFormat="1" ht="18" x14ac:dyDescent="0.3">
      <c r="A6" s="99">
        <v>1724892</v>
      </c>
      <c r="B6" s="100">
        <v>1</v>
      </c>
      <c r="C6" s="100" t="s">
        <v>157</v>
      </c>
      <c r="D6" s="100" t="s">
        <v>2</v>
      </c>
      <c r="E6" s="101">
        <v>144.65</v>
      </c>
      <c r="F6" s="101">
        <v>3.02</v>
      </c>
      <c r="G6" s="101">
        <v>0</v>
      </c>
      <c r="H6" s="101">
        <v>0</v>
      </c>
      <c r="I6" s="101">
        <v>14.5</v>
      </c>
      <c r="J6" s="101"/>
      <c r="K6" s="101">
        <v>25</v>
      </c>
      <c r="L6" s="162" t="s">
        <v>96</v>
      </c>
      <c r="M6" s="162" t="s">
        <v>97</v>
      </c>
      <c r="N6" s="162" t="s">
        <v>154</v>
      </c>
      <c r="O6" s="100" t="s">
        <v>137</v>
      </c>
      <c r="P6" s="100"/>
      <c r="Q6" s="100" t="s">
        <v>8</v>
      </c>
      <c r="R6" s="100" t="s">
        <v>86</v>
      </c>
      <c r="S6" s="100" t="s">
        <v>100</v>
      </c>
      <c r="T6" s="162" t="s">
        <v>130</v>
      </c>
    </row>
    <row r="7" spans="1:1014" s="37" customFormat="1" ht="18" x14ac:dyDescent="0.3">
      <c r="A7" s="99">
        <v>1724891</v>
      </c>
      <c r="B7" s="100">
        <v>1</v>
      </c>
      <c r="C7" s="100" t="s">
        <v>157</v>
      </c>
      <c r="D7" s="100" t="s">
        <v>2</v>
      </c>
      <c r="E7" s="101">
        <v>144.65</v>
      </c>
      <c r="F7" s="101">
        <v>3.02</v>
      </c>
      <c r="G7" s="101">
        <v>0</v>
      </c>
      <c r="H7" s="101">
        <v>0</v>
      </c>
      <c r="I7" s="101">
        <v>16</v>
      </c>
      <c r="J7" s="101"/>
      <c r="K7" s="101">
        <v>26.5</v>
      </c>
      <c r="L7" s="162" t="s">
        <v>96</v>
      </c>
      <c r="M7" s="162" t="s">
        <v>97</v>
      </c>
      <c r="N7" s="162" t="s">
        <v>138</v>
      </c>
      <c r="O7" s="100" t="s">
        <v>139</v>
      </c>
      <c r="P7" s="100"/>
      <c r="Q7" s="100" t="s">
        <v>8</v>
      </c>
      <c r="R7" s="100" t="s">
        <v>86</v>
      </c>
      <c r="S7" s="100" t="s">
        <v>100</v>
      </c>
      <c r="T7" s="162" t="s">
        <v>130</v>
      </c>
    </row>
    <row r="8" spans="1:1014" s="37" customFormat="1" ht="18" x14ac:dyDescent="0.3">
      <c r="A8" s="131">
        <v>1724921</v>
      </c>
      <c r="B8" s="132">
        <v>1</v>
      </c>
      <c r="C8" s="132" t="s">
        <v>157</v>
      </c>
      <c r="D8" s="132" t="s">
        <v>2</v>
      </c>
      <c r="E8" s="153">
        <v>135.93</v>
      </c>
      <c r="F8" s="153">
        <v>3.02</v>
      </c>
      <c r="G8" s="153">
        <v>1.75</v>
      </c>
      <c r="H8" s="153">
        <v>0</v>
      </c>
      <c r="I8" s="153">
        <v>10.88</v>
      </c>
      <c r="J8" s="153"/>
      <c r="K8" s="153">
        <v>21.38</v>
      </c>
      <c r="L8" s="183" t="s">
        <v>96</v>
      </c>
      <c r="M8" s="162" t="s">
        <v>98</v>
      </c>
      <c r="N8" s="162" t="s">
        <v>99</v>
      </c>
      <c r="O8" s="132" t="s">
        <v>140</v>
      </c>
      <c r="P8" s="100"/>
      <c r="Q8" s="100" t="s">
        <v>8</v>
      </c>
      <c r="R8" s="100" t="s">
        <v>86</v>
      </c>
      <c r="S8" s="100" t="s">
        <v>100</v>
      </c>
      <c r="T8" s="162" t="s">
        <v>130</v>
      </c>
    </row>
    <row r="9" spans="1:1014" s="37" customFormat="1" ht="18" x14ac:dyDescent="0.3">
      <c r="A9" s="131">
        <v>1724927</v>
      </c>
      <c r="B9" s="132">
        <v>1</v>
      </c>
      <c r="C9" s="132" t="s">
        <v>157</v>
      </c>
      <c r="D9" s="132" t="s">
        <v>2</v>
      </c>
      <c r="E9" s="153">
        <v>135.93</v>
      </c>
      <c r="F9" s="153">
        <v>3.02</v>
      </c>
      <c r="G9" s="153">
        <v>1.75</v>
      </c>
      <c r="H9" s="153">
        <v>0</v>
      </c>
      <c r="I9" s="153">
        <v>9.19</v>
      </c>
      <c r="J9" s="153"/>
      <c r="K9" s="153">
        <v>19.690000000000001</v>
      </c>
      <c r="L9" s="183" t="s">
        <v>96</v>
      </c>
      <c r="M9" s="162" t="s">
        <v>98</v>
      </c>
      <c r="N9" s="162" t="s">
        <v>99</v>
      </c>
      <c r="O9" s="132" t="s">
        <v>140</v>
      </c>
      <c r="P9" s="100"/>
      <c r="Q9" s="100" t="s">
        <v>8</v>
      </c>
      <c r="R9" s="100" t="s">
        <v>86</v>
      </c>
      <c r="S9" s="100" t="s">
        <v>100</v>
      </c>
      <c r="T9" s="162" t="s">
        <v>130</v>
      </c>
    </row>
    <row r="10" spans="1:1014" s="37" customFormat="1" ht="18" x14ac:dyDescent="0.3">
      <c r="A10" s="131">
        <v>1724934</v>
      </c>
      <c r="B10" s="132">
        <v>1</v>
      </c>
      <c r="C10" s="132" t="s">
        <v>157</v>
      </c>
      <c r="D10" s="132" t="s">
        <v>2</v>
      </c>
      <c r="E10" s="153">
        <v>135.93</v>
      </c>
      <c r="F10" s="153">
        <v>3.02</v>
      </c>
      <c r="G10" s="153">
        <v>1.75</v>
      </c>
      <c r="H10" s="153">
        <v>0</v>
      </c>
      <c r="I10" s="153">
        <v>9.25</v>
      </c>
      <c r="J10" s="153"/>
      <c r="K10" s="153">
        <v>19.75</v>
      </c>
      <c r="L10" s="183" t="s">
        <v>96</v>
      </c>
      <c r="M10" s="162" t="s">
        <v>98</v>
      </c>
      <c r="N10" s="162" t="s">
        <v>99</v>
      </c>
      <c r="O10" s="132" t="s">
        <v>142</v>
      </c>
      <c r="P10" s="132"/>
      <c r="Q10" s="100" t="s">
        <v>8</v>
      </c>
      <c r="R10" s="100" t="s">
        <v>86</v>
      </c>
      <c r="S10" s="100" t="s">
        <v>100</v>
      </c>
      <c r="T10" s="162" t="s">
        <v>130</v>
      </c>
    </row>
    <row r="11" spans="1:1014" s="37" customFormat="1" ht="18" x14ac:dyDescent="0.3">
      <c r="A11" s="131">
        <v>1724944</v>
      </c>
      <c r="B11" s="132">
        <v>1</v>
      </c>
      <c r="C11" s="132" t="s">
        <v>157</v>
      </c>
      <c r="D11" s="132" t="s">
        <v>2</v>
      </c>
      <c r="E11" s="153">
        <v>132.68</v>
      </c>
      <c r="F11" s="153">
        <v>3.02</v>
      </c>
      <c r="G11" s="153">
        <v>1.75</v>
      </c>
      <c r="H11" s="153">
        <v>0</v>
      </c>
      <c r="I11" s="153">
        <v>10.76</v>
      </c>
      <c r="J11" s="153"/>
      <c r="K11" s="153">
        <v>21.26</v>
      </c>
      <c r="L11" s="183" t="s">
        <v>96</v>
      </c>
      <c r="M11" s="162" t="s">
        <v>103</v>
      </c>
      <c r="N11" s="162" t="s">
        <v>99</v>
      </c>
      <c r="O11" s="132" t="s">
        <v>144</v>
      </c>
      <c r="P11" s="132"/>
      <c r="Q11" s="100" t="s">
        <v>8</v>
      </c>
      <c r="R11" s="100" t="s">
        <v>86</v>
      </c>
      <c r="S11" s="100" t="s">
        <v>100</v>
      </c>
      <c r="T11" s="162" t="s">
        <v>130</v>
      </c>
    </row>
    <row r="12" spans="1:1014" s="37" customFormat="1" ht="18" x14ac:dyDescent="0.3">
      <c r="A12" s="131">
        <v>1724942</v>
      </c>
      <c r="B12" s="132">
        <v>1</v>
      </c>
      <c r="C12" s="132" t="s">
        <v>157</v>
      </c>
      <c r="D12" s="132" t="s">
        <v>2</v>
      </c>
      <c r="E12" s="153">
        <v>132.68</v>
      </c>
      <c r="F12" s="153">
        <v>3.02</v>
      </c>
      <c r="G12" s="153">
        <v>1.75</v>
      </c>
      <c r="H12" s="153">
        <v>0</v>
      </c>
      <c r="I12" s="153">
        <v>8.26</v>
      </c>
      <c r="J12" s="153"/>
      <c r="K12" s="153">
        <v>18.760000000000002</v>
      </c>
      <c r="L12" s="183" t="s">
        <v>96</v>
      </c>
      <c r="M12" s="162" t="s">
        <v>103</v>
      </c>
      <c r="N12" s="162" t="s">
        <v>99</v>
      </c>
      <c r="O12" s="132" t="s">
        <v>133</v>
      </c>
      <c r="P12" s="100"/>
      <c r="Q12" s="100" t="s">
        <v>8</v>
      </c>
      <c r="R12" s="100" t="s">
        <v>86</v>
      </c>
      <c r="S12" s="100" t="s">
        <v>100</v>
      </c>
      <c r="T12" s="162" t="s">
        <v>130</v>
      </c>
    </row>
    <row r="13" spans="1:1014" s="37" customFormat="1" ht="18" x14ac:dyDescent="0.3">
      <c r="A13" s="131">
        <v>1724958</v>
      </c>
      <c r="B13" s="132">
        <v>1</v>
      </c>
      <c r="C13" s="132" t="s">
        <v>157</v>
      </c>
      <c r="D13" s="132" t="s">
        <v>2</v>
      </c>
      <c r="E13" s="153">
        <v>132.87</v>
      </c>
      <c r="F13" s="153">
        <v>3.02</v>
      </c>
      <c r="G13" s="153">
        <v>1.75</v>
      </c>
      <c r="H13" s="153">
        <v>6.5</v>
      </c>
      <c r="I13" s="153">
        <v>12.12</v>
      </c>
      <c r="J13" s="153"/>
      <c r="K13" s="153">
        <v>22.62</v>
      </c>
      <c r="L13" s="183" t="s">
        <v>96</v>
      </c>
      <c r="M13" s="162" t="s">
        <v>107</v>
      </c>
      <c r="N13" s="162" t="s">
        <v>99</v>
      </c>
      <c r="O13" s="132" t="s">
        <v>145</v>
      </c>
      <c r="P13" s="100"/>
      <c r="Q13" s="100" t="s">
        <v>8</v>
      </c>
      <c r="R13" s="100" t="s">
        <v>86</v>
      </c>
      <c r="S13" s="100" t="s">
        <v>100</v>
      </c>
      <c r="T13" s="162" t="s">
        <v>130</v>
      </c>
    </row>
    <row r="14" spans="1:1014" s="37" customFormat="1" ht="18" x14ac:dyDescent="0.3">
      <c r="A14" s="154">
        <v>1725020</v>
      </c>
      <c r="B14" s="155">
        <v>1</v>
      </c>
      <c r="C14" s="155" t="s">
        <v>157</v>
      </c>
      <c r="D14" s="155" t="s">
        <v>1</v>
      </c>
      <c r="E14" s="156">
        <v>133.59</v>
      </c>
      <c r="F14" s="156">
        <v>3.07</v>
      </c>
      <c r="G14" s="156">
        <v>1.75</v>
      </c>
      <c r="H14" s="156">
        <v>6.5</v>
      </c>
      <c r="I14" s="156">
        <v>9.64</v>
      </c>
      <c r="J14" s="156"/>
      <c r="K14" s="156">
        <v>19.64</v>
      </c>
      <c r="L14" s="184" t="s">
        <v>94</v>
      </c>
      <c r="M14" s="168" t="s">
        <v>147</v>
      </c>
      <c r="N14" s="168" t="s">
        <v>99</v>
      </c>
      <c r="O14" s="155" t="s">
        <v>146</v>
      </c>
      <c r="P14" s="157"/>
      <c r="Q14" s="157" t="s">
        <v>8</v>
      </c>
      <c r="R14" s="157" t="s">
        <v>84</v>
      </c>
      <c r="S14" s="157" t="s">
        <v>100</v>
      </c>
      <c r="T14" s="168" t="s">
        <v>130</v>
      </c>
    </row>
    <row r="15" spans="1:1014" s="37" customFormat="1" ht="18" x14ac:dyDescent="0.3">
      <c r="A15" s="20"/>
      <c r="B15" s="16"/>
      <c r="C15" s="16"/>
      <c r="D15" s="16"/>
      <c r="E15" s="19"/>
      <c r="F15" s="19"/>
      <c r="G15" s="19"/>
      <c r="H15" s="19"/>
      <c r="I15" s="19"/>
      <c r="J15" s="19"/>
      <c r="K15" s="16"/>
      <c r="L15" s="56"/>
      <c r="M15" s="58"/>
      <c r="N15" s="57"/>
      <c r="O15" s="20"/>
      <c r="P15" s="20"/>
      <c r="Q15" s="20"/>
      <c r="R15" s="20"/>
      <c r="S15" s="20"/>
      <c r="T15" s="59"/>
    </row>
    <row r="16" spans="1:1014" s="37" customFormat="1" ht="18" x14ac:dyDescent="0.3">
      <c r="A16" s="20"/>
      <c r="B16" s="16"/>
      <c r="C16" s="16"/>
      <c r="D16" s="16"/>
      <c r="E16" s="19"/>
      <c r="F16" s="19"/>
      <c r="G16" s="19"/>
      <c r="H16" s="19"/>
      <c r="I16" s="19"/>
      <c r="J16" s="19"/>
      <c r="K16" s="16"/>
      <c r="L16" s="56"/>
      <c r="M16" s="58"/>
      <c r="N16" s="57"/>
      <c r="O16" s="20"/>
      <c r="P16" s="20"/>
      <c r="Q16" s="20"/>
      <c r="R16" s="20"/>
      <c r="S16" s="20"/>
      <c r="T16" s="59"/>
    </row>
    <row r="17" spans="1:20" s="37" customFormat="1" ht="18" x14ac:dyDescent="0.3">
      <c r="A17" s="20"/>
      <c r="B17" s="16"/>
      <c r="C17" s="16"/>
      <c r="D17" s="16"/>
      <c r="E17" s="19"/>
      <c r="F17" s="19"/>
      <c r="G17" s="19"/>
      <c r="H17" s="19"/>
      <c r="I17" s="19"/>
      <c r="J17" s="19"/>
      <c r="K17" s="16"/>
      <c r="L17" s="56"/>
      <c r="M17" s="58"/>
      <c r="N17" s="57"/>
      <c r="O17" s="20"/>
      <c r="P17" s="20"/>
      <c r="Q17" s="20"/>
      <c r="R17" s="20"/>
      <c r="S17" s="20"/>
      <c r="T17" s="59"/>
    </row>
    <row r="18" spans="1:20" s="37" customFormat="1" ht="18" x14ac:dyDescent="0.3">
      <c r="A18" s="20"/>
      <c r="B18" s="16"/>
      <c r="C18" s="16"/>
      <c r="D18" s="16"/>
      <c r="E18" s="19"/>
      <c r="F18" s="19"/>
      <c r="G18" s="19"/>
      <c r="H18" s="19"/>
      <c r="I18" s="19"/>
      <c r="J18" s="19"/>
      <c r="K18" s="16"/>
      <c r="L18" s="56"/>
      <c r="M18" s="58"/>
      <c r="N18" s="57"/>
      <c r="O18" s="20"/>
      <c r="P18" s="20"/>
      <c r="Q18" s="20"/>
      <c r="R18" s="20"/>
      <c r="S18" s="20"/>
      <c r="T18" s="59"/>
    </row>
    <row r="19" spans="1:20" s="37" customFormat="1" ht="18" x14ac:dyDescent="0.3">
      <c r="A19" s="20"/>
      <c r="B19" s="16"/>
      <c r="C19" s="16"/>
      <c r="D19" s="16"/>
      <c r="E19" s="19"/>
      <c r="F19" s="19"/>
      <c r="G19" s="19"/>
      <c r="H19" s="19"/>
      <c r="I19" s="19"/>
      <c r="J19" s="19"/>
      <c r="K19" s="16"/>
      <c r="L19" s="56"/>
      <c r="M19" s="58"/>
      <c r="N19" s="57"/>
      <c r="O19" s="20"/>
      <c r="P19" s="20"/>
      <c r="Q19" s="20"/>
      <c r="R19" s="20"/>
      <c r="S19" s="20"/>
      <c r="T19" s="59"/>
    </row>
    <row r="20" spans="1:20" s="37" customFormat="1" ht="18" x14ac:dyDescent="0.3">
      <c r="A20" s="20"/>
      <c r="B20" s="16"/>
      <c r="C20" s="16"/>
      <c r="D20" s="16"/>
      <c r="E20" s="19"/>
      <c r="F20" s="19"/>
      <c r="G20" s="19"/>
      <c r="H20" s="19"/>
      <c r="I20" s="19"/>
      <c r="J20" s="19"/>
      <c r="K20" s="16"/>
      <c r="L20" s="56"/>
      <c r="M20" s="58"/>
      <c r="N20" s="57"/>
      <c r="O20" s="20"/>
      <c r="P20" s="20"/>
      <c r="Q20" s="20"/>
      <c r="R20" s="20"/>
      <c r="S20" s="20"/>
      <c r="T20" s="59"/>
    </row>
    <row r="21" spans="1:20" s="37" customFormat="1" ht="18" x14ac:dyDescent="0.3">
      <c r="A21" s="20"/>
      <c r="B21" s="16"/>
      <c r="C21" s="16"/>
      <c r="D21" s="16"/>
      <c r="E21" s="19"/>
      <c r="F21" s="19"/>
      <c r="G21" s="19"/>
      <c r="H21" s="19"/>
      <c r="I21" s="19"/>
      <c r="J21" s="19"/>
      <c r="K21" s="16"/>
      <c r="L21" s="56"/>
      <c r="M21" s="58"/>
      <c r="N21" s="57"/>
      <c r="O21" s="20"/>
      <c r="P21" s="20"/>
      <c r="Q21" s="20"/>
      <c r="R21" s="20"/>
      <c r="S21" s="20"/>
      <c r="T21" s="59"/>
    </row>
    <row r="22" spans="1:20" s="37" customFormat="1" ht="18" x14ac:dyDescent="0.3">
      <c r="A22" s="20"/>
      <c r="B22" s="16"/>
      <c r="C22" s="16"/>
      <c r="D22" s="16"/>
      <c r="E22" s="19"/>
      <c r="F22" s="19"/>
      <c r="G22" s="19"/>
      <c r="H22" s="19"/>
      <c r="I22" s="19"/>
      <c r="J22" s="19"/>
      <c r="K22" s="16"/>
      <c r="L22" s="56"/>
      <c r="M22" s="58"/>
      <c r="N22" s="57"/>
      <c r="O22" s="20"/>
      <c r="P22" s="20"/>
      <c r="Q22" s="20"/>
      <c r="R22" s="20"/>
      <c r="S22" s="20"/>
      <c r="T22" s="59"/>
    </row>
    <row r="23" spans="1:20" s="37" customFormat="1" ht="18" x14ac:dyDescent="0.3">
      <c r="A23" s="20"/>
      <c r="B23" s="16"/>
      <c r="C23" s="16"/>
      <c r="D23" s="16"/>
      <c r="E23" s="19"/>
      <c r="F23" s="19"/>
      <c r="G23" s="19"/>
      <c r="H23" s="19"/>
      <c r="I23" s="19"/>
      <c r="J23" s="19"/>
      <c r="K23" s="16"/>
      <c r="L23" s="56"/>
      <c r="M23" s="58"/>
      <c r="N23" s="57"/>
      <c r="O23" s="20"/>
      <c r="P23" s="20"/>
      <c r="Q23" s="20"/>
      <c r="R23" s="20"/>
      <c r="S23" s="20"/>
      <c r="T23" s="59"/>
    </row>
    <row r="24" spans="1:20" s="37" customFormat="1" ht="18" x14ac:dyDescent="0.3">
      <c r="A24" s="20"/>
      <c r="B24" s="16"/>
      <c r="C24" s="16"/>
      <c r="D24" s="16"/>
      <c r="E24" s="19"/>
      <c r="F24" s="19"/>
      <c r="G24" s="19"/>
      <c r="H24" s="19"/>
      <c r="I24" s="19"/>
      <c r="J24" s="19"/>
      <c r="K24" s="16"/>
      <c r="L24" s="56"/>
      <c r="M24" s="58"/>
      <c r="N24" s="57"/>
      <c r="O24" s="20"/>
      <c r="P24" s="20"/>
      <c r="Q24" s="20"/>
      <c r="R24" s="20"/>
      <c r="S24" s="20"/>
      <c r="T24" s="59"/>
    </row>
    <row r="25" spans="1:20" s="37" customFormat="1" ht="18" x14ac:dyDescent="0.3">
      <c r="A25" s="20"/>
      <c r="B25" s="16"/>
      <c r="C25" s="16"/>
      <c r="D25" s="16"/>
      <c r="E25" s="19"/>
      <c r="F25" s="19"/>
      <c r="G25" s="19"/>
      <c r="H25" s="19"/>
      <c r="I25" s="19"/>
      <c r="J25" s="19"/>
      <c r="K25" s="16"/>
      <c r="L25" s="56"/>
      <c r="M25" s="58"/>
      <c r="N25" s="57"/>
      <c r="O25" s="20"/>
      <c r="P25" s="20"/>
      <c r="Q25" s="20"/>
      <c r="R25" s="20"/>
      <c r="S25" s="20"/>
      <c r="T25" s="59"/>
    </row>
    <row r="26" spans="1:20" s="37" customFormat="1" ht="18" x14ac:dyDescent="0.3">
      <c r="A26" s="20"/>
      <c r="B26" s="16"/>
      <c r="C26" s="16"/>
      <c r="D26" s="16"/>
      <c r="E26" s="19"/>
      <c r="F26" s="19"/>
      <c r="G26" s="19"/>
      <c r="H26" s="19"/>
      <c r="I26" s="19"/>
      <c r="J26" s="19"/>
      <c r="K26" s="16"/>
      <c r="L26" s="56"/>
      <c r="M26" s="58"/>
      <c r="N26" s="57"/>
      <c r="O26" s="20"/>
      <c r="P26" s="20"/>
      <c r="Q26" s="20"/>
      <c r="R26" s="20"/>
      <c r="S26" s="20"/>
      <c r="T26" s="59"/>
    </row>
    <row r="27" spans="1:20" s="37" customFormat="1" ht="18" x14ac:dyDescent="0.3">
      <c r="A27" s="20"/>
      <c r="B27" s="16"/>
      <c r="C27" s="16"/>
      <c r="D27" s="16"/>
      <c r="E27" s="19"/>
      <c r="F27" s="19"/>
      <c r="G27" s="19"/>
      <c r="H27" s="19"/>
      <c r="I27" s="19"/>
      <c r="J27" s="19"/>
      <c r="K27" s="16"/>
      <c r="L27" s="56"/>
      <c r="M27" s="58"/>
      <c r="N27" s="57"/>
      <c r="O27" s="20"/>
      <c r="P27" s="20"/>
      <c r="Q27" s="20"/>
      <c r="R27" s="20"/>
      <c r="S27" s="20"/>
      <c r="T27" s="59"/>
    </row>
    <row r="28" spans="1:20" s="37" customFormat="1" ht="18" x14ac:dyDescent="0.3">
      <c r="A28" s="20"/>
      <c r="B28" s="16"/>
      <c r="C28" s="16"/>
      <c r="D28" s="16"/>
      <c r="E28" s="19"/>
      <c r="F28" s="19"/>
      <c r="G28" s="19"/>
      <c r="H28" s="19"/>
      <c r="I28" s="19"/>
      <c r="J28" s="19"/>
      <c r="K28" s="16"/>
      <c r="L28" s="56"/>
      <c r="M28" s="58"/>
      <c r="N28" s="57"/>
      <c r="O28" s="20"/>
      <c r="P28" s="20"/>
      <c r="Q28" s="20"/>
      <c r="R28" s="20"/>
      <c r="S28" s="20"/>
      <c r="T28" s="59"/>
    </row>
    <row r="29" spans="1:20" s="37" customFormat="1" ht="18" x14ac:dyDescent="0.3">
      <c r="A29" s="20"/>
      <c r="B29" s="16"/>
      <c r="C29" s="16"/>
      <c r="D29" s="16"/>
      <c r="E29" s="19"/>
      <c r="F29" s="19"/>
      <c r="G29" s="19"/>
      <c r="H29" s="19"/>
      <c r="I29" s="19"/>
      <c r="J29" s="19"/>
      <c r="K29" s="16"/>
      <c r="L29" s="56"/>
      <c r="M29" s="58"/>
      <c r="N29" s="57"/>
      <c r="O29" s="20"/>
      <c r="P29" s="20"/>
      <c r="Q29" s="20"/>
      <c r="R29" s="20"/>
      <c r="S29" s="20"/>
      <c r="T29" s="59"/>
    </row>
    <row r="30" spans="1:20" s="37" customFormat="1" ht="18" x14ac:dyDescent="0.3">
      <c r="A30" s="20"/>
      <c r="B30" s="16"/>
      <c r="C30" s="16"/>
      <c r="D30" s="16"/>
      <c r="E30" s="19"/>
      <c r="F30" s="19"/>
      <c r="G30" s="19"/>
      <c r="H30" s="19"/>
      <c r="I30" s="19"/>
      <c r="J30" s="19"/>
      <c r="K30" s="16"/>
      <c r="L30" s="56"/>
      <c r="M30" s="58"/>
      <c r="N30" s="57"/>
      <c r="O30" s="20"/>
      <c r="P30" s="20"/>
      <c r="Q30" s="20"/>
      <c r="R30" s="20"/>
      <c r="S30" s="20"/>
      <c r="T30" s="59"/>
    </row>
    <row r="31" spans="1:20" s="37" customFormat="1" ht="18" x14ac:dyDescent="0.3">
      <c r="A31" s="20"/>
      <c r="B31" s="16"/>
      <c r="C31" s="16"/>
      <c r="D31" s="16"/>
      <c r="E31" s="19"/>
      <c r="F31" s="19"/>
      <c r="G31" s="19"/>
      <c r="H31" s="19"/>
      <c r="I31" s="19"/>
      <c r="J31" s="19"/>
      <c r="K31" s="16"/>
      <c r="L31" s="56"/>
      <c r="M31" s="58"/>
      <c r="N31" s="57"/>
      <c r="O31" s="20"/>
      <c r="P31" s="20"/>
      <c r="Q31" s="20"/>
      <c r="R31" s="20"/>
      <c r="S31" s="20"/>
      <c r="T31" s="59"/>
    </row>
    <row r="32" spans="1:20" s="37" customFormat="1" ht="18" x14ac:dyDescent="0.3">
      <c r="A32" s="20"/>
      <c r="B32" s="16"/>
      <c r="C32" s="16"/>
      <c r="D32" s="16"/>
      <c r="E32" s="19"/>
      <c r="F32" s="19"/>
      <c r="G32" s="19"/>
      <c r="H32" s="19"/>
      <c r="I32" s="19"/>
      <c r="J32" s="19"/>
      <c r="K32" s="16"/>
      <c r="L32" s="56"/>
      <c r="M32" s="58"/>
      <c r="N32" s="57"/>
      <c r="O32" s="20"/>
      <c r="P32" s="20"/>
      <c r="Q32" s="20"/>
      <c r="R32" s="20"/>
      <c r="S32" s="20"/>
      <c r="T32" s="59"/>
    </row>
    <row r="33" spans="1:20" s="37" customFormat="1" ht="18" x14ac:dyDescent="0.3">
      <c r="A33" s="20"/>
      <c r="B33" s="16"/>
      <c r="C33" s="16"/>
      <c r="D33" s="16"/>
      <c r="E33" s="19"/>
      <c r="F33" s="19"/>
      <c r="G33" s="19"/>
      <c r="H33" s="19"/>
      <c r="I33" s="19"/>
      <c r="J33" s="19"/>
      <c r="K33" s="16"/>
      <c r="L33" s="56"/>
      <c r="M33" s="58"/>
      <c r="N33" s="57"/>
      <c r="O33" s="20"/>
      <c r="P33" s="20"/>
      <c r="Q33" s="20"/>
      <c r="R33" s="20"/>
      <c r="S33" s="20"/>
      <c r="T33" s="59"/>
    </row>
    <row r="34" spans="1:20" s="37" customFormat="1" ht="18" x14ac:dyDescent="0.3">
      <c r="A34" s="20"/>
      <c r="B34" s="16"/>
      <c r="C34" s="16"/>
      <c r="D34" s="16"/>
      <c r="E34" s="19"/>
      <c r="F34" s="19"/>
      <c r="G34" s="19"/>
      <c r="H34" s="19"/>
      <c r="I34" s="19"/>
      <c r="J34" s="19"/>
      <c r="K34" s="16"/>
      <c r="L34" s="56"/>
      <c r="M34" s="58"/>
      <c r="N34" s="57"/>
      <c r="O34" s="20"/>
      <c r="P34" s="20"/>
      <c r="Q34" s="20"/>
      <c r="R34" s="20"/>
      <c r="S34" s="20"/>
      <c r="T34" s="59"/>
    </row>
    <row r="35" spans="1:20" s="37" customFormat="1" ht="18" x14ac:dyDescent="0.3">
      <c r="A35" s="20"/>
      <c r="B35" s="16"/>
      <c r="C35" s="16"/>
      <c r="D35" s="16"/>
      <c r="E35" s="19"/>
      <c r="F35" s="19"/>
      <c r="G35" s="19"/>
      <c r="H35" s="19"/>
      <c r="I35" s="19"/>
      <c r="J35" s="19"/>
      <c r="K35" s="16"/>
      <c r="L35" s="56"/>
      <c r="M35" s="58"/>
      <c r="N35" s="57"/>
      <c r="O35" s="20"/>
      <c r="P35" s="20"/>
      <c r="Q35" s="20"/>
      <c r="R35" s="20"/>
      <c r="S35" s="20"/>
      <c r="T35" s="59"/>
    </row>
    <row r="36" spans="1:20" s="37" customFormat="1" ht="18" x14ac:dyDescent="0.3">
      <c r="A36" s="20"/>
      <c r="B36" s="16"/>
      <c r="C36" s="16"/>
      <c r="D36" s="16"/>
      <c r="E36" s="19"/>
      <c r="F36" s="19"/>
      <c r="G36" s="19"/>
      <c r="H36" s="19"/>
      <c r="I36" s="19"/>
      <c r="J36" s="19"/>
      <c r="K36" s="16"/>
      <c r="L36" s="56"/>
      <c r="M36" s="58"/>
      <c r="N36" s="57"/>
      <c r="O36" s="20"/>
      <c r="P36" s="20"/>
      <c r="Q36" s="20"/>
      <c r="R36" s="20"/>
      <c r="S36" s="20"/>
      <c r="T36" s="59"/>
    </row>
    <row r="37" spans="1:20" s="37" customFormat="1" ht="18" x14ac:dyDescent="0.3">
      <c r="A37" s="20"/>
      <c r="B37" s="16"/>
      <c r="C37" s="16"/>
      <c r="D37" s="16"/>
      <c r="E37" s="19"/>
      <c r="F37" s="19"/>
      <c r="G37" s="19"/>
      <c r="H37" s="19"/>
      <c r="I37" s="19"/>
      <c r="J37" s="19"/>
      <c r="K37" s="16"/>
      <c r="L37" s="56"/>
      <c r="M37" s="58"/>
      <c r="N37" s="57"/>
      <c r="O37" s="20"/>
      <c r="P37" s="20"/>
      <c r="Q37" s="20"/>
      <c r="R37" s="20"/>
      <c r="S37" s="20"/>
      <c r="T37" s="59"/>
    </row>
    <row r="38" spans="1:20" s="37" customFormat="1" ht="18" x14ac:dyDescent="0.3">
      <c r="A38" s="20"/>
      <c r="B38" s="16"/>
      <c r="C38" s="16"/>
      <c r="D38" s="16"/>
      <c r="E38" s="19"/>
      <c r="F38" s="19"/>
      <c r="G38" s="19"/>
      <c r="H38" s="19"/>
      <c r="I38" s="19"/>
      <c r="J38" s="19"/>
      <c r="K38" s="16"/>
      <c r="L38" s="56"/>
      <c r="M38" s="58"/>
      <c r="N38" s="57"/>
      <c r="O38" s="20"/>
      <c r="P38" s="20"/>
      <c r="Q38" s="20"/>
      <c r="R38" s="20"/>
      <c r="S38" s="20"/>
      <c r="T38" s="59"/>
    </row>
    <row r="39" spans="1:20" s="37" customFormat="1" ht="18" x14ac:dyDescent="0.3">
      <c r="A39" s="20"/>
      <c r="B39" s="16"/>
      <c r="C39" s="16"/>
      <c r="D39" s="16"/>
      <c r="E39" s="19"/>
      <c r="F39" s="19"/>
      <c r="G39" s="19"/>
      <c r="H39" s="19"/>
      <c r="I39" s="19"/>
      <c r="J39" s="19"/>
      <c r="K39" s="16"/>
      <c r="L39" s="56"/>
      <c r="M39" s="58"/>
      <c r="N39" s="57"/>
      <c r="O39" s="20"/>
      <c r="P39" s="20"/>
      <c r="Q39" s="20"/>
      <c r="R39" s="20"/>
      <c r="S39" s="20"/>
      <c r="T39" s="59"/>
    </row>
    <row r="40" spans="1:20" s="37" customFormat="1" ht="18" x14ac:dyDescent="0.3">
      <c r="A40" s="20"/>
      <c r="B40" s="16"/>
      <c r="C40" s="16"/>
      <c r="D40" s="16"/>
      <c r="E40" s="19"/>
      <c r="F40" s="19"/>
      <c r="G40" s="19"/>
      <c r="H40" s="19"/>
      <c r="I40" s="19"/>
      <c r="J40" s="19"/>
      <c r="K40" s="16"/>
      <c r="L40" s="56"/>
      <c r="M40" s="58"/>
      <c r="N40" s="57"/>
      <c r="O40" s="20"/>
      <c r="P40" s="20"/>
      <c r="Q40" s="20"/>
      <c r="R40" s="20"/>
      <c r="S40" s="20"/>
      <c r="T40" s="59"/>
    </row>
    <row r="41" spans="1:20" s="37" customFormat="1" ht="18" x14ac:dyDescent="0.3">
      <c r="A41" s="20"/>
      <c r="B41" s="16"/>
      <c r="C41" s="16"/>
      <c r="D41" s="16"/>
      <c r="E41" s="19"/>
      <c r="F41" s="19"/>
      <c r="G41" s="19"/>
      <c r="H41" s="19"/>
      <c r="I41" s="19"/>
      <c r="J41" s="19"/>
      <c r="K41" s="16"/>
      <c r="L41" s="56"/>
      <c r="M41" s="58"/>
      <c r="N41" s="57"/>
      <c r="O41" s="20"/>
      <c r="P41" s="20"/>
      <c r="Q41" s="20"/>
      <c r="R41" s="20"/>
      <c r="S41" s="20"/>
      <c r="T41" s="59"/>
    </row>
    <row r="42" spans="1:20" s="37" customFormat="1" ht="18" x14ac:dyDescent="0.3">
      <c r="A42" s="20"/>
      <c r="B42" s="16"/>
      <c r="C42" s="16"/>
      <c r="D42" s="16"/>
      <c r="E42" s="19"/>
      <c r="F42" s="19"/>
      <c r="G42" s="19"/>
      <c r="H42" s="19"/>
      <c r="I42" s="19"/>
      <c r="J42" s="19"/>
      <c r="K42" s="16"/>
      <c r="L42" s="56"/>
      <c r="M42" s="58"/>
      <c r="N42" s="57"/>
      <c r="O42" s="20"/>
      <c r="P42" s="20"/>
      <c r="Q42" s="20"/>
      <c r="R42" s="20"/>
      <c r="S42" s="20"/>
      <c r="T42" s="59"/>
    </row>
    <row r="43" spans="1:20" s="37" customFormat="1" ht="18" x14ac:dyDescent="0.3">
      <c r="A43" s="20"/>
      <c r="B43" s="16"/>
      <c r="C43" s="16"/>
      <c r="D43" s="16"/>
      <c r="E43" s="19"/>
      <c r="F43" s="19"/>
      <c r="G43" s="19"/>
      <c r="H43" s="19"/>
      <c r="I43" s="19"/>
      <c r="J43" s="19"/>
      <c r="K43" s="16"/>
      <c r="L43" s="56"/>
      <c r="M43" s="58"/>
      <c r="N43" s="57"/>
      <c r="O43" s="20"/>
      <c r="P43" s="20"/>
      <c r="Q43" s="20"/>
      <c r="R43" s="20"/>
      <c r="S43" s="20"/>
      <c r="T43" s="59"/>
    </row>
    <row r="44" spans="1:20" s="37" customFormat="1" ht="18" x14ac:dyDescent="0.3">
      <c r="A44" s="20"/>
      <c r="B44" s="16"/>
      <c r="C44" s="16"/>
      <c r="D44" s="16"/>
      <c r="E44" s="19"/>
      <c r="F44" s="19"/>
      <c r="G44" s="19"/>
      <c r="H44" s="19"/>
      <c r="I44" s="19"/>
      <c r="J44" s="19"/>
      <c r="K44" s="16"/>
      <c r="L44" s="56"/>
      <c r="M44" s="58"/>
      <c r="N44" s="57"/>
      <c r="O44" s="20"/>
      <c r="P44" s="20"/>
      <c r="Q44" s="20"/>
      <c r="R44" s="20"/>
      <c r="S44" s="20"/>
      <c r="T44" s="59"/>
    </row>
    <row r="45" spans="1:20" s="37" customFormat="1" ht="18" x14ac:dyDescent="0.3">
      <c r="A45" s="20"/>
      <c r="B45" s="16"/>
      <c r="C45" s="16"/>
      <c r="D45" s="16"/>
      <c r="E45" s="19"/>
      <c r="F45" s="19"/>
      <c r="G45" s="19"/>
      <c r="H45" s="19"/>
      <c r="I45" s="19"/>
      <c r="J45" s="19"/>
      <c r="K45" s="16"/>
      <c r="L45" s="56"/>
      <c r="M45" s="58"/>
      <c r="N45" s="57"/>
      <c r="O45" s="20"/>
      <c r="P45" s="20"/>
      <c r="Q45" s="20"/>
      <c r="R45" s="20"/>
      <c r="S45" s="20"/>
      <c r="T45" s="59"/>
    </row>
    <row r="46" spans="1:20" s="37" customFormat="1" ht="18" x14ac:dyDescent="0.3">
      <c r="A46" s="20"/>
      <c r="B46" s="16"/>
      <c r="C46" s="16"/>
      <c r="D46" s="16"/>
      <c r="E46" s="19"/>
      <c r="F46" s="19"/>
      <c r="G46" s="19"/>
      <c r="H46" s="19"/>
      <c r="I46" s="19"/>
      <c r="J46" s="19"/>
      <c r="K46" s="16"/>
      <c r="L46" s="56"/>
      <c r="M46" s="58"/>
      <c r="N46" s="57"/>
      <c r="O46" s="20"/>
      <c r="P46" s="20"/>
      <c r="Q46" s="20"/>
      <c r="R46" s="20"/>
      <c r="S46" s="20"/>
      <c r="T46" s="59"/>
    </row>
    <row r="47" spans="1:20" s="37" customFormat="1" ht="18" x14ac:dyDescent="0.3">
      <c r="A47" s="20"/>
      <c r="B47" s="16"/>
      <c r="C47" s="16"/>
      <c r="D47" s="16"/>
      <c r="E47" s="19"/>
      <c r="F47" s="19"/>
      <c r="G47" s="19"/>
      <c r="H47" s="19"/>
      <c r="I47" s="19"/>
      <c r="J47" s="19"/>
      <c r="K47" s="16"/>
      <c r="L47" s="56"/>
      <c r="M47" s="58"/>
      <c r="N47" s="57"/>
      <c r="O47" s="20"/>
      <c r="P47" s="20"/>
      <c r="Q47" s="20"/>
      <c r="R47" s="20"/>
      <c r="S47" s="20"/>
      <c r="T47" s="59"/>
    </row>
    <row r="48" spans="1:20" s="37" customFormat="1" ht="18" x14ac:dyDescent="0.3">
      <c r="A48" s="20"/>
      <c r="B48" s="16"/>
      <c r="C48" s="16"/>
      <c r="D48" s="16"/>
      <c r="E48" s="19"/>
      <c r="F48" s="19"/>
      <c r="G48" s="19"/>
      <c r="H48" s="19"/>
      <c r="I48" s="19"/>
      <c r="J48" s="19"/>
      <c r="K48" s="16"/>
      <c r="L48" s="56"/>
      <c r="M48" s="58"/>
      <c r="N48" s="57"/>
      <c r="O48" s="20"/>
      <c r="P48" s="20"/>
      <c r="Q48" s="20"/>
      <c r="R48" s="20"/>
      <c r="S48" s="20"/>
      <c r="T48" s="59"/>
    </row>
    <row r="49" spans="1:20" s="37" customFormat="1" ht="18" x14ac:dyDescent="0.3">
      <c r="A49" s="20"/>
      <c r="B49" s="16"/>
      <c r="C49" s="16"/>
      <c r="D49" s="16"/>
      <c r="E49" s="19"/>
      <c r="F49" s="19"/>
      <c r="G49" s="19"/>
      <c r="H49" s="19"/>
      <c r="I49" s="19"/>
      <c r="J49" s="19"/>
      <c r="K49" s="16"/>
      <c r="L49" s="56"/>
      <c r="M49" s="58"/>
      <c r="N49" s="57"/>
      <c r="O49" s="20"/>
      <c r="P49" s="20"/>
      <c r="Q49" s="20"/>
      <c r="R49" s="20"/>
      <c r="S49" s="20"/>
      <c r="T49" s="59"/>
    </row>
    <row r="50" spans="1:20" s="37" customFormat="1" ht="18" x14ac:dyDescent="0.3">
      <c r="A50" s="20"/>
      <c r="B50" s="16"/>
      <c r="C50" s="16"/>
      <c r="D50" s="16"/>
      <c r="E50" s="19"/>
      <c r="F50" s="19"/>
      <c r="G50" s="19"/>
      <c r="H50" s="19"/>
      <c r="I50" s="19"/>
      <c r="J50" s="19"/>
      <c r="K50" s="16"/>
      <c r="L50" s="56"/>
      <c r="M50" s="58"/>
      <c r="N50" s="57"/>
      <c r="O50" s="20"/>
      <c r="P50" s="20"/>
      <c r="Q50" s="20"/>
      <c r="R50" s="20"/>
      <c r="S50" s="20"/>
      <c r="T50" s="59"/>
    </row>
    <row r="51" spans="1:20" s="37" customFormat="1" ht="18" x14ac:dyDescent="0.3">
      <c r="A51" s="20"/>
      <c r="B51" s="16"/>
      <c r="C51" s="16"/>
      <c r="D51" s="16"/>
      <c r="E51" s="19"/>
      <c r="F51" s="19"/>
      <c r="G51" s="19"/>
      <c r="H51" s="19"/>
      <c r="I51" s="19"/>
      <c r="J51" s="19"/>
      <c r="K51" s="16"/>
      <c r="L51" s="56"/>
      <c r="M51" s="58"/>
      <c r="N51" s="57"/>
      <c r="O51" s="20"/>
      <c r="P51" s="20"/>
      <c r="Q51" s="20"/>
      <c r="R51" s="20"/>
      <c r="S51" s="20"/>
      <c r="T51" s="59"/>
    </row>
    <row r="52" spans="1:20" s="37" customFormat="1" ht="18" x14ac:dyDescent="0.3">
      <c r="A52" s="20"/>
      <c r="B52" s="16"/>
      <c r="C52" s="16"/>
      <c r="D52" s="16"/>
      <c r="E52" s="19"/>
      <c r="F52" s="19"/>
      <c r="G52" s="19"/>
      <c r="H52" s="19"/>
      <c r="I52" s="19"/>
      <c r="J52" s="19"/>
      <c r="K52" s="16"/>
      <c r="L52" s="56"/>
      <c r="M52" s="58"/>
      <c r="N52" s="57"/>
      <c r="O52" s="20"/>
      <c r="P52" s="20"/>
      <c r="Q52" s="20"/>
      <c r="R52" s="20"/>
      <c r="S52" s="20"/>
      <c r="T52" s="59"/>
    </row>
    <row r="53" spans="1:20" s="37" customFormat="1" ht="18" x14ac:dyDescent="0.3">
      <c r="A53" s="20"/>
      <c r="B53" s="16"/>
      <c r="C53" s="16"/>
      <c r="D53" s="16"/>
      <c r="E53" s="19"/>
      <c r="F53" s="19"/>
      <c r="G53" s="19"/>
      <c r="H53" s="19"/>
      <c r="I53" s="19"/>
      <c r="J53" s="19"/>
      <c r="K53" s="16"/>
      <c r="L53" s="56"/>
      <c r="M53" s="58"/>
      <c r="N53" s="57"/>
      <c r="O53" s="20"/>
      <c r="P53" s="20"/>
      <c r="Q53" s="20"/>
      <c r="R53" s="20"/>
      <c r="S53" s="20"/>
      <c r="T53" s="59"/>
    </row>
    <row r="54" spans="1:20" s="37" customFormat="1" ht="18" x14ac:dyDescent="0.3">
      <c r="A54" s="20"/>
      <c r="B54" s="16"/>
      <c r="C54" s="16"/>
      <c r="D54" s="16"/>
      <c r="E54" s="19"/>
      <c r="F54" s="19"/>
      <c r="G54" s="19"/>
      <c r="H54" s="19"/>
      <c r="I54" s="19"/>
      <c r="J54" s="19"/>
      <c r="K54" s="16"/>
      <c r="L54" s="56"/>
      <c r="M54" s="58"/>
      <c r="N54" s="57"/>
      <c r="O54" s="20"/>
      <c r="P54" s="20"/>
      <c r="Q54" s="20"/>
      <c r="R54" s="20"/>
      <c r="S54" s="20"/>
      <c r="T54" s="59"/>
    </row>
    <row r="55" spans="1:20" s="37" customFormat="1" ht="18" x14ac:dyDescent="0.3">
      <c r="A55" s="20"/>
      <c r="B55" s="16"/>
      <c r="C55" s="16"/>
      <c r="D55" s="16"/>
      <c r="E55" s="19"/>
      <c r="F55" s="19"/>
      <c r="G55" s="19"/>
      <c r="H55" s="19"/>
      <c r="I55" s="19"/>
      <c r="J55" s="19"/>
      <c r="K55" s="16"/>
      <c r="L55" s="56"/>
      <c r="M55" s="58"/>
      <c r="N55" s="57"/>
      <c r="O55" s="20"/>
      <c r="P55" s="20"/>
      <c r="Q55" s="20"/>
      <c r="R55" s="20"/>
      <c r="S55" s="20"/>
      <c r="T55" s="59"/>
    </row>
    <row r="56" spans="1:20" s="37" customFormat="1" ht="18" x14ac:dyDescent="0.3">
      <c r="A56" s="20"/>
      <c r="B56" s="16"/>
      <c r="C56" s="16"/>
      <c r="D56" s="16"/>
      <c r="E56" s="19"/>
      <c r="F56" s="19"/>
      <c r="G56" s="19"/>
      <c r="H56" s="19"/>
      <c r="I56" s="19"/>
      <c r="J56" s="19"/>
      <c r="K56" s="16"/>
      <c r="L56" s="56"/>
      <c r="M56" s="58"/>
      <c r="N56" s="57"/>
      <c r="O56" s="20"/>
      <c r="P56" s="20"/>
      <c r="Q56" s="20"/>
      <c r="R56" s="20"/>
      <c r="S56" s="20"/>
      <c r="T56" s="59"/>
    </row>
    <row r="57" spans="1:20" s="36" customFormat="1" ht="18" x14ac:dyDescent="0.3">
      <c r="A57" s="20"/>
      <c r="B57" s="16"/>
      <c r="C57" s="16"/>
      <c r="D57" s="16"/>
      <c r="E57" s="19"/>
      <c r="F57" s="19"/>
      <c r="G57" s="19"/>
      <c r="H57" s="19"/>
      <c r="I57" s="19"/>
      <c r="J57" s="19"/>
      <c r="K57" s="16"/>
      <c r="L57" s="56"/>
      <c r="M57" s="58"/>
      <c r="N57" s="57"/>
      <c r="O57" s="20"/>
      <c r="P57" s="20"/>
      <c r="Q57" s="20"/>
      <c r="R57" s="20"/>
      <c r="S57" s="20"/>
      <c r="T57" s="59"/>
    </row>
    <row r="58" spans="1:20" s="37" customFormat="1" ht="18" x14ac:dyDescent="0.3">
      <c r="A58" s="20"/>
      <c r="B58" s="16"/>
      <c r="C58" s="16"/>
      <c r="D58" s="16"/>
      <c r="E58" s="19"/>
      <c r="F58" s="19"/>
      <c r="G58" s="19"/>
      <c r="H58" s="19"/>
      <c r="I58" s="19"/>
      <c r="J58" s="19"/>
      <c r="K58" s="16"/>
      <c r="L58" s="56"/>
      <c r="M58" s="58"/>
      <c r="N58" s="57"/>
      <c r="O58" s="20"/>
      <c r="P58" s="20"/>
      <c r="Q58" s="20"/>
      <c r="R58" s="20"/>
      <c r="S58" s="20"/>
      <c r="T58" s="59"/>
    </row>
    <row r="59" spans="1:20" s="37" customFormat="1" ht="18" x14ac:dyDescent="0.3">
      <c r="A59" s="20"/>
      <c r="B59" s="16"/>
      <c r="C59" s="16"/>
      <c r="D59" s="16"/>
      <c r="E59" s="19"/>
      <c r="F59" s="19"/>
      <c r="G59" s="19"/>
      <c r="H59" s="19"/>
      <c r="I59" s="19"/>
      <c r="J59" s="19"/>
      <c r="K59" s="16"/>
      <c r="L59" s="56"/>
      <c r="M59" s="58"/>
      <c r="N59" s="57"/>
      <c r="O59" s="20"/>
      <c r="P59" s="20"/>
      <c r="Q59" s="20"/>
      <c r="R59" s="20"/>
      <c r="S59" s="20"/>
      <c r="T59" s="59"/>
    </row>
    <row r="60" spans="1:20" s="37" customFormat="1" ht="18" x14ac:dyDescent="0.3">
      <c r="A60" s="20"/>
      <c r="B60" s="16"/>
      <c r="C60" s="16"/>
      <c r="D60" s="16"/>
      <c r="E60" s="19"/>
      <c r="F60" s="19"/>
      <c r="G60" s="19"/>
      <c r="H60" s="19"/>
      <c r="I60" s="19"/>
      <c r="J60" s="19"/>
      <c r="K60" s="16"/>
      <c r="L60" s="56"/>
      <c r="M60" s="58"/>
      <c r="N60" s="57"/>
      <c r="O60" s="20"/>
      <c r="P60" s="20"/>
      <c r="Q60" s="20"/>
      <c r="R60" s="20"/>
      <c r="S60" s="20"/>
      <c r="T60" s="59"/>
    </row>
    <row r="61" spans="1:20" s="37" customFormat="1" ht="18" x14ac:dyDescent="0.3">
      <c r="A61" s="20"/>
      <c r="B61" s="16"/>
      <c r="C61" s="16"/>
      <c r="D61" s="16"/>
      <c r="E61" s="19"/>
      <c r="F61" s="19"/>
      <c r="G61" s="19"/>
      <c r="H61" s="19"/>
      <c r="I61" s="19"/>
      <c r="J61" s="19"/>
      <c r="K61" s="16"/>
      <c r="L61" s="56"/>
      <c r="M61" s="58"/>
      <c r="N61" s="57"/>
      <c r="O61" s="20"/>
      <c r="P61" s="20"/>
      <c r="Q61" s="20"/>
      <c r="R61" s="20"/>
      <c r="S61" s="20"/>
      <c r="T61" s="59"/>
    </row>
    <row r="62" spans="1:20" s="37" customFormat="1" ht="18" x14ac:dyDescent="0.3">
      <c r="A62" s="20"/>
      <c r="B62" s="16"/>
      <c r="C62" s="16"/>
      <c r="D62" s="16"/>
      <c r="E62" s="19"/>
      <c r="F62" s="19"/>
      <c r="G62" s="19"/>
      <c r="H62" s="19"/>
      <c r="I62" s="19"/>
      <c r="J62" s="19"/>
      <c r="K62" s="16"/>
      <c r="L62" s="56"/>
      <c r="M62" s="58"/>
      <c r="N62" s="57"/>
      <c r="O62" s="20"/>
      <c r="P62" s="20"/>
      <c r="Q62" s="20"/>
      <c r="R62" s="20"/>
      <c r="S62" s="20"/>
      <c r="T62" s="59"/>
    </row>
    <row r="63" spans="1:20" s="37" customFormat="1" ht="18" x14ac:dyDescent="0.3">
      <c r="A63" s="20"/>
      <c r="B63" s="16"/>
      <c r="C63" s="16"/>
      <c r="D63" s="16"/>
      <c r="E63" s="19"/>
      <c r="F63" s="19"/>
      <c r="G63" s="19"/>
      <c r="H63" s="19"/>
      <c r="I63" s="19"/>
      <c r="J63" s="19"/>
      <c r="K63" s="16"/>
      <c r="L63" s="56"/>
      <c r="M63" s="58"/>
      <c r="N63" s="57"/>
      <c r="O63" s="20"/>
      <c r="P63" s="20"/>
      <c r="Q63" s="20"/>
      <c r="R63" s="20"/>
      <c r="S63" s="20"/>
      <c r="T63" s="59"/>
    </row>
    <row r="64" spans="1:20" s="37" customFormat="1" ht="18" x14ac:dyDescent="0.3">
      <c r="A64" s="20"/>
      <c r="B64" s="16"/>
      <c r="C64" s="16"/>
      <c r="D64" s="16"/>
      <c r="E64" s="19"/>
      <c r="F64" s="19"/>
      <c r="G64" s="19"/>
      <c r="H64" s="19"/>
      <c r="I64" s="19"/>
      <c r="J64" s="19"/>
      <c r="K64" s="16"/>
      <c r="L64" s="56"/>
      <c r="M64" s="58"/>
      <c r="N64" s="57"/>
      <c r="O64" s="20"/>
      <c r="P64" s="20"/>
      <c r="Q64" s="20"/>
      <c r="R64" s="20"/>
      <c r="S64" s="20"/>
      <c r="T64" s="59"/>
    </row>
    <row r="65" spans="1:20" s="37" customFormat="1" ht="18" x14ac:dyDescent="0.3">
      <c r="A65" s="20"/>
      <c r="B65" s="16"/>
      <c r="C65" s="16"/>
      <c r="D65" s="16"/>
      <c r="E65" s="19"/>
      <c r="F65" s="19"/>
      <c r="G65" s="19"/>
      <c r="H65" s="19"/>
      <c r="I65" s="19"/>
      <c r="J65" s="19"/>
      <c r="K65" s="16"/>
      <c r="L65" s="56"/>
      <c r="M65" s="58"/>
      <c r="N65" s="57"/>
      <c r="O65" s="20"/>
      <c r="P65" s="20"/>
      <c r="Q65" s="20"/>
      <c r="R65" s="20"/>
      <c r="S65" s="20"/>
      <c r="T65" s="59"/>
    </row>
    <row r="66" spans="1:20" s="37" customFormat="1" ht="18" x14ac:dyDescent="0.3">
      <c r="A66" s="20"/>
      <c r="B66" s="16"/>
      <c r="C66" s="16"/>
      <c r="D66" s="16"/>
      <c r="E66" s="19"/>
      <c r="F66" s="19"/>
      <c r="G66" s="19"/>
      <c r="H66" s="19"/>
      <c r="I66" s="19"/>
      <c r="J66" s="19"/>
      <c r="K66" s="16"/>
      <c r="L66" s="56"/>
      <c r="M66" s="58"/>
      <c r="N66" s="57"/>
      <c r="O66" s="20"/>
      <c r="P66" s="20"/>
      <c r="Q66" s="20"/>
      <c r="R66" s="20"/>
      <c r="S66" s="20"/>
      <c r="T66" s="59"/>
    </row>
    <row r="67" spans="1:20" s="37" customFormat="1" ht="18" x14ac:dyDescent="0.3">
      <c r="A67" s="20"/>
      <c r="B67" s="16"/>
      <c r="C67" s="16"/>
      <c r="D67" s="16"/>
      <c r="E67" s="19"/>
      <c r="F67" s="19"/>
      <c r="G67" s="19"/>
      <c r="H67" s="19"/>
      <c r="I67" s="19"/>
      <c r="J67" s="19"/>
      <c r="K67" s="16"/>
      <c r="L67" s="56"/>
      <c r="M67" s="58"/>
      <c r="N67" s="57"/>
      <c r="O67" s="20"/>
      <c r="P67" s="20"/>
      <c r="Q67" s="20"/>
      <c r="R67" s="20"/>
      <c r="S67" s="20"/>
      <c r="T67" s="59"/>
    </row>
    <row r="68" spans="1:20" s="37" customFormat="1" ht="18" x14ac:dyDescent="0.3">
      <c r="A68" s="20"/>
      <c r="B68" s="16"/>
      <c r="C68" s="16"/>
      <c r="D68" s="16"/>
      <c r="E68" s="19"/>
      <c r="F68" s="19"/>
      <c r="G68" s="19"/>
      <c r="H68" s="19"/>
      <c r="I68" s="19"/>
      <c r="J68" s="19"/>
      <c r="K68" s="16"/>
      <c r="L68" s="56"/>
      <c r="M68" s="58"/>
      <c r="N68" s="57"/>
      <c r="O68" s="20"/>
      <c r="P68" s="20"/>
      <c r="Q68" s="20"/>
      <c r="R68" s="20"/>
      <c r="S68" s="20"/>
      <c r="T68" s="59"/>
    </row>
    <row r="69" spans="1:20" s="37" customFormat="1" ht="18" x14ac:dyDescent="0.3">
      <c r="A69" s="20"/>
      <c r="B69" s="16"/>
      <c r="C69" s="16"/>
      <c r="D69" s="16"/>
      <c r="E69" s="19"/>
      <c r="F69" s="19"/>
      <c r="G69" s="19"/>
      <c r="H69" s="19"/>
      <c r="I69" s="19"/>
      <c r="J69" s="19"/>
      <c r="K69" s="16"/>
      <c r="L69" s="56"/>
      <c r="M69" s="58"/>
      <c r="N69" s="57"/>
      <c r="O69" s="20"/>
      <c r="P69" s="20"/>
      <c r="Q69" s="20"/>
      <c r="R69" s="20"/>
      <c r="S69" s="20"/>
      <c r="T69" s="59"/>
    </row>
    <row r="70" spans="1:20" s="37" customFormat="1" ht="18" x14ac:dyDescent="0.3">
      <c r="A70" s="20"/>
      <c r="B70" s="16"/>
      <c r="C70" s="16"/>
      <c r="D70" s="16"/>
      <c r="E70" s="19"/>
      <c r="F70" s="19"/>
      <c r="G70" s="19"/>
      <c r="H70" s="19"/>
      <c r="I70" s="19"/>
      <c r="J70" s="19"/>
      <c r="K70" s="16"/>
      <c r="L70" s="56"/>
      <c r="M70" s="58"/>
      <c r="N70" s="57"/>
      <c r="O70" s="20"/>
      <c r="P70" s="20"/>
      <c r="Q70" s="20"/>
      <c r="R70" s="20"/>
      <c r="S70" s="20"/>
      <c r="T70" s="59"/>
    </row>
    <row r="71" spans="1:20" s="37" customFormat="1" ht="18" x14ac:dyDescent="0.3">
      <c r="A71" s="20"/>
      <c r="B71" s="16"/>
      <c r="C71" s="16"/>
      <c r="D71" s="16"/>
      <c r="E71" s="19"/>
      <c r="F71" s="19"/>
      <c r="G71" s="19"/>
      <c r="H71" s="19"/>
      <c r="I71" s="19"/>
      <c r="J71" s="19"/>
      <c r="K71" s="16"/>
      <c r="L71" s="56"/>
      <c r="M71" s="58"/>
      <c r="N71" s="57"/>
      <c r="O71" s="20"/>
      <c r="P71" s="20"/>
      <c r="Q71" s="20"/>
      <c r="R71" s="20"/>
      <c r="S71" s="20"/>
      <c r="T71" s="59"/>
    </row>
    <row r="72" spans="1:20" s="37" customFormat="1" ht="18" x14ac:dyDescent="0.3">
      <c r="A72" s="20"/>
      <c r="B72" s="16"/>
      <c r="C72" s="16"/>
      <c r="D72" s="16"/>
      <c r="E72" s="19"/>
      <c r="F72" s="19"/>
      <c r="G72" s="19"/>
      <c r="H72" s="19"/>
      <c r="I72" s="19"/>
      <c r="J72" s="19"/>
      <c r="K72" s="16"/>
      <c r="L72" s="56"/>
      <c r="M72" s="58"/>
      <c r="N72" s="57"/>
      <c r="O72" s="20"/>
      <c r="P72" s="20"/>
      <c r="Q72" s="20"/>
      <c r="R72" s="20"/>
      <c r="S72" s="20"/>
      <c r="T72" s="59"/>
    </row>
    <row r="73" spans="1:20" s="37" customFormat="1" ht="18" x14ac:dyDescent="0.3">
      <c r="A73" s="20"/>
      <c r="B73" s="16"/>
      <c r="C73" s="16"/>
      <c r="D73" s="16"/>
      <c r="E73" s="19"/>
      <c r="F73" s="19"/>
      <c r="G73" s="19"/>
      <c r="H73" s="19"/>
      <c r="I73" s="19"/>
      <c r="J73" s="19"/>
      <c r="K73" s="16"/>
      <c r="L73" s="56"/>
      <c r="M73" s="58"/>
      <c r="N73" s="57"/>
      <c r="O73" s="20"/>
      <c r="P73" s="20"/>
      <c r="Q73" s="20"/>
      <c r="R73" s="20"/>
      <c r="S73" s="20"/>
      <c r="T73" s="59"/>
    </row>
    <row r="74" spans="1:20" s="37" customFormat="1" ht="18" x14ac:dyDescent="0.3">
      <c r="A74" s="20"/>
      <c r="B74" s="16"/>
      <c r="C74" s="16"/>
      <c r="D74" s="16"/>
      <c r="E74" s="19"/>
      <c r="F74" s="19"/>
      <c r="G74" s="19"/>
      <c r="H74" s="19"/>
      <c r="I74" s="19"/>
      <c r="J74" s="19"/>
      <c r="K74" s="16"/>
      <c r="L74" s="56"/>
      <c r="M74" s="58"/>
      <c r="N74" s="57"/>
      <c r="O74" s="20"/>
      <c r="P74" s="20"/>
      <c r="Q74" s="20"/>
      <c r="R74" s="20"/>
      <c r="S74" s="20"/>
      <c r="T74" s="59"/>
    </row>
    <row r="75" spans="1:20" s="37" customFormat="1" ht="18" x14ac:dyDescent="0.3">
      <c r="A75" s="20"/>
      <c r="B75" s="16"/>
      <c r="C75" s="16"/>
      <c r="D75" s="16"/>
      <c r="E75" s="19"/>
      <c r="F75" s="19"/>
      <c r="G75" s="19"/>
      <c r="H75" s="19"/>
      <c r="I75" s="19"/>
      <c r="J75" s="19"/>
      <c r="K75" s="16"/>
      <c r="L75" s="56"/>
      <c r="M75" s="58"/>
      <c r="N75" s="57"/>
      <c r="O75" s="20"/>
      <c r="P75" s="20"/>
      <c r="Q75" s="20"/>
      <c r="R75" s="20"/>
      <c r="S75" s="20"/>
      <c r="T75" s="59"/>
    </row>
    <row r="76" spans="1:20" s="37" customFormat="1" ht="18" x14ac:dyDescent="0.3">
      <c r="A76" s="20"/>
      <c r="B76" s="16"/>
      <c r="C76" s="16"/>
      <c r="D76" s="16"/>
      <c r="E76" s="19"/>
      <c r="F76" s="19"/>
      <c r="G76" s="19"/>
      <c r="H76" s="19"/>
      <c r="I76" s="19"/>
      <c r="J76" s="19"/>
      <c r="K76" s="16"/>
      <c r="L76" s="56"/>
      <c r="M76" s="58"/>
      <c r="N76" s="57"/>
      <c r="O76" s="20"/>
      <c r="P76" s="20"/>
      <c r="Q76" s="20"/>
      <c r="R76" s="20"/>
      <c r="S76" s="20"/>
      <c r="T76" s="59"/>
    </row>
    <row r="77" spans="1:20" s="37" customFormat="1" ht="18" x14ac:dyDescent="0.3">
      <c r="A77" s="20"/>
      <c r="B77" s="16"/>
      <c r="C77" s="16"/>
      <c r="D77" s="16"/>
      <c r="E77" s="19"/>
      <c r="F77" s="19"/>
      <c r="G77" s="19"/>
      <c r="H77" s="19"/>
      <c r="I77" s="19"/>
      <c r="J77" s="19"/>
      <c r="K77" s="16"/>
      <c r="L77" s="56"/>
      <c r="M77" s="58"/>
      <c r="N77" s="57"/>
      <c r="O77" s="20"/>
      <c r="P77" s="20"/>
      <c r="Q77" s="20"/>
      <c r="R77" s="20"/>
      <c r="S77" s="20"/>
      <c r="T77" s="59"/>
    </row>
    <row r="78" spans="1:20" s="37" customFormat="1" ht="18" x14ac:dyDescent="0.3">
      <c r="A78" s="20"/>
      <c r="B78" s="16"/>
      <c r="C78" s="16"/>
      <c r="D78" s="16"/>
      <c r="E78" s="19"/>
      <c r="F78" s="19"/>
      <c r="G78" s="19"/>
      <c r="H78" s="19"/>
      <c r="I78" s="19"/>
      <c r="J78" s="19"/>
      <c r="K78" s="16"/>
      <c r="L78" s="56"/>
      <c r="M78" s="58"/>
      <c r="N78" s="57"/>
      <c r="O78" s="20"/>
      <c r="P78" s="20"/>
      <c r="Q78" s="20"/>
      <c r="R78" s="20"/>
      <c r="S78" s="20"/>
      <c r="T78" s="59"/>
    </row>
    <row r="79" spans="1:20" s="37" customFormat="1" ht="18" x14ac:dyDescent="0.3">
      <c r="A79" s="20"/>
      <c r="B79" s="16"/>
      <c r="C79" s="16"/>
      <c r="D79" s="16"/>
      <c r="E79" s="19"/>
      <c r="F79" s="19"/>
      <c r="G79" s="19"/>
      <c r="H79" s="19"/>
      <c r="I79" s="19"/>
      <c r="J79" s="19"/>
      <c r="K79" s="16"/>
      <c r="L79" s="56"/>
      <c r="M79" s="58"/>
      <c r="N79" s="57"/>
      <c r="O79" s="20"/>
      <c r="P79" s="20"/>
      <c r="Q79" s="20"/>
      <c r="R79" s="20"/>
      <c r="S79" s="20"/>
      <c r="T79" s="59"/>
    </row>
    <row r="80" spans="1:20" s="37" customFormat="1" ht="18" x14ac:dyDescent="0.3">
      <c r="A80" s="20"/>
      <c r="B80" s="16"/>
      <c r="C80" s="16"/>
      <c r="D80" s="16"/>
      <c r="E80" s="19"/>
      <c r="F80" s="19"/>
      <c r="G80" s="19"/>
      <c r="H80" s="19"/>
      <c r="I80" s="19"/>
      <c r="J80" s="19"/>
      <c r="K80" s="16"/>
      <c r="L80" s="56"/>
      <c r="M80" s="58"/>
      <c r="N80" s="57"/>
      <c r="O80" s="20"/>
      <c r="P80" s="20"/>
      <c r="Q80" s="20"/>
      <c r="R80" s="20"/>
      <c r="S80" s="20"/>
      <c r="T80" s="59"/>
    </row>
    <row r="81" spans="1:20" s="37" customFormat="1" ht="18" x14ac:dyDescent="0.3">
      <c r="A81" s="20"/>
      <c r="B81" s="16"/>
      <c r="C81" s="16"/>
      <c r="D81" s="16"/>
      <c r="E81" s="19"/>
      <c r="F81" s="19"/>
      <c r="G81" s="19"/>
      <c r="H81" s="19"/>
      <c r="I81" s="19"/>
      <c r="J81" s="19"/>
      <c r="K81" s="16"/>
      <c r="L81" s="56"/>
      <c r="M81" s="58"/>
      <c r="N81" s="57"/>
      <c r="O81" s="20"/>
      <c r="P81" s="20"/>
      <c r="Q81" s="20"/>
      <c r="R81" s="20"/>
      <c r="S81" s="20"/>
      <c r="T81" s="59"/>
    </row>
    <row r="82" spans="1:20" s="37" customFormat="1" ht="18" x14ac:dyDescent="0.3">
      <c r="A82" s="20"/>
      <c r="B82" s="16"/>
      <c r="C82" s="16"/>
      <c r="D82" s="16"/>
      <c r="E82" s="19"/>
      <c r="F82" s="19"/>
      <c r="G82" s="19"/>
      <c r="H82" s="19"/>
      <c r="I82" s="19"/>
      <c r="J82" s="19"/>
      <c r="K82" s="16"/>
      <c r="L82" s="56"/>
      <c r="M82" s="58"/>
      <c r="N82" s="57"/>
      <c r="O82" s="20"/>
      <c r="P82" s="20"/>
      <c r="Q82" s="20"/>
      <c r="R82" s="20"/>
      <c r="S82" s="20"/>
      <c r="T82" s="59"/>
    </row>
    <row r="83" spans="1:20" s="37" customFormat="1" ht="18" x14ac:dyDescent="0.3">
      <c r="A83" s="20"/>
      <c r="B83" s="16"/>
      <c r="C83" s="16"/>
      <c r="D83" s="16"/>
      <c r="E83" s="19"/>
      <c r="F83" s="19"/>
      <c r="G83" s="19"/>
      <c r="H83" s="19"/>
      <c r="I83" s="19"/>
      <c r="J83" s="19"/>
      <c r="K83" s="16"/>
      <c r="L83" s="56"/>
      <c r="M83" s="58"/>
      <c r="N83" s="57"/>
      <c r="O83" s="20"/>
      <c r="P83" s="20"/>
      <c r="Q83" s="20"/>
      <c r="R83" s="20"/>
      <c r="S83" s="20"/>
      <c r="T83" s="59"/>
    </row>
    <row r="84" spans="1:20" s="37" customFormat="1" ht="18" x14ac:dyDescent="0.3">
      <c r="A84" s="20"/>
      <c r="B84" s="16"/>
      <c r="C84" s="16"/>
      <c r="D84" s="16"/>
      <c r="E84" s="19"/>
      <c r="F84" s="19"/>
      <c r="G84" s="19"/>
      <c r="H84" s="19"/>
      <c r="I84" s="19"/>
      <c r="J84" s="19"/>
      <c r="K84" s="16"/>
      <c r="L84" s="56"/>
      <c r="M84" s="58"/>
      <c r="N84" s="57"/>
      <c r="O84" s="20"/>
      <c r="P84" s="20"/>
      <c r="Q84" s="20"/>
      <c r="R84" s="20"/>
      <c r="S84" s="20"/>
      <c r="T84" s="59"/>
    </row>
    <row r="85" spans="1:20" s="37" customFormat="1" ht="18" x14ac:dyDescent="0.3">
      <c r="A85" s="20"/>
      <c r="B85" s="16"/>
      <c r="C85" s="16"/>
      <c r="D85" s="16"/>
      <c r="E85" s="19"/>
      <c r="F85" s="19"/>
      <c r="G85" s="19"/>
      <c r="H85" s="19"/>
      <c r="I85" s="19"/>
      <c r="J85" s="19"/>
      <c r="K85" s="16"/>
      <c r="L85" s="56"/>
      <c r="M85" s="58"/>
      <c r="N85" s="57"/>
      <c r="O85" s="20"/>
      <c r="P85" s="20"/>
      <c r="Q85" s="20"/>
      <c r="R85" s="20"/>
      <c r="S85" s="20"/>
      <c r="T85" s="59"/>
    </row>
    <row r="86" spans="1:20" s="37" customFormat="1" ht="18" x14ac:dyDescent="0.3">
      <c r="A86" s="20"/>
      <c r="B86" s="16"/>
      <c r="C86" s="16"/>
      <c r="D86" s="16"/>
      <c r="E86" s="19"/>
      <c r="F86" s="19"/>
      <c r="G86" s="19"/>
      <c r="H86" s="19"/>
      <c r="I86" s="19"/>
      <c r="J86" s="19"/>
      <c r="K86" s="16"/>
      <c r="L86" s="56"/>
      <c r="M86" s="58"/>
      <c r="N86" s="57"/>
      <c r="O86" s="20"/>
      <c r="P86" s="20"/>
      <c r="Q86" s="20"/>
      <c r="R86" s="20"/>
      <c r="S86" s="20"/>
      <c r="T86" s="59"/>
    </row>
    <row r="87" spans="1:20" s="37" customFormat="1" ht="18" x14ac:dyDescent="0.3">
      <c r="A87" s="20"/>
      <c r="B87" s="16"/>
      <c r="C87" s="16"/>
      <c r="D87" s="16"/>
      <c r="E87" s="19"/>
      <c r="F87" s="19"/>
      <c r="G87" s="19"/>
      <c r="H87" s="19"/>
      <c r="I87" s="19"/>
      <c r="J87" s="19"/>
      <c r="K87" s="16"/>
      <c r="L87" s="56"/>
      <c r="M87" s="58"/>
      <c r="N87" s="57"/>
      <c r="O87" s="20"/>
      <c r="P87" s="20"/>
      <c r="Q87" s="20"/>
      <c r="R87" s="20"/>
      <c r="S87" s="20"/>
      <c r="T87" s="59"/>
    </row>
    <row r="88" spans="1:20" s="37" customFormat="1" ht="18" x14ac:dyDescent="0.3">
      <c r="A88" s="20"/>
      <c r="B88" s="16"/>
      <c r="C88" s="16"/>
      <c r="D88" s="16"/>
      <c r="E88" s="19"/>
      <c r="F88" s="19"/>
      <c r="G88" s="19"/>
      <c r="H88" s="19"/>
      <c r="I88" s="19"/>
      <c r="J88" s="19"/>
      <c r="K88" s="16"/>
      <c r="L88" s="56"/>
      <c r="M88" s="58"/>
      <c r="N88" s="57"/>
      <c r="O88" s="20"/>
      <c r="P88" s="20"/>
      <c r="Q88" s="20"/>
      <c r="R88" s="20"/>
      <c r="S88" s="20"/>
      <c r="T88" s="59"/>
    </row>
    <row r="89" spans="1:20" s="37" customFormat="1" ht="18" x14ac:dyDescent="0.3">
      <c r="A89" s="20"/>
      <c r="B89" s="16"/>
      <c r="C89" s="16"/>
      <c r="D89" s="16"/>
      <c r="E89" s="19"/>
      <c r="F89" s="19"/>
      <c r="G89" s="19"/>
      <c r="H89" s="19"/>
      <c r="I89" s="19"/>
      <c r="J89" s="19"/>
      <c r="K89" s="16"/>
      <c r="L89" s="56"/>
      <c r="M89" s="58"/>
      <c r="N89" s="57"/>
      <c r="O89" s="20"/>
      <c r="P89" s="20"/>
      <c r="Q89" s="20"/>
      <c r="R89" s="20"/>
      <c r="S89" s="20"/>
      <c r="T89" s="59"/>
    </row>
    <row r="90" spans="1:20" s="37" customFormat="1" ht="18" x14ac:dyDescent="0.3">
      <c r="A90" s="20"/>
      <c r="B90" s="16"/>
      <c r="C90" s="16"/>
      <c r="D90" s="16"/>
      <c r="E90" s="19"/>
      <c r="F90" s="19"/>
      <c r="G90" s="19"/>
      <c r="H90" s="19"/>
      <c r="I90" s="19"/>
      <c r="J90" s="19"/>
      <c r="K90" s="16"/>
      <c r="L90" s="56"/>
      <c r="M90" s="58"/>
      <c r="N90" s="57"/>
      <c r="O90" s="20"/>
      <c r="P90" s="20"/>
      <c r="Q90" s="20"/>
      <c r="R90" s="20"/>
      <c r="S90" s="20"/>
      <c r="T90" s="59"/>
    </row>
    <row r="91" spans="1:20" s="37" customFormat="1" ht="18" x14ac:dyDescent="0.3">
      <c r="A91" s="20"/>
      <c r="B91" s="16"/>
      <c r="C91" s="16"/>
      <c r="D91" s="16"/>
      <c r="E91" s="19"/>
      <c r="F91" s="19"/>
      <c r="G91" s="19"/>
      <c r="H91" s="19"/>
      <c r="I91" s="19"/>
      <c r="J91" s="19"/>
      <c r="K91" s="16"/>
      <c r="L91" s="56"/>
      <c r="M91" s="58"/>
      <c r="N91" s="57"/>
      <c r="O91" s="20"/>
      <c r="P91" s="20"/>
      <c r="Q91" s="20"/>
      <c r="R91" s="20"/>
      <c r="S91" s="20"/>
      <c r="T91" s="59"/>
    </row>
    <row r="92" spans="1:20" s="37" customFormat="1" ht="18" x14ac:dyDescent="0.3">
      <c r="A92" s="20"/>
      <c r="B92" s="16"/>
      <c r="C92" s="16"/>
      <c r="D92" s="16"/>
      <c r="E92" s="19"/>
      <c r="F92" s="19"/>
      <c r="G92" s="19"/>
      <c r="H92" s="19"/>
      <c r="I92" s="19"/>
      <c r="J92" s="19"/>
      <c r="K92" s="16"/>
      <c r="L92" s="56"/>
      <c r="M92" s="58"/>
      <c r="N92" s="57"/>
      <c r="O92" s="20"/>
      <c r="P92" s="20"/>
      <c r="Q92" s="20"/>
      <c r="R92" s="20"/>
      <c r="S92" s="20"/>
      <c r="T92" s="59"/>
    </row>
    <row r="93" spans="1:20" s="37" customFormat="1" ht="18" x14ac:dyDescent="0.3">
      <c r="A93" s="20"/>
      <c r="B93" s="16"/>
      <c r="C93" s="16"/>
      <c r="D93" s="16"/>
      <c r="E93" s="19"/>
      <c r="F93" s="19"/>
      <c r="G93" s="19"/>
      <c r="H93" s="19"/>
      <c r="I93" s="19"/>
      <c r="J93" s="19"/>
      <c r="K93" s="16"/>
      <c r="L93" s="56"/>
      <c r="M93" s="58"/>
      <c r="N93" s="57"/>
      <c r="O93" s="20"/>
      <c r="P93" s="20"/>
      <c r="Q93" s="20"/>
      <c r="R93" s="20"/>
      <c r="S93" s="20"/>
      <c r="T93" s="59"/>
    </row>
    <row r="94" spans="1:20" s="37" customFormat="1" ht="18" x14ac:dyDescent="0.3">
      <c r="A94" s="20"/>
      <c r="B94" s="16"/>
      <c r="C94" s="16"/>
      <c r="D94" s="16"/>
      <c r="E94" s="19"/>
      <c r="F94" s="19"/>
      <c r="G94" s="19"/>
      <c r="H94" s="19"/>
      <c r="I94" s="19"/>
      <c r="J94" s="19"/>
      <c r="K94" s="16"/>
      <c r="L94" s="56"/>
      <c r="M94" s="58"/>
      <c r="N94" s="57"/>
      <c r="O94" s="20"/>
      <c r="P94" s="20"/>
      <c r="Q94" s="20"/>
      <c r="R94" s="20"/>
      <c r="S94" s="20"/>
      <c r="T94" s="59"/>
    </row>
    <row r="95" spans="1:20" s="37" customFormat="1" ht="18" x14ac:dyDescent="0.3">
      <c r="A95" s="20"/>
      <c r="B95" s="16"/>
      <c r="C95" s="16"/>
      <c r="D95" s="16"/>
      <c r="E95" s="19"/>
      <c r="F95" s="19"/>
      <c r="G95" s="19"/>
      <c r="H95" s="19"/>
      <c r="I95" s="19"/>
      <c r="J95" s="19"/>
      <c r="K95" s="16"/>
      <c r="L95" s="56"/>
      <c r="M95" s="58"/>
      <c r="N95" s="57"/>
      <c r="O95" s="20"/>
      <c r="P95" s="20"/>
      <c r="Q95" s="20"/>
      <c r="R95" s="20"/>
      <c r="S95" s="20"/>
      <c r="T95" s="59"/>
    </row>
    <row r="96" spans="1:20" s="37" customFormat="1" ht="18" x14ac:dyDescent="0.3">
      <c r="A96" s="20"/>
      <c r="B96" s="16"/>
      <c r="C96" s="16"/>
      <c r="D96" s="16"/>
      <c r="E96" s="19"/>
      <c r="F96" s="19"/>
      <c r="G96" s="19"/>
      <c r="H96" s="19"/>
      <c r="I96" s="19"/>
      <c r="J96" s="19"/>
      <c r="K96" s="16"/>
      <c r="L96" s="56"/>
      <c r="M96" s="58"/>
      <c r="N96" s="57"/>
      <c r="O96" s="20"/>
      <c r="P96" s="20"/>
      <c r="Q96" s="20"/>
      <c r="R96" s="20"/>
      <c r="S96" s="20"/>
      <c r="T96" s="59"/>
    </row>
    <row r="97" spans="1:20" s="37" customFormat="1" ht="18" x14ac:dyDescent="0.3">
      <c r="A97" s="20"/>
      <c r="B97" s="16"/>
      <c r="C97" s="16"/>
      <c r="D97" s="16"/>
      <c r="E97" s="19"/>
      <c r="F97" s="19"/>
      <c r="G97" s="19"/>
      <c r="H97" s="19"/>
      <c r="I97" s="19"/>
      <c r="J97" s="19"/>
      <c r="K97" s="16"/>
      <c r="L97" s="56"/>
      <c r="M97" s="58"/>
      <c r="N97" s="57"/>
      <c r="O97" s="20"/>
      <c r="P97" s="20"/>
      <c r="Q97" s="20"/>
      <c r="R97" s="20"/>
      <c r="S97" s="20"/>
      <c r="T97" s="59"/>
    </row>
    <row r="98" spans="1:20" s="37" customFormat="1" ht="18" x14ac:dyDescent="0.3">
      <c r="A98" s="20"/>
      <c r="B98" s="16"/>
      <c r="C98" s="16"/>
      <c r="D98" s="16"/>
      <c r="E98" s="19"/>
      <c r="F98" s="19"/>
      <c r="G98" s="19"/>
      <c r="H98" s="19"/>
      <c r="I98" s="19"/>
      <c r="J98" s="19"/>
      <c r="K98" s="16"/>
      <c r="L98" s="56"/>
      <c r="M98" s="58"/>
      <c r="N98" s="57"/>
      <c r="O98" s="20"/>
      <c r="P98" s="20"/>
      <c r="Q98" s="20"/>
      <c r="R98" s="20"/>
      <c r="S98" s="20"/>
      <c r="T98" s="59"/>
    </row>
    <row r="99" spans="1:20" s="37" customFormat="1" ht="18" x14ac:dyDescent="0.3">
      <c r="A99" s="20"/>
      <c r="B99" s="16"/>
      <c r="C99" s="16"/>
      <c r="D99" s="16"/>
      <c r="E99" s="19"/>
      <c r="F99" s="19"/>
      <c r="G99" s="19"/>
      <c r="H99" s="19"/>
      <c r="I99" s="19"/>
      <c r="J99" s="19"/>
      <c r="K99" s="16"/>
      <c r="L99" s="56"/>
      <c r="M99" s="58"/>
      <c r="N99" s="57"/>
      <c r="O99" s="20"/>
      <c r="P99" s="20"/>
      <c r="Q99" s="20"/>
      <c r="R99" s="20"/>
      <c r="S99" s="20"/>
      <c r="T99" s="59"/>
    </row>
    <row r="100" spans="1:20" s="37" customFormat="1" ht="18" x14ac:dyDescent="0.3">
      <c r="A100" s="20"/>
      <c r="B100" s="16"/>
      <c r="C100" s="16"/>
      <c r="D100" s="16"/>
      <c r="E100" s="19"/>
      <c r="F100" s="19"/>
      <c r="G100" s="19"/>
      <c r="H100" s="19"/>
      <c r="I100" s="19"/>
      <c r="J100" s="19"/>
      <c r="K100" s="16"/>
      <c r="L100" s="56"/>
      <c r="M100" s="58"/>
      <c r="N100" s="57"/>
      <c r="O100" s="20"/>
      <c r="P100" s="20"/>
      <c r="Q100" s="20"/>
      <c r="R100" s="20"/>
      <c r="S100" s="20"/>
      <c r="T100" s="59"/>
    </row>
    <row r="101" spans="1:20" s="37" customFormat="1" ht="18" x14ac:dyDescent="0.3">
      <c r="A101" s="20"/>
      <c r="B101" s="16"/>
      <c r="C101" s="16"/>
      <c r="D101" s="16"/>
      <c r="E101" s="19"/>
      <c r="F101" s="19"/>
      <c r="G101" s="19"/>
      <c r="H101" s="19"/>
      <c r="I101" s="19"/>
      <c r="J101" s="19"/>
      <c r="K101" s="16"/>
      <c r="L101" s="56"/>
      <c r="M101" s="58"/>
      <c r="N101" s="57"/>
      <c r="O101" s="20"/>
      <c r="P101" s="20"/>
      <c r="Q101" s="20"/>
      <c r="R101" s="20"/>
      <c r="S101" s="20"/>
      <c r="T101" s="59"/>
    </row>
    <row r="102" spans="1:20" s="37" customFormat="1" ht="18" x14ac:dyDescent="0.3">
      <c r="A102" s="20"/>
      <c r="B102" s="16"/>
      <c r="C102" s="16"/>
      <c r="D102" s="16"/>
      <c r="E102" s="19"/>
      <c r="F102" s="19"/>
      <c r="G102" s="19"/>
      <c r="H102" s="19"/>
      <c r="I102" s="19"/>
      <c r="J102" s="19"/>
      <c r="K102" s="16"/>
      <c r="L102" s="56"/>
      <c r="M102" s="58"/>
      <c r="N102" s="57"/>
      <c r="O102" s="20"/>
      <c r="P102" s="20"/>
      <c r="Q102" s="20"/>
      <c r="R102" s="20"/>
      <c r="S102" s="20"/>
      <c r="T102" s="59"/>
    </row>
    <row r="103" spans="1:20" s="37" customFormat="1" ht="18" x14ac:dyDescent="0.3">
      <c r="A103" s="20"/>
      <c r="B103" s="16"/>
      <c r="C103" s="16"/>
      <c r="D103" s="16"/>
      <c r="E103" s="19"/>
      <c r="F103" s="19"/>
      <c r="G103" s="19"/>
      <c r="H103" s="19"/>
      <c r="I103" s="19"/>
      <c r="J103" s="19"/>
      <c r="K103" s="16"/>
      <c r="L103" s="56"/>
      <c r="M103" s="58"/>
      <c r="N103" s="57"/>
      <c r="O103" s="20"/>
      <c r="P103" s="20"/>
      <c r="Q103" s="20"/>
      <c r="R103" s="20"/>
      <c r="S103" s="20"/>
      <c r="T103" s="59"/>
    </row>
    <row r="104" spans="1:20" s="37" customFormat="1" ht="18" x14ac:dyDescent="0.3">
      <c r="A104" s="20"/>
      <c r="B104" s="16"/>
      <c r="C104" s="16"/>
      <c r="D104" s="16"/>
      <c r="E104" s="19"/>
      <c r="F104" s="19"/>
      <c r="G104" s="19"/>
      <c r="H104" s="19"/>
      <c r="I104" s="19"/>
      <c r="J104" s="19"/>
      <c r="K104" s="16"/>
      <c r="L104" s="56"/>
      <c r="M104" s="58"/>
      <c r="N104" s="57"/>
      <c r="O104" s="20"/>
      <c r="P104" s="20"/>
      <c r="Q104" s="20"/>
      <c r="R104" s="20"/>
      <c r="S104" s="20"/>
      <c r="T104" s="59"/>
    </row>
    <row r="105" spans="1:20" s="37" customFormat="1" ht="18" x14ac:dyDescent="0.3">
      <c r="A105" s="20"/>
      <c r="B105" s="16"/>
      <c r="C105" s="16"/>
      <c r="D105" s="16"/>
      <c r="E105" s="19"/>
      <c r="F105" s="19"/>
      <c r="G105" s="19"/>
      <c r="H105" s="19"/>
      <c r="I105" s="19"/>
      <c r="J105" s="19"/>
      <c r="K105" s="16"/>
      <c r="L105" s="56"/>
      <c r="M105" s="58"/>
      <c r="N105" s="57"/>
      <c r="O105" s="20"/>
      <c r="P105" s="20"/>
      <c r="Q105" s="20"/>
      <c r="R105" s="20"/>
      <c r="S105" s="20"/>
      <c r="T105" s="59"/>
    </row>
    <row r="106" spans="1:20" s="37" customFormat="1" ht="18" x14ac:dyDescent="0.3">
      <c r="A106" s="20"/>
      <c r="B106" s="16"/>
      <c r="C106" s="16"/>
      <c r="D106" s="16"/>
      <c r="E106" s="19"/>
      <c r="F106" s="19"/>
      <c r="G106" s="19"/>
      <c r="H106" s="19"/>
      <c r="I106" s="19"/>
      <c r="J106" s="19"/>
      <c r="K106" s="16"/>
      <c r="L106" s="56"/>
      <c r="M106" s="58"/>
      <c r="N106" s="57"/>
      <c r="O106" s="20"/>
      <c r="P106" s="20"/>
      <c r="Q106" s="20"/>
      <c r="R106" s="20"/>
      <c r="S106" s="20"/>
      <c r="T106" s="59"/>
    </row>
    <row r="107" spans="1:20" s="37" customFormat="1" ht="18" x14ac:dyDescent="0.3">
      <c r="A107" s="20"/>
      <c r="B107" s="16"/>
      <c r="C107" s="16"/>
      <c r="D107" s="16"/>
      <c r="E107" s="19"/>
      <c r="F107" s="19"/>
      <c r="G107" s="19"/>
      <c r="H107" s="19"/>
      <c r="I107" s="19"/>
      <c r="J107" s="19"/>
      <c r="K107" s="16"/>
      <c r="L107" s="56"/>
      <c r="M107" s="58"/>
      <c r="N107" s="57"/>
      <c r="O107" s="20"/>
      <c r="P107" s="20"/>
      <c r="Q107" s="20"/>
      <c r="R107" s="20"/>
      <c r="S107" s="20"/>
      <c r="T107" s="59"/>
    </row>
    <row r="108" spans="1:20" s="37" customFormat="1" ht="18" x14ac:dyDescent="0.3">
      <c r="A108" s="20"/>
      <c r="B108" s="16"/>
      <c r="C108" s="16"/>
      <c r="D108" s="16"/>
      <c r="E108" s="19"/>
      <c r="F108" s="19"/>
      <c r="G108" s="19"/>
      <c r="H108" s="19"/>
      <c r="I108" s="19"/>
      <c r="J108" s="19"/>
      <c r="K108" s="16"/>
      <c r="L108" s="56"/>
      <c r="M108" s="58"/>
      <c r="N108" s="57"/>
      <c r="O108" s="20"/>
      <c r="P108" s="20"/>
      <c r="Q108" s="20"/>
      <c r="R108" s="20"/>
      <c r="S108" s="20"/>
      <c r="T108" s="59"/>
    </row>
    <row r="109" spans="1:20" s="37" customFormat="1" ht="18" x14ac:dyDescent="0.3">
      <c r="A109" s="20"/>
      <c r="B109" s="16"/>
      <c r="C109" s="16"/>
      <c r="D109" s="16"/>
      <c r="E109" s="19"/>
      <c r="F109" s="19"/>
      <c r="G109" s="19"/>
      <c r="H109" s="19"/>
      <c r="I109" s="19"/>
      <c r="J109" s="19"/>
      <c r="K109" s="16"/>
      <c r="L109" s="56"/>
      <c r="M109" s="58"/>
      <c r="N109" s="57"/>
      <c r="O109" s="20"/>
      <c r="P109" s="20"/>
      <c r="Q109" s="20"/>
      <c r="R109" s="20"/>
      <c r="S109" s="20"/>
      <c r="T109" s="59"/>
    </row>
    <row r="110" spans="1:20" s="37" customFormat="1" ht="18" x14ac:dyDescent="0.3">
      <c r="A110" s="20"/>
      <c r="B110" s="16"/>
      <c r="C110" s="16"/>
      <c r="D110" s="16"/>
      <c r="E110" s="19"/>
      <c r="F110" s="19"/>
      <c r="G110" s="19"/>
      <c r="H110" s="19"/>
      <c r="I110" s="19"/>
      <c r="J110" s="19"/>
      <c r="K110" s="16"/>
      <c r="L110" s="56"/>
      <c r="M110" s="58"/>
      <c r="N110" s="57"/>
      <c r="O110" s="20"/>
      <c r="P110" s="20"/>
      <c r="Q110" s="20"/>
      <c r="R110" s="20"/>
      <c r="S110" s="20"/>
      <c r="T110" s="59"/>
    </row>
    <row r="111" spans="1:20" s="37" customFormat="1" ht="18" x14ac:dyDescent="0.3">
      <c r="A111" s="20"/>
      <c r="B111" s="16"/>
      <c r="C111" s="16"/>
      <c r="D111" s="16"/>
      <c r="E111" s="19"/>
      <c r="F111" s="19"/>
      <c r="G111" s="19"/>
      <c r="H111" s="19"/>
      <c r="I111" s="19"/>
      <c r="J111" s="19"/>
      <c r="K111" s="16"/>
      <c r="L111" s="56"/>
      <c r="M111" s="58"/>
      <c r="N111" s="57"/>
      <c r="O111" s="20"/>
      <c r="P111" s="20"/>
      <c r="Q111" s="20"/>
      <c r="R111" s="20"/>
      <c r="S111" s="20"/>
      <c r="T111" s="59"/>
    </row>
    <row r="112" spans="1:20" s="37" customFormat="1" ht="18" x14ac:dyDescent="0.3">
      <c r="A112" s="20"/>
      <c r="B112" s="16"/>
      <c r="C112" s="16"/>
      <c r="D112" s="16"/>
      <c r="E112" s="19"/>
      <c r="F112" s="19"/>
      <c r="G112" s="19"/>
      <c r="H112" s="19"/>
      <c r="I112" s="19"/>
      <c r="J112" s="19"/>
      <c r="K112" s="16"/>
      <c r="L112" s="56"/>
      <c r="M112" s="58"/>
      <c r="N112" s="57"/>
      <c r="O112" s="20"/>
      <c r="P112" s="20"/>
      <c r="Q112" s="20"/>
      <c r="R112" s="20"/>
      <c r="S112" s="20"/>
      <c r="T112" s="59"/>
    </row>
    <row r="113" spans="1:20" s="37" customFormat="1" ht="18" x14ac:dyDescent="0.3">
      <c r="A113" s="20"/>
      <c r="B113" s="16"/>
      <c r="C113" s="16"/>
      <c r="D113" s="16"/>
      <c r="E113" s="19"/>
      <c r="F113" s="19"/>
      <c r="G113" s="19"/>
      <c r="H113" s="19"/>
      <c r="I113" s="19"/>
      <c r="J113" s="19"/>
      <c r="K113" s="16"/>
      <c r="L113" s="56"/>
      <c r="M113" s="58"/>
      <c r="N113" s="57"/>
      <c r="O113" s="20"/>
      <c r="P113" s="20"/>
      <c r="Q113" s="20"/>
      <c r="R113" s="20"/>
      <c r="S113" s="20"/>
      <c r="T113" s="59"/>
    </row>
    <row r="114" spans="1:20" s="37" customFormat="1" ht="18" x14ac:dyDescent="0.3">
      <c r="A114" s="20"/>
      <c r="B114" s="16"/>
      <c r="C114" s="16"/>
      <c r="D114" s="16"/>
      <c r="E114" s="19"/>
      <c r="F114" s="19"/>
      <c r="G114" s="19"/>
      <c r="H114" s="19"/>
      <c r="I114" s="19"/>
      <c r="J114" s="19"/>
      <c r="K114" s="16"/>
      <c r="L114" s="56"/>
      <c r="M114" s="58"/>
      <c r="N114" s="57"/>
      <c r="O114" s="20"/>
      <c r="P114" s="20"/>
      <c r="Q114" s="20"/>
      <c r="R114" s="20"/>
      <c r="S114" s="20"/>
      <c r="T114" s="59"/>
    </row>
    <row r="115" spans="1:20" s="37" customFormat="1" ht="18" x14ac:dyDescent="0.3">
      <c r="A115" s="20"/>
      <c r="B115" s="16"/>
      <c r="C115" s="16"/>
      <c r="D115" s="16"/>
      <c r="E115" s="19"/>
      <c r="F115" s="19"/>
      <c r="G115" s="19"/>
      <c r="H115" s="19"/>
      <c r="I115" s="19"/>
      <c r="J115" s="19"/>
      <c r="K115" s="16"/>
      <c r="L115" s="56"/>
      <c r="M115" s="58"/>
      <c r="N115" s="57"/>
      <c r="O115" s="20"/>
      <c r="P115" s="20"/>
      <c r="Q115" s="20"/>
      <c r="R115" s="20"/>
      <c r="S115" s="20"/>
      <c r="T115" s="59"/>
    </row>
    <row r="116" spans="1:20" s="37" customFormat="1" ht="18" x14ac:dyDescent="0.3">
      <c r="A116" s="20"/>
      <c r="B116" s="16"/>
      <c r="C116" s="16"/>
      <c r="D116" s="16"/>
      <c r="E116" s="19"/>
      <c r="F116" s="19"/>
      <c r="G116" s="19"/>
      <c r="H116" s="19"/>
      <c r="I116" s="19"/>
      <c r="J116" s="19"/>
      <c r="K116" s="16"/>
      <c r="L116" s="56"/>
      <c r="M116" s="58"/>
      <c r="N116" s="57"/>
      <c r="O116" s="20"/>
      <c r="P116" s="20"/>
      <c r="Q116" s="20"/>
      <c r="R116" s="20"/>
      <c r="S116" s="20"/>
      <c r="T116" s="59"/>
    </row>
    <row r="117" spans="1:20" s="37" customFormat="1" ht="18" x14ac:dyDescent="0.3">
      <c r="A117" s="20"/>
      <c r="B117" s="16"/>
      <c r="C117" s="16"/>
      <c r="D117" s="16"/>
      <c r="E117" s="19"/>
      <c r="F117" s="19"/>
      <c r="G117" s="19"/>
      <c r="H117" s="19"/>
      <c r="I117" s="19"/>
      <c r="J117" s="19"/>
      <c r="K117" s="16"/>
      <c r="L117" s="56"/>
      <c r="M117" s="58"/>
      <c r="N117" s="57"/>
      <c r="O117" s="20"/>
      <c r="P117" s="20"/>
      <c r="Q117" s="20"/>
      <c r="R117" s="20"/>
      <c r="S117" s="20"/>
      <c r="T117" s="59"/>
    </row>
    <row r="118" spans="1:20" s="37" customFormat="1" ht="18" x14ac:dyDescent="0.3">
      <c r="A118" s="20"/>
      <c r="B118" s="16"/>
      <c r="C118" s="16"/>
      <c r="D118" s="16"/>
      <c r="E118" s="19"/>
      <c r="F118" s="19"/>
      <c r="G118" s="19"/>
      <c r="H118" s="19"/>
      <c r="I118" s="19"/>
      <c r="J118" s="19"/>
      <c r="K118" s="16"/>
      <c r="L118" s="56"/>
      <c r="M118" s="58"/>
      <c r="N118" s="57"/>
      <c r="O118" s="20"/>
      <c r="P118" s="20"/>
      <c r="Q118" s="20"/>
      <c r="R118" s="20"/>
      <c r="S118" s="20"/>
      <c r="T118" s="59"/>
    </row>
    <row r="119" spans="1:20" s="37" customFormat="1" ht="18" x14ac:dyDescent="0.3">
      <c r="A119" s="20"/>
      <c r="B119" s="16"/>
      <c r="C119" s="16"/>
      <c r="D119" s="16"/>
      <c r="E119" s="19"/>
      <c r="F119" s="19"/>
      <c r="G119" s="19"/>
      <c r="H119" s="19"/>
      <c r="I119" s="19"/>
      <c r="J119" s="19"/>
      <c r="K119" s="16"/>
      <c r="L119" s="56"/>
      <c r="M119" s="58"/>
      <c r="N119" s="57"/>
      <c r="O119" s="20"/>
      <c r="P119" s="20"/>
      <c r="Q119" s="20"/>
      <c r="R119" s="20"/>
      <c r="S119" s="20"/>
      <c r="T119" s="59"/>
    </row>
    <row r="120" spans="1:20" s="37" customFormat="1" ht="18" x14ac:dyDescent="0.3">
      <c r="A120" s="20"/>
      <c r="B120" s="16"/>
      <c r="C120" s="16"/>
      <c r="D120" s="16"/>
      <c r="E120" s="19"/>
      <c r="F120" s="19"/>
      <c r="G120" s="19"/>
      <c r="H120" s="19"/>
      <c r="I120" s="19"/>
      <c r="J120" s="19"/>
      <c r="K120" s="16"/>
      <c r="L120" s="56"/>
      <c r="M120" s="58"/>
      <c r="N120" s="57"/>
      <c r="O120" s="20"/>
      <c r="P120" s="20"/>
      <c r="Q120" s="20"/>
      <c r="R120" s="20"/>
      <c r="S120" s="20"/>
      <c r="T120" s="59"/>
    </row>
    <row r="121" spans="1:20" s="37" customFormat="1" ht="18" x14ac:dyDescent="0.3">
      <c r="A121" s="20"/>
      <c r="B121" s="16"/>
      <c r="C121" s="16"/>
      <c r="D121" s="16"/>
      <c r="E121" s="19"/>
      <c r="F121" s="19"/>
      <c r="G121" s="19"/>
      <c r="H121" s="19"/>
      <c r="I121" s="19"/>
      <c r="J121" s="19"/>
      <c r="K121" s="16"/>
      <c r="L121" s="56"/>
      <c r="M121" s="58"/>
      <c r="N121" s="57"/>
      <c r="O121" s="20"/>
      <c r="P121" s="20"/>
      <c r="Q121" s="20"/>
      <c r="R121" s="20"/>
      <c r="S121" s="20"/>
      <c r="T121" s="59"/>
    </row>
    <row r="122" spans="1:20" s="37" customFormat="1" ht="18" x14ac:dyDescent="0.3">
      <c r="A122" s="20"/>
      <c r="B122" s="16"/>
      <c r="C122" s="16"/>
      <c r="D122" s="16"/>
      <c r="E122" s="19"/>
      <c r="F122" s="19"/>
      <c r="G122" s="19"/>
      <c r="H122" s="19"/>
      <c r="I122" s="19"/>
      <c r="J122" s="19"/>
      <c r="K122" s="16"/>
      <c r="L122" s="56"/>
      <c r="M122" s="58"/>
      <c r="N122" s="57"/>
      <c r="O122" s="20"/>
      <c r="P122" s="20"/>
      <c r="Q122" s="20"/>
      <c r="R122" s="20"/>
      <c r="S122" s="20"/>
      <c r="T122" s="59"/>
    </row>
  </sheetData>
  <mergeCells count="6">
    <mergeCell ref="A1:B1"/>
    <mergeCell ref="C1:I1"/>
    <mergeCell ref="N1:O2"/>
    <mergeCell ref="P1:T2"/>
    <mergeCell ref="A2:B2"/>
    <mergeCell ref="C2:I2"/>
  </mergeCells>
  <conditionalFormatting sqref="A4:O4">
    <cfRule type="expression" dxfId="33" priority="31">
      <formula>IF(AND($C4="NO",$D4="16GA",$E4&gt;168),TRUE,FALSE)</formula>
    </cfRule>
  </conditionalFormatting>
  <conditionalFormatting sqref="A5:T14">
    <cfRule type="expression" dxfId="32" priority="2">
      <formula>IF(AND($C5="NO",$D5="16GA",$E5&gt;168),TRUE,FALSE)</formula>
    </cfRule>
  </conditionalFormatting>
  <printOptions horizontalCentered="1"/>
  <pageMargins left="0.19685039370078738" right="0.19685039370078738" top="0.19685039370078738" bottom="0.27559055118110232" header="0.11811023622047243" footer="0.11811023622047243"/>
  <pageSetup paperSize="3" scale="74" firstPageNumber="0" fitToHeight="0" orientation="landscape" r:id="rId1"/>
  <headerFooter>
    <oddFooter>&amp;C&amp;"Calibri,Bold"&amp;14&amp;A&amp;R&amp;"Calibri,Bold"&amp;14 Sheet &amp;P of &amp;N</oddFoot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4D847EC-1A92-4780-98CD-74DCBC1CA559}">
          <x14:formula1>
            <xm:f>'Sheet Metal Std'!$E$1:$K$1</xm:f>
          </x14:formula1>
          <x14:formula2>
            <xm:f>0</xm:f>
          </x14:formula2>
          <xm:sqref>P15:P16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0F498-F1D3-402A-AF09-F399BE147607}">
  <sheetPr codeName="Sheet9">
    <pageSetUpPr fitToPage="1"/>
  </sheetPr>
  <dimension ref="A1:ALZ122"/>
  <sheetViews>
    <sheetView showGridLines="0" zoomScaleNormal="100" workbookViewId="0">
      <selection sqref="A1:B1"/>
    </sheetView>
  </sheetViews>
  <sheetFormatPr defaultColWidth="10.44140625" defaultRowHeight="15.6" x14ac:dyDescent="0.3"/>
  <cols>
    <col min="1" max="1" width="10.33203125" style="20" bestFit="1" customWidth="1"/>
    <col min="2" max="2" width="6.5546875" style="16" bestFit="1" customWidth="1"/>
    <col min="3" max="3" width="16.109375" style="16" bestFit="1" customWidth="1"/>
    <col min="4" max="4" width="8.77734375" style="16" bestFit="1" customWidth="1"/>
    <col min="5" max="5" width="9.6640625" style="19" bestFit="1" customWidth="1"/>
    <col min="6" max="6" width="7.77734375" style="19" customWidth="1"/>
    <col min="7" max="7" width="9.33203125" style="19" customWidth="1"/>
    <col min="8" max="8" width="9.109375" style="19" customWidth="1"/>
    <col min="9" max="9" width="9.88671875" style="19" customWidth="1"/>
    <col min="10" max="10" width="12" style="19" customWidth="1"/>
    <col min="11" max="11" width="12" style="16" bestFit="1" customWidth="1"/>
    <col min="12" max="12" width="17.21875" style="16" bestFit="1" customWidth="1"/>
    <col min="13" max="13" width="36.6640625" style="21" customWidth="1"/>
    <col min="14" max="14" width="31.21875" style="20" bestFit="1" customWidth="1"/>
    <col min="15" max="15" width="11.44140625" style="20" bestFit="1" customWidth="1"/>
    <col min="16" max="16" width="12.44140625" style="20" bestFit="1" customWidth="1"/>
    <col min="17" max="17" width="18.109375" style="20" bestFit="1" customWidth="1"/>
    <col min="18" max="18" width="13.33203125" style="20" bestFit="1" customWidth="1"/>
    <col min="19" max="19" width="18.88671875" style="20" bestFit="1" customWidth="1"/>
    <col min="20" max="20" width="11.5546875" style="17" bestFit="1" customWidth="1"/>
    <col min="21" max="1014" width="10.44140625" style="15"/>
    <col min="1015" max="16384" width="10.44140625" style="17"/>
  </cols>
  <sheetData>
    <row r="1" spans="1:1014" ht="18" x14ac:dyDescent="0.3">
      <c r="A1" s="202" t="s">
        <v>78</v>
      </c>
      <c r="B1" s="202"/>
      <c r="C1" s="203" t="s">
        <v>220</v>
      </c>
      <c r="D1" s="204"/>
      <c r="E1" s="204"/>
      <c r="F1" s="204"/>
      <c r="G1" s="204"/>
      <c r="H1" s="204"/>
      <c r="I1" s="205"/>
      <c r="J1" s="38" t="s">
        <v>93</v>
      </c>
      <c r="K1" s="42" t="s">
        <v>218</v>
      </c>
      <c r="L1" s="38" t="s">
        <v>80</v>
      </c>
      <c r="M1" s="55" t="s">
        <v>218</v>
      </c>
      <c r="N1" s="196" t="s">
        <v>219</v>
      </c>
      <c r="O1" s="198"/>
      <c r="P1" s="196" t="s">
        <v>219</v>
      </c>
      <c r="Q1" s="197"/>
      <c r="R1" s="197"/>
      <c r="S1" s="197"/>
      <c r="T1" s="198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</row>
    <row r="2" spans="1:1014" ht="18" x14ac:dyDescent="0.3">
      <c r="A2" s="202" t="s">
        <v>79</v>
      </c>
      <c r="B2" s="202"/>
      <c r="C2" s="206" t="s">
        <v>217</v>
      </c>
      <c r="D2" s="207"/>
      <c r="E2" s="207"/>
      <c r="F2" s="207"/>
      <c r="G2" s="207"/>
      <c r="H2" s="207"/>
      <c r="I2" s="208"/>
      <c r="J2" s="39" t="s">
        <v>81</v>
      </c>
      <c r="K2" s="43">
        <v>45630</v>
      </c>
      <c r="L2" s="39" t="s">
        <v>82</v>
      </c>
      <c r="M2" s="55" t="s">
        <v>218</v>
      </c>
      <c r="N2" s="199"/>
      <c r="O2" s="201"/>
      <c r="P2" s="199"/>
      <c r="Q2" s="200"/>
      <c r="R2" s="200"/>
      <c r="S2" s="200"/>
      <c r="T2" s="201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</row>
    <row r="3" spans="1:1014" s="36" customFormat="1" ht="18" x14ac:dyDescent="0.3">
      <c r="A3" s="32" t="s">
        <v>92</v>
      </c>
      <c r="B3" s="33" t="s">
        <v>166</v>
      </c>
      <c r="C3" s="33" t="s">
        <v>165</v>
      </c>
      <c r="D3" s="33" t="s">
        <v>0</v>
      </c>
      <c r="E3" s="33" t="s">
        <v>42</v>
      </c>
      <c r="F3" s="34" t="s">
        <v>41</v>
      </c>
      <c r="G3" s="34" t="s">
        <v>43</v>
      </c>
      <c r="H3" s="34" t="s">
        <v>44</v>
      </c>
      <c r="I3" s="34" t="s">
        <v>45</v>
      </c>
      <c r="J3" s="34" t="s">
        <v>46</v>
      </c>
      <c r="K3" s="34" t="s">
        <v>47</v>
      </c>
      <c r="L3" s="33" t="s">
        <v>167</v>
      </c>
      <c r="M3" s="33" t="s">
        <v>40</v>
      </c>
      <c r="N3" s="33" t="s">
        <v>39</v>
      </c>
      <c r="O3" s="33" t="s">
        <v>168</v>
      </c>
      <c r="P3" s="33" t="s">
        <v>91</v>
      </c>
      <c r="Q3" s="44" t="s">
        <v>48</v>
      </c>
      <c r="R3" s="45" t="s">
        <v>83</v>
      </c>
      <c r="S3" s="45" t="s">
        <v>164</v>
      </c>
      <c r="T3" s="45" t="s">
        <v>77</v>
      </c>
    </row>
    <row r="4" spans="1:1014" s="37" customFormat="1" ht="18" x14ac:dyDescent="0.3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169"/>
      <c r="M4" s="160" t="s">
        <v>137</v>
      </c>
      <c r="N4" s="169"/>
      <c r="O4" s="88"/>
      <c r="P4" s="89"/>
      <c r="Q4" s="89"/>
      <c r="R4" s="89"/>
      <c r="S4" s="89"/>
      <c r="T4" s="185"/>
    </row>
    <row r="5" spans="1:1014" s="37" customFormat="1" ht="18" x14ac:dyDescent="0.3">
      <c r="A5" s="104">
        <v>1724898</v>
      </c>
      <c r="B5" s="105">
        <v>1</v>
      </c>
      <c r="C5" s="105" t="s">
        <v>157</v>
      </c>
      <c r="D5" s="105" t="s">
        <v>4</v>
      </c>
      <c r="E5" s="106">
        <v>141.4</v>
      </c>
      <c r="F5" s="106"/>
      <c r="G5" s="106"/>
      <c r="H5" s="106"/>
      <c r="I5" s="106"/>
      <c r="J5" s="106"/>
      <c r="K5" s="106">
        <v>31.97</v>
      </c>
      <c r="L5" s="163" t="s">
        <v>101</v>
      </c>
      <c r="M5" s="163" t="s">
        <v>97</v>
      </c>
      <c r="N5" s="163" t="s">
        <v>141</v>
      </c>
      <c r="O5" s="105" t="s">
        <v>137</v>
      </c>
      <c r="P5" s="105"/>
      <c r="Q5" s="105" t="s">
        <v>8</v>
      </c>
      <c r="R5" s="105" t="s">
        <v>89</v>
      </c>
      <c r="S5" s="105" t="s">
        <v>100</v>
      </c>
      <c r="T5" s="163"/>
    </row>
    <row r="6" spans="1:1014" s="37" customFormat="1" ht="18" x14ac:dyDescent="0.3">
      <c r="A6" s="104">
        <v>1724897</v>
      </c>
      <c r="B6" s="105">
        <v>7</v>
      </c>
      <c r="C6" s="105" t="s">
        <v>157</v>
      </c>
      <c r="D6" s="105" t="s">
        <v>4</v>
      </c>
      <c r="E6" s="106">
        <v>141.4</v>
      </c>
      <c r="F6" s="106"/>
      <c r="G6" s="106"/>
      <c r="H6" s="106"/>
      <c r="I6" s="106"/>
      <c r="J6" s="106"/>
      <c r="K6" s="106">
        <v>50</v>
      </c>
      <c r="L6" s="163" t="s">
        <v>101</v>
      </c>
      <c r="M6" s="163" t="s">
        <v>97</v>
      </c>
      <c r="N6" s="163" t="s">
        <v>111</v>
      </c>
      <c r="O6" s="105" t="s">
        <v>137</v>
      </c>
      <c r="P6" s="105"/>
      <c r="Q6" s="105" t="s">
        <v>8</v>
      </c>
      <c r="R6" s="105" t="s">
        <v>89</v>
      </c>
      <c r="S6" s="105" t="s">
        <v>100</v>
      </c>
      <c r="T6" s="163"/>
    </row>
    <row r="7" spans="1:1014" s="37" customFormat="1" ht="18" x14ac:dyDescent="0.3">
      <c r="A7" s="87"/>
      <c r="B7" s="88"/>
      <c r="C7" s="88"/>
      <c r="D7" s="88"/>
      <c r="E7" s="88"/>
      <c r="F7" s="88"/>
      <c r="G7" s="88"/>
      <c r="H7" s="88"/>
      <c r="I7" s="88"/>
      <c r="J7" s="88"/>
      <c r="K7" s="88"/>
      <c r="L7" s="169"/>
      <c r="M7" s="160" t="s">
        <v>139</v>
      </c>
      <c r="N7" s="169"/>
      <c r="O7" s="88"/>
      <c r="P7" s="89"/>
      <c r="Q7" s="89"/>
      <c r="R7" s="89"/>
      <c r="S7" s="89"/>
      <c r="T7" s="185"/>
    </row>
    <row r="8" spans="1:1014" s="37" customFormat="1" ht="18" x14ac:dyDescent="0.3">
      <c r="A8" s="104">
        <v>1724897</v>
      </c>
      <c r="B8" s="105">
        <v>4</v>
      </c>
      <c r="C8" s="105" t="s">
        <v>157</v>
      </c>
      <c r="D8" s="105" t="s">
        <v>4</v>
      </c>
      <c r="E8" s="106">
        <v>141.4</v>
      </c>
      <c r="F8" s="106"/>
      <c r="G8" s="106"/>
      <c r="H8" s="106"/>
      <c r="I8" s="106"/>
      <c r="J8" s="106"/>
      <c r="K8" s="106">
        <v>50</v>
      </c>
      <c r="L8" s="163" t="s">
        <v>101</v>
      </c>
      <c r="M8" s="163" t="s">
        <v>97</v>
      </c>
      <c r="N8" s="163" t="s">
        <v>111</v>
      </c>
      <c r="O8" s="105" t="s">
        <v>139</v>
      </c>
      <c r="P8" s="105"/>
      <c r="Q8" s="105" t="s">
        <v>8</v>
      </c>
      <c r="R8" s="105" t="s">
        <v>89</v>
      </c>
      <c r="S8" s="105" t="s">
        <v>100</v>
      </c>
      <c r="T8" s="163"/>
    </row>
    <row r="9" spans="1:1014" s="37" customFormat="1" ht="18" x14ac:dyDescent="0.3">
      <c r="A9" s="104">
        <v>1724896</v>
      </c>
      <c r="B9" s="105">
        <v>1</v>
      </c>
      <c r="C9" s="105" t="s">
        <v>157</v>
      </c>
      <c r="D9" s="105" t="s">
        <v>4</v>
      </c>
      <c r="E9" s="106">
        <v>141.4</v>
      </c>
      <c r="F9" s="106"/>
      <c r="G9" s="106"/>
      <c r="H9" s="106"/>
      <c r="I9" s="106"/>
      <c r="J9" s="106"/>
      <c r="K9" s="106">
        <v>44.71</v>
      </c>
      <c r="L9" s="163" t="s">
        <v>101</v>
      </c>
      <c r="M9" s="163" t="s">
        <v>97</v>
      </c>
      <c r="N9" s="163" t="s">
        <v>141</v>
      </c>
      <c r="O9" s="105" t="s">
        <v>139</v>
      </c>
      <c r="P9" s="105"/>
      <c r="Q9" s="105" t="s">
        <v>8</v>
      </c>
      <c r="R9" s="105" t="s">
        <v>89</v>
      </c>
      <c r="S9" s="105" t="s">
        <v>100</v>
      </c>
      <c r="T9" s="163"/>
    </row>
    <row r="10" spans="1:1014" s="37" customFormat="1" ht="18" x14ac:dyDescent="0.3">
      <c r="A10" s="87"/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169"/>
      <c r="M10" s="160" t="s">
        <v>140</v>
      </c>
      <c r="N10" s="169"/>
      <c r="O10" s="88"/>
      <c r="P10" s="89"/>
      <c r="Q10" s="89"/>
      <c r="R10" s="89"/>
      <c r="S10" s="89"/>
      <c r="T10" s="185"/>
    </row>
    <row r="11" spans="1:1014" s="37" customFormat="1" ht="18" x14ac:dyDescent="0.3">
      <c r="A11" s="117">
        <v>1724980</v>
      </c>
      <c r="B11" s="118">
        <v>1</v>
      </c>
      <c r="C11" s="118" t="s">
        <v>157</v>
      </c>
      <c r="D11" s="118" t="s">
        <v>4</v>
      </c>
      <c r="E11" s="119">
        <v>35.89</v>
      </c>
      <c r="F11" s="119"/>
      <c r="G11" s="119"/>
      <c r="H11" s="119"/>
      <c r="I11" s="119"/>
      <c r="J11" s="119"/>
      <c r="K11" s="119">
        <v>44.25</v>
      </c>
      <c r="L11" s="179" t="s">
        <v>101</v>
      </c>
      <c r="M11" s="163" t="s">
        <v>189</v>
      </c>
      <c r="N11" s="163" t="s">
        <v>141</v>
      </c>
      <c r="O11" s="118" t="s">
        <v>140</v>
      </c>
      <c r="P11" s="118"/>
      <c r="Q11" s="105" t="s">
        <v>8</v>
      </c>
      <c r="R11" s="105" t="s">
        <v>89</v>
      </c>
      <c r="S11" s="105" t="s">
        <v>100</v>
      </c>
      <c r="T11" s="163"/>
    </row>
    <row r="12" spans="1:1014" s="37" customFormat="1" ht="18" x14ac:dyDescent="0.3">
      <c r="A12" s="117">
        <v>1724979</v>
      </c>
      <c r="B12" s="118">
        <v>1</v>
      </c>
      <c r="C12" s="118" t="s">
        <v>157</v>
      </c>
      <c r="D12" s="118" t="s">
        <v>4</v>
      </c>
      <c r="E12" s="119">
        <v>122.03</v>
      </c>
      <c r="F12" s="119"/>
      <c r="G12" s="119"/>
      <c r="H12" s="119"/>
      <c r="I12" s="119"/>
      <c r="J12" s="119"/>
      <c r="K12" s="119">
        <v>42.93</v>
      </c>
      <c r="L12" s="179" t="s">
        <v>101</v>
      </c>
      <c r="M12" s="163" t="s">
        <v>102</v>
      </c>
      <c r="N12" s="163" t="s">
        <v>141</v>
      </c>
      <c r="O12" s="118" t="s">
        <v>140</v>
      </c>
      <c r="P12" s="105"/>
      <c r="Q12" s="105" t="s">
        <v>8</v>
      </c>
      <c r="R12" s="105" t="s">
        <v>89</v>
      </c>
      <c r="S12" s="105" t="s">
        <v>100</v>
      </c>
      <c r="T12" s="163"/>
    </row>
    <row r="13" spans="1:1014" s="37" customFormat="1" ht="18" x14ac:dyDescent="0.3">
      <c r="A13" s="117">
        <v>1724975</v>
      </c>
      <c r="B13" s="118">
        <v>1</v>
      </c>
      <c r="C13" s="118" t="s">
        <v>157</v>
      </c>
      <c r="D13" s="118" t="s">
        <v>4</v>
      </c>
      <c r="E13" s="119">
        <v>122.03</v>
      </c>
      <c r="F13" s="119"/>
      <c r="G13" s="119"/>
      <c r="H13" s="119"/>
      <c r="I13" s="119"/>
      <c r="J13" s="119"/>
      <c r="K13" s="119">
        <v>50</v>
      </c>
      <c r="L13" s="179" t="s">
        <v>101</v>
      </c>
      <c r="M13" s="163" t="s">
        <v>102</v>
      </c>
      <c r="N13" s="163" t="s">
        <v>111</v>
      </c>
      <c r="O13" s="118" t="s">
        <v>140</v>
      </c>
      <c r="P13" s="105"/>
      <c r="Q13" s="105" t="s">
        <v>8</v>
      </c>
      <c r="R13" s="105" t="s">
        <v>89</v>
      </c>
      <c r="S13" s="105" t="s">
        <v>100</v>
      </c>
      <c r="T13" s="163"/>
    </row>
    <row r="14" spans="1:1014" s="37" customFormat="1" ht="18" x14ac:dyDescent="0.3">
      <c r="A14" s="117">
        <v>1724975</v>
      </c>
      <c r="B14" s="118">
        <v>1</v>
      </c>
      <c r="C14" s="118" t="s">
        <v>157</v>
      </c>
      <c r="D14" s="118" t="s">
        <v>4</v>
      </c>
      <c r="E14" s="119">
        <v>122.03</v>
      </c>
      <c r="F14" s="119"/>
      <c r="G14" s="119"/>
      <c r="H14" s="119"/>
      <c r="I14" s="119"/>
      <c r="J14" s="119"/>
      <c r="K14" s="119">
        <v>50</v>
      </c>
      <c r="L14" s="179" t="s">
        <v>101</v>
      </c>
      <c r="M14" s="163" t="s">
        <v>102</v>
      </c>
      <c r="N14" s="163" t="s">
        <v>111</v>
      </c>
      <c r="O14" s="118" t="s">
        <v>140</v>
      </c>
      <c r="P14" s="105"/>
      <c r="Q14" s="105" t="s">
        <v>8</v>
      </c>
      <c r="R14" s="105" t="s">
        <v>89</v>
      </c>
      <c r="S14" s="105" t="s">
        <v>100</v>
      </c>
      <c r="T14" s="163"/>
    </row>
    <row r="15" spans="1:1014" s="37" customFormat="1" ht="18" x14ac:dyDescent="0.3">
      <c r="A15" s="117">
        <v>1724975</v>
      </c>
      <c r="B15" s="118">
        <v>1</v>
      </c>
      <c r="C15" s="118" t="s">
        <v>157</v>
      </c>
      <c r="D15" s="118" t="s">
        <v>4</v>
      </c>
      <c r="E15" s="119">
        <v>122.03</v>
      </c>
      <c r="F15" s="119"/>
      <c r="G15" s="119"/>
      <c r="H15" s="119"/>
      <c r="I15" s="119"/>
      <c r="J15" s="119"/>
      <c r="K15" s="119">
        <v>50</v>
      </c>
      <c r="L15" s="179" t="s">
        <v>101</v>
      </c>
      <c r="M15" s="163" t="s">
        <v>102</v>
      </c>
      <c r="N15" s="163" t="s">
        <v>111</v>
      </c>
      <c r="O15" s="118" t="s">
        <v>140</v>
      </c>
      <c r="P15" s="118"/>
      <c r="Q15" s="105" t="s">
        <v>8</v>
      </c>
      <c r="R15" s="105" t="s">
        <v>89</v>
      </c>
      <c r="S15" s="105" t="s">
        <v>100</v>
      </c>
      <c r="T15" s="163"/>
    </row>
    <row r="16" spans="1:1014" s="37" customFormat="1" ht="18" x14ac:dyDescent="0.3">
      <c r="A16" s="117">
        <v>1725035</v>
      </c>
      <c r="B16" s="118">
        <v>1</v>
      </c>
      <c r="C16" s="118" t="s">
        <v>157</v>
      </c>
      <c r="D16" s="118" t="s">
        <v>4</v>
      </c>
      <c r="E16" s="119">
        <v>134.93</v>
      </c>
      <c r="F16" s="119"/>
      <c r="G16" s="119"/>
      <c r="H16" s="119"/>
      <c r="I16" s="119"/>
      <c r="J16" s="119"/>
      <c r="K16" s="119">
        <v>50</v>
      </c>
      <c r="L16" s="179" t="s">
        <v>101</v>
      </c>
      <c r="M16" s="163" t="s">
        <v>98</v>
      </c>
      <c r="N16" s="163" t="s">
        <v>111</v>
      </c>
      <c r="O16" s="118" t="s">
        <v>140</v>
      </c>
      <c r="P16" s="118"/>
      <c r="Q16" s="105" t="s">
        <v>8</v>
      </c>
      <c r="R16" s="105" t="s">
        <v>89</v>
      </c>
      <c r="S16" s="105" t="s">
        <v>100</v>
      </c>
      <c r="T16" s="163"/>
    </row>
    <row r="17" spans="1:20" s="37" customFormat="1" ht="18" x14ac:dyDescent="0.3">
      <c r="A17" s="117">
        <v>1725038</v>
      </c>
      <c r="B17" s="118">
        <v>1</v>
      </c>
      <c r="C17" s="118" t="s">
        <v>157</v>
      </c>
      <c r="D17" s="118" t="s">
        <v>4</v>
      </c>
      <c r="E17" s="119">
        <v>134.93</v>
      </c>
      <c r="F17" s="119"/>
      <c r="G17" s="119"/>
      <c r="H17" s="119"/>
      <c r="I17" s="119"/>
      <c r="J17" s="119"/>
      <c r="K17" s="119">
        <v>50</v>
      </c>
      <c r="L17" s="179" t="s">
        <v>101</v>
      </c>
      <c r="M17" s="163" t="s">
        <v>98</v>
      </c>
      <c r="N17" s="163" t="s">
        <v>111</v>
      </c>
      <c r="O17" s="118" t="s">
        <v>140</v>
      </c>
      <c r="P17" s="118"/>
      <c r="Q17" s="105" t="s">
        <v>8</v>
      </c>
      <c r="R17" s="105" t="s">
        <v>89</v>
      </c>
      <c r="S17" s="105" t="s">
        <v>100</v>
      </c>
      <c r="T17" s="163"/>
    </row>
    <row r="18" spans="1:20" s="37" customFormat="1" ht="18" x14ac:dyDescent="0.3">
      <c r="A18" s="117">
        <v>1725036</v>
      </c>
      <c r="B18" s="118">
        <v>1</v>
      </c>
      <c r="C18" s="118" t="s">
        <v>157</v>
      </c>
      <c r="D18" s="118" t="s">
        <v>4</v>
      </c>
      <c r="E18" s="119">
        <v>134.93</v>
      </c>
      <c r="F18" s="119"/>
      <c r="G18" s="119"/>
      <c r="H18" s="119"/>
      <c r="I18" s="119"/>
      <c r="J18" s="119"/>
      <c r="K18" s="119">
        <v>39.380000000000003</v>
      </c>
      <c r="L18" s="179" t="s">
        <v>101</v>
      </c>
      <c r="M18" s="163" t="s">
        <v>98</v>
      </c>
      <c r="N18" s="163" t="s">
        <v>141</v>
      </c>
      <c r="O18" s="118" t="s">
        <v>140</v>
      </c>
      <c r="P18" s="118"/>
      <c r="Q18" s="105" t="s">
        <v>8</v>
      </c>
      <c r="R18" s="105" t="s">
        <v>89</v>
      </c>
      <c r="S18" s="105" t="s">
        <v>100</v>
      </c>
      <c r="T18" s="163"/>
    </row>
    <row r="19" spans="1:20" s="37" customFormat="1" ht="18" x14ac:dyDescent="0.3">
      <c r="A19" s="117">
        <v>1725035</v>
      </c>
      <c r="B19" s="118">
        <v>2</v>
      </c>
      <c r="C19" s="118" t="s">
        <v>157</v>
      </c>
      <c r="D19" s="118" t="s">
        <v>4</v>
      </c>
      <c r="E19" s="119">
        <v>134.93</v>
      </c>
      <c r="F19" s="119"/>
      <c r="G19" s="119"/>
      <c r="H19" s="119"/>
      <c r="I19" s="119"/>
      <c r="J19" s="119"/>
      <c r="K19" s="119">
        <v>50</v>
      </c>
      <c r="L19" s="179" t="s">
        <v>101</v>
      </c>
      <c r="M19" s="163" t="s">
        <v>98</v>
      </c>
      <c r="N19" s="163" t="s">
        <v>111</v>
      </c>
      <c r="O19" s="118" t="s">
        <v>140</v>
      </c>
      <c r="P19" s="118"/>
      <c r="Q19" s="105" t="s">
        <v>8</v>
      </c>
      <c r="R19" s="105" t="s">
        <v>89</v>
      </c>
      <c r="S19" s="105" t="s">
        <v>100</v>
      </c>
      <c r="T19" s="163"/>
    </row>
    <row r="20" spans="1:20" s="37" customFormat="1" ht="18" x14ac:dyDescent="0.3">
      <c r="A20" s="117">
        <v>1725054</v>
      </c>
      <c r="B20" s="118">
        <v>1</v>
      </c>
      <c r="C20" s="118" t="s">
        <v>157</v>
      </c>
      <c r="D20" s="118" t="s">
        <v>4</v>
      </c>
      <c r="E20" s="119">
        <v>134.93</v>
      </c>
      <c r="F20" s="119"/>
      <c r="G20" s="119"/>
      <c r="H20" s="119"/>
      <c r="I20" s="119"/>
      <c r="J20" s="119"/>
      <c r="K20" s="119">
        <v>41.97</v>
      </c>
      <c r="L20" s="179" t="s">
        <v>101</v>
      </c>
      <c r="M20" s="163" t="s">
        <v>98</v>
      </c>
      <c r="N20" s="163" t="s">
        <v>141</v>
      </c>
      <c r="O20" s="118" t="s">
        <v>140</v>
      </c>
      <c r="P20" s="118"/>
      <c r="Q20" s="105" t="s">
        <v>8</v>
      </c>
      <c r="R20" s="105" t="s">
        <v>89</v>
      </c>
      <c r="S20" s="105" t="s">
        <v>100</v>
      </c>
      <c r="T20" s="163"/>
    </row>
    <row r="21" spans="1:20" s="37" customFormat="1" ht="18" x14ac:dyDescent="0.3">
      <c r="A21" s="117">
        <v>1725035</v>
      </c>
      <c r="B21" s="118">
        <v>1</v>
      </c>
      <c r="C21" s="118" t="s">
        <v>157</v>
      </c>
      <c r="D21" s="118" t="s">
        <v>4</v>
      </c>
      <c r="E21" s="119">
        <v>134.93</v>
      </c>
      <c r="F21" s="119"/>
      <c r="G21" s="119"/>
      <c r="H21" s="119"/>
      <c r="I21" s="119"/>
      <c r="J21" s="119"/>
      <c r="K21" s="119">
        <v>50</v>
      </c>
      <c r="L21" s="179" t="s">
        <v>101</v>
      </c>
      <c r="M21" s="163" t="s">
        <v>98</v>
      </c>
      <c r="N21" s="163" t="s">
        <v>111</v>
      </c>
      <c r="O21" s="118" t="s">
        <v>140</v>
      </c>
      <c r="P21" s="118"/>
      <c r="Q21" s="105" t="s">
        <v>8</v>
      </c>
      <c r="R21" s="105" t="s">
        <v>89</v>
      </c>
      <c r="S21" s="105" t="s">
        <v>100</v>
      </c>
      <c r="T21" s="163"/>
    </row>
    <row r="22" spans="1:20" s="37" customFormat="1" ht="18" x14ac:dyDescent="0.3">
      <c r="A22" s="117">
        <v>1725032</v>
      </c>
      <c r="B22" s="118">
        <v>1</v>
      </c>
      <c r="C22" s="118" t="s">
        <v>157</v>
      </c>
      <c r="D22" s="118" t="s">
        <v>4</v>
      </c>
      <c r="E22" s="119">
        <v>134.93</v>
      </c>
      <c r="F22" s="119"/>
      <c r="G22" s="119"/>
      <c r="H22" s="119"/>
      <c r="I22" s="119"/>
      <c r="J22" s="119"/>
      <c r="K22" s="119">
        <v>42.93</v>
      </c>
      <c r="L22" s="179" t="s">
        <v>101</v>
      </c>
      <c r="M22" s="163" t="s">
        <v>98</v>
      </c>
      <c r="N22" s="163" t="s">
        <v>141</v>
      </c>
      <c r="O22" s="118" t="s">
        <v>140</v>
      </c>
      <c r="P22" s="118"/>
      <c r="Q22" s="105" t="s">
        <v>8</v>
      </c>
      <c r="R22" s="105" t="s">
        <v>89</v>
      </c>
      <c r="S22" s="105" t="s">
        <v>100</v>
      </c>
      <c r="T22" s="163"/>
    </row>
    <row r="23" spans="1:20" s="37" customFormat="1" ht="18" x14ac:dyDescent="0.3">
      <c r="A23" s="117">
        <v>1725034</v>
      </c>
      <c r="B23" s="118">
        <v>1</v>
      </c>
      <c r="C23" s="118" t="s">
        <v>157</v>
      </c>
      <c r="D23" s="118" t="s">
        <v>4</v>
      </c>
      <c r="E23" s="119">
        <v>47.29</v>
      </c>
      <c r="F23" s="119"/>
      <c r="G23" s="119"/>
      <c r="H23" s="119"/>
      <c r="I23" s="119"/>
      <c r="J23" s="119"/>
      <c r="K23" s="119">
        <v>44.25</v>
      </c>
      <c r="L23" s="179" t="s">
        <v>101</v>
      </c>
      <c r="M23" s="163" t="s">
        <v>190</v>
      </c>
      <c r="N23" s="163" t="s">
        <v>141</v>
      </c>
      <c r="O23" s="118" t="s">
        <v>140</v>
      </c>
      <c r="P23" s="118"/>
      <c r="Q23" s="105" t="s">
        <v>8</v>
      </c>
      <c r="R23" s="105" t="s">
        <v>89</v>
      </c>
      <c r="S23" s="105" t="s">
        <v>100</v>
      </c>
      <c r="T23" s="163"/>
    </row>
    <row r="24" spans="1:20" s="37" customFormat="1" ht="18" x14ac:dyDescent="0.3">
      <c r="A24" s="117">
        <v>1725033</v>
      </c>
      <c r="B24" s="118">
        <v>1</v>
      </c>
      <c r="C24" s="118" t="s">
        <v>157</v>
      </c>
      <c r="D24" s="118" t="s">
        <v>4</v>
      </c>
      <c r="E24" s="119">
        <v>134.93</v>
      </c>
      <c r="F24" s="119"/>
      <c r="G24" s="119"/>
      <c r="H24" s="119"/>
      <c r="I24" s="119"/>
      <c r="J24" s="119"/>
      <c r="K24" s="119">
        <v>29.88</v>
      </c>
      <c r="L24" s="179" t="s">
        <v>101</v>
      </c>
      <c r="M24" s="163" t="s">
        <v>98</v>
      </c>
      <c r="N24" s="163" t="s">
        <v>141</v>
      </c>
      <c r="O24" s="118" t="s">
        <v>140</v>
      </c>
      <c r="P24" s="118"/>
      <c r="Q24" s="105" t="s">
        <v>8</v>
      </c>
      <c r="R24" s="105" t="s">
        <v>89</v>
      </c>
      <c r="S24" s="105" t="s">
        <v>100</v>
      </c>
      <c r="T24" s="163"/>
    </row>
    <row r="25" spans="1:20" s="37" customFormat="1" ht="18" x14ac:dyDescent="0.3">
      <c r="A25" s="120"/>
      <c r="B25" s="121"/>
      <c r="C25" s="121"/>
      <c r="D25" s="121"/>
      <c r="E25" s="121"/>
      <c r="F25" s="121"/>
      <c r="G25" s="121"/>
      <c r="H25" s="121"/>
      <c r="I25" s="121"/>
      <c r="J25" s="121"/>
      <c r="K25" s="121"/>
      <c r="L25" s="170"/>
      <c r="M25" s="160" t="s">
        <v>142</v>
      </c>
      <c r="N25" s="170"/>
      <c r="O25" s="121"/>
      <c r="P25" s="89"/>
      <c r="Q25" s="89"/>
      <c r="R25" s="89"/>
      <c r="S25" s="89"/>
      <c r="T25" s="185"/>
    </row>
    <row r="26" spans="1:20" s="37" customFormat="1" ht="18" x14ac:dyDescent="0.3">
      <c r="A26" s="117">
        <v>1760421</v>
      </c>
      <c r="B26" s="118">
        <v>1</v>
      </c>
      <c r="C26" s="118" t="s">
        <v>157</v>
      </c>
      <c r="D26" s="118" t="s">
        <v>4</v>
      </c>
      <c r="E26" s="119">
        <v>122.03</v>
      </c>
      <c r="F26" s="119"/>
      <c r="G26" s="119"/>
      <c r="H26" s="119"/>
      <c r="I26" s="119"/>
      <c r="J26" s="119"/>
      <c r="K26" s="119">
        <v>34</v>
      </c>
      <c r="L26" s="179" t="s">
        <v>101</v>
      </c>
      <c r="M26" s="163" t="s">
        <v>102</v>
      </c>
      <c r="N26" s="163" t="s">
        <v>141</v>
      </c>
      <c r="O26" s="118" t="s">
        <v>142</v>
      </c>
      <c r="P26" s="118"/>
      <c r="Q26" s="105" t="s">
        <v>8</v>
      </c>
      <c r="R26" s="105" t="s">
        <v>89</v>
      </c>
      <c r="S26" s="105" t="s">
        <v>100</v>
      </c>
      <c r="T26" s="163"/>
    </row>
    <row r="27" spans="1:20" s="37" customFormat="1" ht="18" x14ac:dyDescent="0.3">
      <c r="A27" s="117">
        <v>1724973</v>
      </c>
      <c r="B27" s="118">
        <v>1</v>
      </c>
      <c r="C27" s="118" t="s">
        <v>157</v>
      </c>
      <c r="D27" s="118" t="s">
        <v>4</v>
      </c>
      <c r="E27" s="119">
        <v>122.03</v>
      </c>
      <c r="F27" s="119"/>
      <c r="G27" s="119"/>
      <c r="H27" s="119"/>
      <c r="I27" s="119"/>
      <c r="J27" s="119"/>
      <c r="K27" s="119">
        <v>32.21</v>
      </c>
      <c r="L27" s="179" t="s">
        <v>101</v>
      </c>
      <c r="M27" s="163" t="s">
        <v>102</v>
      </c>
      <c r="N27" s="163" t="s">
        <v>141</v>
      </c>
      <c r="O27" s="118" t="s">
        <v>142</v>
      </c>
      <c r="P27" s="118"/>
      <c r="Q27" s="105" t="s">
        <v>8</v>
      </c>
      <c r="R27" s="105" t="s">
        <v>89</v>
      </c>
      <c r="S27" s="105" t="s">
        <v>100</v>
      </c>
      <c r="T27" s="163"/>
    </row>
    <row r="28" spans="1:20" s="37" customFormat="1" ht="18" x14ac:dyDescent="0.3">
      <c r="A28" s="117">
        <v>1724972</v>
      </c>
      <c r="B28" s="118">
        <v>1</v>
      </c>
      <c r="C28" s="118" t="s">
        <v>157</v>
      </c>
      <c r="D28" s="118" t="s">
        <v>4</v>
      </c>
      <c r="E28" s="119">
        <v>23.89</v>
      </c>
      <c r="F28" s="119"/>
      <c r="G28" s="119"/>
      <c r="H28" s="119"/>
      <c r="I28" s="119"/>
      <c r="J28" s="119"/>
      <c r="K28" s="119">
        <v>68.209999999999994</v>
      </c>
      <c r="L28" s="179" t="s">
        <v>101</v>
      </c>
      <c r="M28" s="163" t="s">
        <v>189</v>
      </c>
      <c r="N28" s="163" t="s">
        <v>111</v>
      </c>
      <c r="O28" s="118" t="s">
        <v>142</v>
      </c>
      <c r="P28" s="118"/>
      <c r="Q28" s="105" t="s">
        <v>8</v>
      </c>
      <c r="R28" s="105" t="s">
        <v>89</v>
      </c>
      <c r="S28" s="105" t="s">
        <v>100</v>
      </c>
      <c r="T28" s="163"/>
    </row>
    <row r="29" spans="1:20" s="37" customFormat="1" ht="18" x14ac:dyDescent="0.3">
      <c r="A29" s="117">
        <v>1725040</v>
      </c>
      <c r="B29" s="118">
        <v>1</v>
      </c>
      <c r="C29" s="118" t="s">
        <v>157</v>
      </c>
      <c r="D29" s="118" t="s">
        <v>4</v>
      </c>
      <c r="E29" s="119">
        <v>35.54</v>
      </c>
      <c r="F29" s="119"/>
      <c r="G29" s="119"/>
      <c r="H29" s="119"/>
      <c r="I29" s="119"/>
      <c r="J29" s="119"/>
      <c r="K29" s="119">
        <v>68.25</v>
      </c>
      <c r="L29" s="179" t="s">
        <v>101</v>
      </c>
      <c r="M29" s="163" t="s">
        <v>190</v>
      </c>
      <c r="N29" s="163" t="s">
        <v>141</v>
      </c>
      <c r="O29" s="118" t="s">
        <v>142</v>
      </c>
      <c r="P29" s="118"/>
      <c r="Q29" s="105" t="s">
        <v>8</v>
      </c>
      <c r="R29" s="105" t="s">
        <v>89</v>
      </c>
      <c r="S29" s="105" t="s">
        <v>100</v>
      </c>
      <c r="T29" s="163"/>
    </row>
    <row r="30" spans="1:20" s="37" customFormat="1" ht="18" x14ac:dyDescent="0.3">
      <c r="A30" s="117">
        <v>1725039</v>
      </c>
      <c r="B30" s="118">
        <v>1</v>
      </c>
      <c r="C30" s="118" t="s">
        <v>157</v>
      </c>
      <c r="D30" s="118" t="s">
        <v>4</v>
      </c>
      <c r="E30" s="119">
        <v>134.93</v>
      </c>
      <c r="F30" s="119"/>
      <c r="G30" s="119"/>
      <c r="H30" s="119"/>
      <c r="I30" s="119"/>
      <c r="J30" s="119"/>
      <c r="K30" s="119">
        <v>16.21</v>
      </c>
      <c r="L30" s="179" t="s">
        <v>101</v>
      </c>
      <c r="M30" s="163" t="s">
        <v>98</v>
      </c>
      <c r="N30" s="163" t="s">
        <v>141</v>
      </c>
      <c r="O30" s="118" t="s">
        <v>142</v>
      </c>
      <c r="P30" s="118"/>
      <c r="Q30" s="105" t="s">
        <v>8</v>
      </c>
      <c r="R30" s="105" t="s">
        <v>89</v>
      </c>
      <c r="S30" s="105" t="s">
        <v>100</v>
      </c>
      <c r="T30" s="163"/>
    </row>
    <row r="31" spans="1:20" s="37" customFormat="1" ht="18" x14ac:dyDescent="0.3">
      <c r="A31" s="117">
        <v>1725035</v>
      </c>
      <c r="B31" s="118">
        <v>1</v>
      </c>
      <c r="C31" s="118" t="s">
        <v>157</v>
      </c>
      <c r="D31" s="118" t="s">
        <v>4</v>
      </c>
      <c r="E31" s="119">
        <v>134.93</v>
      </c>
      <c r="F31" s="119"/>
      <c r="G31" s="119"/>
      <c r="H31" s="119"/>
      <c r="I31" s="119"/>
      <c r="J31" s="119"/>
      <c r="K31" s="119">
        <v>50</v>
      </c>
      <c r="L31" s="179" t="s">
        <v>101</v>
      </c>
      <c r="M31" s="163" t="s">
        <v>98</v>
      </c>
      <c r="N31" s="163" t="s">
        <v>111</v>
      </c>
      <c r="O31" s="118" t="s">
        <v>142</v>
      </c>
      <c r="P31" s="118"/>
      <c r="Q31" s="105" t="s">
        <v>8</v>
      </c>
      <c r="R31" s="105" t="s">
        <v>89</v>
      </c>
      <c r="S31" s="105" t="s">
        <v>100</v>
      </c>
      <c r="T31" s="163"/>
    </row>
    <row r="32" spans="1:20" s="37" customFormat="1" ht="18" x14ac:dyDescent="0.3">
      <c r="A32" s="120"/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70"/>
      <c r="M32" s="160" t="s">
        <v>144</v>
      </c>
      <c r="N32" s="170"/>
      <c r="O32" s="121"/>
      <c r="P32" s="89"/>
      <c r="Q32" s="89"/>
      <c r="R32" s="89"/>
      <c r="S32" s="89"/>
      <c r="T32" s="185"/>
    </row>
    <row r="33" spans="1:20" s="37" customFormat="1" ht="18" x14ac:dyDescent="0.3">
      <c r="A33" s="117">
        <v>1724975</v>
      </c>
      <c r="B33" s="118">
        <v>2</v>
      </c>
      <c r="C33" s="118" t="s">
        <v>157</v>
      </c>
      <c r="D33" s="118" t="s">
        <v>4</v>
      </c>
      <c r="E33" s="119">
        <v>122.03</v>
      </c>
      <c r="F33" s="119"/>
      <c r="G33" s="119"/>
      <c r="H33" s="119"/>
      <c r="I33" s="119"/>
      <c r="J33" s="119"/>
      <c r="K33" s="119">
        <v>50</v>
      </c>
      <c r="L33" s="179" t="s">
        <v>101</v>
      </c>
      <c r="M33" s="163" t="s">
        <v>104</v>
      </c>
      <c r="N33" s="163" t="s">
        <v>111</v>
      </c>
      <c r="O33" s="118" t="s">
        <v>144</v>
      </c>
      <c r="P33" s="118"/>
      <c r="Q33" s="105" t="s">
        <v>8</v>
      </c>
      <c r="R33" s="105" t="s">
        <v>89</v>
      </c>
      <c r="S33" s="105" t="s">
        <v>100</v>
      </c>
      <c r="T33" s="163"/>
    </row>
    <row r="34" spans="1:20" s="37" customFormat="1" ht="18" x14ac:dyDescent="0.3">
      <c r="A34" s="117">
        <v>1725015</v>
      </c>
      <c r="B34" s="118">
        <v>1</v>
      </c>
      <c r="C34" s="118" t="s">
        <v>157</v>
      </c>
      <c r="D34" s="118" t="s">
        <v>4</v>
      </c>
      <c r="E34" s="119">
        <v>122.03</v>
      </c>
      <c r="F34" s="119"/>
      <c r="G34" s="119"/>
      <c r="H34" s="119"/>
      <c r="I34" s="119"/>
      <c r="J34" s="119"/>
      <c r="K34" s="119">
        <v>34</v>
      </c>
      <c r="L34" s="179" t="s">
        <v>101</v>
      </c>
      <c r="M34" s="163" t="s">
        <v>104</v>
      </c>
      <c r="N34" s="163" t="s">
        <v>195</v>
      </c>
      <c r="O34" s="118" t="s">
        <v>144</v>
      </c>
      <c r="P34" s="118"/>
      <c r="Q34" s="105" t="s">
        <v>8</v>
      </c>
      <c r="R34" s="105" t="s">
        <v>89</v>
      </c>
      <c r="S34" s="105" t="s">
        <v>100</v>
      </c>
      <c r="T34" s="163"/>
    </row>
    <row r="35" spans="1:20" s="37" customFormat="1" ht="18" x14ac:dyDescent="0.3">
      <c r="A35" s="117">
        <v>1724975</v>
      </c>
      <c r="B35" s="118">
        <v>1</v>
      </c>
      <c r="C35" s="118" t="s">
        <v>157</v>
      </c>
      <c r="D35" s="118" t="s">
        <v>4</v>
      </c>
      <c r="E35" s="119">
        <v>122.03</v>
      </c>
      <c r="F35" s="119"/>
      <c r="G35" s="119"/>
      <c r="H35" s="119"/>
      <c r="I35" s="119"/>
      <c r="J35" s="119"/>
      <c r="K35" s="119">
        <v>50</v>
      </c>
      <c r="L35" s="179" t="s">
        <v>101</v>
      </c>
      <c r="M35" s="163" t="s">
        <v>104</v>
      </c>
      <c r="N35" s="163" t="s">
        <v>111</v>
      </c>
      <c r="O35" s="118" t="s">
        <v>144</v>
      </c>
      <c r="P35" s="118"/>
      <c r="Q35" s="105" t="s">
        <v>8</v>
      </c>
      <c r="R35" s="105" t="s">
        <v>89</v>
      </c>
      <c r="S35" s="105" t="s">
        <v>100</v>
      </c>
      <c r="T35" s="163"/>
    </row>
    <row r="36" spans="1:20" s="37" customFormat="1" ht="18" x14ac:dyDescent="0.3">
      <c r="A36" s="117">
        <v>1724975</v>
      </c>
      <c r="B36" s="118">
        <v>3</v>
      </c>
      <c r="C36" s="118" t="s">
        <v>157</v>
      </c>
      <c r="D36" s="118" t="s">
        <v>4</v>
      </c>
      <c r="E36" s="119">
        <v>122.03</v>
      </c>
      <c r="F36" s="119"/>
      <c r="G36" s="119"/>
      <c r="H36" s="119"/>
      <c r="I36" s="119"/>
      <c r="J36" s="119"/>
      <c r="K36" s="119">
        <v>50</v>
      </c>
      <c r="L36" s="179" t="s">
        <v>101</v>
      </c>
      <c r="M36" s="163" t="s">
        <v>104</v>
      </c>
      <c r="N36" s="163" t="s">
        <v>111</v>
      </c>
      <c r="O36" s="118" t="s">
        <v>144</v>
      </c>
      <c r="P36" s="105"/>
      <c r="Q36" s="105" t="s">
        <v>8</v>
      </c>
      <c r="R36" s="105" t="s">
        <v>89</v>
      </c>
      <c r="S36" s="105" t="s">
        <v>100</v>
      </c>
      <c r="T36" s="163"/>
    </row>
    <row r="37" spans="1:20" s="37" customFormat="1" ht="18" x14ac:dyDescent="0.3">
      <c r="A37" s="117">
        <v>1725052</v>
      </c>
      <c r="B37" s="118">
        <v>1</v>
      </c>
      <c r="C37" s="118" t="s">
        <v>157</v>
      </c>
      <c r="D37" s="118" t="s">
        <v>4</v>
      </c>
      <c r="E37" s="119">
        <v>131.68</v>
      </c>
      <c r="F37" s="119"/>
      <c r="G37" s="119"/>
      <c r="H37" s="119"/>
      <c r="I37" s="119"/>
      <c r="J37" s="119"/>
      <c r="K37" s="119">
        <v>35.03</v>
      </c>
      <c r="L37" s="179" t="s">
        <v>101</v>
      </c>
      <c r="M37" s="163" t="s">
        <v>103</v>
      </c>
      <c r="N37" s="163" t="s">
        <v>141</v>
      </c>
      <c r="O37" s="118" t="s">
        <v>144</v>
      </c>
      <c r="P37" s="122"/>
      <c r="Q37" s="105" t="s">
        <v>8</v>
      </c>
      <c r="R37" s="105" t="s">
        <v>89</v>
      </c>
      <c r="S37" s="105" t="s">
        <v>100</v>
      </c>
      <c r="T37" s="163"/>
    </row>
    <row r="38" spans="1:20" s="37" customFormat="1" ht="18" x14ac:dyDescent="0.3">
      <c r="A38" s="117">
        <v>1725047</v>
      </c>
      <c r="B38" s="118">
        <v>3</v>
      </c>
      <c r="C38" s="118" t="s">
        <v>157</v>
      </c>
      <c r="D38" s="118" t="s">
        <v>4</v>
      </c>
      <c r="E38" s="119">
        <v>131.68</v>
      </c>
      <c r="F38" s="119"/>
      <c r="G38" s="119"/>
      <c r="H38" s="119"/>
      <c r="I38" s="119"/>
      <c r="J38" s="119"/>
      <c r="K38" s="119">
        <v>50</v>
      </c>
      <c r="L38" s="179" t="s">
        <v>101</v>
      </c>
      <c r="M38" s="163" t="s">
        <v>103</v>
      </c>
      <c r="N38" s="163" t="s">
        <v>111</v>
      </c>
      <c r="O38" s="118" t="s">
        <v>144</v>
      </c>
      <c r="P38" s="122"/>
      <c r="Q38" s="105" t="s">
        <v>8</v>
      </c>
      <c r="R38" s="105" t="s">
        <v>89</v>
      </c>
      <c r="S38" s="105" t="s">
        <v>100</v>
      </c>
      <c r="T38" s="163"/>
    </row>
    <row r="39" spans="1:20" s="37" customFormat="1" ht="18" x14ac:dyDescent="0.3">
      <c r="A39" s="117">
        <v>1725051</v>
      </c>
      <c r="B39" s="118">
        <v>1</v>
      </c>
      <c r="C39" s="118" t="s">
        <v>157</v>
      </c>
      <c r="D39" s="118" t="s">
        <v>4</v>
      </c>
      <c r="E39" s="119">
        <v>131.68</v>
      </c>
      <c r="F39" s="119"/>
      <c r="G39" s="119"/>
      <c r="H39" s="119"/>
      <c r="I39" s="119"/>
      <c r="J39" s="119"/>
      <c r="K39" s="119">
        <v>22.49</v>
      </c>
      <c r="L39" s="179" t="s">
        <v>101</v>
      </c>
      <c r="M39" s="163" t="s">
        <v>103</v>
      </c>
      <c r="N39" s="163" t="s">
        <v>141</v>
      </c>
      <c r="O39" s="118" t="s">
        <v>144</v>
      </c>
      <c r="P39" s="122"/>
      <c r="Q39" s="105" t="s">
        <v>8</v>
      </c>
      <c r="R39" s="105" t="s">
        <v>89</v>
      </c>
      <c r="S39" s="105" t="s">
        <v>100</v>
      </c>
      <c r="T39" s="163"/>
    </row>
    <row r="40" spans="1:20" s="37" customFormat="1" ht="18" x14ac:dyDescent="0.3">
      <c r="A40" s="117">
        <v>1725047</v>
      </c>
      <c r="B40" s="118">
        <v>2</v>
      </c>
      <c r="C40" s="118" t="s">
        <v>157</v>
      </c>
      <c r="D40" s="118" t="s">
        <v>4</v>
      </c>
      <c r="E40" s="119">
        <v>131.68</v>
      </c>
      <c r="F40" s="119"/>
      <c r="G40" s="119"/>
      <c r="H40" s="119"/>
      <c r="I40" s="119"/>
      <c r="J40" s="119"/>
      <c r="K40" s="119">
        <v>50</v>
      </c>
      <c r="L40" s="179" t="s">
        <v>101</v>
      </c>
      <c r="M40" s="163" t="s">
        <v>103</v>
      </c>
      <c r="N40" s="163" t="s">
        <v>111</v>
      </c>
      <c r="O40" s="118" t="s">
        <v>144</v>
      </c>
      <c r="P40" s="122"/>
      <c r="Q40" s="105" t="s">
        <v>8</v>
      </c>
      <c r="R40" s="105" t="s">
        <v>89</v>
      </c>
      <c r="S40" s="105" t="s">
        <v>100</v>
      </c>
      <c r="T40" s="163"/>
    </row>
    <row r="41" spans="1:20" s="37" customFormat="1" ht="18" x14ac:dyDescent="0.3">
      <c r="A41" s="117">
        <v>1725050</v>
      </c>
      <c r="B41" s="118">
        <v>1</v>
      </c>
      <c r="C41" s="118" t="s">
        <v>157</v>
      </c>
      <c r="D41" s="118" t="s">
        <v>4</v>
      </c>
      <c r="E41" s="119">
        <v>131.68</v>
      </c>
      <c r="F41" s="119"/>
      <c r="G41" s="119"/>
      <c r="H41" s="119"/>
      <c r="I41" s="119"/>
      <c r="J41" s="119"/>
      <c r="K41" s="119">
        <v>24.38</v>
      </c>
      <c r="L41" s="179" t="s">
        <v>101</v>
      </c>
      <c r="M41" s="163" t="s">
        <v>103</v>
      </c>
      <c r="N41" s="163" t="s">
        <v>141</v>
      </c>
      <c r="O41" s="118" t="s">
        <v>144</v>
      </c>
      <c r="P41" s="122"/>
      <c r="Q41" s="105" t="s">
        <v>8</v>
      </c>
      <c r="R41" s="105" t="s">
        <v>89</v>
      </c>
      <c r="S41" s="105" t="s">
        <v>100</v>
      </c>
      <c r="T41" s="163"/>
    </row>
    <row r="42" spans="1:20" s="37" customFormat="1" ht="18" x14ac:dyDescent="0.3">
      <c r="A42" s="117">
        <v>1725049</v>
      </c>
      <c r="B42" s="118">
        <v>1</v>
      </c>
      <c r="C42" s="118" t="s">
        <v>157</v>
      </c>
      <c r="D42" s="118" t="s">
        <v>4</v>
      </c>
      <c r="E42" s="119">
        <v>131.68</v>
      </c>
      <c r="F42" s="119"/>
      <c r="G42" s="119"/>
      <c r="H42" s="119"/>
      <c r="I42" s="119"/>
      <c r="J42" s="119"/>
      <c r="K42" s="119">
        <v>33.51</v>
      </c>
      <c r="L42" s="179" t="s">
        <v>101</v>
      </c>
      <c r="M42" s="163" t="s">
        <v>103</v>
      </c>
      <c r="N42" s="163" t="s">
        <v>141</v>
      </c>
      <c r="O42" s="118" t="s">
        <v>144</v>
      </c>
      <c r="P42" s="122"/>
      <c r="Q42" s="105" t="s">
        <v>8</v>
      </c>
      <c r="R42" s="105" t="s">
        <v>89</v>
      </c>
      <c r="S42" s="105" t="s">
        <v>100</v>
      </c>
      <c r="T42" s="163"/>
    </row>
    <row r="43" spans="1:20" s="37" customFormat="1" ht="18" x14ac:dyDescent="0.3">
      <c r="A43" s="117">
        <v>1725047</v>
      </c>
      <c r="B43" s="118">
        <v>2</v>
      </c>
      <c r="C43" s="118" t="s">
        <v>157</v>
      </c>
      <c r="D43" s="118" t="s">
        <v>4</v>
      </c>
      <c r="E43" s="119">
        <v>131.68</v>
      </c>
      <c r="F43" s="119"/>
      <c r="G43" s="119"/>
      <c r="H43" s="119"/>
      <c r="I43" s="119"/>
      <c r="J43" s="119"/>
      <c r="K43" s="119">
        <v>50</v>
      </c>
      <c r="L43" s="179" t="s">
        <v>101</v>
      </c>
      <c r="M43" s="163" t="s">
        <v>103</v>
      </c>
      <c r="N43" s="163" t="s">
        <v>111</v>
      </c>
      <c r="O43" s="118" t="s">
        <v>144</v>
      </c>
      <c r="P43" s="122"/>
      <c r="Q43" s="105" t="s">
        <v>8</v>
      </c>
      <c r="R43" s="105" t="s">
        <v>89</v>
      </c>
      <c r="S43" s="105" t="s">
        <v>100</v>
      </c>
      <c r="T43" s="163"/>
    </row>
    <row r="44" spans="1:20" s="37" customFormat="1" ht="18" x14ac:dyDescent="0.3">
      <c r="A44" s="123"/>
      <c r="B44" s="124"/>
      <c r="C44" s="121"/>
      <c r="D44" s="124"/>
      <c r="E44" s="124"/>
      <c r="F44" s="124"/>
      <c r="G44" s="124"/>
      <c r="H44" s="124"/>
      <c r="I44" s="124"/>
      <c r="J44" s="124"/>
      <c r="K44" s="124"/>
      <c r="L44" s="171"/>
      <c r="M44" s="165" t="s">
        <v>133</v>
      </c>
      <c r="N44" s="171"/>
      <c r="O44" s="124"/>
      <c r="P44" s="89"/>
      <c r="Q44" s="89"/>
      <c r="R44" s="89"/>
      <c r="S44" s="89"/>
      <c r="T44" s="185"/>
    </row>
    <row r="45" spans="1:20" s="37" customFormat="1" ht="18" x14ac:dyDescent="0.3">
      <c r="A45" s="117">
        <v>1725015</v>
      </c>
      <c r="B45" s="118">
        <v>1</v>
      </c>
      <c r="C45" s="118" t="s">
        <v>157</v>
      </c>
      <c r="D45" s="118" t="s">
        <v>4</v>
      </c>
      <c r="E45" s="119">
        <v>122.03</v>
      </c>
      <c r="F45" s="119"/>
      <c r="G45" s="119"/>
      <c r="H45" s="119"/>
      <c r="I45" s="119"/>
      <c r="J45" s="119"/>
      <c r="K45" s="119">
        <v>34</v>
      </c>
      <c r="L45" s="179" t="s">
        <v>101</v>
      </c>
      <c r="M45" s="163" t="s">
        <v>104</v>
      </c>
      <c r="N45" s="163" t="s">
        <v>141</v>
      </c>
      <c r="O45" s="118" t="s">
        <v>133</v>
      </c>
      <c r="P45" s="105"/>
      <c r="Q45" s="105" t="s">
        <v>8</v>
      </c>
      <c r="R45" s="105" t="s">
        <v>89</v>
      </c>
      <c r="S45" s="105" t="s">
        <v>100</v>
      </c>
      <c r="T45" s="163"/>
    </row>
    <row r="46" spans="1:20" s="37" customFormat="1" ht="18" x14ac:dyDescent="0.3">
      <c r="A46" s="117">
        <v>1725014</v>
      </c>
      <c r="B46" s="118">
        <v>1</v>
      </c>
      <c r="C46" s="118" t="s">
        <v>157</v>
      </c>
      <c r="D46" s="118" t="s">
        <v>4</v>
      </c>
      <c r="E46" s="119">
        <v>122.03</v>
      </c>
      <c r="F46" s="119"/>
      <c r="G46" s="119"/>
      <c r="H46" s="119"/>
      <c r="I46" s="119"/>
      <c r="J46" s="119"/>
      <c r="K46" s="119">
        <v>50</v>
      </c>
      <c r="L46" s="179" t="s">
        <v>101</v>
      </c>
      <c r="M46" s="163" t="s">
        <v>104</v>
      </c>
      <c r="N46" s="163" t="s">
        <v>141</v>
      </c>
      <c r="O46" s="118" t="s">
        <v>133</v>
      </c>
      <c r="P46" s="118"/>
      <c r="Q46" s="105" t="s">
        <v>8</v>
      </c>
      <c r="R46" s="105" t="s">
        <v>89</v>
      </c>
      <c r="S46" s="105" t="s">
        <v>100</v>
      </c>
      <c r="T46" s="163"/>
    </row>
    <row r="47" spans="1:20" s="37" customFormat="1" ht="18" x14ac:dyDescent="0.3">
      <c r="A47" s="117">
        <v>1724975</v>
      </c>
      <c r="B47" s="118">
        <v>1</v>
      </c>
      <c r="C47" s="118" t="s">
        <v>157</v>
      </c>
      <c r="D47" s="118" t="s">
        <v>4</v>
      </c>
      <c r="E47" s="119">
        <v>122.03</v>
      </c>
      <c r="F47" s="119"/>
      <c r="G47" s="119"/>
      <c r="H47" s="119"/>
      <c r="I47" s="119"/>
      <c r="J47" s="119"/>
      <c r="K47" s="119">
        <v>50</v>
      </c>
      <c r="L47" s="179" t="s">
        <v>101</v>
      </c>
      <c r="M47" s="163" t="s">
        <v>104</v>
      </c>
      <c r="N47" s="163" t="s">
        <v>199</v>
      </c>
      <c r="O47" s="118" t="s">
        <v>133</v>
      </c>
      <c r="P47" s="105"/>
      <c r="Q47" s="105" t="s">
        <v>8</v>
      </c>
      <c r="R47" s="105" t="s">
        <v>89</v>
      </c>
      <c r="S47" s="105" t="s">
        <v>100</v>
      </c>
      <c r="T47" s="163"/>
    </row>
    <row r="48" spans="1:20" s="37" customFormat="1" ht="18" x14ac:dyDescent="0.3">
      <c r="A48" s="117">
        <v>1725047</v>
      </c>
      <c r="B48" s="118">
        <v>1</v>
      </c>
      <c r="C48" s="118" t="s">
        <v>157</v>
      </c>
      <c r="D48" s="118" t="s">
        <v>4</v>
      </c>
      <c r="E48" s="119">
        <v>131.68</v>
      </c>
      <c r="F48" s="119"/>
      <c r="G48" s="119"/>
      <c r="H48" s="119"/>
      <c r="I48" s="119"/>
      <c r="J48" s="119"/>
      <c r="K48" s="119">
        <v>50</v>
      </c>
      <c r="L48" s="179" t="s">
        <v>101</v>
      </c>
      <c r="M48" s="163" t="s">
        <v>103</v>
      </c>
      <c r="N48" s="163" t="s">
        <v>111</v>
      </c>
      <c r="O48" s="118" t="s">
        <v>133</v>
      </c>
      <c r="P48" s="118"/>
      <c r="Q48" s="105" t="s">
        <v>8</v>
      </c>
      <c r="R48" s="105" t="s">
        <v>89</v>
      </c>
      <c r="S48" s="105" t="s">
        <v>100</v>
      </c>
      <c r="T48" s="163"/>
    </row>
    <row r="49" spans="1:20" s="37" customFormat="1" ht="18" x14ac:dyDescent="0.3">
      <c r="A49" s="117">
        <v>1725069</v>
      </c>
      <c r="B49" s="118">
        <v>1</v>
      </c>
      <c r="C49" s="118" t="s">
        <v>157</v>
      </c>
      <c r="D49" s="118" t="s">
        <v>4</v>
      </c>
      <c r="E49" s="119">
        <v>131.68</v>
      </c>
      <c r="F49" s="119"/>
      <c r="G49" s="119"/>
      <c r="H49" s="119"/>
      <c r="I49" s="119"/>
      <c r="J49" s="119"/>
      <c r="K49" s="119">
        <v>50</v>
      </c>
      <c r="L49" s="179" t="s">
        <v>101</v>
      </c>
      <c r="M49" s="163" t="s">
        <v>103</v>
      </c>
      <c r="N49" s="163" t="s">
        <v>111</v>
      </c>
      <c r="O49" s="118" t="s">
        <v>133</v>
      </c>
      <c r="P49" s="118"/>
      <c r="Q49" s="105" t="s">
        <v>8</v>
      </c>
      <c r="R49" s="105" t="s">
        <v>89</v>
      </c>
      <c r="S49" s="105" t="s">
        <v>100</v>
      </c>
      <c r="T49" s="163"/>
    </row>
    <row r="50" spans="1:20" s="37" customFormat="1" ht="18" x14ac:dyDescent="0.3">
      <c r="A50" s="117">
        <v>1725046</v>
      </c>
      <c r="B50" s="118">
        <v>1</v>
      </c>
      <c r="C50" s="118" t="s">
        <v>157</v>
      </c>
      <c r="D50" s="118" t="s">
        <v>4</v>
      </c>
      <c r="E50" s="119">
        <v>131.68</v>
      </c>
      <c r="F50" s="119"/>
      <c r="G50" s="119"/>
      <c r="H50" s="119"/>
      <c r="I50" s="119"/>
      <c r="J50" s="119"/>
      <c r="K50" s="119">
        <v>34.92</v>
      </c>
      <c r="L50" s="179" t="s">
        <v>101</v>
      </c>
      <c r="M50" s="163" t="s">
        <v>103</v>
      </c>
      <c r="N50" s="163" t="s">
        <v>141</v>
      </c>
      <c r="O50" s="118" t="s">
        <v>133</v>
      </c>
      <c r="P50" s="118"/>
      <c r="Q50" s="105" t="s">
        <v>8</v>
      </c>
      <c r="R50" s="105" t="s">
        <v>89</v>
      </c>
      <c r="S50" s="105" t="s">
        <v>100</v>
      </c>
      <c r="T50" s="163"/>
    </row>
    <row r="51" spans="1:20" s="37" customFormat="1" ht="18" x14ac:dyDescent="0.3">
      <c r="A51" s="120"/>
      <c r="B51" s="121"/>
      <c r="C51" s="121"/>
      <c r="D51" s="121"/>
      <c r="E51" s="121"/>
      <c r="F51" s="121"/>
      <c r="G51" s="121"/>
      <c r="H51" s="121"/>
      <c r="I51" s="121"/>
      <c r="J51" s="121"/>
      <c r="K51" s="121"/>
      <c r="L51" s="170"/>
      <c r="M51" s="160" t="s">
        <v>145</v>
      </c>
      <c r="N51" s="170"/>
      <c r="O51" s="121"/>
      <c r="P51" s="89"/>
      <c r="Q51" s="89"/>
      <c r="R51" s="89"/>
      <c r="S51" s="89"/>
      <c r="T51" s="185"/>
    </row>
    <row r="52" spans="1:20" s="37" customFormat="1" ht="18" x14ac:dyDescent="0.3">
      <c r="A52" s="117">
        <v>1724974</v>
      </c>
      <c r="B52" s="118">
        <v>1</v>
      </c>
      <c r="C52" s="118" t="s">
        <v>157</v>
      </c>
      <c r="D52" s="118" t="s">
        <v>4</v>
      </c>
      <c r="E52" s="119">
        <v>122.03</v>
      </c>
      <c r="F52" s="119"/>
      <c r="G52" s="119"/>
      <c r="H52" s="119"/>
      <c r="I52" s="119"/>
      <c r="J52" s="119"/>
      <c r="K52" s="119">
        <v>34</v>
      </c>
      <c r="L52" s="179" t="s">
        <v>101</v>
      </c>
      <c r="M52" s="163" t="s">
        <v>110</v>
      </c>
      <c r="N52" s="163" t="s">
        <v>141</v>
      </c>
      <c r="O52" s="118" t="s">
        <v>145</v>
      </c>
      <c r="P52" s="118"/>
      <c r="Q52" s="105" t="s">
        <v>8</v>
      </c>
      <c r="R52" s="105" t="s">
        <v>89</v>
      </c>
      <c r="S52" s="105" t="s">
        <v>100</v>
      </c>
      <c r="T52" s="163"/>
    </row>
    <row r="53" spans="1:20" s="37" customFormat="1" ht="18" x14ac:dyDescent="0.3">
      <c r="A53" s="117">
        <v>1724984</v>
      </c>
      <c r="B53" s="118">
        <v>1</v>
      </c>
      <c r="C53" s="118" t="s">
        <v>157</v>
      </c>
      <c r="D53" s="118" t="s">
        <v>4</v>
      </c>
      <c r="E53" s="119">
        <v>122.03</v>
      </c>
      <c r="F53" s="119"/>
      <c r="G53" s="119"/>
      <c r="H53" s="119"/>
      <c r="I53" s="119"/>
      <c r="J53" s="119"/>
      <c r="K53" s="119">
        <v>50</v>
      </c>
      <c r="L53" s="179" t="s">
        <v>101</v>
      </c>
      <c r="M53" s="163" t="s">
        <v>110</v>
      </c>
      <c r="N53" s="163" t="s">
        <v>111</v>
      </c>
      <c r="O53" s="118" t="s">
        <v>145</v>
      </c>
      <c r="P53" s="118"/>
      <c r="Q53" s="105" t="s">
        <v>8</v>
      </c>
      <c r="R53" s="105" t="s">
        <v>89</v>
      </c>
      <c r="S53" s="105" t="s">
        <v>100</v>
      </c>
      <c r="T53" s="163"/>
    </row>
    <row r="54" spans="1:20" s="37" customFormat="1" ht="18" x14ac:dyDescent="0.3">
      <c r="A54" s="117">
        <v>1725044</v>
      </c>
      <c r="B54" s="118">
        <v>1</v>
      </c>
      <c r="C54" s="118" t="s">
        <v>157</v>
      </c>
      <c r="D54" s="118" t="s">
        <v>4</v>
      </c>
      <c r="E54" s="119">
        <v>133.19999999999999</v>
      </c>
      <c r="F54" s="119"/>
      <c r="G54" s="119"/>
      <c r="H54" s="119"/>
      <c r="I54" s="119"/>
      <c r="J54" s="119"/>
      <c r="K54" s="119">
        <v>50</v>
      </c>
      <c r="L54" s="179" t="s">
        <v>101</v>
      </c>
      <c r="M54" s="163" t="s">
        <v>107</v>
      </c>
      <c r="N54" s="163" t="s">
        <v>111</v>
      </c>
      <c r="O54" s="118" t="s">
        <v>145</v>
      </c>
      <c r="P54" s="118"/>
      <c r="Q54" s="105" t="s">
        <v>8</v>
      </c>
      <c r="R54" s="105" t="s">
        <v>89</v>
      </c>
      <c r="S54" s="105" t="s">
        <v>100</v>
      </c>
      <c r="T54" s="163"/>
    </row>
    <row r="55" spans="1:20" s="37" customFormat="1" ht="18" x14ac:dyDescent="0.3">
      <c r="A55" s="117">
        <v>1725043</v>
      </c>
      <c r="B55" s="118">
        <v>1</v>
      </c>
      <c r="C55" s="118" t="s">
        <v>157</v>
      </c>
      <c r="D55" s="118" t="s">
        <v>4</v>
      </c>
      <c r="E55" s="119">
        <v>132.51</v>
      </c>
      <c r="F55" s="119"/>
      <c r="G55" s="119"/>
      <c r="H55" s="119"/>
      <c r="I55" s="119"/>
      <c r="J55" s="119"/>
      <c r="K55" s="119">
        <v>33.94</v>
      </c>
      <c r="L55" s="179" t="s">
        <v>101</v>
      </c>
      <c r="M55" s="163" t="s">
        <v>107</v>
      </c>
      <c r="N55" s="163" t="s">
        <v>141</v>
      </c>
      <c r="O55" s="118" t="s">
        <v>145</v>
      </c>
      <c r="P55" s="118"/>
      <c r="Q55" s="105" t="s">
        <v>8</v>
      </c>
      <c r="R55" s="105" t="s">
        <v>89</v>
      </c>
      <c r="S55" s="105" t="s">
        <v>100</v>
      </c>
      <c r="T55" s="163"/>
    </row>
    <row r="56" spans="1:20" s="37" customFormat="1" ht="18" x14ac:dyDescent="0.3">
      <c r="A56" s="120"/>
      <c r="B56" s="121"/>
      <c r="C56" s="121"/>
      <c r="D56" s="121"/>
      <c r="E56" s="121"/>
      <c r="F56" s="121"/>
      <c r="G56" s="121"/>
      <c r="H56" s="121"/>
      <c r="I56" s="121"/>
      <c r="J56" s="121"/>
      <c r="K56" s="121"/>
      <c r="L56" s="170"/>
      <c r="M56" s="160" t="s">
        <v>146</v>
      </c>
      <c r="N56" s="170"/>
      <c r="O56" s="121"/>
      <c r="P56" s="89"/>
      <c r="Q56" s="89"/>
      <c r="R56" s="89"/>
      <c r="S56" s="89"/>
      <c r="T56" s="185"/>
    </row>
    <row r="57" spans="1:20" s="36" customFormat="1" ht="18" x14ac:dyDescent="0.3">
      <c r="A57" s="117">
        <v>1724994</v>
      </c>
      <c r="B57" s="118">
        <v>1</v>
      </c>
      <c r="C57" s="118"/>
      <c r="D57" s="118" t="s">
        <v>4</v>
      </c>
      <c r="E57" s="119">
        <v>21.04</v>
      </c>
      <c r="F57" s="119"/>
      <c r="G57" s="119"/>
      <c r="H57" s="119"/>
      <c r="I57" s="119"/>
      <c r="J57" s="119"/>
      <c r="K57" s="119">
        <v>118.44</v>
      </c>
      <c r="L57" s="179" t="s">
        <v>101</v>
      </c>
      <c r="M57" s="163" t="s">
        <v>148</v>
      </c>
      <c r="N57" s="163" t="s">
        <v>141</v>
      </c>
      <c r="O57" s="118" t="s">
        <v>146</v>
      </c>
      <c r="P57" s="105"/>
      <c r="Q57" s="105" t="s">
        <v>8</v>
      </c>
      <c r="R57" s="105" t="s">
        <v>89</v>
      </c>
      <c r="S57" s="105" t="s">
        <v>100</v>
      </c>
      <c r="T57" s="163"/>
    </row>
    <row r="58" spans="1:20" s="37" customFormat="1" ht="18" x14ac:dyDescent="0.3">
      <c r="A58" s="117">
        <v>1724997</v>
      </c>
      <c r="B58" s="118">
        <v>1</v>
      </c>
      <c r="C58" s="118"/>
      <c r="D58" s="118" t="s">
        <v>4</v>
      </c>
      <c r="E58" s="119">
        <v>118.12</v>
      </c>
      <c r="F58" s="119" t="s">
        <v>100</v>
      </c>
      <c r="G58" s="119" t="s">
        <v>100</v>
      </c>
      <c r="H58" s="119" t="s">
        <v>100</v>
      </c>
      <c r="I58" s="119" t="s">
        <v>100</v>
      </c>
      <c r="J58" s="119" t="s">
        <v>100</v>
      </c>
      <c r="K58" s="119">
        <v>2.37</v>
      </c>
      <c r="L58" s="179" t="s">
        <v>101</v>
      </c>
      <c r="M58" s="163" t="s">
        <v>148</v>
      </c>
      <c r="N58" s="163" t="s">
        <v>141</v>
      </c>
      <c r="O58" s="118" t="s">
        <v>146</v>
      </c>
      <c r="P58" s="105"/>
      <c r="Q58" s="105" t="s">
        <v>8</v>
      </c>
      <c r="R58" s="105" t="s">
        <v>89</v>
      </c>
      <c r="S58" s="105" t="s">
        <v>100</v>
      </c>
      <c r="T58" s="163"/>
    </row>
    <row r="59" spans="1:20" s="37" customFormat="1" ht="18" x14ac:dyDescent="0.3">
      <c r="A59" s="20"/>
      <c r="B59" s="16"/>
      <c r="C59" s="16"/>
      <c r="D59" s="16"/>
      <c r="E59" s="19"/>
      <c r="F59" s="19"/>
      <c r="G59" s="19"/>
      <c r="H59" s="19"/>
      <c r="I59" s="19"/>
      <c r="J59" s="19"/>
      <c r="K59" s="16"/>
      <c r="L59" s="56"/>
      <c r="M59" s="58"/>
      <c r="N59" s="57"/>
      <c r="O59" s="20"/>
      <c r="P59" s="20"/>
      <c r="Q59" s="20"/>
      <c r="R59" s="20"/>
      <c r="S59" s="20"/>
      <c r="T59" s="59"/>
    </row>
    <row r="60" spans="1:20" s="37" customFormat="1" ht="18" x14ac:dyDescent="0.3">
      <c r="A60" s="20"/>
      <c r="B60" s="16"/>
      <c r="C60" s="16"/>
      <c r="D60" s="16"/>
      <c r="E60" s="19"/>
      <c r="F60" s="19"/>
      <c r="G60" s="19"/>
      <c r="H60" s="19"/>
      <c r="I60" s="19"/>
      <c r="J60" s="19"/>
      <c r="K60" s="16"/>
      <c r="L60" s="56"/>
      <c r="M60" s="58"/>
      <c r="N60" s="57"/>
      <c r="O60" s="20"/>
      <c r="P60" s="20"/>
      <c r="Q60" s="20"/>
      <c r="R60" s="20"/>
      <c r="S60" s="20"/>
      <c r="T60" s="59"/>
    </row>
    <row r="61" spans="1:20" s="37" customFormat="1" ht="18" x14ac:dyDescent="0.3">
      <c r="A61" s="20"/>
      <c r="B61" s="16"/>
      <c r="C61" s="16"/>
      <c r="D61" s="16"/>
      <c r="E61" s="19"/>
      <c r="F61" s="19"/>
      <c r="G61" s="19"/>
      <c r="H61" s="19"/>
      <c r="I61" s="19"/>
      <c r="J61" s="19"/>
      <c r="K61" s="16"/>
      <c r="L61" s="56"/>
      <c r="M61" s="58"/>
      <c r="N61" s="57"/>
      <c r="O61" s="20"/>
      <c r="P61" s="20"/>
      <c r="Q61" s="20"/>
      <c r="R61" s="20"/>
      <c r="S61" s="20"/>
      <c r="T61" s="59"/>
    </row>
    <row r="62" spans="1:20" s="37" customFormat="1" ht="18" x14ac:dyDescent="0.3">
      <c r="A62" s="20"/>
      <c r="B62" s="16"/>
      <c r="C62" s="16"/>
      <c r="D62" s="16"/>
      <c r="E62" s="19"/>
      <c r="F62" s="19"/>
      <c r="G62" s="19"/>
      <c r="H62" s="19"/>
      <c r="I62" s="19"/>
      <c r="J62" s="19"/>
      <c r="K62" s="16"/>
      <c r="L62" s="56"/>
      <c r="M62" s="58"/>
      <c r="N62" s="57"/>
      <c r="O62" s="20"/>
      <c r="P62" s="20"/>
      <c r="Q62" s="20"/>
      <c r="R62" s="20"/>
      <c r="S62" s="20"/>
      <c r="T62" s="59"/>
    </row>
    <row r="63" spans="1:20" s="37" customFormat="1" ht="18" x14ac:dyDescent="0.3">
      <c r="A63" s="20"/>
      <c r="B63" s="16"/>
      <c r="C63" s="16"/>
      <c r="D63" s="16"/>
      <c r="E63" s="19"/>
      <c r="F63" s="19"/>
      <c r="G63" s="19"/>
      <c r="H63" s="19"/>
      <c r="I63" s="19"/>
      <c r="J63" s="19"/>
      <c r="K63" s="16"/>
      <c r="L63" s="56"/>
      <c r="M63" s="58"/>
      <c r="N63" s="57"/>
      <c r="O63" s="20"/>
      <c r="P63" s="20"/>
      <c r="Q63" s="20"/>
      <c r="R63" s="20"/>
      <c r="S63" s="20"/>
      <c r="T63" s="59"/>
    </row>
    <row r="64" spans="1:20" s="37" customFormat="1" ht="18" x14ac:dyDescent="0.3">
      <c r="A64" s="20"/>
      <c r="B64" s="16"/>
      <c r="C64" s="16"/>
      <c r="D64" s="16"/>
      <c r="E64" s="19"/>
      <c r="F64" s="19"/>
      <c r="G64" s="19"/>
      <c r="H64" s="19"/>
      <c r="I64" s="19"/>
      <c r="J64" s="19"/>
      <c r="K64" s="16"/>
      <c r="L64" s="56"/>
      <c r="M64" s="58"/>
      <c r="N64" s="57"/>
      <c r="O64" s="20"/>
      <c r="P64" s="20"/>
      <c r="Q64" s="20"/>
      <c r="R64" s="20"/>
      <c r="S64" s="20"/>
      <c r="T64" s="59"/>
    </row>
    <row r="65" spans="1:20" s="37" customFormat="1" ht="18" x14ac:dyDescent="0.3">
      <c r="A65" s="20"/>
      <c r="B65" s="16"/>
      <c r="C65" s="16"/>
      <c r="D65" s="16"/>
      <c r="E65" s="19"/>
      <c r="F65" s="19"/>
      <c r="G65" s="19"/>
      <c r="H65" s="19"/>
      <c r="I65" s="19"/>
      <c r="J65" s="19"/>
      <c r="K65" s="16"/>
      <c r="L65" s="56"/>
      <c r="M65" s="58"/>
      <c r="N65" s="57"/>
      <c r="O65" s="20"/>
      <c r="P65" s="20"/>
      <c r="Q65" s="20"/>
      <c r="R65" s="20"/>
      <c r="S65" s="20"/>
      <c r="T65" s="59"/>
    </row>
    <row r="66" spans="1:20" s="37" customFormat="1" ht="18" x14ac:dyDescent="0.3">
      <c r="A66" s="20"/>
      <c r="B66" s="16"/>
      <c r="C66" s="16"/>
      <c r="D66" s="16"/>
      <c r="E66" s="19"/>
      <c r="F66" s="19"/>
      <c r="G66" s="19"/>
      <c r="H66" s="19"/>
      <c r="I66" s="19"/>
      <c r="J66" s="19"/>
      <c r="K66" s="16"/>
      <c r="L66" s="56"/>
      <c r="M66" s="58"/>
      <c r="N66" s="57"/>
      <c r="O66" s="20"/>
      <c r="P66" s="20"/>
      <c r="Q66" s="20"/>
      <c r="R66" s="20"/>
      <c r="S66" s="20"/>
      <c r="T66" s="59"/>
    </row>
    <row r="67" spans="1:20" s="37" customFormat="1" ht="18" x14ac:dyDescent="0.3">
      <c r="A67" s="20"/>
      <c r="B67" s="16"/>
      <c r="C67" s="16"/>
      <c r="D67" s="16"/>
      <c r="E67" s="19"/>
      <c r="F67" s="19"/>
      <c r="G67" s="19"/>
      <c r="H67" s="19"/>
      <c r="I67" s="19"/>
      <c r="J67" s="19"/>
      <c r="K67" s="16"/>
      <c r="L67" s="56"/>
      <c r="M67" s="58"/>
      <c r="N67" s="57"/>
      <c r="O67" s="20"/>
      <c r="P67" s="20"/>
      <c r="Q67" s="20"/>
      <c r="R67" s="20"/>
      <c r="S67" s="20"/>
      <c r="T67" s="59"/>
    </row>
    <row r="68" spans="1:20" s="37" customFormat="1" ht="18" x14ac:dyDescent="0.3">
      <c r="A68" s="20"/>
      <c r="B68" s="16"/>
      <c r="C68" s="16"/>
      <c r="D68" s="16"/>
      <c r="E68" s="19"/>
      <c r="F68" s="19"/>
      <c r="G68" s="19"/>
      <c r="H68" s="19"/>
      <c r="I68" s="19"/>
      <c r="J68" s="19"/>
      <c r="K68" s="16"/>
      <c r="L68" s="56"/>
      <c r="M68" s="58"/>
      <c r="N68" s="57"/>
      <c r="O68" s="20"/>
      <c r="P68" s="20"/>
      <c r="Q68" s="20"/>
      <c r="R68" s="20"/>
      <c r="S68" s="20"/>
      <c r="T68" s="59"/>
    </row>
    <row r="69" spans="1:20" s="37" customFormat="1" ht="18" x14ac:dyDescent="0.3">
      <c r="A69" s="20"/>
      <c r="B69" s="16"/>
      <c r="C69" s="16"/>
      <c r="D69" s="16"/>
      <c r="E69" s="19"/>
      <c r="F69" s="19"/>
      <c r="G69" s="19"/>
      <c r="H69" s="19"/>
      <c r="I69" s="19"/>
      <c r="J69" s="19"/>
      <c r="K69" s="16"/>
      <c r="L69" s="56"/>
      <c r="M69" s="58"/>
      <c r="N69" s="57"/>
      <c r="O69" s="20"/>
      <c r="P69" s="20"/>
      <c r="Q69" s="20"/>
      <c r="R69" s="20"/>
      <c r="S69" s="20"/>
      <c r="T69" s="59"/>
    </row>
    <row r="70" spans="1:20" s="37" customFormat="1" ht="18" x14ac:dyDescent="0.3">
      <c r="A70" s="20"/>
      <c r="B70" s="16"/>
      <c r="C70" s="16"/>
      <c r="D70" s="16"/>
      <c r="E70" s="19"/>
      <c r="F70" s="19"/>
      <c r="G70" s="19"/>
      <c r="H70" s="19"/>
      <c r="I70" s="19"/>
      <c r="J70" s="19"/>
      <c r="K70" s="16"/>
      <c r="L70" s="56"/>
      <c r="M70" s="58"/>
      <c r="N70" s="57"/>
      <c r="O70" s="20"/>
      <c r="P70" s="20"/>
      <c r="Q70" s="20"/>
      <c r="R70" s="20"/>
      <c r="S70" s="20"/>
      <c r="T70" s="59"/>
    </row>
    <row r="71" spans="1:20" s="37" customFormat="1" ht="18" x14ac:dyDescent="0.3">
      <c r="A71" s="20"/>
      <c r="B71" s="16"/>
      <c r="C71" s="16"/>
      <c r="D71" s="16"/>
      <c r="E71" s="19"/>
      <c r="F71" s="19"/>
      <c r="G71" s="19"/>
      <c r="H71" s="19"/>
      <c r="I71" s="19"/>
      <c r="J71" s="19"/>
      <c r="K71" s="16"/>
      <c r="L71" s="56"/>
      <c r="M71" s="58"/>
      <c r="N71" s="57"/>
      <c r="O71" s="20"/>
      <c r="P71" s="20"/>
      <c r="Q71" s="20"/>
      <c r="R71" s="20"/>
      <c r="S71" s="20"/>
      <c r="T71" s="59"/>
    </row>
    <row r="72" spans="1:20" s="37" customFormat="1" ht="18" x14ac:dyDescent="0.3">
      <c r="A72" s="20"/>
      <c r="B72" s="16"/>
      <c r="C72" s="16"/>
      <c r="D72" s="16"/>
      <c r="E72" s="19"/>
      <c r="F72" s="19"/>
      <c r="G72" s="19"/>
      <c r="H72" s="19"/>
      <c r="I72" s="19"/>
      <c r="J72" s="19"/>
      <c r="K72" s="16"/>
      <c r="L72" s="56"/>
      <c r="M72" s="58"/>
      <c r="N72" s="57"/>
      <c r="O72" s="20"/>
      <c r="P72" s="20"/>
      <c r="Q72" s="20"/>
      <c r="R72" s="20"/>
      <c r="S72" s="20"/>
      <c r="T72" s="59"/>
    </row>
    <row r="73" spans="1:20" s="37" customFormat="1" ht="18" x14ac:dyDescent="0.3">
      <c r="A73" s="20"/>
      <c r="B73" s="16"/>
      <c r="C73" s="16"/>
      <c r="D73" s="16"/>
      <c r="E73" s="19"/>
      <c r="F73" s="19"/>
      <c r="G73" s="19"/>
      <c r="H73" s="19"/>
      <c r="I73" s="19"/>
      <c r="J73" s="19"/>
      <c r="K73" s="16"/>
      <c r="L73" s="56"/>
      <c r="M73" s="58"/>
      <c r="N73" s="57"/>
      <c r="O73" s="20"/>
      <c r="P73" s="20"/>
      <c r="Q73" s="20"/>
      <c r="R73" s="20"/>
      <c r="S73" s="20"/>
      <c r="T73" s="59"/>
    </row>
    <row r="74" spans="1:20" s="37" customFormat="1" ht="18" x14ac:dyDescent="0.3">
      <c r="A74" s="20"/>
      <c r="B74" s="16"/>
      <c r="C74" s="16"/>
      <c r="D74" s="16"/>
      <c r="E74" s="19"/>
      <c r="F74" s="19"/>
      <c r="G74" s="19"/>
      <c r="H74" s="19"/>
      <c r="I74" s="19"/>
      <c r="J74" s="19"/>
      <c r="K74" s="16"/>
      <c r="L74" s="56"/>
      <c r="M74" s="58"/>
      <c r="N74" s="57"/>
      <c r="O74" s="20"/>
      <c r="P74" s="20"/>
      <c r="Q74" s="20"/>
      <c r="R74" s="20"/>
      <c r="S74" s="20"/>
      <c r="T74" s="59"/>
    </row>
    <row r="75" spans="1:20" s="37" customFormat="1" ht="18" x14ac:dyDescent="0.3">
      <c r="A75" s="20"/>
      <c r="B75" s="16"/>
      <c r="C75" s="16"/>
      <c r="D75" s="16"/>
      <c r="E75" s="19"/>
      <c r="F75" s="19"/>
      <c r="G75" s="19"/>
      <c r="H75" s="19"/>
      <c r="I75" s="19"/>
      <c r="J75" s="19"/>
      <c r="K75" s="16"/>
      <c r="L75" s="56"/>
      <c r="M75" s="58"/>
      <c r="N75" s="57"/>
      <c r="O75" s="20"/>
      <c r="P75" s="20"/>
      <c r="Q75" s="20"/>
      <c r="R75" s="20"/>
      <c r="S75" s="20"/>
      <c r="T75" s="59"/>
    </row>
    <row r="76" spans="1:20" s="37" customFormat="1" ht="18" x14ac:dyDescent="0.3">
      <c r="A76" s="20"/>
      <c r="B76" s="16"/>
      <c r="C76" s="16"/>
      <c r="D76" s="16"/>
      <c r="E76" s="19"/>
      <c r="F76" s="19"/>
      <c r="G76" s="19"/>
      <c r="H76" s="19"/>
      <c r="I76" s="19"/>
      <c r="J76" s="19"/>
      <c r="K76" s="16"/>
      <c r="L76" s="56"/>
      <c r="M76" s="58"/>
      <c r="N76" s="57"/>
      <c r="O76" s="20"/>
      <c r="P76" s="20"/>
      <c r="Q76" s="20"/>
      <c r="R76" s="20"/>
      <c r="S76" s="20"/>
      <c r="T76" s="59"/>
    </row>
    <row r="77" spans="1:20" s="37" customFormat="1" ht="18" x14ac:dyDescent="0.3">
      <c r="A77" s="20"/>
      <c r="B77" s="16"/>
      <c r="C77" s="16"/>
      <c r="D77" s="16"/>
      <c r="E77" s="19"/>
      <c r="F77" s="19"/>
      <c r="G77" s="19"/>
      <c r="H77" s="19"/>
      <c r="I77" s="19"/>
      <c r="J77" s="19"/>
      <c r="K77" s="16"/>
      <c r="L77" s="56"/>
      <c r="M77" s="58"/>
      <c r="N77" s="57"/>
      <c r="O77" s="20"/>
      <c r="P77" s="20"/>
      <c r="Q77" s="20"/>
      <c r="R77" s="20"/>
      <c r="S77" s="20"/>
      <c r="T77" s="59"/>
    </row>
    <row r="78" spans="1:20" s="37" customFormat="1" ht="18" x14ac:dyDescent="0.3">
      <c r="A78" s="20"/>
      <c r="B78" s="16"/>
      <c r="C78" s="16"/>
      <c r="D78" s="16"/>
      <c r="E78" s="19"/>
      <c r="F78" s="19"/>
      <c r="G78" s="19"/>
      <c r="H78" s="19"/>
      <c r="I78" s="19"/>
      <c r="J78" s="19"/>
      <c r="K78" s="16"/>
      <c r="L78" s="56"/>
      <c r="M78" s="58"/>
      <c r="N78" s="57"/>
      <c r="O78" s="20"/>
      <c r="P78" s="20"/>
      <c r="Q78" s="20"/>
      <c r="R78" s="20"/>
      <c r="S78" s="20"/>
      <c r="T78" s="59"/>
    </row>
    <row r="79" spans="1:20" s="37" customFormat="1" ht="18" x14ac:dyDescent="0.3">
      <c r="A79" s="20"/>
      <c r="B79" s="16"/>
      <c r="C79" s="16"/>
      <c r="D79" s="16"/>
      <c r="E79" s="19"/>
      <c r="F79" s="19"/>
      <c r="G79" s="19"/>
      <c r="H79" s="19"/>
      <c r="I79" s="19"/>
      <c r="J79" s="19"/>
      <c r="K79" s="16"/>
      <c r="L79" s="56"/>
      <c r="M79" s="58"/>
      <c r="N79" s="57"/>
      <c r="O79" s="20"/>
      <c r="P79" s="20"/>
      <c r="Q79" s="20"/>
      <c r="R79" s="20"/>
      <c r="S79" s="20"/>
      <c r="T79" s="59"/>
    </row>
    <row r="80" spans="1:20" s="37" customFormat="1" ht="18" x14ac:dyDescent="0.3">
      <c r="A80" s="20"/>
      <c r="B80" s="16"/>
      <c r="C80" s="16"/>
      <c r="D80" s="16"/>
      <c r="E80" s="19"/>
      <c r="F80" s="19"/>
      <c r="G80" s="19"/>
      <c r="H80" s="19"/>
      <c r="I80" s="19"/>
      <c r="J80" s="19"/>
      <c r="K80" s="16"/>
      <c r="L80" s="56"/>
      <c r="M80" s="58"/>
      <c r="N80" s="57"/>
      <c r="O80" s="20"/>
      <c r="P80" s="20"/>
      <c r="Q80" s="20"/>
      <c r="R80" s="20"/>
      <c r="S80" s="20"/>
      <c r="T80" s="59"/>
    </row>
    <row r="81" spans="1:20" s="37" customFormat="1" ht="18" x14ac:dyDescent="0.3">
      <c r="A81" s="20"/>
      <c r="B81" s="16"/>
      <c r="C81" s="16"/>
      <c r="D81" s="16"/>
      <c r="E81" s="19"/>
      <c r="F81" s="19"/>
      <c r="G81" s="19"/>
      <c r="H81" s="19"/>
      <c r="I81" s="19"/>
      <c r="J81" s="19"/>
      <c r="K81" s="16"/>
      <c r="L81" s="56"/>
      <c r="M81" s="58"/>
      <c r="N81" s="57"/>
      <c r="O81" s="20"/>
      <c r="P81" s="20"/>
      <c r="Q81" s="20"/>
      <c r="R81" s="20"/>
      <c r="S81" s="20"/>
      <c r="T81" s="59"/>
    </row>
    <row r="82" spans="1:20" s="37" customFormat="1" ht="18" x14ac:dyDescent="0.3">
      <c r="A82" s="20"/>
      <c r="B82" s="16"/>
      <c r="C82" s="16"/>
      <c r="D82" s="16"/>
      <c r="E82" s="19"/>
      <c r="F82" s="19"/>
      <c r="G82" s="19"/>
      <c r="H82" s="19"/>
      <c r="I82" s="19"/>
      <c r="J82" s="19"/>
      <c r="K82" s="16"/>
      <c r="L82" s="56"/>
      <c r="M82" s="58"/>
      <c r="N82" s="57"/>
      <c r="O82" s="20"/>
      <c r="P82" s="20"/>
      <c r="Q82" s="20"/>
      <c r="R82" s="20"/>
      <c r="S82" s="20"/>
      <c r="T82" s="59"/>
    </row>
    <row r="83" spans="1:20" s="37" customFormat="1" ht="18" x14ac:dyDescent="0.3">
      <c r="A83" s="20"/>
      <c r="B83" s="16"/>
      <c r="C83" s="16"/>
      <c r="D83" s="16"/>
      <c r="E83" s="19"/>
      <c r="F83" s="19"/>
      <c r="G83" s="19"/>
      <c r="H83" s="19"/>
      <c r="I83" s="19"/>
      <c r="J83" s="19"/>
      <c r="K83" s="16"/>
      <c r="L83" s="56"/>
      <c r="M83" s="58"/>
      <c r="N83" s="57"/>
      <c r="O83" s="20"/>
      <c r="P83" s="20"/>
      <c r="Q83" s="20"/>
      <c r="R83" s="20"/>
      <c r="S83" s="20"/>
      <c r="T83" s="59"/>
    </row>
    <row r="84" spans="1:20" s="37" customFormat="1" ht="18" x14ac:dyDescent="0.3">
      <c r="A84" s="20"/>
      <c r="B84" s="16"/>
      <c r="C84" s="16"/>
      <c r="D84" s="16"/>
      <c r="E84" s="19"/>
      <c r="F84" s="19"/>
      <c r="G84" s="19"/>
      <c r="H84" s="19"/>
      <c r="I84" s="19"/>
      <c r="J84" s="19"/>
      <c r="K84" s="16"/>
      <c r="L84" s="56"/>
      <c r="M84" s="58"/>
      <c r="N84" s="57"/>
      <c r="O84" s="20"/>
      <c r="P84" s="20"/>
      <c r="Q84" s="20"/>
      <c r="R84" s="20"/>
      <c r="S84" s="20"/>
      <c r="T84" s="59"/>
    </row>
    <row r="85" spans="1:20" s="37" customFormat="1" ht="18" x14ac:dyDescent="0.3">
      <c r="A85" s="20"/>
      <c r="B85" s="16"/>
      <c r="C85" s="16"/>
      <c r="D85" s="16"/>
      <c r="E85" s="19"/>
      <c r="F85" s="19"/>
      <c r="G85" s="19"/>
      <c r="H85" s="19"/>
      <c r="I85" s="19"/>
      <c r="J85" s="19"/>
      <c r="K85" s="16"/>
      <c r="L85" s="56"/>
      <c r="M85" s="58"/>
      <c r="N85" s="57"/>
      <c r="O85" s="20"/>
      <c r="P85" s="20"/>
      <c r="Q85" s="20"/>
      <c r="R85" s="20"/>
      <c r="S85" s="20"/>
      <c r="T85" s="59"/>
    </row>
    <row r="86" spans="1:20" s="37" customFormat="1" ht="18" x14ac:dyDescent="0.3">
      <c r="A86" s="20"/>
      <c r="B86" s="16"/>
      <c r="C86" s="16"/>
      <c r="D86" s="16"/>
      <c r="E86" s="19"/>
      <c r="F86" s="19"/>
      <c r="G86" s="19"/>
      <c r="H86" s="19"/>
      <c r="I86" s="19"/>
      <c r="J86" s="19"/>
      <c r="K86" s="16"/>
      <c r="L86" s="56"/>
      <c r="M86" s="58"/>
      <c r="N86" s="57"/>
      <c r="O86" s="20"/>
      <c r="P86" s="20"/>
      <c r="Q86" s="20"/>
      <c r="R86" s="20"/>
      <c r="S86" s="20"/>
      <c r="T86" s="59"/>
    </row>
    <row r="87" spans="1:20" s="37" customFormat="1" ht="18" x14ac:dyDescent="0.3">
      <c r="A87" s="20"/>
      <c r="B87" s="16"/>
      <c r="C87" s="16"/>
      <c r="D87" s="16"/>
      <c r="E87" s="19"/>
      <c r="F87" s="19"/>
      <c r="G87" s="19"/>
      <c r="H87" s="19"/>
      <c r="I87" s="19"/>
      <c r="J87" s="19"/>
      <c r="K87" s="16"/>
      <c r="L87" s="56"/>
      <c r="M87" s="58"/>
      <c r="N87" s="57"/>
      <c r="O87" s="20"/>
      <c r="P87" s="20"/>
      <c r="Q87" s="20"/>
      <c r="R87" s="20"/>
      <c r="S87" s="20"/>
      <c r="T87" s="59"/>
    </row>
    <row r="88" spans="1:20" s="37" customFormat="1" ht="18" x14ac:dyDescent="0.3">
      <c r="A88" s="20"/>
      <c r="B88" s="16"/>
      <c r="C88" s="16"/>
      <c r="D88" s="16"/>
      <c r="E88" s="19"/>
      <c r="F88" s="19"/>
      <c r="G88" s="19"/>
      <c r="H88" s="19"/>
      <c r="I88" s="19"/>
      <c r="J88" s="19"/>
      <c r="K88" s="16"/>
      <c r="L88" s="56"/>
      <c r="M88" s="58"/>
      <c r="N88" s="57"/>
      <c r="O88" s="20"/>
      <c r="P88" s="20"/>
      <c r="Q88" s="20"/>
      <c r="R88" s="20"/>
      <c r="S88" s="20"/>
      <c r="T88" s="59"/>
    </row>
    <row r="89" spans="1:20" s="37" customFormat="1" ht="18" x14ac:dyDescent="0.3">
      <c r="A89" s="20"/>
      <c r="B89" s="16"/>
      <c r="C89" s="16"/>
      <c r="D89" s="16"/>
      <c r="E89" s="19"/>
      <c r="F89" s="19"/>
      <c r="G89" s="19"/>
      <c r="H89" s="19"/>
      <c r="I89" s="19"/>
      <c r="J89" s="19"/>
      <c r="K89" s="16"/>
      <c r="L89" s="56"/>
      <c r="M89" s="58"/>
      <c r="N89" s="57"/>
      <c r="O89" s="20"/>
      <c r="P89" s="20"/>
      <c r="Q89" s="20"/>
      <c r="R89" s="20"/>
      <c r="S89" s="20"/>
      <c r="T89" s="59"/>
    </row>
    <row r="90" spans="1:20" s="37" customFormat="1" ht="18" x14ac:dyDescent="0.3">
      <c r="A90" s="20"/>
      <c r="B90" s="16"/>
      <c r="C90" s="16"/>
      <c r="D90" s="16"/>
      <c r="E90" s="19"/>
      <c r="F90" s="19"/>
      <c r="G90" s="19"/>
      <c r="H90" s="19"/>
      <c r="I90" s="19"/>
      <c r="J90" s="19"/>
      <c r="K90" s="16"/>
      <c r="L90" s="56"/>
      <c r="M90" s="58"/>
      <c r="N90" s="57"/>
      <c r="O90" s="20"/>
      <c r="P90" s="20"/>
      <c r="Q90" s="20"/>
      <c r="R90" s="20"/>
      <c r="S90" s="20"/>
      <c r="T90" s="59"/>
    </row>
    <row r="91" spans="1:20" s="37" customFormat="1" ht="18" x14ac:dyDescent="0.3">
      <c r="A91" s="20"/>
      <c r="B91" s="16"/>
      <c r="C91" s="16"/>
      <c r="D91" s="16"/>
      <c r="E91" s="19"/>
      <c r="F91" s="19"/>
      <c r="G91" s="19"/>
      <c r="H91" s="19"/>
      <c r="I91" s="19"/>
      <c r="J91" s="19"/>
      <c r="K91" s="16"/>
      <c r="L91" s="56"/>
      <c r="M91" s="58"/>
      <c r="N91" s="57"/>
      <c r="O91" s="20"/>
      <c r="P91" s="20"/>
      <c r="Q91" s="20"/>
      <c r="R91" s="20"/>
      <c r="S91" s="20"/>
      <c r="T91" s="59"/>
    </row>
    <row r="92" spans="1:20" s="37" customFormat="1" ht="18" x14ac:dyDescent="0.3">
      <c r="A92" s="20"/>
      <c r="B92" s="16"/>
      <c r="C92" s="16"/>
      <c r="D92" s="16"/>
      <c r="E92" s="19"/>
      <c r="F92" s="19"/>
      <c r="G92" s="19"/>
      <c r="H92" s="19"/>
      <c r="I92" s="19"/>
      <c r="J92" s="19"/>
      <c r="K92" s="16"/>
      <c r="L92" s="56"/>
      <c r="M92" s="58"/>
      <c r="N92" s="57"/>
      <c r="O92" s="20"/>
      <c r="P92" s="20"/>
      <c r="Q92" s="20"/>
      <c r="R92" s="20"/>
      <c r="S92" s="20"/>
      <c r="T92" s="59"/>
    </row>
    <row r="93" spans="1:20" s="37" customFormat="1" ht="18" x14ac:dyDescent="0.3">
      <c r="A93" s="20"/>
      <c r="B93" s="16"/>
      <c r="C93" s="16"/>
      <c r="D93" s="16"/>
      <c r="E93" s="19"/>
      <c r="F93" s="19"/>
      <c r="G93" s="19"/>
      <c r="H93" s="19"/>
      <c r="I93" s="19"/>
      <c r="J93" s="19"/>
      <c r="K93" s="16"/>
      <c r="L93" s="56"/>
      <c r="M93" s="58"/>
      <c r="N93" s="57"/>
      <c r="O93" s="20"/>
      <c r="P93" s="20"/>
      <c r="Q93" s="20"/>
      <c r="R93" s="20"/>
      <c r="S93" s="20"/>
      <c r="T93" s="59"/>
    </row>
    <row r="94" spans="1:20" s="37" customFormat="1" ht="18" x14ac:dyDescent="0.3">
      <c r="A94" s="20"/>
      <c r="B94" s="16"/>
      <c r="C94" s="16"/>
      <c r="D94" s="16"/>
      <c r="E94" s="19"/>
      <c r="F94" s="19"/>
      <c r="G94" s="19"/>
      <c r="H94" s="19"/>
      <c r="I94" s="19"/>
      <c r="J94" s="19"/>
      <c r="K94" s="16"/>
      <c r="L94" s="56"/>
      <c r="M94" s="58"/>
      <c r="N94" s="57"/>
      <c r="O94" s="20"/>
      <c r="P94" s="20"/>
      <c r="Q94" s="20"/>
      <c r="R94" s="20"/>
      <c r="S94" s="20"/>
      <c r="T94" s="59"/>
    </row>
    <row r="95" spans="1:20" s="37" customFormat="1" ht="18" x14ac:dyDescent="0.3">
      <c r="A95" s="20"/>
      <c r="B95" s="16"/>
      <c r="C95" s="16"/>
      <c r="D95" s="16"/>
      <c r="E95" s="19"/>
      <c r="F95" s="19"/>
      <c r="G95" s="19"/>
      <c r="H95" s="19"/>
      <c r="I95" s="19"/>
      <c r="J95" s="19"/>
      <c r="K95" s="16"/>
      <c r="L95" s="56"/>
      <c r="M95" s="58"/>
      <c r="N95" s="57"/>
      <c r="O95" s="20"/>
      <c r="P95" s="20"/>
      <c r="Q95" s="20"/>
      <c r="R95" s="20"/>
      <c r="S95" s="20"/>
      <c r="T95" s="59"/>
    </row>
    <row r="96" spans="1:20" s="37" customFormat="1" ht="18" x14ac:dyDescent="0.3">
      <c r="A96" s="20"/>
      <c r="B96" s="16"/>
      <c r="C96" s="16"/>
      <c r="D96" s="16"/>
      <c r="E96" s="19"/>
      <c r="F96" s="19"/>
      <c r="G96" s="19"/>
      <c r="H96" s="19"/>
      <c r="I96" s="19"/>
      <c r="J96" s="19"/>
      <c r="K96" s="16"/>
      <c r="L96" s="56"/>
      <c r="M96" s="58"/>
      <c r="N96" s="57"/>
      <c r="O96" s="20"/>
      <c r="P96" s="20"/>
      <c r="Q96" s="20"/>
      <c r="R96" s="20"/>
      <c r="S96" s="20"/>
      <c r="T96" s="59"/>
    </row>
    <row r="97" spans="1:20" s="37" customFormat="1" ht="18" x14ac:dyDescent="0.3">
      <c r="A97" s="20"/>
      <c r="B97" s="16"/>
      <c r="C97" s="16"/>
      <c r="D97" s="16"/>
      <c r="E97" s="19"/>
      <c r="F97" s="19"/>
      <c r="G97" s="19"/>
      <c r="H97" s="19"/>
      <c r="I97" s="19"/>
      <c r="J97" s="19"/>
      <c r="K97" s="16"/>
      <c r="L97" s="56"/>
      <c r="M97" s="58"/>
      <c r="N97" s="57"/>
      <c r="O97" s="20"/>
      <c r="P97" s="20"/>
      <c r="Q97" s="20"/>
      <c r="R97" s="20"/>
      <c r="S97" s="20"/>
      <c r="T97" s="59"/>
    </row>
    <row r="98" spans="1:20" s="37" customFormat="1" ht="18" x14ac:dyDescent="0.3">
      <c r="A98" s="20"/>
      <c r="B98" s="16"/>
      <c r="C98" s="16"/>
      <c r="D98" s="16"/>
      <c r="E98" s="19"/>
      <c r="F98" s="19"/>
      <c r="G98" s="19"/>
      <c r="H98" s="19"/>
      <c r="I98" s="19"/>
      <c r="J98" s="19"/>
      <c r="K98" s="16"/>
      <c r="L98" s="56"/>
      <c r="M98" s="58"/>
      <c r="N98" s="57"/>
      <c r="O98" s="20"/>
      <c r="P98" s="20"/>
      <c r="Q98" s="20"/>
      <c r="R98" s="20"/>
      <c r="S98" s="20"/>
      <c r="T98" s="59"/>
    </row>
    <row r="99" spans="1:20" s="37" customFormat="1" ht="18" x14ac:dyDescent="0.3">
      <c r="A99" s="20"/>
      <c r="B99" s="16"/>
      <c r="C99" s="16"/>
      <c r="D99" s="16"/>
      <c r="E99" s="19"/>
      <c r="F99" s="19"/>
      <c r="G99" s="19"/>
      <c r="H99" s="19"/>
      <c r="I99" s="19"/>
      <c r="J99" s="19"/>
      <c r="K99" s="16"/>
      <c r="L99" s="56"/>
      <c r="M99" s="58"/>
      <c r="N99" s="57"/>
      <c r="O99" s="20"/>
      <c r="P99" s="20"/>
      <c r="Q99" s="20"/>
      <c r="R99" s="20"/>
      <c r="S99" s="20"/>
      <c r="T99" s="59"/>
    </row>
    <row r="100" spans="1:20" s="37" customFormat="1" ht="18" x14ac:dyDescent="0.3">
      <c r="A100" s="20"/>
      <c r="B100" s="16"/>
      <c r="C100" s="16"/>
      <c r="D100" s="16"/>
      <c r="E100" s="19"/>
      <c r="F100" s="19"/>
      <c r="G100" s="19"/>
      <c r="H100" s="19"/>
      <c r="I100" s="19"/>
      <c r="J100" s="19"/>
      <c r="K100" s="16"/>
      <c r="L100" s="56"/>
      <c r="M100" s="58"/>
      <c r="N100" s="57"/>
      <c r="O100" s="20"/>
      <c r="P100" s="20"/>
      <c r="Q100" s="20"/>
      <c r="R100" s="20"/>
      <c r="S100" s="20"/>
      <c r="T100" s="59"/>
    </row>
    <row r="101" spans="1:20" s="37" customFormat="1" ht="18" x14ac:dyDescent="0.3">
      <c r="A101" s="20"/>
      <c r="B101" s="16"/>
      <c r="C101" s="16"/>
      <c r="D101" s="16"/>
      <c r="E101" s="19"/>
      <c r="F101" s="19"/>
      <c r="G101" s="19"/>
      <c r="H101" s="19"/>
      <c r="I101" s="19"/>
      <c r="J101" s="19"/>
      <c r="K101" s="16"/>
      <c r="L101" s="56"/>
      <c r="M101" s="58"/>
      <c r="N101" s="57"/>
      <c r="O101" s="20"/>
      <c r="P101" s="20"/>
      <c r="Q101" s="20"/>
      <c r="R101" s="20"/>
      <c r="S101" s="20"/>
      <c r="T101" s="59"/>
    </row>
    <row r="102" spans="1:20" s="37" customFormat="1" ht="18" x14ac:dyDescent="0.3">
      <c r="A102" s="20"/>
      <c r="B102" s="16"/>
      <c r="C102" s="16"/>
      <c r="D102" s="16"/>
      <c r="E102" s="19"/>
      <c r="F102" s="19"/>
      <c r="G102" s="19"/>
      <c r="H102" s="19"/>
      <c r="I102" s="19"/>
      <c r="J102" s="19"/>
      <c r="K102" s="16"/>
      <c r="L102" s="56"/>
      <c r="M102" s="58"/>
      <c r="N102" s="57"/>
      <c r="O102" s="20"/>
      <c r="P102" s="20"/>
      <c r="Q102" s="20"/>
      <c r="R102" s="20"/>
      <c r="S102" s="20"/>
      <c r="T102" s="59"/>
    </row>
    <row r="103" spans="1:20" s="37" customFormat="1" ht="18" x14ac:dyDescent="0.3">
      <c r="A103" s="20"/>
      <c r="B103" s="16"/>
      <c r="C103" s="16"/>
      <c r="D103" s="16"/>
      <c r="E103" s="19"/>
      <c r="F103" s="19"/>
      <c r="G103" s="19"/>
      <c r="H103" s="19"/>
      <c r="I103" s="19"/>
      <c r="J103" s="19"/>
      <c r="K103" s="16"/>
      <c r="L103" s="56"/>
      <c r="M103" s="58"/>
      <c r="N103" s="57"/>
      <c r="O103" s="20"/>
      <c r="P103" s="20"/>
      <c r="Q103" s="20"/>
      <c r="R103" s="20"/>
      <c r="S103" s="20"/>
      <c r="T103" s="59"/>
    </row>
    <row r="104" spans="1:20" s="37" customFormat="1" ht="18" x14ac:dyDescent="0.3">
      <c r="A104" s="20"/>
      <c r="B104" s="16"/>
      <c r="C104" s="16"/>
      <c r="D104" s="16"/>
      <c r="E104" s="19"/>
      <c r="F104" s="19"/>
      <c r="G104" s="19"/>
      <c r="H104" s="19"/>
      <c r="I104" s="19"/>
      <c r="J104" s="19"/>
      <c r="K104" s="16"/>
      <c r="L104" s="56"/>
      <c r="M104" s="58"/>
      <c r="N104" s="57"/>
      <c r="O104" s="20"/>
      <c r="P104" s="20"/>
      <c r="Q104" s="20"/>
      <c r="R104" s="20"/>
      <c r="S104" s="20"/>
      <c r="T104" s="59"/>
    </row>
    <row r="105" spans="1:20" s="37" customFormat="1" ht="18" x14ac:dyDescent="0.3">
      <c r="A105" s="20"/>
      <c r="B105" s="16"/>
      <c r="C105" s="16"/>
      <c r="D105" s="16"/>
      <c r="E105" s="19"/>
      <c r="F105" s="19"/>
      <c r="G105" s="19"/>
      <c r="H105" s="19"/>
      <c r="I105" s="19"/>
      <c r="J105" s="19"/>
      <c r="K105" s="16"/>
      <c r="L105" s="56"/>
      <c r="M105" s="58"/>
      <c r="N105" s="57"/>
      <c r="O105" s="20"/>
      <c r="P105" s="20"/>
      <c r="Q105" s="20"/>
      <c r="R105" s="20"/>
      <c r="S105" s="20"/>
      <c r="T105" s="59"/>
    </row>
    <row r="106" spans="1:20" s="37" customFormat="1" ht="18" x14ac:dyDescent="0.3">
      <c r="A106" s="20"/>
      <c r="B106" s="16"/>
      <c r="C106" s="16"/>
      <c r="D106" s="16"/>
      <c r="E106" s="19"/>
      <c r="F106" s="19"/>
      <c r="G106" s="19"/>
      <c r="H106" s="19"/>
      <c r="I106" s="19"/>
      <c r="J106" s="19"/>
      <c r="K106" s="16"/>
      <c r="L106" s="56"/>
      <c r="M106" s="58"/>
      <c r="N106" s="57"/>
      <c r="O106" s="20"/>
      <c r="P106" s="20"/>
      <c r="Q106" s="20"/>
      <c r="R106" s="20"/>
      <c r="S106" s="20"/>
      <c r="T106" s="59"/>
    </row>
    <row r="107" spans="1:20" s="37" customFormat="1" ht="18" x14ac:dyDescent="0.3">
      <c r="A107" s="20"/>
      <c r="B107" s="16"/>
      <c r="C107" s="16"/>
      <c r="D107" s="16"/>
      <c r="E107" s="19"/>
      <c r="F107" s="19"/>
      <c r="G107" s="19"/>
      <c r="H107" s="19"/>
      <c r="I107" s="19"/>
      <c r="J107" s="19"/>
      <c r="K107" s="16"/>
      <c r="L107" s="56"/>
      <c r="M107" s="58"/>
      <c r="N107" s="57"/>
      <c r="O107" s="20"/>
      <c r="P107" s="20"/>
      <c r="Q107" s="20"/>
      <c r="R107" s="20"/>
      <c r="S107" s="20"/>
      <c r="T107" s="59"/>
    </row>
    <row r="108" spans="1:20" s="37" customFormat="1" ht="18" x14ac:dyDescent="0.3">
      <c r="A108" s="20"/>
      <c r="B108" s="16"/>
      <c r="C108" s="16"/>
      <c r="D108" s="16"/>
      <c r="E108" s="19"/>
      <c r="F108" s="19"/>
      <c r="G108" s="19"/>
      <c r="H108" s="19"/>
      <c r="I108" s="19"/>
      <c r="J108" s="19"/>
      <c r="K108" s="16"/>
      <c r="L108" s="56"/>
      <c r="M108" s="58"/>
      <c r="N108" s="57"/>
      <c r="O108" s="20"/>
      <c r="P108" s="20"/>
      <c r="Q108" s="20"/>
      <c r="R108" s="20"/>
      <c r="S108" s="20"/>
      <c r="T108" s="59"/>
    </row>
    <row r="109" spans="1:20" s="37" customFormat="1" ht="18" x14ac:dyDescent="0.3">
      <c r="A109" s="20"/>
      <c r="B109" s="16"/>
      <c r="C109" s="16"/>
      <c r="D109" s="16"/>
      <c r="E109" s="19"/>
      <c r="F109" s="19"/>
      <c r="G109" s="19"/>
      <c r="H109" s="19"/>
      <c r="I109" s="19"/>
      <c r="J109" s="19"/>
      <c r="K109" s="16"/>
      <c r="L109" s="56"/>
      <c r="M109" s="58"/>
      <c r="N109" s="57"/>
      <c r="O109" s="20"/>
      <c r="P109" s="20"/>
      <c r="Q109" s="20"/>
      <c r="R109" s="20"/>
      <c r="S109" s="20"/>
      <c r="T109" s="59"/>
    </row>
    <row r="110" spans="1:20" s="37" customFormat="1" ht="18" x14ac:dyDescent="0.3">
      <c r="A110" s="20"/>
      <c r="B110" s="16"/>
      <c r="C110" s="16"/>
      <c r="D110" s="16"/>
      <c r="E110" s="19"/>
      <c r="F110" s="19"/>
      <c r="G110" s="19"/>
      <c r="H110" s="19"/>
      <c r="I110" s="19"/>
      <c r="J110" s="19"/>
      <c r="K110" s="16"/>
      <c r="L110" s="56"/>
      <c r="M110" s="58"/>
      <c r="N110" s="57"/>
      <c r="O110" s="20"/>
      <c r="P110" s="20"/>
      <c r="Q110" s="20"/>
      <c r="R110" s="20"/>
      <c r="S110" s="20"/>
      <c r="T110" s="59"/>
    </row>
    <row r="111" spans="1:20" s="37" customFormat="1" ht="18" x14ac:dyDescent="0.3">
      <c r="A111" s="20"/>
      <c r="B111" s="16"/>
      <c r="C111" s="16"/>
      <c r="D111" s="16"/>
      <c r="E111" s="19"/>
      <c r="F111" s="19"/>
      <c r="G111" s="19"/>
      <c r="H111" s="19"/>
      <c r="I111" s="19"/>
      <c r="J111" s="19"/>
      <c r="K111" s="16"/>
      <c r="L111" s="56"/>
      <c r="M111" s="58"/>
      <c r="N111" s="57"/>
      <c r="O111" s="20"/>
      <c r="P111" s="20"/>
      <c r="Q111" s="20"/>
      <c r="R111" s="20"/>
      <c r="S111" s="20"/>
      <c r="T111" s="59"/>
    </row>
    <row r="112" spans="1:20" s="37" customFormat="1" ht="18" x14ac:dyDescent="0.3">
      <c r="A112" s="20"/>
      <c r="B112" s="16"/>
      <c r="C112" s="16"/>
      <c r="D112" s="16"/>
      <c r="E112" s="19"/>
      <c r="F112" s="19"/>
      <c r="G112" s="19"/>
      <c r="H112" s="19"/>
      <c r="I112" s="19"/>
      <c r="J112" s="19"/>
      <c r="K112" s="16"/>
      <c r="L112" s="56"/>
      <c r="M112" s="58"/>
      <c r="N112" s="57"/>
      <c r="O112" s="20"/>
      <c r="P112" s="20"/>
      <c r="Q112" s="20"/>
      <c r="R112" s="20"/>
      <c r="S112" s="20"/>
      <c r="T112" s="59"/>
    </row>
    <row r="113" spans="1:20" s="37" customFormat="1" ht="18" x14ac:dyDescent="0.3">
      <c r="A113" s="20"/>
      <c r="B113" s="16"/>
      <c r="C113" s="16"/>
      <c r="D113" s="16"/>
      <c r="E113" s="19"/>
      <c r="F113" s="19"/>
      <c r="G113" s="19"/>
      <c r="H113" s="19"/>
      <c r="I113" s="19"/>
      <c r="J113" s="19"/>
      <c r="K113" s="16"/>
      <c r="L113" s="56"/>
      <c r="M113" s="58"/>
      <c r="N113" s="57"/>
      <c r="O113" s="20"/>
      <c r="P113" s="20"/>
      <c r="Q113" s="20"/>
      <c r="R113" s="20"/>
      <c r="S113" s="20"/>
      <c r="T113" s="59"/>
    </row>
    <row r="114" spans="1:20" s="37" customFormat="1" ht="18" x14ac:dyDescent="0.3">
      <c r="A114" s="20"/>
      <c r="B114" s="16"/>
      <c r="C114" s="16"/>
      <c r="D114" s="16"/>
      <c r="E114" s="19"/>
      <c r="F114" s="19"/>
      <c r="G114" s="19"/>
      <c r="H114" s="19"/>
      <c r="I114" s="19"/>
      <c r="J114" s="19"/>
      <c r="K114" s="16"/>
      <c r="L114" s="56"/>
      <c r="M114" s="58"/>
      <c r="N114" s="57"/>
      <c r="O114" s="20"/>
      <c r="P114" s="20"/>
      <c r="Q114" s="20"/>
      <c r="R114" s="20"/>
      <c r="S114" s="20"/>
      <c r="T114" s="59"/>
    </row>
    <row r="115" spans="1:20" s="37" customFormat="1" ht="18" x14ac:dyDescent="0.3">
      <c r="A115" s="20"/>
      <c r="B115" s="16"/>
      <c r="C115" s="16"/>
      <c r="D115" s="16"/>
      <c r="E115" s="19"/>
      <c r="F115" s="19"/>
      <c r="G115" s="19"/>
      <c r="H115" s="19"/>
      <c r="I115" s="19"/>
      <c r="J115" s="19"/>
      <c r="K115" s="16"/>
      <c r="L115" s="56"/>
      <c r="M115" s="58"/>
      <c r="N115" s="57"/>
      <c r="O115" s="20"/>
      <c r="P115" s="20"/>
      <c r="Q115" s="20"/>
      <c r="R115" s="20"/>
      <c r="S115" s="20"/>
      <c r="T115" s="59"/>
    </row>
    <row r="116" spans="1:20" s="37" customFormat="1" ht="18" x14ac:dyDescent="0.3">
      <c r="A116" s="20"/>
      <c r="B116" s="16"/>
      <c r="C116" s="16"/>
      <c r="D116" s="16"/>
      <c r="E116" s="19"/>
      <c r="F116" s="19"/>
      <c r="G116" s="19"/>
      <c r="H116" s="19"/>
      <c r="I116" s="19"/>
      <c r="J116" s="19"/>
      <c r="K116" s="16"/>
      <c r="L116" s="56"/>
      <c r="M116" s="58"/>
      <c r="N116" s="57"/>
      <c r="O116" s="20"/>
      <c r="P116" s="20"/>
      <c r="Q116" s="20"/>
      <c r="R116" s="20"/>
      <c r="S116" s="20"/>
      <c r="T116" s="59"/>
    </row>
    <row r="117" spans="1:20" s="37" customFormat="1" ht="18" x14ac:dyDescent="0.3">
      <c r="A117" s="20"/>
      <c r="B117" s="16"/>
      <c r="C117" s="16"/>
      <c r="D117" s="16"/>
      <c r="E117" s="19"/>
      <c r="F117" s="19"/>
      <c r="G117" s="19"/>
      <c r="H117" s="19"/>
      <c r="I117" s="19"/>
      <c r="J117" s="19"/>
      <c r="K117" s="16"/>
      <c r="L117" s="56"/>
      <c r="M117" s="58"/>
      <c r="N117" s="57"/>
      <c r="O117" s="20"/>
      <c r="P117" s="20"/>
      <c r="Q117" s="20"/>
      <c r="R117" s="20"/>
      <c r="S117" s="20"/>
      <c r="T117" s="59"/>
    </row>
    <row r="118" spans="1:20" s="37" customFormat="1" ht="18" x14ac:dyDescent="0.3">
      <c r="A118" s="20"/>
      <c r="B118" s="16"/>
      <c r="C118" s="16"/>
      <c r="D118" s="16"/>
      <c r="E118" s="19"/>
      <c r="F118" s="19"/>
      <c r="G118" s="19"/>
      <c r="H118" s="19"/>
      <c r="I118" s="19"/>
      <c r="J118" s="19"/>
      <c r="K118" s="16"/>
      <c r="L118" s="56"/>
      <c r="M118" s="58"/>
      <c r="N118" s="57"/>
      <c r="O118" s="20"/>
      <c r="P118" s="20"/>
      <c r="Q118" s="20"/>
      <c r="R118" s="20"/>
      <c r="S118" s="20"/>
      <c r="T118" s="59"/>
    </row>
    <row r="119" spans="1:20" s="37" customFormat="1" ht="18" x14ac:dyDescent="0.3">
      <c r="A119" s="20"/>
      <c r="B119" s="16"/>
      <c r="C119" s="16"/>
      <c r="D119" s="16"/>
      <c r="E119" s="19"/>
      <c r="F119" s="19"/>
      <c r="G119" s="19"/>
      <c r="H119" s="19"/>
      <c r="I119" s="19"/>
      <c r="J119" s="19"/>
      <c r="K119" s="16"/>
      <c r="L119" s="56"/>
      <c r="M119" s="58"/>
      <c r="N119" s="57"/>
      <c r="O119" s="20"/>
      <c r="P119" s="20"/>
      <c r="Q119" s="20"/>
      <c r="R119" s="20"/>
      <c r="S119" s="20"/>
      <c r="T119" s="59"/>
    </row>
    <row r="120" spans="1:20" s="37" customFormat="1" ht="18" x14ac:dyDescent="0.3">
      <c r="A120" s="20"/>
      <c r="B120" s="16"/>
      <c r="C120" s="16"/>
      <c r="D120" s="16"/>
      <c r="E120" s="19"/>
      <c r="F120" s="19"/>
      <c r="G120" s="19"/>
      <c r="H120" s="19"/>
      <c r="I120" s="19"/>
      <c r="J120" s="19"/>
      <c r="K120" s="16"/>
      <c r="L120" s="56"/>
      <c r="M120" s="58"/>
      <c r="N120" s="57"/>
      <c r="O120" s="20"/>
      <c r="P120" s="20"/>
      <c r="Q120" s="20"/>
      <c r="R120" s="20"/>
      <c r="S120" s="20"/>
      <c r="T120" s="59"/>
    </row>
    <row r="121" spans="1:20" s="37" customFormat="1" ht="18" x14ac:dyDescent="0.3">
      <c r="A121" s="20"/>
      <c r="B121" s="16"/>
      <c r="C121" s="16"/>
      <c r="D121" s="16"/>
      <c r="E121" s="19"/>
      <c r="F121" s="19"/>
      <c r="G121" s="19"/>
      <c r="H121" s="19"/>
      <c r="I121" s="19"/>
      <c r="J121" s="19"/>
      <c r="K121" s="16"/>
      <c r="L121" s="56"/>
      <c r="M121" s="58"/>
      <c r="N121" s="57"/>
      <c r="O121" s="20"/>
      <c r="P121" s="20"/>
      <c r="Q121" s="20"/>
      <c r="R121" s="20"/>
      <c r="S121" s="20"/>
      <c r="T121" s="59"/>
    </row>
    <row r="122" spans="1:20" s="37" customFormat="1" ht="18" x14ac:dyDescent="0.3">
      <c r="A122" s="20"/>
      <c r="B122" s="16"/>
      <c r="C122" s="16"/>
      <c r="D122" s="16"/>
      <c r="E122" s="19"/>
      <c r="F122" s="19"/>
      <c r="G122" s="19"/>
      <c r="H122" s="19"/>
      <c r="I122" s="19"/>
      <c r="J122" s="19"/>
      <c r="K122" s="16"/>
      <c r="L122" s="56"/>
      <c r="M122" s="58"/>
      <c r="N122" s="57"/>
      <c r="O122" s="20"/>
      <c r="P122" s="20"/>
      <c r="Q122" s="20"/>
      <c r="R122" s="20"/>
      <c r="S122" s="20"/>
      <c r="T122" s="59"/>
    </row>
  </sheetData>
  <mergeCells count="6">
    <mergeCell ref="A1:B1"/>
    <mergeCell ref="C1:I1"/>
    <mergeCell ref="N1:O2"/>
    <mergeCell ref="P1:T2"/>
    <mergeCell ref="A2:B2"/>
    <mergeCell ref="C2:I2"/>
  </mergeCells>
  <conditionalFormatting sqref="A4:O4">
    <cfRule type="expression" dxfId="31" priority="149">
      <formula>IF(AND($C4="NO",$D4="16GA",$E4&gt;168),TRUE,FALSE)</formula>
    </cfRule>
  </conditionalFormatting>
  <conditionalFormatting sqref="A7:O7">
    <cfRule type="expression" dxfId="30" priority="142">
      <formula>IF(AND($C7="NO",$D7="16GA",$E7&gt;168),TRUE,FALSE)</formula>
    </cfRule>
  </conditionalFormatting>
  <conditionalFormatting sqref="A10:O10">
    <cfRule type="expression" dxfId="29" priority="135">
      <formula>IF(AND($C10="NO",$D10="16GA",$E10&gt;168),TRUE,FALSE)</formula>
    </cfRule>
  </conditionalFormatting>
  <conditionalFormatting sqref="A25:O25">
    <cfRule type="expression" dxfId="28" priority="92">
      <formula>IF(AND($C25="NO",$D25="16GA",$E25&gt;168),TRUE,FALSE)</formula>
    </cfRule>
  </conditionalFormatting>
  <conditionalFormatting sqref="A32:O32">
    <cfRule type="expression" dxfId="27" priority="73">
      <formula>IF(AND($C32="NO",$D32="16GA",$E32&gt;168),TRUE,FALSE)</formula>
    </cfRule>
  </conditionalFormatting>
  <conditionalFormatting sqref="A44:O44">
    <cfRule type="expression" dxfId="26" priority="39">
      <formula>IF(AND($C44="NO",$D44="16GA",$E44&gt;168),TRUE,FALSE)</formula>
    </cfRule>
  </conditionalFormatting>
  <conditionalFormatting sqref="A51:O51">
    <cfRule type="expression" dxfId="25" priority="20">
      <formula>IF(AND($C51="NO",$D51="16GA",$E51&gt;168),TRUE,FALSE)</formula>
    </cfRule>
  </conditionalFormatting>
  <conditionalFormatting sqref="A56:O56">
    <cfRule type="expression" dxfId="24" priority="7">
      <formula>IF(AND($C56="NO",$D56="16GA",$E56&gt;168),TRUE,FALSE)</formula>
    </cfRule>
  </conditionalFormatting>
  <conditionalFormatting sqref="A5:T6">
    <cfRule type="expression" dxfId="23" priority="145">
      <formula>IF(AND($C5="NO",$D5="16GA",$E5&gt;168),TRUE,FALSE)</formula>
    </cfRule>
  </conditionalFormatting>
  <conditionalFormatting sqref="A8:T9">
    <cfRule type="expression" dxfId="22" priority="138">
      <formula>IF(AND($C8="NO",$D8="16GA",$E8&gt;168),TRUE,FALSE)</formula>
    </cfRule>
  </conditionalFormatting>
  <conditionalFormatting sqref="A11:T24">
    <cfRule type="expression" dxfId="21" priority="95">
      <formula>IF(AND($C11="NO",$D11="16GA",$E11&gt;168),TRUE,FALSE)</formula>
    </cfRule>
  </conditionalFormatting>
  <conditionalFormatting sqref="A26:T31">
    <cfRule type="expression" dxfId="20" priority="76">
      <formula>IF(AND($C26="NO",$D26="16GA",$E26&gt;168),TRUE,FALSE)</formula>
    </cfRule>
  </conditionalFormatting>
  <conditionalFormatting sqref="A33:T43">
    <cfRule type="expression" dxfId="19" priority="42">
      <formula>IF(AND($C33="NO",$D33="16GA",$E33&gt;168),TRUE,FALSE)</formula>
    </cfRule>
  </conditionalFormatting>
  <conditionalFormatting sqref="A45:T50">
    <cfRule type="expression" dxfId="18" priority="23">
      <formula>IF(AND($C45="NO",$D45="16GA",$E45&gt;168),TRUE,FALSE)</formula>
    </cfRule>
  </conditionalFormatting>
  <conditionalFormatting sqref="A52:T55">
    <cfRule type="expression" dxfId="17" priority="10">
      <formula>IF(AND($C52="NO",$D52="16GA",$E52&gt;168),TRUE,FALSE)</formula>
    </cfRule>
  </conditionalFormatting>
  <conditionalFormatting sqref="A57:T58">
    <cfRule type="expression" dxfId="16" priority="2">
      <formula>IF(AND($C57="NO",$D57="16GA",$E57&gt;168),TRUE,FALSE)</formula>
    </cfRule>
  </conditionalFormatting>
  <printOptions horizontalCentered="1"/>
  <pageMargins left="0.19685039370078738" right="0.19685039370078738" top="0.19685039370078738" bottom="0.27559055118110232" header="0.11811023622047243" footer="0.11811023622047243"/>
  <pageSetup paperSize="3" scale="74" firstPageNumber="0" fitToHeight="0" orientation="landscape" r:id="rId1"/>
  <headerFooter>
    <oddFooter>&amp;C&amp;"Calibri,Bold"&amp;14&amp;A&amp;R&amp;"Calibri,Bold"&amp;14 Sheet &amp;P of &amp;N</oddFoot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16ABA7-EB5B-4C23-B277-00826D88DCDB}">
          <x14:formula1>
            <xm:f>'Sheet Metal Std'!$E$1:$K$1</xm:f>
          </x14:formula1>
          <x14:formula2>
            <xm:f>0</xm:f>
          </x14:formula2>
          <xm:sqref>P59:P60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5 H 7 /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5 H 7 /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R + / 1 g o i k e 4 D g A A A B E A A A A T A B w A R m 9 y b X V s Y X M v U 2 V j d G l v b j E u b S C i G A A o o B Q A A A A A A A A A A A A A A A A A A A A A A A A A A A A r T k 0 u y c z P U w i G 0 I b W A F B L A Q I t A B Q A A g A I A O R + / 1 h F A O j 7 p A A A A P Y A A A A S A A A A A A A A A A A A A A A A A A A A A A B D b 2 5 m a W c v U G F j a 2 F n Z S 5 4 b W x Q S w E C L Q A U A A I A C A D k f v 9 Y D 8 r p q 6 Q A A A D p A A A A E w A A A A A A A A A A A A A A A A D w A A A A W 0 N v b n R l b n R f V H l w Z X N d L n h t b F B L A Q I t A B Q A A g A I A O R + /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v O z 6 0 9 x x u S r Q M J g p i j V M v A A A A A A I A A A A A A B B m A A A A A Q A A I A A A A M B V c r n S W f E z N z D C X J F R g Y S 0 u i 6 O J K n f 3 c B k 0 u 7 / w U c x A A A A A A 6 A A A A A A g A A I A A A A D r x T P y 7 i n x L F m h L p e z L I d T v 9 j a H G T l a T I I 2 K W Q o 4 G 1 R U A A A A H + c n F q D R 1 s L X n 3 9 V T d X F p I I V 0 v s b a R 0 p a T l y T m 5 g T p t Z i Q p m F 8 F q 6 K t o D Z C 0 + A Z y E K t + U G 9 G G u J o I 5 Z i 7 P m D b M o Y n g O 5 y E e 7 b 1 t o s N R c h 3 v Q A A A A F 0 M S v n f Y 8 4 B S r p M k h s u i L J y + n y t A Y T f U h Y / f W l 2 b r Q c I e 1 g i 3 Z i U A Y j D f H 6 2 Q d Y t a d H j f z B y 2 X P 4 P o n p C v C P S w = < / D a t a M a s h u p > 
</file>

<file path=customXml/itemProps1.xml><?xml version="1.0" encoding="utf-8"?>
<ds:datastoreItem xmlns:ds="http://schemas.openxmlformats.org/officeDocument/2006/customXml" ds:itemID="{5BC38F4D-5E47-4A5F-94FA-549FEC08A1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RAW MATERIAL SUMMARY</vt:lpstr>
      <vt:lpstr>Sheet Metal Std</vt:lpstr>
      <vt:lpstr>Cumulative BOM</vt:lpstr>
      <vt:lpstr>Production BOM</vt:lpstr>
      <vt:lpstr>InterlockingPanels</vt:lpstr>
      <vt:lpstr>Rollformer</vt:lpstr>
      <vt:lpstr>Non-Rollformer</vt:lpstr>
      <vt:lpstr>MakeUpPanels</vt:lpstr>
      <vt:lpstr>LinerPanels</vt:lpstr>
      <vt:lpstr>HoldOutPanels</vt:lpstr>
      <vt:lpstr>FLOOR Z &amp; C</vt:lpstr>
      <vt:lpstr>'FLOOR Z &amp; C'!Print_Titles</vt:lpstr>
      <vt:lpstr>HoldOutPanels!Print_Titles</vt:lpstr>
      <vt:lpstr>InterlockingPanels!Print_Titles</vt:lpstr>
      <vt:lpstr>LinerPanels!Print_Titles</vt:lpstr>
      <vt:lpstr>MakeUpPanels!Print_Titles</vt:lpstr>
      <vt:lpstr>'Non-Rollformer'!Print_Titles</vt:lpstr>
      <vt:lpstr>'Production BOM'!Print_Titles</vt:lpstr>
      <vt:lpstr>Rollformer!Print_Titles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User45</dc:creator>
  <dc:description/>
  <cp:lastModifiedBy>Jayakumar Veeramani</cp:lastModifiedBy>
  <cp:revision>14</cp:revision>
  <cp:lastPrinted>2024-12-05T07:19:39Z</cp:lastPrinted>
  <dcterms:created xsi:type="dcterms:W3CDTF">2006-09-16T00:00:00Z</dcterms:created>
  <dcterms:modified xsi:type="dcterms:W3CDTF">2024-12-05T07:23:32Z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